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" yWindow="-12" windowWidth="19416" windowHeight="9456" tabRatio="609"/>
  </bookViews>
  <sheets>
    <sheet name="Додаток 1 (форма плану)" sheetId="1" r:id="rId1"/>
    <sheet name="лист2" sheetId="6" r:id="rId2"/>
    <sheet name="Лист1" sheetId="7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45" i="1"/>
  <c r="H32" i="1"/>
  <c r="H47" i="1"/>
  <c r="G35" i="1" l="1"/>
  <c r="I40" i="1" l="1"/>
  <c r="I41" i="1"/>
  <c r="H43" i="1"/>
  <c r="H44" i="1"/>
  <c r="I49" i="1" l="1"/>
  <c r="H49" i="1"/>
  <c r="G44" i="1" l="1"/>
  <c r="G16" i="7"/>
  <c r="F29" i="1" l="1"/>
  <c r="G56" i="1"/>
  <c r="G55" i="1"/>
  <c r="G34" i="1"/>
  <c r="G49" i="1" l="1"/>
  <c r="F49" i="1"/>
  <c r="E49" i="1" l="1"/>
  <c r="F42" i="1" l="1"/>
  <c r="F50" i="1"/>
  <c r="F47" i="1"/>
  <c r="F45" i="1"/>
  <c r="F44" i="1"/>
  <c r="F43" i="1" l="1"/>
  <c r="F27" i="1" l="1"/>
  <c r="I84" i="1" l="1"/>
  <c r="H84" i="1"/>
  <c r="G84" i="1"/>
  <c r="F84" i="1"/>
  <c r="H82" i="1"/>
  <c r="G82" i="1"/>
  <c r="F82" i="1"/>
  <c r="I85" i="1"/>
  <c r="H85" i="1"/>
  <c r="G85" i="1"/>
  <c r="F85" i="1" l="1"/>
  <c r="I82" i="1"/>
  <c r="G24" i="1" l="1"/>
  <c r="E86" i="1"/>
  <c r="E85" i="1"/>
  <c r="E84" i="1"/>
  <c r="E83" i="1"/>
  <c r="E82" i="1"/>
  <c r="E81" i="1"/>
  <c r="I80" i="1"/>
  <c r="H80" i="1"/>
  <c r="G80" i="1"/>
  <c r="F80" i="1"/>
  <c r="C80" i="1"/>
  <c r="E78" i="1"/>
  <c r="D76" i="1"/>
  <c r="D77" i="1" s="1"/>
  <c r="E74" i="1"/>
  <c r="E73" i="1"/>
  <c r="E72" i="1"/>
  <c r="E71" i="1"/>
  <c r="I70" i="1"/>
  <c r="H70" i="1"/>
  <c r="G70" i="1"/>
  <c r="F70" i="1"/>
  <c r="C70" i="1"/>
  <c r="E69" i="1"/>
  <c r="E68" i="1"/>
  <c r="E67" i="1"/>
  <c r="E66" i="1"/>
  <c r="I65" i="1"/>
  <c r="H65" i="1"/>
  <c r="G65" i="1"/>
  <c r="F65" i="1"/>
  <c r="C65" i="1"/>
  <c r="E63" i="1"/>
  <c r="E62" i="1"/>
  <c r="E61" i="1"/>
  <c r="E60" i="1"/>
  <c r="E59" i="1"/>
  <c r="E58" i="1"/>
  <c r="I57" i="1"/>
  <c r="I52" i="1" s="1"/>
  <c r="H57" i="1"/>
  <c r="G57" i="1"/>
  <c r="F57" i="1"/>
  <c r="F52" i="1" s="1"/>
  <c r="C57" i="1"/>
  <c r="C52" i="1" s="1"/>
  <c r="E56" i="1"/>
  <c r="E55" i="1"/>
  <c r="I54" i="1"/>
  <c r="H54" i="1"/>
  <c r="G54" i="1"/>
  <c r="F54" i="1"/>
  <c r="C54" i="1"/>
  <c r="E50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I29" i="1"/>
  <c r="H29" i="1"/>
  <c r="G29" i="1"/>
  <c r="C29" i="1"/>
  <c r="E28" i="1"/>
  <c r="I27" i="1"/>
  <c r="H27" i="1"/>
  <c r="G27" i="1"/>
  <c r="D27" i="1"/>
  <c r="C27" i="1"/>
  <c r="E26" i="1"/>
  <c r="C24" i="1"/>
  <c r="C51" i="1" l="1"/>
  <c r="G51" i="1"/>
  <c r="H24" i="1"/>
  <c r="H51" i="1" s="1"/>
  <c r="E57" i="1"/>
  <c r="E65" i="1"/>
  <c r="I24" i="1"/>
  <c r="I51" i="1" s="1"/>
  <c r="I76" i="1" s="1"/>
  <c r="I77" i="1" s="1"/>
  <c r="E27" i="1"/>
  <c r="E54" i="1"/>
  <c r="E80" i="1"/>
  <c r="E29" i="1"/>
  <c r="E70" i="1"/>
  <c r="H52" i="1"/>
  <c r="G52" i="1"/>
  <c r="C76" i="1" l="1"/>
  <c r="C77" i="1" s="1"/>
  <c r="E52" i="1"/>
  <c r="H76" i="1"/>
  <c r="H77" i="1" s="1"/>
  <c r="E25" i="1"/>
  <c r="F24" i="1"/>
  <c r="F51" i="1" s="1"/>
  <c r="G76" i="1"/>
  <c r="G77" i="1" s="1"/>
  <c r="E51" i="1" l="1"/>
  <c r="E24" i="1"/>
  <c r="F76" i="1" l="1"/>
  <c r="F77" i="1" l="1"/>
  <c r="E77" i="1" s="1"/>
  <c r="E76" i="1"/>
</calcChain>
</file>

<file path=xl/sharedStrings.xml><?xml version="1.0" encoding="utf-8"?>
<sst xmlns="http://schemas.openxmlformats.org/spreadsheetml/2006/main" count="179" uniqueCount="121">
  <si>
    <t>Код рядка</t>
  </si>
  <si>
    <t>Факт мину-лого року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</si>
  <si>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</si>
  <si>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</si>
  <si>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</si>
  <si>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</si>
  <si>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</si>
  <si>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</si>
  <si>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</si>
  <si>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</si>
  <si>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</si>
  <si>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</si>
  <si>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</si>
  <si>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</si>
  <si>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</si>
  <si>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</si>
  <si>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</si>
  <si>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</si>
  <si>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</si>
  <si>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</si>
  <si>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</si>
  <si>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</si>
  <si>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</si>
  <si>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</si>
  <si>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>Інші надходження (дохід) (розписати)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</si>
  <si>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</si>
  <si>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</si>
  <si>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(Посада, П.І.Б.  підпис)</t>
  </si>
  <si>
    <t>Одиниця виміру             грн.</t>
  </si>
  <si>
    <t>ФІНАНСОВИЙ ПЛАН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</si>
  <si>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</si>
  <si>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</si>
  <si>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</si>
  <si>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</si>
  <si>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</si>
  <si>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1011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</si>
  <si>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</si>
  <si>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</si>
  <si>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</si>
  <si>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</si>
  <si>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</si>
  <si>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</si>
  <si>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</si>
  <si>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</si>
  <si>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</si>
  <si>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</si>
  <si>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</si>
  <si>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</si>
  <si>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</si>
  <si>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</si>
  <si>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</si>
  <si>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</si>
  <si>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</si>
  <si>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</si>
  <si>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</si>
  <si>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</si>
  <si>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</si>
  <si>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</si>
  <si>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</si>
  <si>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</si>
  <si>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</si>
  <si>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</si>
  <si>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</si>
  <si>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</si>
  <si>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</si>
  <si>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</si>
  <si>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</si>
  <si>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</si>
  <si>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</si>
  <si>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</si>
  <si>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</si>
  <si>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</si>
  <si>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</si>
  <si>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</si>
  <si>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</si>
  <si>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</si>
  <si>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</si>
  <si>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</si>
  <si>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</si>
  <si>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</si>
  <si>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</si>
  <si>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</si>
  <si>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</si>
  <si>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</si>
  <si>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</si>
  <si>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</si>
  <si>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</si>
  <si>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</si>
  <si>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дата/місяць/рік</t>
  </si>
  <si>
    <t>Видатки від інвестиційної діяльності, у т.ч.:</t>
  </si>
  <si>
    <t xml:space="preserve"> благодійні внески, гранти та дарунки </t>
  </si>
  <si>
    <t>Додаток 1</t>
  </si>
  <si>
    <t>ЗАТВЕРДЖУЮ:</t>
  </si>
  <si>
    <t>Проект</t>
  </si>
  <si>
    <t xml:space="preserve">Уточнений </t>
  </si>
  <si>
    <t>зробити позначку "Х"</t>
  </si>
  <si>
    <t>Прогноз на наступний рік</t>
  </si>
  <si>
    <t>доходи надавача за програмою медичних гарантій від НСЗУ</t>
  </si>
  <si>
    <t>Х</t>
  </si>
  <si>
    <t xml:space="preserve"> інші субвенції</t>
  </si>
  <si>
    <t xml:space="preserve">доходи з місцевого бюджету цільового фінансування по капітальних видатках </t>
  </si>
  <si>
    <t>основних засобів</t>
  </si>
  <si>
    <t>інші необоротні матеріальні активи</t>
  </si>
  <si>
    <t>нематеріальних активів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</si>
  <si>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</si>
  <si>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</si>
  <si>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Затвердженний</t>
  </si>
  <si>
    <t xml:space="preserve"> комунального некомерційного підприємства "Дніпровський центр первинної медико-санітароної допомоги № 11" Дніпровської міської ради</t>
  </si>
  <si>
    <t>Заступник генерального директора</t>
  </si>
  <si>
    <t>Ірина ЛЮБАРЦЕВА</t>
  </si>
  <si>
    <t>Світлана ТИХОНЕНКО</t>
  </si>
  <si>
    <t>Генеральний директор</t>
  </si>
  <si>
    <t>х</t>
  </si>
  <si>
    <t>Олександра БОДНЯ</t>
  </si>
  <si>
    <t>Ольга ВОРОНЬКО</t>
  </si>
  <si>
    <t>Заступник директора департаменту-начальник управління організаційно- кадрової роботи, правового, інформаційного та технічного забезпечення департаменту охорони здоров'я населення Дніпровської міської ради</t>
  </si>
  <si>
    <t>Телефон  056794-35-07</t>
  </si>
  <si>
    <t>Місцезнаходження: м. Дніпро вул. Висоцького 2-а</t>
  </si>
  <si>
    <t>на 2023 рік</t>
  </si>
  <si>
    <t>30.09.2023 р</t>
  </si>
  <si>
    <t>Середньооблікова кількість штатних працівників                                     124  чол.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</si>
</sst>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(&quot;$&quot;* #,##0.00_);_(&quot;$&quot;* \(#,##0.00\);_(&quot;$&quot;* &quot;-&quot;??_);_(@_)"/>
    <numFmt numFmtId="166" formatCode="0.000"/>
    <numFmt numFmtId="167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259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4" fillId="0" borderId="0" xfId="3" applyFont="1" applyAlignment="1">
      <alignment horizontal="center"/>
    </xf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>
      <alignment horizontal="left"/>
    </xf>
    <xf numFmtId="0" fontId="5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166" fontId="1" fillId="3" borderId="0" xfId="3" applyNumberFormat="1" applyFont="1" applyFill="1"/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9" fillId="3" borderId="0" xfId="3" applyFont="1" applyFill="1"/>
    <xf numFmtId="0" fontId="12" fillId="3" borderId="0" xfId="3" applyFont="1" applyFill="1"/>
    <xf numFmtId="0" fontId="20" fillId="0" borderId="8" xfId="0" applyFont="1" applyBorder="1" applyAlignment="1" applyProtection="1">
      <alignment horizontal="center"/>
      <protection locked="0"/>
    </xf>
    <xf numFmtId="0" fontId="1" fillId="3" borderId="0" xfId="3" applyFont="1" applyFill="1" applyAlignment="1">
      <alignment vertical="top"/>
    </xf>
    <xf numFmtId="0" fontId="21" fillId="3" borderId="0" xfId="3" applyFont="1" applyFill="1"/>
    <xf numFmtId="0" fontId="3" fillId="2" borderId="4" xfId="3" applyFont="1" applyFill="1" applyBorder="1" applyAlignment="1">
      <alignment horizontal="center"/>
    </xf>
    <xf numFmtId="0" fontId="11" fillId="2" borderId="8" xfId="3" applyFont="1" applyFill="1" applyBorder="1" applyAlignment="1">
      <alignment horizontal="center" vertical="center" wrapText="1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vertical="center" wrapText="1"/>
      <protection locked="0"/>
    </xf>
    <xf numFmtId="0" fontId="1" fillId="0" borderId="0" xfId="3" applyFont="1"/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1" fillId="3" borderId="0" xfId="3" applyNumberFormat="1" applyFont="1" applyFill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19" fillId="0" borderId="0" xfId="3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3" fillId="0" borderId="4" xfId="3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4" fontId="1" fillId="0" borderId="0" xfId="0" applyNumberFormat="1" applyFont="1" applyProtection="1">
      <protection locked="0"/>
    </xf>
    <xf numFmtId="4" fontId="1" fillId="3" borderId="0" xfId="3" applyNumberFormat="1" applyFont="1" applyFill="1"/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8" fillId="0" borderId="8" xfId="3" applyFont="1" applyBorder="1" applyAlignment="1" applyProtection="1">
      <alignment horizontal="center" vertical="center" wrapText="1"/>
      <protection locked="0"/>
    </xf>
    <xf numFmtId="4" fontId="5" fillId="4" borderId="3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0" borderId="6" xfId="3" applyFont="1" applyBorder="1" applyAlignment="1" applyProtection="1">
      <alignment horizontal="right" wrapText="1"/>
      <protection locked="0"/>
    </xf>
    <xf numFmtId="4" fontId="2" fillId="3" borderId="1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2" fillId="3" borderId="0" xfId="3" applyNumberFormat="1" applyFont="1" applyFill="1"/>
    <xf numFmtId="14" fontId="8" fillId="0" borderId="8" xfId="3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4" fillId="3" borderId="0" xfId="3" applyNumberFormat="1" applyFont="1" applyFill="1"/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0" xfId="3" applyFont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 applyProtection="1">
      <alignment horizontal="center" vertical="center"/>
      <protection locked="0"/>
    </xf>
    <xf numFmtId="0" fontId="1" fillId="3" borderId="0" xfId="3" applyFont="1" applyFill="1" applyBorder="1"/>
    <xf numFmtId="0" fontId="1" fillId="0" borderId="0" xfId="0" applyFont="1" applyBorder="1" applyProtection="1">
      <protection locked="0"/>
    </xf>
    <xf numFmtId="0" fontId="11" fillId="2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5" fillId="2" borderId="0" xfId="0" applyFont="1" applyFill="1" applyBorder="1" applyAlignment="1">
      <alignment horizontal="justify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Protection="1">
      <protection locked="0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" fontId="2" fillId="3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justify" vertical="center" wrapText="1"/>
      <protection locked="0"/>
    </xf>
    <xf numFmtId="0" fontId="21" fillId="3" borderId="0" xfId="3" applyFont="1" applyFill="1" applyBorder="1"/>
    <xf numFmtId="0" fontId="2" fillId="2" borderId="0" xfId="0" applyFont="1" applyFill="1" applyBorder="1" applyAlignment="1" applyProtection="1">
      <alignment horizontal="justify" vertical="center" wrapText="1"/>
      <protection locked="0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" borderId="0" xfId="3" applyFont="1" applyFill="1" applyBorder="1"/>
    <xf numFmtId="164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0" fillId="0" borderId="0" xfId="0" applyBorder="1"/>
    <xf numFmtId="0" fontId="4" fillId="0" borderId="0" xfId="3" applyFont="1" applyBorder="1"/>
    <xf numFmtId="0" fontId="19" fillId="3" borderId="18" xfId="3" applyFont="1" applyFill="1" applyBorder="1" applyAlignment="1">
      <alignment horizontal="left" wrapText="1"/>
    </xf>
    <xf numFmtId="0" fontId="19" fillId="3" borderId="0" xfId="3" applyFont="1" applyFill="1" applyAlignment="1">
      <alignment horizontal="left" wrapText="1"/>
    </xf>
    <xf numFmtId="4" fontId="1" fillId="3" borderId="18" xfId="3" applyNumberFormat="1" applyFont="1" applyFill="1" applyBorder="1" applyAlignment="1">
      <alignment horizontal="left" vertical="center" wrapText="1"/>
    </xf>
    <xf numFmtId="0" fontId="1" fillId="3" borderId="0" xfId="3" applyFont="1" applyFill="1" applyAlignment="1">
      <alignment horizontal="left" vertical="center" wrapText="1"/>
    </xf>
    <xf numFmtId="4" fontId="19" fillId="3" borderId="18" xfId="3" applyNumberFormat="1" applyFont="1" applyFill="1" applyBorder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3" borderId="0" xfId="3" applyFont="1" applyFill="1" applyAlignment="1">
      <alignment horizontal="left" wrapText="1"/>
    </xf>
    <xf numFmtId="0" fontId="17" fillId="3" borderId="0" xfId="3" applyFont="1" applyFill="1" applyAlignment="1">
      <alignment horizontal="left" vertical="center" wrapText="1"/>
    </xf>
    <xf numFmtId="0" fontId="18" fillId="3" borderId="14" xfId="3" applyFont="1" applyFill="1" applyBorder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4" fontId="4" fillId="3" borderId="14" xfId="3" applyNumberFormat="1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4" fontId="4" fillId="3" borderId="18" xfId="3" applyNumberFormat="1" applyFont="1" applyFill="1" applyBorder="1" applyAlignment="1">
      <alignment horizontal="left" wrapText="1"/>
    </xf>
    <xf numFmtId="0" fontId="4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wrapText="1"/>
    </xf>
    <xf numFmtId="0" fontId="1" fillId="3" borderId="0" xfId="3" applyFont="1" applyFill="1" applyAlignment="1">
      <alignment horizontal="left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6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3" borderId="0" xfId="3" applyFont="1" applyFill="1" applyBorder="1" applyAlignment="1">
      <alignment horizontal="left" wrapText="1"/>
    </xf>
    <xf numFmtId="0" fontId="1" fillId="3" borderId="0" xfId="3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23" fillId="0" borderId="0" xfId="3" applyFont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9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Border="1" applyAlignment="1" applyProtection="1">
      <alignment horizontal="left" vertical="center" wrapText="1"/>
      <protection locked="0"/>
    </xf>
    <xf numFmtId="0" fontId="3" fillId="2" borderId="0" xfId="3" applyFont="1" applyFill="1" applyBorder="1" applyAlignment="1">
      <alignment horizontal="center"/>
    </xf>
    <xf numFmtId="0" fontId="11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07"/>
  <sheetViews>
    <sheetView tabSelected="1" zoomScale="89" zoomScaleNormal="89" workbookViewId="0">
      <selection activeCell="J89" sqref="J89"/>
    </sheetView>
  </sheetViews>
  <sheetFormatPr defaultColWidth="9.109375" defaultRowHeight="18" x14ac:dyDescent="0.35"/>
  <cols>
    <col min="1" max="1" width="72.5546875" style="15" customWidth="1"/>
    <col min="2" max="2" width="7.109375" style="15" customWidth="1"/>
    <col min="3" max="3" width="15.109375" style="14" customWidth="1"/>
    <col min="4" max="4" width="13" style="14" customWidth="1"/>
    <col min="5" max="5" width="14.5546875" style="14" customWidth="1"/>
    <col min="6" max="6" width="16.5546875" style="14" customWidth="1"/>
    <col min="7" max="7" width="16.109375" style="14" customWidth="1"/>
    <col min="8" max="8" width="16.33203125" style="14" customWidth="1"/>
    <col min="9" max="9" width="17.109375" style="14" customWidth="1"/>
    <col min="10" max="10" width="14.109375" style="5" customWidth="1"/>
    <col min="11" max="11" width="15.6640625" style="5" customWidth="1"/>
    <col min="12" max="12" width="16.5546875" style="5" customWidth="1"/>
    <col min="13" max="13" width="15.33203125" style="5" customWidth="1"/>
    <col min="14" max="14" width="14.6640625" style="5" bestFit="1" customWidth="1"/>
    <col min="15" max="17" width="9.109375" style="5"/>
    <col min="18" max="18" width="9.109375" style="61"/>
    <col min="19" max="19" width="9.109375" style="1"/>
    <col min="20" max="20" width="14.6640625" style="1" bestFit="1" customWidth="1"/>
    <col min="21" max="16384" width="9.109375" style="1"/>
  </cols>
  <sheetData>
    <row r="1" spans="1:10" ht="16.95" customHeight="1" x14ac:dyDescent="0.35">
      <c r="A1" s="16"/>
      <c r="B1" s="16"/>
      <c r="C1" s="17"/>
      <c r="D1" s="18" t="s">
        <v>91</v>
      </c>
      <c r="E1" s="19"/>
      <c r="F1" s="19"/>
      <c r="G1" s="20"/>
    </row>
    <row r="2" spans="1:10" ht="16.95" customHeight="1" x14ac:dyDescent="0.35">
      <c r="A2" s="16"/>
      <c r="B2" s="16"/>
      <c r="C2" s="17"/>
      <c r="D2" s="242" t="s">
        <v>25</v>
      </c>
      <c r="E2" s="242"/>
      <c r="F2" s="242"/>
      <c r="G2" s="242"/>
      <c r="H2" s="242"/>
      <c r="I2" s="242"/>
    </row>
    <row r="3" spans="1:10" ht="16.95" customHeight="1" x14ac:dyDescent="0.35">
      <c r="A3" s="16"/>
      <c r="B3" s="16"/>
      <c r="C3" s="17"/>
      <c r="D3" s="21"/>
      <c r="E3" s="21"/>
      <c r="F3" s="21"/>
      <c r="G3" s="22"/>
      <c r="H3" s="23"/>
      <c r="I3" s="23"/>
    </row>
    <row r="4" spans="1:10" ht="16.95" customHeight="1" x14ac:dyDescent="0.35">
      <c r="A4" s="24" t="s">
        <v>26</v>
      </c>
      <c r="B4" s="16"/>
      <c r="C4" s="17"/>
      <c r="D4" s="243" t="s">
        <v>92</v>
      </c>
      <c r="E4" s="243"/>
      <c r="F4" s="243"/>
      <c r="G4" s="243"/>
      <c r="H4" s="243"/>
      <c r="I4" s="243"/>
    </row>
    <row r="5" spans="1:10" ht="48" customHeight="1" x14ac:dyDescent="0.35">
      <c r="A5" s="60" t="s">
        <v>22</v>
      </c>
      <c r="B5" s="16"/>
      <c r="C5" s="17"/>
      <c r="D5" s="244" t="s">
        <v>115</v>
      </c>
      <c r="E5" s="244"/>
      <c r="F5" s="244"/>
      <c r="G5" s="244"/>
      <c r="H5" s="244"/>
      <c r="I5" s="244"/>
    </row>
    <row r="6" spans="1:10" x14ac:dyDescent="0.35">
      <c r="A6" s="138" t="s">
        <v>114</v>
      </c>
      <c r="B6" s="16"/>
      <c r="C6" s="17"/>
      <c r="D6" s="245" t="s">
        <v>113</v>
      </c>
      <c r="E6" s="245"/>
      <c r="F6" s="245"/>
      <c r="G6" s="245"/>
      <c r="H6" s="245"/>
      <c r="I6" s="245"/>
    </row>
    <row r="7" spans="1:10" ht="16.95" customHeight="1" x14ac:dyDescent="0.35">
      <c r="A7" s="59" t="s">
        <v>27</v>
      </c>
      <c r="B7" s="16"/>
      <c r="C7" s="17"/>
      <c r="D7" s="246" t="s">
        <v>27</v>
      </c>
      <c r="E7" s="246"/>
      <c r="F7" s="246"/>
      <c r="G7" s="246"/>
      <c r="H7" s="246"/>
      <c r="I7" s="246"/>
    </row>
    <row r="8" spans="1:10" ht="16.95" customHeight="1" x14ac:dyDescent="0.35">
      <c r="A8" s="25"/>
      <c r="B8" s="16"/>
      <c r="C8" s="17"/>
      <c r="D8" s="58"/>
      <c r="E8" s="58"/>
      <c r="F8" s="58"/>
      <c r="G8" s="58"/>
      <c r="H8" s="58"/>
      <c r="I8" s="58"/>
    </row>
    <row r="9" spans="1:10" ht="16.95" customHeight="1" x14ac:dyDescent="0.35">
      <c r="A9" s="26" t="s">
        <v>28</v>
      </c>
      <c r="B9" s="16"/>
      <c r="C9" s="17"/>
      <c r="D9" s="27" t="s">
        <v>93</v>
      </c>
      <c r="E9" s="27"/>
      <c r="F9" s="27"/>
      <c r="G9" s="58"/>
      <c r="H9" s="58"/>
      <c r="I9" s="58"/>
    </row>
    <row r="10" spans="1:10" ht="16.95" customHeight="1" x14ac:dyDescent="0.35">
      <c r="A10" s="26" t="s">
        <v>120</v>
      </c>
      <c r="B10" s="16"/>
      <c r="C10" s="17"/>
      <c r="D10" s="27" t="s">
        <v>106</v>
      </c>
      <c r="E10" s="27"/>
      <c r="F10" s="27" t="s">
        <v>88</v>
      </c>
      <c r="G10" s="58"/>
      <c r="H10" s="58"/>
      <c r="I10" s="58"/>
      <c r="J10" s="55"/>
    </row>
    <row r="11" spans="1:10" ht="16.95" customHeight="1" x14ac:dyDescent="0.35">
      <c r="A11" s="26" t="s">
        <v>117</v>
      </c>
      <c r="B11" s="16"/>
      <c r="C11" s="17"/>
      <c r="D11" s="27" t="s">
        <v>94</v>
      </c>
      <c r="E11" s="135" t="s">
        <v>112</v>
      </c>
      <c r="F11" s="145" t="s">
        <v>119</v>
      </c>
      <c r="G11" s="58"/>
      <c r="H11" s="58"/>
      <c r="I11" s="58"/>
    </row>
    <row r="12" spans="1:10" ht="15" customHeight="1" x14ac:dyDescent="0.35">
      <c r="A12" s="26" t="s">
        <v>116</v>
      </c>
      <c r="B12" s="16"/>
      <c r="C12" s="17"/>
      <c r="D12" s="239" t="s">
        <v>95</v>
      </c>
      <c r="E12" s="240"/>
      <c r="F12" s="241"/>
      <c r="G12" s="58"/>
      <c r="H12" s="58"/>
      <c r="I12" s="58"/>
    </row>
    <row r="13" spans="1:10" ht="23.4" customHeight="1" x14ac:dyDescent="0.35">
      <c r="A13" s="25"/>
      <c r="B13" s="16"/>
      <c r="C13" s="17"/>
      <c r="D13" s="58"/>
      <c r="E13" s="58"/>
      <c r="F13" s="58"/>
      <c r="G13" s="58"/>
      <c r="H13" s="58"/>
      <c r="I13" s="58"/>
    </row>
    <row r="14" spans="1:10" ht="17.399999999999999" customHeight="1" x14ac:dyDescent="0.35">
      <c r="A14" s="222" t="s">
        <v>29</v>
      </c>
      <c r="B14" s="222"/>
      <c r="C14" s="222"/>
      <c r="D14" s="222"/>
      <c r="E14" s="222"/>
      <c r="F14" s="222"/>
      <c r="G14" s="222"/>
      <c r="H14" s="222"/>
      <c r="I14" s="222"/>
    </row>
    <row r="15" spans="1:10" ht="16.2" customHeight="1" x14ac:dyDescent="0.35">
      <c r="A15" s="223" t="s">
        <v>107</v>
      </c>
      <c r="B15" s="223"/>
      <c r="C15" s="223"/>
      <c r="D15" s="223"/>
      <c r="E15" s="223"/>
      <c r="F15" s="223"/>
      <c r="G15" s="223"/>
      <c r="H15" s="223"/>
      <c r="I15" s="223"/>
      <c r="J15" s="54"/>
    </row>
    <row r="16" spans="1:10" ht="16.95" customHeight="1" x14ac:dyDescent="0.35">
      <c r="A16" s="224" t="s">
        <v>18</v>
      </c>
      <c r="B16" s="224"/>
      <c r="C16" s="224"/>
      <c r="D16" s="224"/>
      <c r="E16" s="224"/>
      <c r="F16" s="224"/>
      <c r="G16" s="224"/>
      <c r="H16" s="224"/>
      <c r="I16" s="224"/>
    </row>
    <row r="17" spans="1:20" ht="16.95" customHeight="1" x14ac:dyDescent="0.35">
      <c r="A17" s="225" t="s">
        <v>118</v>
      </c>
      <c r="B17" s="225"/>
      <c r="C17" s="225"/>
      <c r="D17" s="225"/>
      <c r="E17" s="225"/>
      <c r="F17" s="225"/>
      <c r="G17" s="225"/>
      <c r="H17" s="225"/>
      <c r="I17" s="225"/>
    </row>
    <row r="18" spans="1:20" x14ac:dyDescent="0.35">
      <c r="A18" s="62"/>
      <c r="B18" s="63"/>
      <c r="C18" s="63"/>
      <c r="D18" s="63"/>
      <c r="E18" s="63"/>
      <c r="H18" s="64"/>
      <c r="I18" s="14" t="s">
        <v>21</v>
      </c>
    </row>
    <row r="19" spans="1:20" x14ac:dyDescent="0.35">
      <c r="A19" s="228" t="s">
        <v>2</v>
      </c>
      <c r="B19" s="228" t="s">
        <v>0</v>
      </c>
      <c r="C19" s="228" t="s">
        <v>1</v>
      </c>
      <c r="D19" s="228" t="s">
        <v>96</v>
      </c>
      <c r="E19" s="226" t="s">
        <v>11</v>
      </c>
      <c r="F19" s="227" t="s">
        <v>30</v>
      </c>
      <c r="G19" s="227"/>
      <c r="H19" s="227"/>
      <c r="I19" s="227"/>
    </row>
    <row r="20" spans="1:20" ht="25.5" customHeight="1" x14ac:dyDescent="0.35">
      <c r="A20" s="228"/>
      <c r="B20" s="228"/>
      <c r="C20" s="228"/>
      <c r="D20" s="228"/>
      <c r="E20" s="226"/>
      <c r="F20" s="57" t="s">
        <v>6</v>
      </c>
      <c r="G20" s="31" t="s">
        <v>7</v>
      </c>
      <c r="H20" s="31" t="s">
        <v>8</v>
      </c>
      <c r="I20" s="31" t="s">
        <v>9</v>
      </c>
    </row>
    <row r="21" spans="1:20" x14ac:dyDescent="0.35">
      <c r="A21" s="32" t="s">
        <v>3</v>
      </c>
      <c r="B21" s="32" t="s">
        <v>4</v>
      </c>
      <c r="C21" s="32">
        <v>3</v>
      </c>
      <c r="D21" s="32">
        <v>4</v>
      </c>
      <c r="E21" s="33">
        <v>5</v>
      </c>
      <c r="F21" s="34">
        <v>6</v>
      </c>
      <c r="G21" s="35">
        <v>7</v>
      </c>
      <c r="H21" s="35">
        <v>8</v>
      </c>
      <c r="I21" s="35">
        <v>9</v>
      </c>
    </row>
    <row r="22" spans="1:20" x14ac:dyDescent="0.35">
      <c r="A22" s="232" t="s">
        <v>31</v>
      </c>
      <c r="B22" s="233"/>
      <c r="C22" s="233"/>
      <c r="D22" s="233"/>
      <c r="E22" s="233"/>
      <c r="F22" s="233"/>
      <c r="G22" s="233"/>
      <c r="H22" s="233"/>
      <c r="I22" s="234"/>
      <c r="J22" s="36"/>
      <c r="R22" s="5"/>
    </row>
    <row r="23" spans="1:20" ht="24.6" customHeight="1" x14ac:dyDescent="0.35">
      <c r="A23" s="232" t="s">
        <v>32</v>
      </c>
      <c r="B23" s="233"/>
      <c r="C23" s="233"/>
      <c r="D23" s="233"/>
      <c r="E23" s="233"/>
      <c r="F23" s="233"/>
      <c r="G23" s="233"/>
      <c r="H23" s="233"/>
      <c r="I23" s="234"/>
      <c r="J23" s="36"/>
      <c r="R23" s="5"/>
    </row>
    <row r="24" spans="1:20" ht="33.75" customHeight="1" x14ac:dyDescent="0.35">
      <c r="A24" s="37" t="s">
        <v>33</v>
      </c>
      <c r="B24" s="38" t="s">
        <v>34</v>
      </c>
      <c r="C24" s="65">
        <f>C25+C26</f>
        <v>44860319.920000002</v>
      </c>
      <c r="D24" s="65">
        <v>0</v>
      </c>
      <c r="E24" s="66">
        <f t="shared" ref="E24:E38" si="0">F24+G24+H24+I24</f>
        <v>41866405</v>
      </c>
      <c r="F24" s="65">
        <f>F25+F26</f>
        <v>12000242.960000001</v>
      </c>
      <c r="G24" s="65">
        <f>G25+G26</f>
        <v>10677489.039999999</v>
      </c>
      <c r="H24" s="65">
        <f>H25+H26</f>
        <v>9300435.7699999996</v>
      </c>
      <c r="I24" s="65">
        <f>I25+I26</f>
        <v>9888237.2300000004</v>
      </c>
      <c r="J24" s="213"/>
      <c r="K24" s="213"/>
      <c r="L24" s="213"/>
      <c r="M24" s="213"/>
      <c r="N24" s="213"/>
      <c r="O24" s="213"/>
      <c r="P24" s="213"/>
      <c r="R24" s="5"/>
    </row>
    <row r="25" spans="1:20" ht="16.95" customHeight="1" x14ac:dyDescent="0.35">
      <c r="A25" s="39" t="s">
        <v>97</v>
      </c>
      <c r="B25" s="40" t="s">
        <v>35</v>
      </c>
      <c r="C25" s="41">
        <v>44860319.920000002</v>
      </c>
      <c r="D25" s="41" t="s">
        <v>98</v>
      </c>
      <c r="E25" s="134">
        <f t="shared" si="0"/>
        <v>41866405</v>
      </c>
      <c r="F25" s="67">
        <v>12000242.960000001</v>
      </c>
      <c r="G25" s="67">
        <v>10677489.039999999</v>
      </c>
      <c r="H25" s="67">
        <v>9300435.7699999996</v>
      </c>
      <c r="I25" s="67">
        <v>9888237.2300000004</v>
      </c>
      <c r="J25" s="214"/>
      <c r="K25" s="215"/>
      <c r="L25" s="215"/>
      <c r="M25" s="215"/>
      <c r="N25" s="215"/>
      <c r="O25" s="215"/>
      <c r="P25" s="215"/>
      <c r="Q25" s="215"/>
      <c r="R25" s="215"/>
    </row>
    <row r="26" spans="1:20" ht="16.95" customHeight="1" x14ac:dyDescent="0.35">
      <c r="A26" s="42" t="s">
        <v>99</v>
      </c>
      <c r="B26" s="43" t="s">
        <v>36</v>
      </c>
      <c r="C26" s="44"/>
      <c r="D26" s="44" t="s">
        <v>98</v>
      </c>
      <c r="E26" s="66">
        <f t="shared" si="0"/>
        <v>0</v>
      </c>
      <c r="F26" s="68"/>
      <c r="G26" s="69"/>
      <c r="H26" s="69"/>
      <c r="I26" s="69"/>
      <c r="J26" s="147"/>
      <c r="L26" s="130"/>
      <c r="R26" s="5"/>
    </row>
    <row r="27" spans="1:20" x14ac:dyDescent="0.35">
      <c r="A27" s="70" t="s">
        <v>37</v>
      </c>
      <c r="B27" s="46" t="s">
        <v>38</v>
      </c>
      <c r="C27" s="47">
        <f>C28</f>
        <v>12465405.710000001</v>
      </c>
      <c r="D27" s="47" t="str">
        <f>D28</f>
        <v>Х</v>
      </c>
      <c r="E27" s="71">
        <f t="shared" si="0"/>
        <v>13939981.1</v>
      </c>
      <c r="F27" s="136">
        <f>F28</f>
        <v>2504570.79</v>
      </c>
      <c r="G27" s="47">
        <f>G28</f>
        <v>3696740.16</v>
      </c>
      <c r="H27" s="47">
        <f>H28</f>
        <v>3541670.15</v>
      </c>
      <c r="I27" s="47">
        <f>I28</f>
        <v>4197000</v>
      </c>
      <c r="J27" s="216"/>
      <c r="K27" s="217"/>
      <c r="L27" s="217"/>
      <c r="M27" s="217"/>
      <c r="N27" s="217"/>
      <c r="O27" s="217"/>
      <c r="P27" s="217"/>
      <c r="Q27" s="217"/>
      <c r="R27" s="217"/>
      <c r="T27" s="129"/>
    </row>
    <row r="28" spans="1:20" x14ac:dyDescent="0.35">
      <c r="A28" s="72" t="s">
        <v>39</v>
      </c>
      <c r="B28" s="48" t="s">
        <v>40</v>
      </c>
      <c r="C28" s="49">
        <v>12465405.710000001</v>
      </c>
      <c r="D28" s="49" t="s">
        <v>98</v>
      </c>
      <c r="E28" s="71">
        <f t="shared" si="0"/>
        <v>13939981.1</v>
      </c>
      <c r="F28" s="49">
        <v>2504570.79</v>
      </c>
      <c r="G28" s="49">
        <v>3696740.16</v>
      </c>
      <c r="H28" s="49">
        <f>3541670.15</f>
        <v>3541670.15</v>
      </c>
      <c r="I28" s="49">
        <v>4197000</v>
      </c>
      <c r="J28" s="218"/>
      <c r="K28" s="219"/>
      <c r="L28" s="219"/>
      <c r="M28" s="219"/>
      <c r="N28" s="219"/>
      <c r="O28" s="219"/>
      <c r="P28" s="219"/>
      <c r="Q28" s="219"/>
      <c r="R28" s="219"/>
    </row>
    <row r="29" spans="1:20" ht="18.600000000000001" customHeight="1" x14ac:dyDescent="0.35">
      <c r="A29" s="73" t="s">
        <v>41</v>
      </c>
      <c r="B29" s="74">
        <v>1030</v>
      </c>
      <c r="C29" s="65">
        <f>C30+C31+C32+C33+C34+C35+C36+C37+C38</f>
        <v>5262976.7500000009</v>
      </c>
      <c r="D29" s="65">
        <v>0</v>
      </c>
      <c r="E29" s="65">
        <f t="shared" si="0"/>
        <v>2808292.13</v>
      </c>
      <c r="F29" s="65">
        <f>F30+F31+F32+F33+F34+F35+F36+F37+F38</f>
        <v>1016815.25</v>
      </c>
      <c r="G29" s="65">
        <f>G30+G31+G32+G33+G34+G35+G36+G37+G38</f>
        <v>778024.47</v>
      </c>
      <c r="H29" s="65">
        <f>H30+H31+H32+H33+H34+H35+H36+H37+H38</f>
        <v>924752.40999999992</v>
      </c>
      <c r="I29" s="65">
        <f>I30+I31+I32+I33+I34+I35+I36+I37+I38</f>
        <v>88700</v>
      </c>
      <c r="K29" s="130"/>
      <c r="R29" s="5"/>
    </row>
    <row r="30" spans="1:20" ht="37.5" customHeight="1" x14ac:dyDescent="0.35">
      <c r="A30" s="75" t="s">
        <v>104</v>
      </c>
      <c r="B30" s="76">
        <v>1031</v>
      </c>
      <c r="C30" s="77">
        <v>0</v>
      </c>
      <c r="D30" s="77" t="s">
        <v>98</v>
      </c>
      <c r="E30" s="65">
        <f t="shared" si="0"/>
        <v>0</v>
      </c>
      <c r="F30" s="77"/>
      <c r="G30" s="78"/>
      <c r="H30" s="78"/>
      <c r="I30" s="78"/>
      <c r="K30" s="130"/>
      <c r="R30" s="5"/>
    </row>
    <row r="31" spans="1:20" ht="31.8" x14ac:dyDescent="0.35">
      <c r="A31" s="75" t="s">
        <v>105</v>
      </c>
      <c r="B31" s="76">
        <v>1032</v>
      </c>
      <c r="C31" s="77">
        <v>0</v>
      </c>
      <c r="D31" s="77" t="s">
        <v>98</v>
      </c>
      <c r="E31" s="65">
        <f t="shared" si="0"/>
        <v>0</v>
      </c>
      <c r="F31" s="77"/>
      <c r="G31" s="78"/>
      <c r="H31" s="78"/>
      <c r="I31" s="78"/>
      <c r="R31" s="5"/>
    </row>
    <row r="32" spans="1:20" ht="18.75" customHeight="1" x14ac:dyDescent="0.35">
      <c r="A32" s="79" t="s">
        <v>90</v>
      </c>
      <c r="B32" s="76">
        <v>1033</v>
      </c>
      <c r="C32" s="77">
        <v>1827644.7</v>
      </c>
      <c r="D32" s="77" t="s">
        <v>98</v>
      </c>
      <c r="E32" s="65">
        <f t="shared" si="0"/>
        <v>1505509.14</v>
      </c>
      <c r="F32" s="77">
        <v>641326.80000000005</v>
      </c>
      <c r="G32" s="78">
        <v>409641.92</v>
      </c>
      <c r="H32" s="78">
        <f>446463.52+7230.6+846.3</f>
        <v>454540.42</v>
      </c>
      <c r="I32" s="78"/>
      <c r="J32" s="220"/>
      <c r="K32" s="221"/>
      <c r="L32" s="221"/>
      <c r="M32" s="221"/>
      <c r="N32" s="221"/>
      <c r="O32" s="221"/>
      <c r="P32" s="221"/>
      <c r="Q32" s="221"/>
      <c r="R32" s="221"/>
    </row>
    <row r="33" spans="1:18" ht="18" customHeight="1" x14ac:dyDescent="0.35">
      <c r="A33" s="75" t="s">
        <v>42</v>
      </c>
      <c r="B33" s="76">
        <v>1034</v>
      </c>
      <c r="C33" s="77">
        <v>0</v>
      </c>
      <c r="D33" s="77" t="s">
        <v>98</v>
      </c>
      <c r="E33" s="65">
        <f t="shared" si="0"/>
        <v>0</v>
      </c>
      <c r="F33" s="80"/>
      <c r="G33" s="78"/>
      <c r="H33" s="78"/>
      <c r="I33" s="78"/>
      <c r="J33" s="130"/>
      <c r="M33" s="130"/>
      <c r="R33" s="5"/>
    </row>
    <row r="34" spans="1:18" x14ac:dyDescent="0.35">
      <c r="A34" s="81" t="s">
        <v>43</v>
      </c>
      <c r="B34" s="76">
        <v>1035</v>
      </c>
      <c r="C34" s="77">
        <v>72394.78</v>
      </c>
      <c r="D34" s="77" t="s">
        <v>98</v>
      </c>
      <c r="E34" s="65">
        <f t="shared" si="0"/>
        <v>61001.68</v>
      </c>
      <c r="F34" s="80">
        <v>14607.48</v>
      </c>
      <c r="G34" s="78">
        <f>16020-426.36</f>
        <v>15593.64</v>
      </c>
      <c r="H34" s="78">
        <v>15100.56</v>
      </c>
      <c r="I34" s="78">
        <v>15700</v>
      </c>
      <c r="J34" s="200"/>
      <c r="K34" s="201"/>
      <c r="L34" s="201"/>
      <c r="M34" s="201"/>
      <c r="N34" s="201"/>
      <c r="O34" s="201"/>
      <c r="P34" s="201"/>
      <c r="Q34" s="201"/>
      <c r="R34" s="201"/>
    </row>
    <row r="35" spans="1:18" x14ac:dyDescent="0.35">
      <c r="A35" s="72" t="s">
        <v>23</v>
      </c>
      <c r="B35" s="76">
        <v>1036</v>
      </c>
      <c r="C35" s="77">
        <v>367459.72</v>
      </c>
      <c r="D35" s="77" t="s">
        <v>98</v>
      </c>
      <c r="E35" s="65">
        <f t="shared" si="0"/>
        <v>310928.17</v>
      </c>
      <c r="F35" s="131">
        <v>148988.49</v>
      </c>
      <c r="G35" s="132">
        <f>28000-11159.45</f>
        <v>16840.55</v>
      </c>
      <c r="H35" s="132">
        <v>72099.13</v>
      </c>
      <c r="I35" s="132">
        <v>73000</v>
      </c>
      <c r="L35" s="130"/>
      <c r="R35" s="5"/>
    </row>
    <row r="36" spans="1:18" x14ac:dyDescent="0.35">
      <c r="A36" s="75" t="s">
        <v>44</v>
      </c>
      <c r="B36" s="76">
        <v>1037</v>
      </c>
      <c r="C36" s="82">
        <v>2975046.35</v>
      </c>
      <c r="D36" s="77" t="s">
        <v>98</v>
      </c>
      <c r="E36" s="65">
        <f t="shared" si="0"/>
        <v>930360.06</v>
      </c>
      <c r="F36" s="131">
        <v>211399.4</v>
      </c>
      <c r="G36" s="77">
        <v>335948.36</v>
      </c>
      <c r="H36" s="77">
        <v>383012.3</v>
      </c>
      <c r="I36" s="77"/>
      <c r="R36" s="5"/>
    </row>
    <row r="37" spans="1:18" x14ac:dyDescent="0.35">
      <c r="A37" s="75" t="s">
        <v>24</v>
      </c>
      <c r="B37" s="76">
        <v>1038</v>
      </c>
      <c r="C37" s="77">
        <v>20431.2</v>
      </c>
      <c r="D37" s="77" t="s">
        <v>98</v>
      </c>
      <c r="E37" s="65">
        <f t="shared" si="0"/>
        <v>493.08</v>
      </c>
      <c r="F37" s="77">
        <v>493.08</v>
      </c>
      <c r="G37" s="77"/>
      <c r="H37" s="77"/>
      <c r="I37" s="77"/>
      <c r="R37" s="5"/>
    </row>
    <row r="38" spans="1:18" x14ac:dyDescent="0.35">
      <c r="A38" s="75" t="s">
        <v>24</v>
      </c>
      <c r="B38" s="53">
        <v>1039</v>
      </c>
      <c r="C38" s="76">
        <v>0</v>
      </c>
      <c r="D38" s="77" t="s">
        <v>98</v>
      </c>
      <c r="E38" s="65">
        <f t="shared" si="0"/>
        <v>0</v>
      </c>
      <c r="F38" s="65"/>
      <c r="G38" s="77"/>
      <c r="H38" s="77"/>
      <c r="I38" s="77"/>
      <c r="K38" s="1"/>
      <c r="L38" s="1"/>
      <c r="M38" s="1"/>
      <c r="N38" s="1"/>
      <c r="O38" s="1"/>
      <c r="P38" s="1"/>
      <c r="Q38" s="1"/>
      <c r="R38" s="1"/>
    </row>
    <row r="39" spans="1:18" x14ac:dyDescent="0.35">
      <c r="A39" s="235" t="s">
        <v>45</v>
      </c>
      <c r="B39" s="236"/>
      <c r="C39" s="236"/>
      <c r="D39" s="236"/>
      <c r="E39" s="236"/>
      <c r="F39" s="236"/>
      <c r="G39" s="236"/>
      <c r="H39" s="236"/>
      <c r="I39" s="237"/>
      <c r="R39" s="5"/>
    </row>
    <row r="40" spans="1:18" x14ac:dyDescent="0.35">
      <c r="A40" s="83" t="s">
        <v>46</v>
      </c>
      <c r="B40" s="84">
        <v>1040</v>
      </c>
      <c r="C40" s="85">
        <v>29211312.82</v>
      </c>
      <c r="D40" s="77" t="s">
        <v>98</v>
      </c>
      <c r="E40" s="148">
        <f>F40+G40+H40+I40</f>
        <v>31275684.73</v>
      </c>
      <c r="F40" s="137">
        <v>7520795.46</v>
      </c>
      <c r="G40" s="132">
        <v>7845080.1500000004</v>
      </c>
      <c r="H40" s="132">
        <v>7500361.9199999999</v>
      </c>
      <c r="I40" s="132">
        <f>8409447.2</f>
        <v>8409447.1999999993</v>
      </c>
      <c r="K40" s="130"/>
      <c r="L40" s="130"/>
      <c r="M40" s="130"/>
      <c r="R40" s="5"/>
    </row>
    <row r="41" spans="1:18" x14ac:dyDescent="0.35">
      <c r="A41" s="83" t="s">
        <v>47</v>
      </c>
      <c r="B41" s="87">
        <v>1050</v>
      </c>
      <c r="C41" s="88">
        <v>6213330.2800000003</v>
      </c>
      <c r="D41" s="77" t="s">
        <v>98</v>
      </c>
      <c r="E41" s="148">
        <f t="shared" ref="E41:E50" si="1">F41+G41+H41+I41</f>
        <v>6613873.2639999995</v>
      </c>
      <c r="F41" s="149">
        <v>1582415.36</v>
      </c>
      <c r="G41" s="149">
        <v>1646859.47</v>
      </c>
      <c r="H41" s="149">
        <v>1534520.05</v>
      </c>
      <c r="I41" s="131">
        <f>I40*0.22</f>
        <v>1850078.3839999998</v>
      </c>
      <c r="K41" s="130"/>
      <c r="L41" s="130"/>
      <c r="R41" s="5"/>
    </row>
    <row r="42" spans="1:18" x14ac:dyDescent="0.35">
      <c r="A42" s="83" t="s">
        <v>48</v>
      </c>
      <c r="B42" s="87">
        <v>1060</v>
      </c>
      <c r="C42" s="88">
        <v>332105.90000000002</v>
      </c>
      <c r="D42" s="77" t="s">
        <v>98</v>
      </c>
      <c r="E42" s="67">
        <f t="shared" si="1"/>
        <v>305730.09999999998</v>
      </c>
      <c r="F42" s="89">
        <f>38797.1+3271.8+3.78+1836.47-119.68</f>
        <v>43789.47</v>
      </c>
      <c r="G42" s="78">
        <v>113520.21</v>
      </c>
      <c r="H42" s="78">
        <v>86420.42</v>
      </c>
      <c r="I42" s="78">
        <v>62000</v>
      </c>
      <c r="K42" s="130"/>
      <c r="R42" s="5"/>
    </row>
    <row r="43" spans="1:18" x14ac:dyDescent="0.35">
      <c r="A43" s="83" t="s">
        <v>49</v>
      </c>
      <c r="B43" s="87">
        <v>1070</v>
      </c>
      <c r="C43" s="88">
        <v>7084451.5099999998</v>
      </c>
      <c r="D43" s="77" t="s">
        <v>98</v>
      </c>
      <c r="E43" s="67">
        <f t="shared" si="1"/>
        <v>5428633.1299999999</v>
      </c>
      <c r="F43" s="89">
        <f>582748.11+164737.82+596699.62</f>
        <v>1344185.5499999998</v>
      </c>
      <c r="G43" s="78">
        <v>1676559.4</v>
      </c>
      <c r="H43" s="78">
        <f>819055.46+383010.88+446463.52+5000+52358.32</f>
        <v>1705888.18</v>
      </c>
      <c r="I43" s="78">
        <v>702000</v>
      </c>
      <c r="K43" s="130"/>
      <c r="R43" s="5"/>
    </row>
    <row r="44" spans="1:18" x14ac:dyDescent="0.35">
      <c r="A44" s="83" t="s">
        <v>50</v>
      </c>
      <c r="B44" s="87">
        <v>1080</v>
      </c>
      <c r="C44" s="88">
        <v>775684.34</v>
      </c>
      <c r="D44" s="77" t="s">
        <v>98</v>
      </c>
      <c r="E44" s="67">
        <f t="shared" si="1"/>
        <v>643241.3899999999</v>
      </c>
      <c r="F44" s="89">
        <f>44627.18+97429.12+43386</f>
        <v>185442.3</v>
      </c>
      <c r="G44" s="78">
        <f>137956.52+27591.3+12393+1720.5+19485.82</f>
        <v>199147.13999999998</v>
      </c>
      <c r="H44" s="78">
        <f>135540.79+27108.16+3</f>
        <v>162651.95000000001</v>
      </c>
      <c r="I44" s="78">
        <v>96000</v>
      </c>
      <c r="R44" s="5"/>
    </row>
    <row r="45" spans="1:18" x14ac:dyDescent="0.35">
      <c r="A45" s="83" t="s">
        <v>51</v>
      </c>
      <c r="B45" s="87">
        <v>1090</v>
      </c>
      <c r="C45" s="88">
        <v>3963422.08</v>
      </c>
      <c r="D45" s="77" t="s">
        <v>98</v>
      </c>
      <c r="E45" s="67">
        <f t="shared" si="1"/>
        <v>4710566.32</v>
      </c>
      <c r="F45" s="89">
        <f>684971.15+87982.18+13956.48</f>
        <v>786909.81</v>
      </c>
      <c r="G45" s="78">
        <v>1335296.8400000001</v>
      </c>
      <c r="H45" s="78">
        <f>989623.14+228362.52+200374.01</f>
        <v>1418359.67</v>
      </c>
      <c r="I45" s="78">
        <v>1170000</v>
      </c>
      <c r="R45" s="5"/>
    </row>
    <row r="46" spans="1:18" x14ac:dyDescent="0.35">
      <c r="A46" s="83" t="s">
        <v>52</v>
      </c>
      <c r="B46" s="87">
        <v>1100</v>
      </c>
      <c r="C46" s="88">
        <v>0</v>
      </c>
      <c r="D46" s="77" t="s">
        <v>98</v>
      </c>
      <c r="E46" s="67">
        <f t="shared" si="1"/>
        <v>0</v>
      </c>
      <c r="F46" s="89"/>
      <c r="G46" s="78"/>
      <c r="H46" s="78"/>
      <c r="I46" s="78"/>
      <c r="R46" s="5"/>
    </row>
    <row r="47" spans="1:18" x14ac:dyDescent="0.35">
      <c r="A47" s="83" t="s">
        <v>53</v>
      </c>
      <c r="B47" s="87">
        <v>1110</v>
      </c>
      <c r="C47" s="88">
        <v>2202434.9700000002</v>
      </c>
      <c r="D47" s="77" t="s">
        <v>98</v>
      </c>
      <c r="E47" s="67">
        <f t="shared" si="1"/>
        <v>1852166.9</v>
      </c>
      <c r="F47" s="89">
        <f>554877.47+99793.97+218104.18+8698.5</f>
        <v>881474.11999999988</v>
      </c>
      <c r="G47" s="78">
        <v>281503.63</v>
      </c>
      <c r="H47" s="78">
        <f>182297.82-31108.67</f>
        <v>151189.15000000002</v>
      </c>
      <c r="I47" s="78">
        <v>538000</v>
      </c>
      <c r="R47" s="5"/>
    </row>
    <row r="48" spans="1:18" ht="31.2" x14ac:dyDescent="0.35">
      <c r="A48" s="90" t="s">
        <v>54</v>
      </c>
      <c r="B48" s="87">
        <v>1120</v>
      </c>
      <c r="C48" s="88">
        <v>15438</v>
      </c>
      <c r="D48" s="77" t="s">
        <v>98</v>
      </c>
      <c r="E48" s="67">
        <f t="shared" si="1"/>
        <v>16750</v>
      </c>
      <c r="F48" s="89">
        <v>2200</v>
      </c>
      <c r="G48" s="141"/>
      <c r="H48" s="141">
        <v>2550</v>
      </c>
      <c r="I48" s="141">
        <v>12000</v>
      </c>
      <c r="R48" s="5"/>
    </row>
    <row r="49" spans="1:18" x14ac:dyDescent="0.35">
      <c r="A49" s="90" t="s">
        <v>55</v>
      </c>
      <c r="B49" s="87">
        <v>1130</v>
      </c>
      <c r="C49" s="88">
        <v>4826825.3600000003</v>
      </c>
      <c r="D49" s="77" t="s">
        <v>98</v>
      </c>
      <c r="E49" s="148">
        <f>F49+G49+H49+I49</f>
        <v>4618333</v>
      </c>
      <c r="F49" s="149">
        <f>505584.87+20155.12</f>
        <v>525739.99</v>
      </c>
      <c r="G49" s="132">
        <f>1331867.6+35060.21</f>
        <v>1366927.81</v>
      </c>
      <c r="H49" s="132">
        <f>1261475.85+35404.94</f>
        <v>1296880.79</v>
      </c>
      <c r="I49" s="132">
        <f>1233824+82000+112960.41</f>
        <v>1428784.41</v>
      </c>
      <c r="L49" s="130"/>
      <c r="M49" s="130"/>
      <c r="N49" s="130"/>
      <c r="R49" s="5"/>
    </row>
    <row r="50" spans="1:18" x14ac:dyDescent="0.35">
      <c r="A50" s="83" t="s">
        <v>56</v>
      </c>
      <c r="B50" s="87">
        <v>1140</v>
      </c>
      <c r="C50" s="88">
        <v>144576.1</v>
      </c>
      <c r="D50" s="77" t="s">
        <v>98</v>
      </c>
      <c r="E50" s="67">
        <f t="shared" si="1"/>
        <v>245928.99999999997</v>
      </c>
      <c r="F50" s="89">
        <f>432.12</f>
        <v>432.12</v>
      </c>
      <c r="G50" s="78">
        <v>245003.83</v>
      </c>
      <c r="H50" s="78">
        <v>493.05</v>
      </c>
      <c r="I50" s="78"/>
      <c r="R50" s="5"/>
    </row>
    <row r="51" spans="1:18" x14ac:dyDescent="0.35">
      <c r="A51" s="91" t="s">
        <v>57</v>
      </c>
      <c r="B51" s="92">
        <v>1160</v>
      </c>
      <c r="C51" s="67">
        <f>C24+C27+C29+C54+C65</f>
        <v>63383784.100000001</v>
      </c>
      <c r="D51" s="67">
        <v>0</v>
      </c>
      <c r="E51" s="67">
        <f>F51+G51+H51+I51+0.01</f>
        <v>60274938.990000002</v>
      </c>
      <c r="F51" s="67">
        <f>F24+F27+F29+F54+F65</f>
        <v>15838944.310000001</v>
      </c>
      <c r="G51" s="67">
        <f>G24+G27+G29+G54+G65</f>
        <v>15562257.399999999</v>
      </c>
      <c r="H51" s="67">
        <f>H24+H27+H29+H54+H65</f>
        <v>14338800.039999999</v>
      </c>
      <c r="I51" s="67">
        <f>I24+I27+I29+I54+I65</f>
        <v>14534937.23</v>
      </c>
      <c r="J51" s="130"/>
      <c r="R51" s="5"/>
    </row>
    <row r="52" spans="1:18" x14ac:dyDescent="0.35">
      <c r="A52" s="91" t="s">
        <v>58</v>
      </c>
      <c r="B52" s="92">
        <v>1170</v>
      </c>
      <c r="C52" s="67">
        <f>C40+C41+C42+C43+C44+C45+C46+C47+C48+C49+C50+C57+C70</f>
        <v>55865040.920000002</v>
      </c>
      <c r="D52" s="67">
        <v>0</v>
      </c>
      <c r="E52" s="67">
        <f>F52+G52+H52+I52</f>
        <v>57002992.953999996</v>
      </c>
      <c r="F52" s="67">
        <f>F40+F41+F42+F43+F44+F45+F46+F47+F48+F49+F50+F57+F70</f>
        <v>13155793.48</v>
      </c>
      <c r="G52" s="67">
        <f>G40+G41+G42+G43+G44+G45+G46+G47+G48+G49+G50+G57+G70</f>
        <v>15051230.290000005</v>
      </c>
      <c r="H52" s="67">
        <f>H40+H41+H42+H43+H44+H45+H46+H47+H48+H49+H50+H57+H70</f>
        <v>14288290.189999999</v>
      </c>
      <c r="I52" s="67">
        <f>I40+I41+I42+I43+I44+I45+I46+I47+I48+I49+I50+I57+I70</f>
        <v>14507678.993999999</v>
      </c>
      <c r="J52" s="144"/>
      <c r="K52" s="130"/>
      <c r="L52" s="130"/>
      <c r="R52" s="5"/>
    </row>
    <row r="53" spans="1:18" x14ac:dyDescent="0.35">
      <c r="A53" s="206" t="s">
        <v>59</v>
      </c>
      <c r="B53" s="207"/>
      <c r="C53" s="207"/>
      <c r="D53" s="207"/>
      <c r="E53" s="207"/>
      <c r="F53" s="207"/>
      <c r="G53" s="207"/>
      <c r="H53" s="207"/>
      <c r="I53" s="238"/>
      <c r="J53" s="130"/>
      <c r="L53" s="130"/>
      <c r="R53" s="5"/>
    </row>
    <row r="54" spans="1:18" x14ac:dyDescent="0.35">
      <c r="A54" s="93" t="s">
        <v>60</v>
      </c>
      <c r="B54" s="74">
        <v>2010</v>
      </c>
      <c r="C54" s="65">
        <f>C55+C56</f>
        <v>705329.58000000007</v>
      </c>
      <c r="D54" s="65">
        <v>0</v>
      </c>
      <c r="E54" s="65">
        <f>F54+G54+H54+I54</f>
        <v>1011345.76</v>
      </c>
      <c r="F54" s="65">
        <f>F55+F56</f>
        <v>175395.05</v>
      </c>
      <c r="G54" s="65">
        <f>G55+G56</f>
        <v>224245.62</v>
      </c>
      <c r="H54" s="65">
        <f>H55+H56</f>
        <v>312705.09000000003</v>
      </c>
      <c r="I54" s="65">
        <f>I55+I56</f>
        <v>299000</v>
      </c>
      <c r="K54" s="130"/>
      <c r="R54" s="5"/>
    </row>
    <row r="55" spans="1:18" ht="31.2" x14ac:dyDescent="0.35">
      <c r="A55" s="94" t="s">
        <v>100</v>
      </c>
      <c r="B55" s="76">
        <v>2011</v>
      </c>
      <c r="C55" s="65">
        <v>363693.65</v>
      </c>
      <c r="D55" s="77" t="s">
        <v>98</v>
      </c>
      <c r="E55" s="65">
        <f>F55+G55+H55+I55</f>
        <v>641414.98</v>
      </c>
      <c r="F55" s="65">
        <v>94031.42</v>
      </c>
      <c r="G55" s="65">
        <f>187000-67726.95</f>
        <v>119273.05</v>
      </c>
      <c r="H55" s="65">
        <v>214110.51</v>
      </c>
      <c r="I55" s="65">
        <v>214000</v>
      </c>
      <c r="J55" s="202"/>
      <c r="K55" s="203"/>
      <c r="L55" s="203"/>
      <c r="M55" s="203"/>
      <c r="N55" s="203"/>
      <c r="O55" s="203"/>
      <c r="P55" s="203"/>
      <c r="Q55" s="203"/>
      <c r="R55" s="203"/>
    </row>
    <row r="56" spans="1:18" x14ac:dyDescent="0.35">
      <c r="A56" s="94" t="s">
        <v>61</v>
      </c>
      <c r="B56" s="76">
        <v>2012</v>
      </c>
      <c r="C56" s="65">
        <v>341635.93</v>
      </c>
      <c r="D56" s="77" t="s">
        <v>98</v>
      </c>
      <c r="E56" s="65">
        <f>F56+G56+H56+I56</f>
        <v>369930.78</v>
      </c>
      <c r="F56" s="65">
        <v>81363.63</v>
      </c>
      <c r="G56" s="65">
        <f>87000+17972.57</f>
        <v>104972.57</v>
      </c>
      <c r="H56" s="65">
        <v>98594.58</v>
      </c>
      <c r="I56" s="65">
        <v>85000</v>
      </c>
      <c r="J56" s="204"/>
      <c r="K56" s="205"/>
      <c r="L56" s="205"/>
      <c r="M56" s="205"/>
      <c r="N56" s="205"/>
      <c r="O56" s="205"/>
      <c r="P56" s="205"/>
      <c r="Q56" s="205"/>
      <c r="R56" s="205"/>
    </row>
    <row r="57" spans="1:18" x14ac:dyDescent="0.35">
      <c r="A57" s="95" t="s">
        <v>89</v>
      </c>
      <c r="B57" s="96">
        <v>3010</v>
      </c>
      <c r="C57" s="97">
        <f>C58+C59+C60+C61+C62+C63</f>
        <v>1095459.56</v>
      </c>
      <c r="D57" s="97">
        <v>0</v>
      </c>
      <c r="E57" s="97">
        <f>F57+G57+H57+I57</f>
        <v>1292085.1200000001</v>
      </c>
      <c r="F57" s="97">
        <f>F58+F59+F60+F61+F62+F63</f>
        <v>282409.3</v>
      </c>
      <c r="G57" s="97">
        <f>G58+G59+G60+G61+G62+G63</f>
        <v>341331.81</v>
      </c>
      <c r="H57" s="97">
        <f>H58+H59+H60+H61+H62+H63</f>
        <v>428975.01</v>
      </c>
      <c r="I57" s="97">
        <f>I58+I59+I60+I61+I62+I63</f>
        <v>239369</v>
      </c>
      <c r="J57" s="212"/>
      <c r="K57" s="212"/>
      <c r="L57" s="212"/>
      <c r="M57" s="212"/>
      <c r="N57" s="212"/>
      <c r="O57" s="212"/>
      <c r="P57" s="212"/>
      <c r="Q57" s="212"/>
      <c r="R57" s="212"/>
    </row>
    <row r="58" spans="1:18" x14ac:dyDescent="0.35">
      <c r="A58" s="83" t="s">
        <v>62</v>
      </c>
      <c r="B58" s="87">
        <v>3011</v>
      </c>
      <c r="C58" s="88">
        <v>0</v>
      </c>
      <c r="D58" s="77" t="s">
        <v>98</v>
      </c>
      <c r="E58" s="67">
        <f t="shared" ref="E58:E63" si="2">F58+G58+H58+I58</f>
        <v>0</v>
      </c>
      <c r="F58" s="89"/>
      <c r="G58" s="78"/>
      <c r="H58" s="78"/>
      <c r="I58" s="78"/>
      <c r="J58" s="212"/>
      <c r="K58" s="212"/>
      <c r="L58" s="212"/>
      <c r="M58" s="212"/>
      <c r="N58" s="212"/>
      <c r="O58" s="212"/>
      <c r="P58" s="212"/>
      <c r="Q58" s="212"/>
      <c r="R58" s="212"/>
    </row>
    <row r="59" spans="1:18" x14ac:dyDescent="0.35">
      <c r="A59" s="83" t="s">
        <v>101</v>
      </c>
      <c r="B59" s="87">
        <v>3012</v>
      </c>
      <c r="C59" s="88">
        <v>911220.62</v>
      </c>
      <c r="D59" s="77" t="s">
        <v>98</v>
      </c>
      <c r="E59" s="67">
        <f t="shared" si="2"/>
        <v>1156350.73</v>
      </c>
      <c r="F59" s="89">
        <v>238450.5</v>
      </c>
      <c r="G59" s="89">
        <v>301899.96999999997</v>
      </c>
      <c r="H59" s="89">
        <v>396000.26</v>
      </c>
      <c r="I59" s="78">
        <v>220000</v>
      </c>
      <c r="J59" s="212"/>
      <c r="K59" s="212"/>
      <c r="L59" s="212"/>
      <c r="M59" s="212"/>
      <c r="N59" s="212"/>
      <c r="O59" s="212"/>
      <c r="P59" s="212"/>
      <c r="Q59" s="212"/>
      <c r="R59" s="212"/>
    </row>
    <row r="60" spans="1:18" x14ac:dyDescent="0.35">
      <c r="A60" s="83" t="s">
        <v>102</v>
      </c>
      <c r="B60" s="87">
        <v>3013</v>
      </c>
      <c r="C60" s="88">
        <v>174695.64</v>
      </c>
      <c r="D60" s="77" t="s">
        <v>98</v>
      </c>
      <c r="E60" s="67">
        <f t="shared" si="2"/>
        <v>125973.6</v>
      </c>
      <c r="F60" s="89">
        <v>41494.870000000003</v>
      </c>
      <c r="G60" s="78">
        <v>36967.910000000003</v>
      </c>
      <c r="H60" s="78">
        <v>30510.82</v>
      </c>
      <c r="I60" s="78">
        <v>17000</v>
      </c>
      <c r="J60" s="212"/>
      <c r="K60" s="212"/>
      <c r="L60" s="212"/>
      <c r="M60" s="212"/>
      <c r="N60" s="212"/>
      <c r="O60" s="212"/>
      <c r="P60" s="212"/>
      <c r="Q60" s="212"/>
      <c r="R60" s="212"/>
    </row>
    <row r="61" spans="1:18" x14ac:dyDescent="0.35">
      <c r="A61" s="83" t="s">
        <v>103</v>
      </c>
      <c r="B61" s="87">
        <v>3014</v>
      </c>
      <c r="C61" s="88">
        <v>9543.2999999999993</v>
      </c>
      <c r="D61" s="77" t="s">
        <v>98</v>
      </c>
      <c r="E61" s="67">
        <f t="shared" si="2"/>
        <v>9760.7899999999991</v>
      </c>
      <c r="F61" s="89">
        <v>2463.9299999999998</v>
      </c>
      <c r="G61" s="78">
        <v>2463.9299999999998</v>
      </c>
      <c r="H61" s="78">
        <v>2463.9299999999998</v>
      </c>
      <c r="I61" s="78">
        <v>2369</v>
      </c>
      <c r="R61" s="5"/>
    </row>
    <row r="62" spans="1:18" ht="31.2" x14ac:dyDescent="0.35">
      <c r="A62" s="83" t="s">
        <v>63</v>
      </c>
      <c r="B62" s="87">
        <v>3015</v>
      </c>
      <c r="C62" s="88">
        <v>0</v>
      </c>
      <c r="D62" s="77" t="s">
        <v>98</v>
      </c>
      <c r="E62" s="67">
        <f t="shared" si="2"/>
        <v>0</v>
      </c>
      <c r="F62" s="89"/>
      <c r="G62" s="78"/>
      <c r="H62" s="78"/>
      <c r="I62" s="78"/>
      <c r="K62" s="130"/>
      <c r="R62" s="5"/>
    </row>
    <row r="63" spans="1:18" x14ac:dyDescent="0.35">
      <c r="A63" s="83" t="s">
        <v>20</v>
      </c>
      <c r="B63" s="87">
        <v>3016</v>
      </c>
      <c r="C63" s="88">
        <v>0</v>
      </c>
      <c r="D63" s="77" t="s">
        <v>98</v>
      </c>
      <c r="E63" s="67">
        <f t="shared" si="2"/>
        <v>0</v>
      </c>
      <c r="F63" s="89"/>
      <c r="G63" s="78"/>
      <c r="H63" s="78"/>
      <c r="I63" s="78"/>
      <c r="R63" s="5"/>
    </row>
    <row r="64" spans="1:18" x14ac:dyDescent="0.35">
      <c r="A64" s="206" t="s">
        <v>64</v>
      </c>
      <c r="B64" s="207"/>
      <c r="C64" s="207"/>
      <c r="D64" s="207"/>
      <c r="E64" s="207"/>
      <c r="F64" s="207"/>
      <c r="G64" s="207"/>
      <c r="H64" s="207"/>
      <c r="I64" s="208"/>
      <c r="R64" s="5"/>
    </row>
    <row r="65" spans="1:18" x14ac:dyDescent="0.35">
      <c r="A65" s="98" t="s">
        <v>65</v>
      </c>
      <c r="B65" s="74">
        <v>4010</v>
      </c>
      <c r="C65" s="99">
        <f>C66+C67+C68+C69</f>
        <v>89752.14</v>
      </c>
      <c r="D65" s="99">
        <v>0</v>
      </c>
      <c r="E65" s="67">
        <f>F65+G65+H65+I65</f>
        <v>648914.99</v>
      </c>
      <c r="F65" s="99">
        <f>F66+F67+F68+F69</f>
        <v>141920.26</v>
      </c>
      <c r="G65" s="99">
        <f>G66+G67+G68+G69</f>
        <v>185758.11</v>
      </c>
      <c r="H65" s="99">
        <f>H66+H67+H68+H69</f>
        <v>259236.62</v>
      </c>
      <c r="I65" s="99">
        <f>I66+I67+I68+I69</f>
        <v>62000</v>
      </c>
      <c r="R65" s="5"/>
    </row>
    <row r="66" spans="1:18" x14ac:dyDescent="0.35">
      <c r="A66" s="83" t="s">
        <v>66</v>
      </c>
      <c r="B66" s="84">
        <v>4011</v>
      </c>
      <c r="C66" s="88">
        <v>0</v>
      </c>
      <c r="D66" s="77" t="s">
        <v>98</v>
      </c>
      <c r="E66" s="67">
        <f t="shared" ref="E66:E73" si="3">F66+G66+H66+I66</f>
        <v>0</v>
      </c>
      <c r="F66" s="89"/>
      <c r="G66" s="78"/>
      <c r="H66" s="78"/>
      <c r="I66" s="78"/>
      <c r="R66" s="5"/>
    </row>
    <row r="67" spans="1:18" x14ac:dyDescent="0.35">
      <c r="A67" s="83" t="s">
        <v>67</v>
      </c>
      <c r="B67" s="87">
        <v>4012</v>
      </c>
      <c r="C67" s="88">
        <v>0</v>
      </c>
      <c r="D67" s="77" t="s">
        <v>98</v>
      </c>
      <c r="E67" s="67">
        <f t="shared" si="3"/>
        <v>0</v>
      </c>
      <c r="F67" s="89"/>
      <c r="G67" s="78"/>
      <c r="H67" s="78"/>
      <c r="I67" s="78"/>
      <c r="R67" s="5"/>
    </row>
    <row r="68" spans="1:18" x14ac:dyDescent="0.35">
      <c r="A68" s="83" t="s">
        <v>68</v>
      </c>
      <c r="B68" s="87">
        <v>4013</v>
      </c>
      <c r="C68" s="88">
        <v>89752.14</v>
      </c>
      <c r="D68" s="77" t="s">
        <v>98</v>
      </c>
      <c r="E68" s="67">
        <f t="shared" si="3"/>
        <v>648914.99</v>
      </c>
      <c r="F68" s="89">
        <v>141920.26</v>
      </c>
      <c r="G68" s="89">
        <v>185758.11</v>
      </c>
      <c r="H68" s="89">
        <v>259236.62</v>
      </c>
      <c r="I68" s="77">
        <v>62000</v>
      </c>
      <c r="R68" s="5"/>
    </row>
    <row r="69" spans="1:18" x14ac:dyDescent="0.35">
      <c r="A69" s="83" t="s">
        <v>69</v>
      </c>
      <c r="B69" s="87">
        <v>4020</v>
      </c>
      <c r="C69" s="88">
        <v>0</v>
      </c>
      <c r="D69" s="77" t="s">
        <v>98</v>
      </c>
      <c r="E69" s="67">
        <f t="shared" si="3"/>
        <v>0</v>
      </c>
      <c r="F69" s="89"/>
      <c r="G69" s="78"/>
      <c r="H69" s="78"/>
      <c r="I69" s="78"/>
      <c r="R69" s="5"/>
    </row>
    <row r="70" spans="1:18" x14ac:dyDescent="0.35">
      <c r="A70" s="91" t="s">
        <v>70</v>
      </c>
      <c r="B70" s="92">
        <v>4030</v>
      </c>
      <c r="C70" s="67">
        <f>C71+C72+C73+C74</f>
        <v>0</v>
      </c>
      <c r="D70" s="67">
        <v>0</v>
      </c>
      <c r="E70" s="67">
        <f>F70+G70+H70+I70</f>
        <v>0</v>
      </c>
      <c r="F70" s="67">
        <f>F71+F72+F73+F74</f>
        <v>0</v>
      </c>
      <c r="G70" s="67">
        <f>G71+G72+G73+G74</f>
        <v>0</v>
      </c>
      <c r="H70" s="67">
        <f>H71+H72+H73+H74</f>
        <v>0</v>
      </c>
      <c r="I70" s="67">
        <f>I71+I72+I73+I74</f>
        <v>0</v>
      </c>
      <c r="R70" s="5"/>
    </row>
    <row r="71" spans="1:18" x14ac:dyDescent="0.35">
      <c r="A71" s="83" t="s">
        <v>66</v>
      </c>
      <c r="B71" s="87">
        <v>4031</v>
      </c>
      <c r="C71" s="88">
        <v>0</v>
      </c>
      <c r="D71" s="77" t="s">
        <v>98</v>
      </c>
      <c r="E71" s="67">
        <f t="shared" si="3"/>
        <v>0</v>
      </c>
      <c r="F71" s="89"/>
      <c r="G71" s="78"/>
      <c r="H71" s="78"/>
      <c r="I71" s="78"/>
      <c r="R71" s="5"/>
    </row>
    <row r="72" spans="1:18" x14ac:dyDescent="0.35">
      <c r="A72" s="83" t="s">
        <v>67</v>
      </c>
      <c r="B72" s="87">
        <v>4032</v>
      </c>
      <c r="C72" s="88">
        <v>0</v>
      </c>
      <c r="D72" s="77" t="s">
        <v>98</v>
      </c>
      <c r="E72" s="67">
        <f t="shared" si="3"/>
        <v>0</v>
      </c>
      <c r="F72" s="89"/>
      <c r="G72" s="78"/>
      <c r="H72" s="78"/>
      <c r="I72" s="78"/>
      <c r="R72" s="5"/>
    </row>
    <row r="73" spans="1:18" x14ac:dyDescent="0.35">
      <c r="A73" s="83" t="s">
        <v>68</v>
      </c>
      <c r="B73" s="87">
        <v>4033</v>
      </c>
      <c r="C73" s="88">
        <v>0</v>
      </c>
      <c r="D73" s="77" t="s">
        <v>98</v>
      </c>
      <c r="E73" s="67">
        <f t="shared" si="3"/>
        <v>0</v>
      </c>
      <c r="F73" s="89"/>
      <c r="G73" s="78"/>
      <c r="H73" s="78"/>
      <c r="I73" s="78"/>
      <c r="R73" s="5"/>
    </row>
    <row r="74" spans="1:18" x14ac:dyDescent="0.35">
      <c r="A74" s="90" t="s">
        <v>71</v>
      </c>
      <c r="B74" s="87">
        <v>4040</v>
      </c>
      <c r="C74" s="88">
        <v>0</v>
      </c>
      <c r="D74" s="77" t="s">
        <v>98</v>
      </c>
      <c r="E74" s="67">
        <f>F74+G74+H74+I74</f>
        <v>0</v>
      </c>
      <c r="F74" s="89"/>
      <c r="G74" s="78"/>
      <c r="H74" s="78"/>
      <c r="I74" s="78"/>
      <c r="R74" s="5"/>
    </row>
    <row r="75" spans="1:18" x14ac:dyDescent="0.35">
      <c r="A75" s="209" t="s">
        <v>72</v>
      </c>
      <c r="B75" s="210"/>
      <c r="C75" s="210"/>
      <c r="D75" s="210"/>
      <c r="E75" s="210"/>
      <c r="F75" s="210"/>
      <c r="G75" s="210"/>
      <c r="H75" s="210"/>
      <c r="I75" s="211"/>
      <c r="R75" s="5"/>
    </row>
    <row r="76" spans="1:18" x14ac:dyDescent="0.35">
      <c r="A76" s="2" t="s">
        <v>12</v>
      </c>
      <c r="B76" s="74">
        <v>5010</v>
      </c>
      <c r="C76" s="65">
        <f>C51-C52</f>
        <v>7518743.1799999997</v>
      </c>
      <c r="D76" s="65">
        <f>D51-D52</f>
        <v>0</v>
      </c>
      <c r="E76" s="67">
        <f>F76+G76+H76+I76</f>
        <v>3271946.0259999949</v>
      </c>
      <c r="F76" s="65">
        <f>F51-F52</f>
        <v>2683150.83</v>
      </c>
      <c r="G76" s="65">
        <f>G51-G52</f>
        <v>511027.10999999382</v>
      </c>
      <c r="H76" s="65">
        <f>H51-H52</f>
        <v>50509.849999999627</v>
      </c>
      <c r="I76" s="65">
        <f>I51-I52</f>
        <v>27258.236000001431</v>
      </c>
      <c r="J76" s="52"/>
      <c r="R76" s="5"/>
    </row>
    <row r="77" spans="1:18" x14ac:dyDescent="0.35">
      <c r="A77" s="3" t="s">
        <v>13</v>
      </c>
      <c r="B77" s="76">
        <v>5011</v>
      </c>
      <c r="C77" s="65">
        <f>C76-C78</f>
        <v>7518743.1799999997</v>
      </c>
      <c r="D77" s="65">
        <f>D76-D78</f>
        <v>0</v>
      </c>
      <c r="E77" s="67">
        <f>F77+G77+H77+I77</f>
        <v>3271946.0259999949</v>
      </c>
      <c r="F77" s="65">
        <f>F76-F78</f>
        <v>2683150.83</v>
      </c>
      <c r="G77" s="65">
        <f>G76-G78</f>
        <v>511027.10999999382</v>
      </c>
      <c r="H77" s="65">
        <f>H76-H78</f>
        <v>50509.849999999627</v>
      </c>
      <c r="I77" s="65">
        <f>I76-I78</f>
        <v>27258.236000001431</v>
      </c>
      <c r="R77" s="5"/>
    </row>
    <row r="78" spans="1:18" x14ac:dyDescent="0.35">
      <c r="A78" s="4" t="s">
        <v>14</v>
      </c>
      <c r="B78" s="76">
        <v>5012</v>
      </c>
      <c r="C78" s="65">
        <v>0</v>
      </c>
      <c r="D78" s="65"/>
      <c r="E78" s="67">
        <f>F78+G78+H78+I78</f>
        <v>0</v>
      </c>
      <c r="F78" s="65"/>
      <c r="G78" s="100"/>
      <c r="H78" s="100"/>
      <c r="I78" s="100"/>
      <c r="R78" s="5"/>
    </row>
    <row r="79" spans="1:18" x14ac:dyDescent="0.35">
      <c r="A79" s="206" t="s">
        <v>73</v>
      </c>
      <c r="B79" s="207"/>
      <c r="C79" s="207"/>
      <c r="D79" s="207"/>
      <c r="E79" s="207"/>
      <c r="F79" s="207"/>
      <c r="G79" s="207"/>
      <c r="H79" s="207"/>
      <c r="I79" s="238"/>
      <c r="R79" s="5"/>
    </row>
    <row r="80" spans="1:18" x14ac:dyDescent="0.35">
      <c r="A80" s="93" t="s">
        <v>74</v>
      </c>
      <c r="B80" s="74">
        <v>6010</v>
      </c>
      <c r="C80" s="101">
        <f>C81+C82+C83+C84+C85+C86</f>
        <v>11927248.899999999</v>
      </c>
      <c r="D80" s="101">
        <v>0</v>
      </c>
      <c r="E80" s="65">
        <f t="shared" ref="E80:E86" si="4">F80+G80+H80+I80</f>
        <v>12716273.90635</v>
      </c>
      <c r="F80" s="65">
        <f>F81+F82+F83+F84+F85+F86</f>
        <v>3049402.5947000002</v>
      </c>
      <c r="G80" s="65">
        <f>G81+G82+G83+G84+G85+G86</f>
        <v>3177720.09925</v>
      </c>
      <c r="H80" s="65">
        <f>H81+H82+H83+H84+H85+H86</f>
        <v>2998160.6244000001</v>
      </c>
      <c r="I80" s="65">
        <f>I81+I82+I83+I84+I85+I86</f>
        <v>3490990.5879999995</v>
      </c>
      <c r="R80" s="5"/>
    </row>
    <row r="81" spans="1:18" x14ac:dyDescent="0.35">
      <c r="A81" s="102" t="s">
        <v>75</v>
      </c>
      <c r="B81" s="84">
        <v>6011</v>
      </c>
      <c r="C81" s="85">
        <v>15121.21</v>
      </c>
      <c r="D81" s="77" t="s">
        <v>98</v>
      </c>
      <c r="E81" s="65">
        <f t="shared" si="4"/>
        <v>0</v>
      </c>
      <c r="F81" s="86"/>
      <c r="G81" s="86"/>
      <c r="H81" s="137"/>
      <c r="I81" s="139"/>
      <c r="K81" s="103"/>
      <c r="R81" s="5"/>
    </row>
    <row r="82" spans="1:18" x14ac:dyDescent="0.35">
      <c r="A82" s="104" t="s">
        <v>76</v>
      </c>
      <c r="B82" s="84">
        <v>6012</v>
      </c>
      <c r="C82" s="88">
        <v>438169.69</v>
      </c>
      <c r="D82" s="77" t="s">
        <v>98</v>
      </c>
      <c r="E82" s="65">
        <f t="shared" si="4"/>
        <v>469135.27094999998</v>
      </c>
      <c r="F82" s="89">
        <f>F40*0.015</f>
        <v>112811.9319</v>
      </c>
      <c r="G82" s="89">
        <f>G40*0.015</f>
        <v>117676.20225</v>
      </c>
      <c r="H82" s="89">
        <f>H40*0.015</f>
        <v>112505.42879999999</v>
      </c>
      <c r="I82" s="142">
        <f t="shared" ref="I82" si="5">I40*0.015</f>
        <v>126141.70799999998</v>
      </c>
      <c r="K82" s="103"/>
      <c r="R82" s="5"/>
    </row>
    <row r="83" spans="1:18" x14ac:dyDescent="0.35">
      <c r="A83" s="104" t="s">
        <v>77</v>
      </c>
      <c r="B83" s="84">
        <v>6013</v>
      </c>
      <c r="C83" s="88">
        <v>2591.41</v>
      </c>
      <c r="D83" s="77" t="s">
        <v>98</v>
      </c>
      <c r="E83" s="65">
        <f t="shared" si="4"/>
        <v>3642.12</v>
      </c>
      <c r="F83" s="89">
        <v>432.12</v>
      </c>
      <c r="G83" s="89">
        <v>1070</v>
      </c>
      <c r="H83" s="89">
        <v>1070</v>
      </c>
      <c r="I83" s="77">
        <v>1070</v>
      </c>
      <c r="R83" s="5"/>
    </row>
    <row r="84" spans="1:18" x14ac:dyDescent="0.35">
      <c r="A84" s="104" t="s">
        <v>78</v>
      </c>
      <c r="B84" s="84">
        <v>6014</v>
      </c>
      <c r="C84" s="88">
        <v>5258036.3099999996</v>
      </c>
      <c r="D84" s="77" t="s">
        <v>98</v>
      </c>
      <c r="E84" s="65">
        <f t="shared" si="4"/>
        <v>5629623.2513999995</v>
      </c>
      <c r="F84" s="89">
        <f>F40*0.18</f>
        <v>1353743.1827999998</v>
      </c>
      <c r="G84" s="89">
        <f t="shared" ref="G84:I84" si="6">G40*0.18</f>
        <v>1412114.4269999999</v>
      </c>
      <c r="H84" s="89">
        <f t="shared" si="6"/>
        <v>1350065.1455999999</v>
      </c>
      <c r="I84" s="143">
        <f t="shared" si="6"/>
        <v>1513700.4959999998</v>
      </c>
      <c r="J84" s="130"/>
      <c r="R84" s="5"/>
    </row>
    <row r="85" spans="1:18" ht="15.75" customHeight="1" x14ac:dyDescent="0.35">
      <c r="A85" s="105" t="s">
        <v>79</v>
      </c>
      <c r="B85" s="84">
        <v>6015</v>
      </c>
      <c r="C85" s="106">
        <v>6213330.2800000003</v>
      </c>
      <c r="D85" s="77" t="s">
        <v>98</v>
      </c>
      <c r="E85" s="65">
        <f t="shared" si="4"/>
        <v>6613873.2639999995</v>
      </c>
      <c r="F85" s="68">
        <f>F41</f>
        <v>1582415.36</v>
      </c>
      <c r="G85" s="68">
        <f t="shared" ref="G85:I85" si="7">G41</f>
        <v>1646859.47</v>
      </c>
      <c r="H85" s="68">
        <f t="shared" si="7"/>
        <v>1534520.05</v>
      </c>
      <c r="I85" s="133">
        <f t="shared" si="7"/>
        <v>1850078.3839999998</v>
      </c>
      <c r="R85" s="5"/>
    </row>
    <row r="86" spans="1:18" x14ac:dyDescent="0.35">
      <c r="A86" s="107" t="s">
        <v>80</v>
      </c>
      <c r="B86" s="84">
        <v>6016</v>
      </c>
      <c r="C86" s="77"/>
      <c r="D86" s="77" t="s">
        <v>98</v>
      </c>
      <c r="E86" s="101">
        <f t="shared" si="4"/>
        <v>0</v>
      </c>
      <c r="F86" s="77"/>
      <c r="G86" s="78"/>
      <c r="H86" s="78"/>
      <c r="I86" s="78"/>
      <c r="R86" s="5"/>
    </row>
    <row r="87" spans="1:18" x14ac:dyDescent="0.35">
      <c r="A87" s="235" t="s">
        <v>81</v>
      </c>
      <c r="B87" s="236"/>
      <c r="C87" s="236"/>
      <c r="D87" s="236"/>
      <c r="E87" s="236"/>
      <c r="F87" s="236"/>
      <c r="G87" s="236"/>
      <c r="H87" s="236"/>
      <c r="I87" s="237"/>
    </row>
    <row r="88" spans="1:18" x14ac:dyDescent="0.35">
      <c r="A88" s="94" t="s">
        <v>10</v>
      </c>
      <c r="B88" s="84">
        <v>7010</v>
      </c>
      <c r="C88" s="108">
        <v>175</v>
      </c>
      <c r="D88" s="77" t="s">
        <v>98</v>
      </c>
      <c r="E88" s="108"/>
      <c r="F88" s="108">
        <v>175</v>
      </c>
      <c r="G88" s="108">
        <v>175</v>
      </c>
      <c r="H88" s="108">
        <v>175</v>
      </c>
      <c r="I88" s="108">
        <v>175</v>
      </c>
    </row>
    <row r="89" spans="1:18" x14ac:dyDescent="0.35">
      <c r="A89" s="94"/>
      <c r="B89" s="84"/>
      <c r="C89" s="108"/>
      <c r="D89" s="77" t="s">
        <v>98</v>
      </c>
      <c r="E89" s="108"/>
      <c r="F89" s="108" t="s">
        <v>15</v>
      </c>
      <c r="G89" s="108" t="s">
        <v>16</v>
      </c>
      <c r="H89" s="108" t="s">
        <v>17</v>
      </c>
      <c r="I89" s="108" t="s">
        <v>82</v>
      </c>
      <c r="J89" s="52"/>
    </row>
    <row r="90" spans="1:18" x14ac:dyDescent="0.35">
      <c r="A90" s="94" t="s">
        <v>83</v>
      </c>
      <c r="B90" s="87">
        <v>7011</v>
      </c>
      <c r="C90" s="109">
        <v>24562681.09</v>
      </c>
      <c r="D90" s="77" t="s">
        <v>98</v>
      </c>
      <c r="E90" s="109"/>
      <c r="F90" s="50">
        <v>27356704.699999999</v>
      </c>
      <c r="G90" s="109">
        <v>27749079.170000002</v>
      </c>
      <c r="H90" s="109">
        <v>30333032.370000001</v>
      </c>
      <c r="I90" s="140">
        <v>33897700</v>
      </c>
    </row>
    <row r="91" spans="1:18" x14ac:dyDescent="0.35">
      <c r="A91" s="94" t="s">
        <v>84</v>
      </c>
      <c r="B91" s="87">
        <v>7012</v>
      </c>
      <c r="C91" s="109"/>
      <c r="D91" s="77" t="s">
        <v>98</v>
      </c>
      <c r="E91" s="109"/>
      <c r="F91" s="110"/>
      <c r="G91" s="111"/>
      <c r="H91" s="111"/>
      <c r="I91" s="111"/>
    </row>
    <row r="92" spans="1:18" x14ac:dyDescent="0.35">
      <c r="A92" s="94" t="s">
        <v>85</v>
      </c>
      <c r="B92" s="87">
        <v>7013</v>
      </c>
      <c r="C92" s="109">
        <v>0</v>
      </c>
      <c r="D92" s="77" t="s">
        <v>98</v>
      </c>
      <c r="E92" s="109"/>
      <c r="F92" s="110">
        <v>0</v>
      </c>
      <c r="G92" s="111">
        <v>0</v>
      </c>
      <c r="H92" s="111">
        <v>0</v>
      </c>
      <c r="I92" s="111">
        <v>0</v>
      </c>
    </row>
    <row r="93" spans="1:18" x14ac:dyDescent="0.35">
      <c r="A93" s="94" t="s">
        <v>86</v>
      </c>
      <c r="B93" s="112">
        <v>7016</v>
      </c>
      <c r="C93" s="113"/>
      <c r="D93" s="77" t="s">
        <v>98</v>
      </c>
      <c r="E93" s="113"/>
      <c r="F93" s="114">
        <v>209246.98</v>
      </c>
      <c r="G93" s="115"/>
      <c r="H93" s="115">
        <v>42242.03</v>
      </c>
      <c r="I93" s="115"/>
    </row>
    <row r="94" spans="1:18" x14ac:dyDescent="0.35">
      <c r="A94" s="94" t="s">
        <v>87</v>
      </c>
      <c r="B94" s="76">
        <v>7020</v>
      </c>
      <c r="C94" s="116"/>
      <c r="D94" s="77" t="s">
        <v>98</v>
      </c>
      <c r="E94" s="116"/>
      <c r="F94" s="116">
        <v>202137.22</v>
      </c>
      <c r="G94" s="117"/>
      <c r="H94" s="117">
        <v>41811.089999999997</v>
      </c>
      <c r="I94" s="117"/>
      <c r="J94" s="51"/>
      <c r="K94" s="51"/>
      <c r="L94" s="51"/>
      <c r="M94" s="51"/>
      <c r="N94" s="51"/>
      <c r="O94" s="51"/>
      <c r="P94" s="51"/>
      <c r="Q94" s="51"/>
      <c r="R94" s="118"/>
    </row>
    <row r="95" spans="1:18" x14ac:dyDescent="0.35">
      <c r="A95" s="119"/>
      <c r="B95" s="120"/>
      <c r="C95" s="121"/>
      <c r="D95" s="121"/>
      <c r="E95" s="121"/>
      <c r="F95" s="121"/>
      <c r="G95" s="122"/>
      <c r="H95" s="122"/>
      <c r="I95" s="122"/>
    </row>
    <row r="96" spans="1:18" x14ac:dyDescent="0.35">
      <c r="A96" s="16" t="s">
        <v>111</v>
      </c>
      <c r="B96" s="17"/>
      <c r="C96" s="123"/>
      <c r="D96" s="124"/>
      <c r="E96" s="229" t="s">
        <v>110</v>
      </c>
      <c r="F96" s="229"/>
      <c r="G96" s="125"/>
    </row>
    <row r="97" spans="1:8" x14ac:dyDescent="0.35">
      <c r="A97" s="126"/>
      <c r="B97" s="127"/>
      <c r="C97" s="128" t="s">
        <v>5</v>
      </c>
      <c r="D97" s="230" t="s">
        <v>19</v>
      </c>
      <c r="E97" s="230"/>
      <c r="F97" s="230"/>
    </row>
    <row r="98" spans="1:8" x14ac:dyDescent="0.35">
      <c r="A98" s="126" t="s">
        <v>108</v>
      </c>
      <c r="B98" s="127"/>
      <c r="C98" s="56"/>
      <c r="D98" s="127"/>
      <c r="E98" s="231" t="s">
        <v>109</v>
      </c>
      <c r="F98" s="231"/>
    </row>
    <row r="99" spans="1:8" x14ac:dyDescent="0.35">
      <c r="A99" s="126"/>
      <c r="B99" s="127"/>
      <c r="C99" s="128" t="s">
        <v>5</v>
      </c>
      <c r="D99" s="230" t="s">
        <v>19</v>
      </c>
      <c r="E99" s="230"/>
      <c r="F99" s="230"/>
    </row>
    <row r="102" spans="1:8" x14ac:dyDescent="0.35">
      <c r="A102" s="16"/>
      <c r="B102" s="16"/>
      <c r="C102" s="17"/>
      <c r="D102" s="17"/>
      <c r="E102" s="17"/>
      <c r="F102" s="17"/>
      <c r="G102" s="17"/>
      <c r="H102" s="17"/>
    </row>
    <row r="103" spans="1:8" x14ac:dyDescent="0.35">
      <c r="A103" s="16"/>
      <c r="B103" s="16"/>
      <c r="C103" s="17"/>
      <c r="D103" s="17"/>
      <c r="E103" s="17"/>
      <c r="F103" s="17"/>
      <c r="G103" s="17"/>
      <c r="H103" s="17"/>
    </row>
    <row r="104" spans="1:8" x14ac:dyDescent="0.35">
      <c r="A104" s="16"/>
      <c r="B104" s="16"/>
      <c r="C104" s="17"/>
      <c r="D104" s="17"/>
      <c r="E104" s="17"/>
      <c r="F104" s="17"/>
      <c r="G104" s="17"/>
      <c r="H104" s="17"/>
    </row>
    <row r="105" spans="1:8" x14ac:dyDescent="0.35">
      <c r="A105" s="16"/>
      <c r="B105" s="16"/>
      <c r="C105" s="17"/>
      <c r="D105" s="17"/>
      <c r="E105" s="17"/>
      <c r="F105" s="17"/>
      <c r="G105" s="17"/>
      <c r="H105" s="17"/>
    </row>
    <row r="106" spans="1:8" x14ac:dyDescent="0.35">
      <c r="A106" s="16"/>
      <c r="B106" s="16"/>
      <c r="C106" s="17"/>
      <c r="D106" s="17"/>
      <c r="E106" s="17"/>
      <c r="F106" s="17"/>
      <c r="G106" s="17"/>
      <c r="H106" s="17"/>
    </row>
    <row r="107" spans="1:8" x14ac:dyDescent="0.35">
      <c r="A107" s="16"/>
      <c r="B107" s="16"/>
      <c r="C107" s="17"/>
      <c r="D107" s="17"/>
      <c r="E107" s="17"/>
      <c r="F107" s="17"/>
      <c r="G107" s="17"/>
      <c r="H107" s="17"/>
    </row>
  </sheetData>
  <mergeCells count="37">
    <mergeCell ref="D12:F12"/>
    <mergeCell ref="D2:I2"/>
    <mergeCell ref="D4:I4"/>
    <mergeCell ref="D5:I5"/>
    <mergeCell ref="D6:I6"/>
    <mergeCell ref="D7:I7"/>
    <mergeCell ref="E96:F96"/>
    <mergeCell ref="D97:F97"/>
    <mergeCell ref="E98:F98"/>
    <mergeCell ref="D99:F99"/>
    <mergeCell ref="D19:D20"/>
    <mergeCell ref="A22:I22"/>
    <mergeCell ref="A23:I23"/>
    <mergeCell ref="A39:I39"/>
    <mergeCell ref="A53:I53"/>
    <mergeCell ref="A79:I79"/>
    <mergeCell ref="A87:I87"/>
    <mergeCell ref="A14:I14"/>
    <mergeCell ref="A15:I15"/>
    <mergeCell ref="A16:I16"/>
    <mergeCell ref="A17:I17"/>
    <mergeCell ref="E19:E20"/>
    <mergeCell ref="F19:I19"/>
    <mergeCell ref="A19:A20"/>
    <mergeCell ref="B19:B20"/>
    <mergeCell ref="C19:C20"/>
    <mergeCell ref="J24:P24"/>
    <mergeCell ref="J25:R25"/>
    <mergeCell ref="J27:R27"/>
    <mergeCell ref="J28:R28"/>
    <mergeCell ref="J32:R32"/>
    <mergeCell ref="J34:R34"/>
    <mergeCell ref="J55:R55"/>
    <mergeCell ref="J56:R56"/>
    <mergeCell ref="A64:I64"/>
    <mergeCell ref="A75:I75"/>
    <mergeCell ref="J57:R60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opLeftCell="A16" workbookViewId="0">
      <selection activeCell="A33" sqref="A33"/>
    </sheetView>
  </sheetViews>
  <sheetFormatPr defaultColWidth="9.109375" defaultRowHeight="18" x14ac:dyDescent="0.35"/>
  <cols>
    <col min="1" max="1" width="44.88671875" style="199" customWidth="1"/>
    <col min="2" max="2" width="7.109375" style="199" customWidth="1"/>
    <col min="3" max="3" width="14.6640625" style="155" customWidth="1"/>
    <col min="4" max="4" width="14.5546875" style="155" customWidth="1"/>
    <col min="5" max="5" width="8.5546875" style="155" customWidth="1"/>
    <col min="6" max="6" width="10" style="155" customWidth="1"/>
    <col min="7" max="7" width="16.88671875" style="155" customWidth="1"/>
    <col min="8" max="8" width="14.109375" style="155" customWidth="1"/>
    <col min="9" max="9" width="9" style="155" customWidth="1"/>
    <col min="10" max="10" width="10.109375" style="155" customWidth="1"/>
    <col min="11" max="11" width="12.6640625" style="158" customWidth="1"/>
    <col min="12" max="13" width="9.109375" style="159"/>
    <col min="14" max="14" width="19.88671875" style="159" customWidth="1"/>
    <col min="15" max="16384" width="9.109375" style="159"/>
  </cols>
  <sheetData>
    <row r="1" spans="1:14" ht="30.75" customHeight="1" x14ac:dyDescent="0.35">
      <c r="A1" s="153"/>
      <c r="B1" s="153"/>
      <c r="C1" s="154"/>
      <c r="E1" s="251"/>
      <c r="F1" s="251"/>
      <c r="G1" s="156"/>
      <c r="H1" s="157"/>
    </row>
    <row r="2" spans="1:14" ht="28.5" customHeight="1" x14ac:dyDescent="0.35">
      <c r="A2" s="153"/>
      <c r="B2" s="153"/>
      <c r="C2" s="154"/>
      <c r="E2" s="255"/>
      <c r="F2" s="255"/>
      <c r="G2" s="255"/>
      <c r="H2" s="255"/>
      <c r="I2" s="255"/>
      <c r="J2" s="255"/>
    </row>
    <row r="3" spans="1:14" ht="20.399999999999999" customHeight="1" x14ac:dyDescent="0.35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4" ht="21.75" customHeight="1" x14ac:dyDescent="0.35">
      <c r="A4" s="254"/>
      <c r="B4" s="254"/>
      <c r="C4" s="254"/>
      <c r="D4" s="254"/>
      <c r="E4" s="254"/>
      <c r="F4" s="254"/>
      <c r="G4" s="254"/>
      <c r="H4" s="254"/>
      <c r="I4" s="254"/>
      <c r="J4" s="254"/>
    </row>
    <row r="5" spans="1:14" ht="17.399999999999999" customHeight="1" x14ac:dyDescent="0.35">
      <c r="A5" s="253"/>
      <c r="B5" s="253"/>
      <c r="C5" s="253"/>
      <c r="D5" s="253"/>
      <c r="E5" s="253"/>
      <c r="F5" s="253"/>
      <c r="G5" s="253"/>
      <c r="H5" s="253"/>
      <c r="I5" s="253"/>
      <c r="J5" s="253"/>
    </row>
    <row r="6" spans="1:14" ht="18" customHeight="1" x14ac:dyDescent="0.35">
      <c r="A6" s="256"/>
      <c r="B6" s="256"/>
      <c r="C6" s="256"/>
      <c r="D6" s="256"/>
      <c r="E6" s="256"/>
      <c r="F6" s="256"/>
      <c r="G6" s="256"/>
      <c r="H6" s="256"/>
      <c r="I6" s="256"/>
      <c r="J6" s="256"/>
    </row>
    <row r="7" spans="1:14" ht="14.25" customHeight="1" x14ac:dyDescent="0.35">
      <c r="A7" s="28"/>
      <c r="B7" s="29"/>
      <c r="C7" s="29"/>
      <c r="D7" s="29"/>
      <c r="E7" s="29"/>
      <c r="F7" s="29"/>
      <c r="I7" s="30"/>
    </row>
    <row r="8" spans="1:14" ht="31.5" customHeight="1" x14ac:dyDescent="0.35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4" ht="35.25" customHeight="1" x14ac:dyDescent="0.35">
      <c r="A9" s="257"/>
      <c r="B9" s="257"/>
      <c r="C9" s="160"/>
      <c r="D9" s="160"/>
      <c r="E9" s="160"/>
      <c r="F9" s="160"/>
      <c r="G9" s="160"/>
      <c r="H9" s="160"/>
      <c r="I9" s="160"/>
      <c r="J9" s="160"/>
    </row>
    <row r="10" spans="1:14" x14ac:dyDescent="0.35">
      <c r="A10" s="161"/>
      <c r="B10" s="161"/>
      <c r="C10" s="161"/>
      <c r="D10" s="161"/>
      <c r="E10" s="161"/>
      <c r="F10" s="161"/>
      <c r="G10" s="161"/>
      <c r="H10" s="162"/>
      <c r="I10" s="162"/>
      <c r="J10" s="162"/>
    </row>
    <row r="11" spans="1:14" x14ac:dyDescent="0.35">
      <c r="A11" s="250"/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4" x14ac:dyDescent="0.35">
      <c r="A12" s="163"/>
      <c r="B12" s="164"/>
      <c r="C12" s="165"/>
      <c r="D12" s="165"/>
      <c r="E12" s="166"/>
      <c r="F12" s="167"/>
      <c r="G12" s="165"/>
      <c r="H12" s="165"/>
      <c r="I12" s="166"/>
      <c r="J12" s="167"/>
    </row>
    <row r="13" spans="1:14" x14ac:dyDescent="0.35">
      <c r="A13" s="168"/>
      <c r="B13" s="169"/>
      <c r="C13" s="170"/>
      <c r="D13" s="170"/>
      <c r="E13" s="166"/>
      <c r="F13" s="167"/>
      <c r="G13" s="165"/>
      <c r="H13" s="165"/>
      <c r="I13" s="166"/>
      <c r="J13" s="167"/>
      <c r="N13" s="171"/>
    </row>
    <row r="14" spans="1:14" x14ac:dyDescent="0.35">
      <c r="A14" s="168"/>
      <c r="B14" s="169"/>
      <c r="C14" s="172"/>
      <c r="D14" s="170"/>
      <c r="E14" s="166"/>
      <c r="F14" s="167"/>
      <c r="G14" s="173"/>
      <c r="H14" s="165"/>
      <c r="I14" s="166"/>
      <c r="J14" s="167"/>
    </row>
    <row r="15" spans="1:14" ht="33.75" customHeight="1" x14ac:dyDescent="0.35">
      <c r="A15" s="45"/>
      <c r="B15" s="164"/>
      <c r="C15" s="170"/>
      <c r="D15" s="170"/>
      <c r="E15" s="166"/>
      <c r="F15" s="167"/>
      <c r="G15" s="170"/>
      <c r="H15" s="165"/>
      <c r="I15" s="166"/>
      <c r="J15" s="167"/>
      <c r="N15" s="171"/>
    </row>
    <row r="16" spans="1:14" x14ac:dyDescent="0.35">
      <c r="A16" s="6"/>
      <c r="B16" s="169"/>
      <c r="C16" s="170"/>
      <c r="D16" s="170"/>
      <c r="E16" s="166"/>
      <c r="F16" s="167"/>
      <c r="G16" s="170"/>
      <c r="H16" s="165"/>
      <c r="I16" s="166"/>
      <c r="J16" s="167"/>
    </row>
    <row r="17" spans="1:14" x14ac:dyDescent="0.35">
      <c r="A17" s="174"/>
      <c r="B17" s="150"/>
      <c r="C17" s="165"/>
      <c r="D17" s="165"/>
      <c r="E17" s="166"/>
      <c r="F17" s="167"/>
      <c r="G17" s="170"/>
      <c r="H17" s="165"/>
      <c r="I17" s="166"/>
      <c r="J17" s="167"/>
    </row>
    <row r="18" spans="1:14" ht="33.75" customHeight="1" x14ac:dyDescent="0.35">
      <c r="A18" s="175"/>
      <c r="B18" s="7"/>
      <c r="C18" s="173"/>
      <c r="D18" s="173"/>
      <c r="E18" s="166"/>
      <c r="F18" s="167"/>
      <c r="G18" s="173"/>
      <c r="H18" s="176"/>
      <c r="I18" s="166"/>
      <c r="J18" s="167"/>
    </row>
    <row r="19" spans="1:14" x14ac:dyDescent="0.35">
      <c r="A19" s="175"/>
      <c r="B19" s="7"/>
      <c r="C19" s="173"/>
      <c r="D19" s="173"/>
      <c r="E19" s="166"/>
      <c r="F19" s="167"/>
      <c r="G19" s="173"/>
      <c r="H19" s="176"/>
      <c r="I19" s="166"/>
      <c r="J19" s="167"/>
    </row>
    <row r="20" spans="1:14" x14ac:dyDescent="0.35">
      <c r="A20" s="177"/>
      <c r="B20" s="7"/>
      <c r="C20" s="173"/>
      <c r="D20" s="173"/>
      <c r="E20" s="166"/>
      <c r="F20" s="167"/>
      <c r="G20" s="178"/>
      <c r="H20" s="176"/>
      <c r="I20" s="166"/>
      <c r="J20" s="167"/>
      <c r="N20" s="179"/>
    </row>
    <row r="21" spans="1:14" ht="20.25" customHeight="1" x14ac:dyDescent="0.35">
      <c r="A21" s="175"/>
      <c r="B21" s="7"/>
      <c r="C21" s="173"/>
      <c r="D21" s="173"/>
      <c r="E21" s="166"/>
      <c r="F21" s="167"/>
      <c r="G21" s="178"/>
      <c r="H21" s="176"/>
      <c r="I21" s="166"/>
      <c r="J21" s="167"/>
    </row>
    <row r="22" spans="1:14" ht="34.5" customHeight="1" x14ac:dyDescent="0.35">
      <c r="A22" s="175"/>
      <c r="B22" s="7"/>
      <c r="C22" s="173"/>
      <c r="D22" s="173"/>
      <c r="E22" s="166"/>
      <c r="F22" s="167"/>
      <c r="G22" s="178"/>
      <c r="H22" s="176"/>
      <c r="I22" s="166"/>
      <c r="J22" s="167"/>
    </row>
    <row r="23" spans="1:14" x14ac:dyDescent="0.35">
      <c r="A23" s="6"/>
      <c r="B23" s="7"/>
      <c r="C23" s="173"/>
      <c r="D23" s="173"/>
      <c r="E23" s="166"/>
      <c r="F23" s="167"/>
      <c r="G23" s="178"/>
      <c r="H23" s="176"/>
      <c r="I23" s="166"/>
      <c r="J23" s="167"/>
    </row>
    <row r="24" spans="1:14" x14ac:dyDescent="0.35">
      <c r="A24" s="175"/>
      <c r="B24" s="7"/>
      <c r="C24" s="173"/>
      <c r="D24" s="173"/>
      <c r="E24" s="166"/>
      <c r="F24" s="167"/>
      <c r="G24" s="173"/>
      <c r="H24" s="176"/>
      <c r="I24" s="166"/>
      <c r="J24" s="167"/>
    </row>
    <row r="25" spans="1:14" x14ac:dyDescent="0.35">
      <c r="A25" s="175"/>
      <c r="B25" s="7"/>
      <c r="C25" s="173"/>
      <c r="D25" s="173"/>
      <c r="E25" s="166"/>
      <c r="F25" s="167"/>
      <c r="G25" s="173"/>
      <c r="H25" s="176"/>
      <c r="I25" s="166"/>
      <c r="J25" s="167"/>
    </row>
    <row r="26" spans="1:14" x14ac:dyDescent="0.35">
      <c r="A26" s="175"/>
      <c r="B26" s="180"/>
      <c r="C26" s="173"/>
      <c r="D26" s="173"/>
      <c r="E26" s="166"/>
      <c r="F26" s="167"/>
      <c r="G26" s="173"/>
      <c r="H26" s="176"/>
      <c r="I26" s="166"/>
      <c r="J26" s="167"/>
      <c r="K26" s="159"/>
    </row>
    <row r="27" spans="1:14" x14ac:dyDescent="0.35">
      <c r="A27" s="247"/>
      <c r="B27" s="247"/>
      <c r="C27" s="247"/>
      <c r="D27" s="247"/>
      <c r="E27" s="247"/>
      <c r="F27" s="247"/>
      <c r="G27" s="247"/>
      <c r="H27" s="247"/>
      <c r="I27" s="247"/>
      <c r="J27" s="247"/>
    </row>
    <row r="28" spans="1:14" x14ac:dyDescent="0.35">
      <c r="A28" s="6"/>
      <c r="B28" s="7"/>
      <c r="C28" s="178"/>
      <c r="D28" s="178"/>
      <c r="E28" s="166"/>
      <c r="F28" s="167"/>
      <c r="G28" s="178"/>
      <c r="H28" s="181"/>
      <c r="I28" s="166"/>
      <c r="J28" s="167"/>
    </row>
    <row r="29" spans="1:14" ht="18.600000000000001" customHeight="1" x14ac:dyDescent="0.35">
      <c r="A29" s="6"/>
      <c r="B29" s="7"/>
      <c r="C29" s="178"/>
      <c r="D29" s="178"/>
      <c r="E29" s="166"/>
      <c r="F29" s="167"/>
      <c r="G29" s="178"/>
      <c r="H29" s="181"/>
      <c r="I29" s="166"/>
      <c r="J29" s="167"/>
    </row>
    <row r="30" spans="1:14" x14ac:dyDescent="0.35">
      <c r="A30" s="182"/>
      <c r="B30" s="183"/>
      <c r="C30" s="178"/>
      <c r="D30" s="178"/>
      <c r="E30" s="184"/>
      <c r="F30" s="185"/>
      <c r="G30" s="178"/>
      <c r="H30" s="181"/>
      <c r="I30" s="184"/>
      <c r="J30" s="167"/>
    </row>
    <row r="31" spans="1:14" ht="15.75" customHeight="1" x14ac:dyDescent="0.35">
      <c r="A31" s="186"/>
      <c r="B31" s="7"/>
      <c r="C31" s="178"/>
      <c r="D31" s="173"/>
      <c r="E31" s="166"/>
      <c r="F31" s="167"/>
      <c r="G31" s="173"/>
      <c r="H31" s="176"/>
      <c r="I31" s="166"/>
      <c r="J31" s="167"/>
    </row>
    <row r="32" spans="1:14" ht="18" customHeight="1" x14ac:dyDescent="0.35">
      <c r="A32" s="6"/>
      <c r="B32" s="7"/>
      <c r="C32" s="178"/>
      <c r="D32" s="173"/>
      <c r="E32" s="166"/>
      <c r="F32" s="167"/>
      <c r="G32" s="173"/>
      <c r="H32" s="176"/>
      <c r="I32" s="166"/>
      <c r="J32" s="167"/>
    </row>
    <row r="33" spans="1:24" ht="18" customHeight="1" x14ac:dyDescent="0.35">
      <c r="A33" s="6"/>
      <c r="B33" s="7"/>
      <c r="C33" s="178"/>
      <c r="D33" s="173"/>
      <c r="E33" s="166"/>
      <c r="F33" s="167"/>
      <c r="G33" s="173"/>
      <c r="H33" s="176"/>
      <c r="I33" s="166"/>
      <c r="J33" s="167"/>
    </row>
    <row r="34" spans="1:24" ht="19.95" customHeight="1" x14ac:dyDescent="0.35">
      <c r="A34" s="6"/>
      <c r="B34" s="7"/>
      <c r="C34" s="178"/>
      <c r="D34" s="173"/>
      <c r="E34" s="166"/>
      <c r="F34" s="167"/>
      <c r="G34" s="173"/>
      <c r="H34" s="176"/>
      <c r="I34" s="166"/>
      <c r="J34" s="167"/>
    </row>
    <row r="35" spans="1:24" ht="18" customHeight="1" x14ac:dyDescent="0.35">
      <c r="A35" s="6"/>
      <c r="B35" s="7"/>
      <c r="C35" s="178"/>
      <c r="D35" s="173"/>
      <c r="E35" s="166"/>
      <c r="F35" s="167"/>
      <c r="G35" s="173"/>
      <c r="H35" s="176"/>
      <c r="I35" s="166"/>
      <c r="J35" s="167"/>
    </row>
    <row r="36" spans="1:24" ht="31.5" customHeight="1" x14ac:dyDescent="0.35">
      <c r="A36" s="186"/>
      <c r="B36" s="7"/>
      <c r="C36" s="178"/>
      <c r="D36" s="173"/>
      <c r="E36" s="166"/>
      <c r="F36" s="167"/>
      <c r="G36" s="173"/>
      <c r="H36" s="176"/>
      <c r="I36" s="166"/>
      <c r="J36" s="167"/>
    </row>
    <row r="37" spans="1:24" ht="18" customHeight="1" x14ac:dyDescent="0.35">
      <c r="A37" s="186"/>
      <c r="B37" s="7"/>
      <c r="C37" s="178"/>
      <c r="D37" s="178"/>
      <c r="E37" s="166"/>
      <c r="F37" s="167"/>
      <c r="G37" s="178"/>
      <c r="H37" s="181"/>
      <c r="I37" s="166"/>
      <c r="J37" s="167"/>
    </row>
    <row r="38" spans="1:24" ht="18" customHeight="1" x14ac:dyDescent="0.35">
      <c r="A38" s="6"/>
      <c r="B38" s="7"/>
      <c r="C38" s="173"/>
      <c r="D38" s="173"/>
      <c r="E38" s="166"/>
      <c r="F38" s="167"/>
      <c r="G38" s="173"/>
      <c r="H38" s="176"/>
      <c r="I38" s="166"/>
      <c r="J38" s="167"/>
    </row>
    <row r="39" spans="1:24" ht="18" customHeight="1" x14ac:dyDescent="0.35">
      <c r="A39" s="45"/>
      <c r="B39" s="150"/>
      <c r="C39" s="165"/>
      <c r="D39" s="165"/>
      <c r="E39" s="166"/>
      <c r="F39" s="167"/>
      <c r="G39" s="165"/>
      <c r="H39" s="165"/>
      <c r="I39" s="166"/>
      <c r="J39" s="167"/>
    </row>
    <row r="40" spans="1:24" x14ac:dyDescent="0.35">
      <c r="A40" s="45"/>
      <c r="B40" s="150"/>
      <c r="C40" s="165"/>
      <c r="D40" s="165"/>
      <c r="E40" s="166"/>
      <c r="F40" s="167"/>
      <c r="G40" s="165"/>
      <c r="H40" s="165"/>
      <c r="I40" s="166"/>
      <c r="J40" s="167"/>
    </row>
    <row r="41" spans="1:24" x14ac:dyDescent="0.35">
      <c r="A41" s="247"/>
      <c r="B41" s="247"/>
      <c r="C41" s="247"/>
      <c r="D41" s="247"/>
      <c r="E41" s="247"/>
      <c r="F41" s="247"/>
      <c r="G41" s="247"/>
      <c r="H41" s="247"/>
      <c r="I41" s="247"/>
      <c r="J41" s="247"/>
    </row>
    <row r="42" spans="1:24" ht="18" customHeight="1" x14ac:dyDescent="0.35">
      <c r="A42" s="187"/>
      <c r="B42" s="150"/>
      <c r="C42" s="165"/>
      <c r="D42" s="165"/>
      <c r="E42" s="166"/>
      <c r="F42" s="167"/>
      <c r="G42" s="165"/>
      <c r="H42" s="165"/>
      <c r="I42" s="166"/>
      <c r="J42" s="167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</row>
    <row r="43" spans="1:24" ht="35.25" customHeight="1" x14ac:dyDescent="0.35">
      <c r="A43" s="186"/>
      <c r="B43" s="7"/>
      <c r="C43" s="165"/>
      <c r="D43" s="165"/>
      <c r="E43" s="166"/>
      <c r="F43" s="167"/>
      <c r="G43" s="165"/>
      <c r="H43" s="165"/>
      <c r="I43" s="166"/>
      <c r="J43" s="167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</row>
    <row r="44" spans="1:24" x14ac:dyDescent="0.35">
      <c r="A44" s="186"/>
      <c r="B44" s="7"/>
      <c r="C44" s="165"/>
      <c r="D44" s="165"/>
      <c r="E44" s="166"/>
      <c r="F44" s="167"/>
      <c r="G44" s="165"/>
      <c r="H44" s="165"/>
      <c r="I44" s="166"/>
      <c r="J44" s="167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x14ac:dyDescent="0.35">
      <c r="A45" s="187"/>
      <c r="B45" s="150"/>
      <c r="C45" s="165"/>
      <c r="D45" s="165"/>
      <c r="E45" s="166"/>
      <c r="F45" s="167"/>
      <c r="G45" s="165"/>
      <c r="H45" s="165"/>
      <c r="I45" s="166"/>
      <c r="J45" s="167"/>
    </row>
    <row r="46" spans="1:24" x14ac:dyDescent="0.35">
      <c r="A46" s="6"/>
      <c r="B46" s="7"/>
      <c r="C46" s="173"/>
      <c r="D46" s="173"/>
      <c r="E46" s="166"/>
      <c r="F46" s="167"/>
      <c r="G46" s="173"/>
      <c r="H46" s="188"/>
      <c r="I46" s="166"/>
      <c r="J46" s="167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</row>
    <row r="47" spans="1:24" x14ac:dyDescent="0.35">
      <c r="A47" s="6"/>
      <c r="B47" s="7"/>
      <c r="C47" s="173"/>
      <c r="D47" s="173"/>
      <c r="E47" s="166"/>
      <c r="F47" s="167"/>
      <c r="G47" s="173"/>
      <c r="H47" s="188"/>
      <c r="I47" s="166"/>
      <c r="J47" s="167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</row>
    <row r="48" spans="1:24" x14ac:dyDescent="0.35">
      <c r="A48" s="6"/>
      <c r="B48" s="7"/>
      <c r="C48" s="173"/>
      <c r="D48" s="173"/>
      <c r="E48" s="166"/>
      <c r="F48" s="167"/>
      <c r="G48" s="173"/>
      <c r="H48" s="188"/>
      <c r="I48" s="166"/>
      <c r="J48" s="167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</row>
    <row r="49" spans="1:23" ht="13.5" customHeight="1" x14ac:dyDescent="0.35">
      <c r="A49" s="6"/>
      <c r="B49" s="7"/>
      <c r="C49" s="173"/>
      <c r="D49" s="173"/>
      <c r="E49" s="166"/>
      <c r="F49" s="167"/>
      <c r="G49" s="173"/>
      <c r="H49" s="188"/>
      <c r="I49" s="166"/>
      <c r="J49" s="167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</row>
    <row r="50" spans="1:23" x14ac:dyDescent="0.35">
      <c r="A50" s="6"/>
      <c r="B50" s="7"/>
      <c r="C50" s="173"/>
      <c r="D50" s="173"/>
      <c r="E50" s="166"/>
      <c r="F50" s="167"/>
      <c r="G50" s="173"/>
      <c r="H50" s="188"/>
      <c r="I50" s="166"/>
      <c r="J50" s="167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</row>
    <row r="51" spans="1:23" x14ac:dyDescent="0.35">
      <c r="A51" s="6"/>
      <c r="B51" s="7"/>
      <c r="C51" s="173"/>
      <c r="D51" s="173"/>
      <c r="E51" s="166"/>
      <c r="F51" s="167"/>
      <c r="G51" s="173"/>
      <c r="H51" s="188"/>
      <c r="I51" s="166"/>
      <c r="J51" s="167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</row>
    <row r="52" spans="1:23" x14ac:dyDescent="0.35">
      <c r="A52" s="247"/>
      <c r="B52" s="247"/>
      <c r="C52" s="247"/>
      <c r="D52" s="247"/>
      <c r="E52" s="247"/>
      <c r="F52" s="247"/>
      <c r="G52" s="247"/>
      <c r="H52" s="247"/>
      <c r="I52" s="247"/>
      <c r="J52" s="247"/>
    </row>
    <row r="53" spans="1:23" ht="36" customHeight="1" x14ac:dyDescent="0.35">
      <c r="A53" s="45"/>
      <c r="B53" s="150"/>
      <c r="C53" s="165"/>
      <c r="D53" s="165"/>
      <c r="E53" s="166"/>
      <c r="F53" s="167"/>
      <c r="G53" s="165"/>
      <c r="H53" s="165"/>
      <c r="I53" s="166"/>
      <c r="J53" s="167"/>
    </row>
    <row r="54" spans="1:23" x14ac:dyDescent="0.35">
      <c r="A54" s="6"/>
      <c r="B54" s="7"/>
      <c r="C54" s="173"/>
      <c r="D54" s="173"/>
      <c r="E54" s="166"/>
      <c r="F54" s="167"/>
      <c r="G54" s="173"/>
      <c r="H54" s="188"/>
      <c r="I54" s="166"/>
      <c r="J54" s="167"/>
    </row>
    <row r="55" spans="1:23" x14ac:dyDescent="0.35">
      <c r="A55" s="6"/>
      <c r="B55" s="7"/>
      <c r="C55" s="173"/>
      <c r="D55" s="173"/>
      <c r="E55" s="166"/>
      <c r="F55" s="167"/>
      <c r="G55" s="173"/>
      <c r="H55" s="188"/>
      <c r="I55" s="166"/>
      <c r="J55" s="167"/>
    </row>
    <row r="56" spans="1:23" x14ac:dyDescent="0.35">
      <c r="A56" s="6"/>
      <c r="B56" s="7"/>
      <c r="C56" s="173"/>
      <c r="D56" s="173"/>
      <c r="E56" s="166"/>
      <c r="F56" s="167"/>
      <c r="G56" s="173"/>
      <c r="H56" s="188"/>
      <c r="I56" s="166"/>
      <c r="J56" s="167"/>
    </row>
    <row r="57" spans="1:23" x14ac:dyDescent="0.35">
      <c r="A57" s="6"/>
      <c r="B57" s="7"/>
      <c r="C57" s="173"/>
      <c r="D57" s="173"/>
      <c r="E57" s="166"/>
      <c r="F57" s="167"/>
      <c r="G57" s="173"/>
      <c r="H57" s="188"/>
      <c r="I57" s="166"/>
      <c r="J57" s="167"/>
    </row>
    <row r="58" spans="1:23" ht="36" customHeight="1" x14ac:dyDescent="0.35">
      <c r="A58" s="45"/>
      <c r="B58" s="150"/>
      <c r="C58" s="165"/>
      <c r="D58" s="165"/>
      <c r="E58" s="166"/>
      <c r="F58" s="167"/>
      <c r="G58" s="165"/>
      <c r="H58" s="165"/>
      <c r="I58" s="166"/>
      <c r="J58" s="167"/>
    </row>
    <row r="59" spans="1:23" x14ac:dyDescent="0.35">
      <c r="A59" s="6"/>
      <c r="B59" s="7"/>
      <c r="C59" s="173"/>
      <c r="D59" s="173"/>
      <c r="E59" s="166"/>
      <c r="F59" s="167"/>
      <c r="G59" s="173"/>
      <c r="H59" s="188"/>
      <c r="I59" s="166"/>
      <c r="J59" s="167"/>
    </row>
    <row r="60" spans="1:23" x14ac:dyDescent="0.35">
      <c r="A60" s="6"/>
      <c r="B60" s="7"/>
      <c r="C60" s="173"/>
      <c r="D60" s="173"/>
      <c r="E60" s="166"/>
      <c r="F60" s="167"/>
      <c r="G60" s="173"/>
      <c r="H60" s="188"/>
      <c r="I60" s="166"/>
      <c r="J60" s="167"/>
    </row>
    <row r="61" spans="1:23" x14ac:dyDescent="0.35">
      <c r="A61" s="6"/>
      <c r="B61" s="7"/>
      <c r="C61" s="173"/>
      <c r="D61" s="173"/>
      <c r="E61" s="166"/>
      <c r="F61" s="167"/>
      <c r="G61" s="173"/>
      <c r="H61" s="188"/>
      <c r="I61" s="166"/>
      <c r="J61" s="167"/>
    </row>
    <row r="62" spans="1:23" x14ac:dyDescent="0.35">
      <c r="A62" s="186"/>
      <c r="B62" s="7"/>
      <c r="C62" s="173"/>
      <c r="D62" s="173"/>
      <c r="E62" s="166"/>
      <c r="F62" s="167"/>
      <c r="G62" s="173"/>
      <c r="H62" s="188"/>
      <c r="I62" s="166"/>
      <c r="J62" s="167"/>
    </row>
    <row r="63" spans="1:23" ht="24.6" customHeight="1" x14ac:dyDescent="0.35">
      <c r="A63" s="247"/>
      <c r="B63" s="247"/>
      <c r="C63" s="247"/>
      <c r="D63" s="247"/>
      <c r="E63" s="247"/>
      <c r="F63" s="247"/>
      <c r="G63" s="247"/>
      <c r="H63" s="247"/>
      <c r="I63" s="247"/>
      <c r="J63" s="247"/>
    </row>
    <row r="64" spans="1:23" x14ac:dyDescent="0.35">
      <c r="A64" s="189"/>
      <c r="B64" s="150"/>
      <c r="C64" s="165"/>
      <c r="D64" s="165"/>
      <c r="E64" s="166"/>
      <c r="F64" s="167"/>
      <c r="G64" s="165"/>
      <c r="H64" s="165"/>
      <c r="I64" s="166"/>
      <c r="J64" s="167"/>
      <c r="K64" s="190"/>
    </row>
    <row r="65" spans="1:13" x14ac:dyDescent="0.35">
      <c r="A65" s="191"/>
      <c r="B65" s="7"/>
      <c r="C65" s="165"/>
      <c r="D65" s="165"/>
      <c r="E65" s="166"/>
      <c r="F65" s="167"/>
      <c r="G65" s="165"/>
      <c r="H65" s="165"/>
      <c r="I65" s="166"/>
      <c r="J65" s="167"/>
    </row>
    <row r="66" spans="1:13" ht="17.399999999999999" customHeight="1" x14ac:dyDescent="0.35">
      <c r="A66" s="191"/>
      <c r="B66" s="7"/>
      <c r="C66" s="166"/>
      <c r="D66" s="166"/>
      <c r="E66" s="166"/>
      <c r="F66" s="167"/>
      <c r="G66" s="166"/>
      <c r="H66" s="192"/>
      <c r="I66" s="192"/>
      <c r="J66" s="167"/>
      <c r="M66" s="171"/>
    </row>
    <row r="67" spans="1:13" ht="17.399999999999999" customHeight="1" x14ac:dyDescent="0.35">
      <c r="A67" s="247"/>
      <c r="B67" s="247"/>
      <c r="C67" s="247"/>
      <c r="D67" s="247"/>
      <c r="E67" s="247"/>
      <c r="F67" s="247"/>
      <c r="G67" s="247"/>
      <c r="H67" s="247"/>
      <c r="I67" s="247"/>
      <c r="J67" s="247"/>
    </row>
    <row r="68" spans="1:13" ht="31.5" customHeight="1" x14ac:dyDescent="0.35">
      <c r="A68" s="187"/>
      <c r="B68" s="150"/>
      <c r="C68" s="165"/>
      <c r="D68" s="165"/>
      <c r="E68" s="166"/>
      <c r="F68" s="167"/>
      <c r="G68" s="165"/>
      <c r="H68" s="165"/>
      <c r="I68" s="166"/>
      <c r="J68" s="167"/>
    </row>
    <row r="69" spans="1:13" ht="16.95" customHeight="1" x14ac:dyDescent="0.35">
      <c r="A69" s="193"/>
      <c r="B69" s="7"/>
      <c r="C69" s="173"/>
      <c r="D69" s="173"/>
      <c r="E69" s="166"/>
      <c r="F69" s="167"/>
      <c r="G69" s="173"/>
      <c r="H69" s="173"/>
      <c r="I69" s="166"/>
      <c r="J69" s="167"/>
    </row>
    <row r="70" spans="1:13" ht="16.95" customHeight="1" x14ac:dyDescent="0.35">
      <c r="A70" s="193"/>
      <c r="B70" s="7"/>
      <c r="C70" s="173"/>
      <c r="D70" s="173"/>
      <c r="E70" s="166"/>
      <c r="F70" s="167"/>
      <c r="G70" s="173"/>
      <c r="H70" s="173"/>
      <c r="I70" s="166"/>
      <c r="J70" s="167"/>
    </row>
    <row r="71" spans="1:13" ht="16.95" customHeight="1" x14ac:dyDescent="0.35">
      <c r="A71" s="193"/>
      <c r="B71" s="7"/>
      <c r="C71" s="173"/>
      <c r="D71" s="173"/>
      <c r="E71" s="166"/>
      <c r="F71" s="167"/>
      <c r="G71" s="173"/>
      <c r="H71" s="173"/>
      <c r="I71" s="166"/>
      <c r="J71" s="167"/>
    </row>
    <row r="72" spans="1:13" x14ac:dyDescent="0.35">
      <c r="A72" s="193"/>
      <c r="B72" s="7"/>
      <c r="C72" s="173"/>
      <c r="D72" s="173"/>
      <c r="E72" s="166"/>
      <c r="F72" s="167"/>
      <c r="G72" s="173"/>
      <c r="H72" s="173"/>
      <c r="I72" s="166"/>
      <c r="J72" s="167"/>
    </row>
    <row r="73" spans="1:13" ht="30" customHeight="1" x14ac:dyDescent="0.35">
      <c r="A73" s="6"/>
      <c r="B73" s="7"/>
      <c r="C73" s="173"/>
      <c r="D73" s="173"/>
      <c r="E73" s="166"/>
      <c r="F73" s="167"/>
      <c r="G73" s="173"/>
      <c r="H73" s="173"/>
      <c r="I73" s="166"/>
      <c r="J73" s="167"/>
    </row>
    <row r="74" spans="1:13" x14ac:dyDescent="0.35">
      <c r="A74" s="193"/>
      <c r="B74" s="7"/>
      <c r="C74" s="173"/>
      <c r="D74" s="173"/>
      <c r="E74" s="166"/>
      <c r="F74" s="167"/>
      <c r="G74" s="173"/>
      <c r="H74" s="173"/>
      <c r="I74" s="166"/>
      <c r="J74" s="167"/>
    </row>
    <row r="75" spans="1:13" ht="19.2" customHeight="1" x14ac:dyDescent="0.35">
      <c r="A75" s="247"/>
      <c r="B75" s="247"/>
      <c r="C75" s="247"/>
      <c r="D75" s="247"/>
      <c r="E75" s="247"/>
      <c r="F75" s="247"/>
      <c r="G75" s="247"/>
      <c r="H75" s="247"/>
      <c r="I75" s="247"/>
      <c r="J75" s="247"/>
    </row>
    <row r="76" spans="1:13" ht="19.2" customHeight="1" x14ac:dyDescent="0.35">
      <c r="A76" s="186"/>
      <c r="B76" s="7"/>
      <c r="C76" s="194"/>
      <c r="D76" s="194"/>
      <c r="E76" s="194"/>
      <c r="F76" s="194"/>
      <c r="G76" s="194"/>
      <c r="H76" s="194"/>
      <c r="I76" s="194"/>
      <c r="J76" s="194"/>
    </row>
    <row r="77" spans="1:13" ht="16.95" customHeight="1" x14ac:dyDescent="0.35">
      <c r="A77" s="186"/>
      <c r="B77" s="7"/>
      <c r="C77" s="194"/>
      <c r="D77" s="194"/>
      <c r="E77" s="194"/>
      <c r="F77" s="194"/>
      <c r="G77" s="194"/>
      <c r="H77" s="194"/>
      <c r="I77" s="194"/>
      <c r="J77" s="194"/>
      <c r="K77" s="195"/>
    </row>
    <row r="78" spans="1:13" x14ac:dyDescent="0.35">
      <c r="A78" s="186"/>
      <c r="B78" s="7"/>
      <c r="C78" s="173"/>
      <c r="D78" s="173"/>
      <c r="E78" s="8"/>
      <c r="F78" s="8"/>
      <c r="G78" s="194"/>
      <c r="H78" s="8"/>
      <c r="I78" s="8"/>
      <c r="J78" s="8"/>
    </row>
    <row r="79" spans="1:13" ht="16.95" customHeight="1" x14ac:dyDescent="0.35">
      <c r="A79" s="186"/>
      <c r="B79" s="7"/>
      <c r="C79" s="8"/>
      <c r="D79" s="8"/>
      <c r="E79" s="8"/>
      <c r="F79" s="8"/>
      <c r="G79" s="8"/>
      <c r="H79" s="9"/>
      <c r="I79" s="9"/>
      <c r="J79" s="9"/>
    </row>
    <row r="80" spans="1:13" ht="31.5" customHeight="1" x14ac:dyDescent="0.35">
      <c r="A80" s="186"/>
      <c r="B80" s="7"/>
      <c r="C80" s="8"/>
      <c r="D80" s="8"/>
      <c r="E80" s="8"/>
      <c r="F80" s="8"/>
      <c r="G80" s="8"/>
      <c r="H80" s="9"/>
      <c r="I80" s="9"/>
      <c r="J80" s="9"/>
    </row>
    <row r="81" spans="1:10" ht="16.95" customHeight="1" x14ac:dyDescent="0.35">
      <c r="A81" s="186"/>
      <c r="B81" s="7"/>
      <c r="C81" s="8"/>
      <c r="D81" s="8"/>
      <c r="E81" s="8"/>
      <c r="F81" s="8"/>
      <c r="G81" s="8"/>
      <c r="H81" s="9"/>
      <c r="I81" s="9"/>
      <c r="J81" s="9"/>
    </row>
    <row r="82" spans="1:10" ht="16.95" customHeight="1" x14ac:dyDescent="0.35">
      <c r="A82" s="186"/>
      <c r="B82" s="7"/>
      <c r="C82" s="8"/>
      <c r="D82" s="8"/>
      <c r="E82" s="166"/>
      <c r="F82" s="166"/>
      <c r="G82" s="166"/>
      <c r="H82" s="192"/>
      <c r="I82" s="192"/>
      <c r="J82" s="192"/>
    </row>
    <row r="83" spans="1:10" ht="16.95" customHeight="1" x14ac:dyDescent="0.35">
      <c r="A83" s="6"/>
      <c r="B83" s="7"/>
      <c r="C83" s="8"/>
      <c r="D83" s="8"/>
      <c r="E83" s="8"/>
      <c r="F83" s="8"/>
      <c r="G83" s="8"/>
      <c r="H83" s="9"/>
      <c r="I83" s="9"/>
      <c r="J83" s="9"/>
    </row>
    <row r="84" spans="1:10" ht="16.95" customHeight="1" x14ac:dyDescent="0.35">
      <c r="A84" s="10"/>
      <c r="B84" s="11"/>
      <c r="C84" s="11"/>
      <c r="D84" s="11"/>
      <c r="E84" s="12"/>
      <c r="F84" s="258"/>
      <c r="G84" s="258"/>
      <c r="H84" s="196"/>
      <c r="I84" s="197"/>
      <c r="J84" s="197"/>
    </row>
    <row r="85" spans="1:10" ht="16.95" customHeight="1" x14ac:dyDescent="0.35">
      <c r="A85" s="13"/>
      <c r="B85" s="152"/>
      <c r="C85" s="151"/>
      <c r="D85" s="151"/>
      <c r="E85" s="252"/>
      <c r="F85" s="252"/>
      <c r="G85" s="252"/>
    </row>
    <row r="86" spans="1:10" ht="16.95" customHeight="1" x14ac:dyDescent="0.35">
      <c r="A86" s="13"/>
      <c r="B86" s="152"/>
      <c r="C86" s="152"/>
      <c r="D86" s="152"/>
      <c r="E86" s="152"/>
      <c r="F86" s="256"/>
      <c r="G86" s="256"/>
    </row>
    <row r="87" spans="1:10" ht="16.95" customHeight="1" x14ac:dyDescent="0.35">
      <c r="A87" s="13"/>
      <c r="B87" s="152"/>
      <c r="C87" s="151"/>
      <c r="D87" s="151"/>
      <c r="E87" s="252"/>
      <c r="F87" s="252"/>
      <c r="G87" s="252"/>
    </row>
    <row r="88" spans="1:10" x14ac:dyDescent="0.35">
      <c r="A88" s="198"/>
      <c r="B88" s="198"/>
      <c r="C88" s="198"/>
      <c r="D88" s="198"/>
      <c r="E88" s="198"/>
      <c r="F88" s="198"/>
      <c r="G88" s="198"/>
    </row>
    <row r="89" spans="1:10" ht="16.95" customHeight="1" x14ac:dyDescent="0.35">
      <c r="A89" s="198"/>
      <c r="B89" s="198"/>
      <c r="C89" s="198"/>
      <c r="D89" s="198"/>
      <c r="E89" s="198"/>
      <c r="F89" s="198"/>
      <c r="G89" s="198"/>
    </row>
    <row r="90" spans="1:10" ht="16.95" customHeight="1" x14ac:dyDescent="0.35">
      <c r="A90" s="198"/>
      <c r="B90" s="198"/>
      <c r="C90" s="198"/>
      <c r="D90" s="198"/>
      <c r="E90" s="198"/>
      <c r="F90" s="198"/>
      <c r="G90" s="198"/>
    </row>
    <row r="91" spans="1:10" ht="16.95" customHeight="1" x14ac:dyDescent="0.35"/>
    <row r="92" spans="1:10" ht="16.95" customHeight="1" x14ac:dyDescent="0.35"/>
    <row r="93" spans="1:10" ht="16.95" customHeight="1" x14ac:dyDescent="0.35"/>
    <row r="95" spans="1:10" ht="16.95" customHeight="1" x14ac:dyDescent="0.35"/>
    <row r="96" spans="1:10" ht="16.95" customHeight="1" x14ac:dyDescent="0.35"/>
    <row r="97" ht="16.95" customHeight="1" x14ac:dyDescent="0.35"/>
    <row r="98" ht="16.95" customHeight="1" x14ac:dyDescent="0.35"/>
    <row r="99" ht="16.95" customHeight="1" x14ac:dyDescent="0.35"/>
    <row r="100" ht="15" customHeight="1" x14ac:dyDescent="0.35"/>
    <row r="101" ht="23.4" customHeight="1" x14ac:dyDescent="0.35"/>
    <row r="102" ht="17.399999999999999" customHeight="1" x14ac:dyDescent="0.35"/>
    <row r="103" ht="16.2" customHeight="1" x14ac:dyDescent="0.35"/>
    <row r="104" ht="16.95" customHeight="1" x14ac:dyDescent="0.35"/>
    <row r="105" ht="16.95" customHeight="1" x14ac:dyDescent="0.35"/>
    <row r="108" ht="18" customHeight="1" x14ac:dyDescent="0.35"/>
    <row r="111" ht="24.6" customHeight="1" x14ac:dyDescent="0.35"/>
    <row r="112" ht="16.95" customHeight="1" x14ac:dyDescent="0.35"/>
    <row r="113" ht="16.95" customHeight="1" x14ac:dyDescent="0.35"/>
    <row r="114" ht="16.95" customHeight="1" x14ac:dyDescent="0.35"/>
    <row r="115" ht="16.95" customHeight="1" x14ac:dyDescent="0.35"/>
    <row r="118" ht="18.600000000000001" customHeight="1" x14ac:dyDescent="0.35"/>
    <row r="119" ht="21.75" customHeight="1" x14ac:dyDescent="0.35"/>
    <row r="121" ht="13.95" customHeight="1" x14ac:dyDescent="0.35"/>
    <row r="122" ht="13.95" customHeight="1" x14ac:dyDescent="0.35"/>
  </sheetData>
  <mergeCells count="23">
    <mergeCell ref="E1:F1"/>
    <mergeCell ref="E87:G87"/>
    <mergeCell ref="A5:J5"/>
    <mergeCell ref="A3:J3"/>
    <mergeCell ref="A4:J4"/>
    <mergeCell ref="E2:J2"/>
    <mergeCell ref="A6:J6"/>
    <mergeCell ref="A8:A9"/>
    <mergeCell ref="B8:B9"/>
    <mergeCell ref="C8:F8"/>
    <mergeCell ref="G8:J8"/>
    <mergeCell ref="A67:J67"/>
    <mergeCell ref="A75:J75"/>
    <mergeCell ref="F84:G84"/>
    <mergeCell ref="E85:G85"/>
    <mergeCell ref="F86:G86"/>
    <mergeCell ref="A63:J63"/>
    <mergeCell ref="A52:J52"/>
    <mergeCell ref="K42:X44"/>
    <mergeCell ref="K46:W51"/>
    <mergeCell ref="A11:J11"/>
    <mergeCell ref="A27:J27"/>
    <mergeCell ref="A41:J41"/>
  </mergeCells>
  <pageMargins left="0.19685039370078741" right="0" top="0.39370078740157483" bottom="0" header="0" footer="0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6"/>
  <sheetViews>
    <sheetView workbookViewId="0">
      <selection activeCell="G16" sqref="G16"/>
    </sheetView>
  </sheetViews>
  <sheetFormatPr defaultRowHeight="14.4" x14ac:dyDescent="0.3"/>
  <cols>
    <col min="7" max="7" width="11.44140625" bestFit="1" customWidth="1"/>
  </cols>
  <sheetData>
    <row r="16" spans="7:7" x14ac:dyDescent="0.3">
      <c r="G16" s="146">
        <f>1615984.13+45402.59+2462.4+4060.1+91404.12+2880+12694.8+163002+4630+24233.68+10800+810+75600+4117.96+6246+2520+3040</f>
        <v>2069887.7799999998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1 (форма плану)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2023-11-06T11:56:44Z</cp:lastPrinted>
  <dcterms:created xsi:type="dcterms:W3CDTF">2016-09-17T08:38:05Z</dcterms:created>
  <dcterms:modified xsi:type="dcterms:W3CDTF">2023-11-06T13:18:12Z</dcterms:modified>
</cp:coreProperties>
</file>