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599" activeTab="0"/>
  </bookViews>
  <sheets>
    <sheet name="договора 9 міс.2022" sheetId="1" r:id="rId1"/>
  </sheets>
  <definedNames>
    <definedName name="_xlnm.Print_Area" localSheetId="0">'договора 9 міс.2022'!$1:$79</definedName>
  </definedNames>
  <calcPr fullCalcOnLoad="1"/>
</workbook>
</file>

<file path=xl/sharedStrings.xml><?xml version="1.0" encoding="utf-8"?>
<sst xmlns="http://schemas.openxmlformats.org/spreadsheetml/2006/main" count="319" uniqueCount="175">
  <si>
    <t>предмет договору</t>
  </si>
  <si>
    <t>загальний фонд</t>
  </si>
  <si>
    <t>касові видатки</t>
  </si>
  <si>
    <t>разом</t>
  </si>
  <si>
    <t>дата договору</t>
  </si>
  <si>
    <t>номер договору</t>
  </si>
  <si>
    <t>сума договору</t>
  </si>
  <si>
    <t>КЕКВ</t>
  </si>
  <si>
    <t xml:space="preserve">Назва організації </t>
  </si>
  <si>
    <t>ЄДРПОУ</t>
  </si>
  <si>
    <t>ВСЬОГО ПО КЕКВ 2210</t>
  </si>
  <si>
    <t>ВСЬОГО ПО КЕКВ 2220</t>
  </si>
  <si>
    <t>ВСЬОГО ПО КЕКВ 2271</t>
  </si>
  <si>
    <t>ВСЬОГО ПО КЕКВ 2272</t>
  </si>
  <si>
    <t>ВСЬОГО ПО КЕКВ 2273</t>
  </si>
  <si>
    <t>ВСЬОГО ПО КЕКВ 2274</t>
  </si>
  <si>
    <t>ВСЬОГО ПО КЕКВ 2282</t>
  </si>
  <si>
    <t>ВСЬОГО ПО КЕКВ 2730</t>
  </si>
  <si>
    <t>РАЗОМ:</t>
  </si>
  <si>
    <t>залишок юрид.зобов язань</t>
  </si>
  <si>
    <t>послуги по електропостачанню</t>
  </si>
  <si>
    <t>ТОВ "Система аптек Лінда-Фарм"</t>
  </si>
  <si>
    <t>КЕКВ 2210 - Предмети, матеріали, обладнання та інвентар</t>
  </si>
  <si>
    <t>КЕКВ 2220 - Медикаменти та перев язувальні матеріали</t>
  </si>
  <si>
    <t>КЕКВ 2240 - Оплата послуг (крім комунальних)</t>
  </si>
  <si>
    <t>КЕКВ 2271 - Оплата теплопостачання</t>
  </si>
  <si>
    <t>КЕКВ 2272 - Оплата водопостачання та водовідведення</t>
  </si>
  <si>
    <t>КЕКВ 2273 - Оплата електроенергії</t>
  </si>
  <si>
    <t>КЕКВ 2274 - Оплата природного газу</t>
  </si>
  <si>
    <t>КЕКВ 2282 - Окремі заходи по реалізації державних (регіональних) програм, не віднесені до заходів розвитку</t>
  </si>
  <si>
    <t>КЕКВ 2730 - Інші виплати населенню</t>
  </si>
  <si>
    <t>КЕКВ 3110 - Придбання обладнання і предметів довгострокового користування</t>
  </si>
  <si>
    <t>вид бюджету</t>
  </si>
  <si>
    <t>примітка</t>
  </si>
  <si>
    <t>ВСЬОГО ПО КЕКВ 3110</t>
  </si>
  <si>
    <t>ОКП "Фармація"</t>
  </si>
  <si>
    <t>01976358</t>
  </si>
  <si>
    <t>ВСЬОГО ПО КЕКВ 2230</t>
  </si>
  <si>
    <t>ВСЬОГО ПО КЕКВ 2800</t>
  </si>
  <si>
    <t>ТОВ "Аптеки медичної академії"</t>
  </si>
  <si>
    <t>відшкодування вартості лікарських засобів для пільгової категорії населення</t>
  </si>
  <si>
    <t>товари послуги</t>
  </si>
  <si>
    <t>виконано/    не виконано</t>
  </si>
  <si>
    <t>20200579</t>
  </si>
  <si>
    <t>місц.бюджет</t>
  </si>
  <si>
    <t>виконано</t>
  </si>
  <si>
    <t>Код ДК</t>
  </si>
  <si>
    <t>ВСЬОГО ПО КЕКВ 3142</t>
  </si>
  <si>
    <t>021:2015-85320000-8 "Соціальні послуги (відшкодування вартості лікарських засобів по пільговим рецептам)"</t>
  </si>
  <si>
    <t>021:2015-09320000-8 "Пара,гаряча вода та пов'язана продукція"</t>
  </si>
  <si>
    <t>товар</t>
  </si>
  <si>
    <t>021:2015-09310000-5 "Електрична енергія"</t>
  </si>
  <si>
    <t>ТОВ "Дніпровські енергетичні послуги"</t>
  </si>
  <si>
    <t>спеціальний фонд (07 фонд)</t>
  </si>
  <si>
    <t>КП "ТЕПЛОЕНЕРГО" ДМР</t>
  </si>
  <si>
    <t>32688148</t>
  </si>
  <si>
    <t>Теплова енергія</t>
  </si>
  <si>
    <t>послуга</t>
  </si>
  <si>
    <t>КП "Автопідприємство санітарного транспорту" ДМР</t>
  </si>
  <si>
    <t>01995663</t>
  </si>
  <si>
    <t>Послуги спеціального санітарного транспорту</t>
  </si>
  <si>
    <t>021:2015-85140000-2 "Послуги у сфері охорони здоров'я"</t>
  </si>
  <si>
    <t>КП "Дніпроводоканал" ДМР</t>
  </si>
  <si>
    <t>03341305</t>
  </si>
  <si>
    <t>АТ "ДТЕК Дніпровські електромережі"</t>
  </si>
  <si>
    <t>021:2015-65310000-9 "Розподіл електричної енергії"</t>
  </si>
  <si>
    <t>ДЗ "СБЛ №1" МОЗ України</t>
  </si>
  <si>
    <t>14280931</t>
  </si>
  <si>
    <t>Відшкодування вартості теплопостачання</t>
  </si>
  <si>
    <t>Відшкодування вартості водопостачання</t>
  </si>
  <si>
    <t>Відшкодування вартості електроенергії</t>
  </si>
  <si>
    <t>021:2015-65110000-7 "Розподіл води";                                      021:2015-90430000-0 "Послуги з відведення стічних вод"</t>
  </si>
  <si>
    <t>№</t>
  </si>
  <si>
    <t>КЕКВ 2800 - Інші поточні видатки</t>
  </si>
  <si>
    <t xml:space="preserve">КЕКВ 3142 - Реконструкція та реставрація </t>
  </si>
  <si>
    <t>1</t>
  </si>
  <si>
    <t>2</t>
  </si>
  <si>
    <t>ТОВ "ЮАФАРМ"</t>
  </si>
  <si>
    <t>41483049</t>
  </si>
  <si>
    <t>ПП "ЛЕКОФАРМ"</t>
  </si>
  <si>
    <t>31572781</t>
  </si>
  <si>
    <t>021:2015-09320000-8 "Пара, гаряча вода та пов'язана продукція"</t>
  </si>
  <si>
    <t>021:2015-65110000-7 "Розподіл води" 021:2015-90430000-0 "Послуги з відведення стічних вод"</t>
  </si>
  <si>
    <t>Водопостачання та водовідведення (вул. Амбулаторна,1, вул. Орловська,41, вул. Філософська,62, вул.Краснопільська,6-б)</t>
  </si>
  <si>
    <t>ПрАТ "ПЕЕМ "ЦЕК"</t>
  </si>
  <si>
    <t>Розподіл електроенергії</t>
  </si>
  <si>
    <t>ТОВ "ХЕЛСІМЕД"</t>
  </si>
  <si>
    <t>43197388</t>
  </si>
  <si>
    <t>спеціальний фонд (07)</t>
  </si>
  <si>
    <t>021:2015-33180000-5 "Апаратура для підтримування фізіологічних функцій організму"</t>
  </si>
  <si>
    <t>021:2015-38430000-8 "Детектори та аналізатори"</t>
  </si>
  <si>
    <t xml:space="preserve">Перелік договорів за 2022 рік </t>
  </si>
  <si>
    <t>18.01.22</t>
  </si>
  <si>
    <t>010200200</t>
  </si>
  <si>
    <t>19.01.22</t>
  </si>
  <si>
    <t>60-985/11</t>
  </si>
  <si>
    <t>070135</t>
  </si>
  <si>
    <t>Послуги із забезпечення перетікань реактивної електричної енергії</t>
  </si>
  <si>
    <t>60-985/11/10</t>
  </si>
  <si>
    <t>ТОВ "СТМ-Фарм"</t>
  </si>
  <si>
    <t>43808856</t>
  </si>
  <si>
    <t>26/01</t>
  </si>
  <si>
    <t>БІОЛІК ТУБЕРКУЛІН ППД-Л.Розчин д/ін.з активністю 2 ТО/доза по 0,6 мл.(6 доз),комплект:1 амп. по 06 мл.(6 доз), 3 шприци з голками для витягання, 3 голки для введення</t>
  </si>
  <si>
    <t>товари</t>
  </si>
  <si>
    <t>021:2015-33600000-6 "Фармацевтична продукція"</t>
  </si>
  <si>
    <t>ДП ПАТ ДАК "Ліки України"Аптека №9</t>
  </si>
  <si>
    <t>3</t>
  </si>
  <si>
    <t>26/332-П</t>
  </si>
  <si>
    <t>ФОП Чернова Елона Олександрівна</t>
  </si>
  <si>
    <t>2357915788</t>
  </si>
  <si>
    <t>31/01</t>
  </si>
  <si>
    <t>Апарат слуховий "Інтенфон" У-02 - 1 шт.; Апарат слуховий "Інтенфон" У-03РРG - 2 шт.</t>
  </si>
  <si>
    <t>521000056979/2022</t>
  </si>
  <si>
    <t>ФОП Лупиков Владислав Сергійович</t>
  </si>
  <si>
    <t>3550502015</t>
  </si>
  <si>
    <t>07/02</t>
  </si>
  <si>
    <t>Мед.засоби гігієни (підгузники, прокладки, калоприймачі, сечоприймачі)</t>
  </si>
  <si>
    <t>021:2015-33710000-0 "Парфуми, засоби гігієни та презервативи"</t>
  </si>
  <si>
    <t>09/02</t>
  </si>
  <si>
    <t>Мед.засоби гігієни (підгузники, калоприймачі)</t>
  </si>
  <si>
    <t>15656</t>
  </si>
  <si>
    <t>11782</t>
  </si>
  <si>
    <t>ТОВ "СІЕТ ХОЛДІНГ"</t>
  </si>
  <si>
    <t>39197392</t>
  </si>
  <si>
    <t>04/03</t>
  </si>
  <si>
    <t>Посл.з тех.підтримки та супроводження програмної продукції - "Комплекс комп'ютерних програм "Медична інформаційна система "Каштан" (скор. - "МІС "Каштан")</t>
  </si>
  <si>
    <t>021:2015-72260000-5 "Послуги, пов'язані з програмним забезпеченням"</t>
  </si>
  <si>
    <t>Водопостачання та водовідведення (вул. Н.Алексєєнко,30, вул. Н.Алексєєнко,106, вул. Новошкільна,92)</t>
  </si>
  <si>
    <t>ТОВ "ФАРМАСТОК"</t>
  </si>
  <si>
    <t>40091017</t>
  </si>
  <si>
    <t>11/04</t>
  </si>
  <si>
    <t>Продукт харчування д/спеціальних медичних цілей MD мил ФКУ-3 з фруктовим смаком, банка 400 г.</t>
  </si>
  <si>
    <t>021:2015-15880000-0 "Спеціальні продукти харчування"</t>
  </si>
  <si>
    <t>СБЛ(2270)-22</t>
  </si>
  <si>
    <t>15/04</t>
  </si>
  <si>
    <t>МИРЦЕРА 50 мкг/0,3 мл.розчин д/ін.у попередньо наповненому шприцу разом з голкою для ін'єкцій в картонній коробці</t>
  </si>
  <si>
    <t>ПКМУ 169         від 28.02.22 р.</t>
  </si>
  <si>
    <t>МИРЦЕРА 50 мкг/0,3 мл.розчин д/ін.у попередньо наповненому шприцу разом з голкою для ін'єкцій в картонній коробці (50 упк.);                       АРАНЕСП розчин д/ін., 100 мкг/мл по 0,3 мл.у попередньо наповнених шприцах №1 (50 упк.)</t>
  </si>
  <si>
    <t>11/05</t>
  </si>
  <si>
    <t>16/06</t>
  </si>
  <si>
    <t>СЕЛЛСЕПТ Капсули по 250 мг. №100 (10х10) у блістерах</t>
  </si>
  <si>
    <t>9   ДУ 1 від 15.07.22</t>
  </si>
  <si>
    <t>ФОП Богатир Дмитро Євгенович</t>
  </si>
  <si>
    <t>2908112534</t>
  </si>
  <si>
    <t>17-08</t>
  </si>
  <si>
    <t>Глікогемоглобін Набір контролей/Набір реагентів</t>
  </si>
  <si>
    <t>021:2015-33690000-3 "Лікарські засоби різні"</t>
  </si>
  <si>
    <t>30-08</t>
  </si>
  <si>
    <t>Електрокардіограф портативний Cardio M (2 шт.)   Електрокардіограф портативний Cardio Е (2 шт.)</t>
  </si>
  <si>
    <t>021:2015-33120000-7 "Системи реєстрації медичної інформації та дослідне обладнання"</t>
  </si>
  <si>
    <t>ТОВ "УКР ДІАГНОСТИКА"</t>
  </si>
  <si>
    <t>38517622</t>
  </si>
  <si>
    <t>30-8/1</t>
  </si>
  <si>
    <t>ФОП Козаренко Марія Сергіївна</t>
  </si>
  <si>
    <t>3513003302</t>
  </si>
  <si>
    <t>05-09</t>
  </si>
  <si>
    <t>Товари мед.призначення (підгузки д/дорослих та дітей, сечоприймачі, калопримачі, …)</t>
  </si>
  <si>
    <t>ФОП Трембач Марина Іванівна</t>
  </si>
  <si>
    <t>2463618841</t>
  </si>
  <si>
    <t>06-09</t>
  </si>
  <si>
    <t>Медичні матеріали (Вата, рукавички, шприці, шпателя)</t>
  </si>
  <si>
    <t>021:2015-33140000-3 "Медичні матеріали"</t>
  </si>
  <si>
    <t>Дефибрилятор Rescue LIFE (1 шт.)</t>
  </si>
  <si>
    <t>ТОВ "ЛОГІКЛАБГРУПА"</t>
  </si>
  <si>
    <t>10383008</t>
  </si>
  <si>
    <t>Автоматичний гематологічний аналізатор: Аналізатор гематологічний ВС 30s (1 шт.)</t>
  </si>
  <si>
    <t>ТОВ "АКТІЗ-ІНВЕСТ"</t>
  </si>
  <si>
    <t>27-09</t>
  </si>
  <si>
    <t>COMIDA-PKU-C, банка 500г. (28 шт.)</t>
  </si>
  <si>
    <t>не виконано</t>
  </si>
  <si>
    <t>Генеральний директор</t>
  </si>
  <si>
    <t>Віктор ДУБОВИК</t>
  </si>
  <si>
    <t>Головний бухгалтер</t>
  </si>
  <si>
    <t>Олена СЕРЕБРЯНСЬКА</t>
  </si>
  <si>
    <t xml:space="preserve">                                                                                         по КНП "Дніпровський центр первинної медико-санітарної допомоги № 7" ДМР                                      місцевий бюджет (станом на 01.10.2022)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</si>
</sst>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mmm/yyyy"/>
    <numFmt numFmtId="183" formatCode="[$-FC19]d\ mmmm\ yyyy\ &quot;г.&quot;"/>
    <numFmt numFmtId="184" formatCode="[$-422]d\ mmmm\ yyyy&quot; р.&quot;"/>
    <numFmt numFmtId="185" formatCode="dd\.mm\.yy;@"/>
    <numFmt numFmtId="186" formatCode="dd/mm/yy;@"/>
    <numFmt numFmtId="187" formatCode="#,##0.00&quot;₴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dd\.mm\.yyyy;@"/>
    <numFmt numFmtId="194" formatCode="#,##0.00_ ;\-#,##0.00\ "/>
    <numFmt numFmtId="195" formatCode="#,##0.00_₴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7" fillId="24" borderId="11" xfId="0" applyFont="1" applyFill="1" applyBorder="1" applyAlignment="1">
      <alignment horizontal="left"/>
    </xf>
    <xf numFmtId="0" fontId="7" fillId="24" borderId="0" xfId="0" applyFont="1" applyFill="1" applyBorder="1" applyAlignment="1">
      <alignment vertical="center"/>
    </xf>
    <xf numFmtId="185" fontId="4" fillId="24" borderId="11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2" fontId="4" fillId="24" borderId="12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2" fontId="11" fillId="24" borderId="13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2" fontId="13" fillId="24" borderId="11" xfId="0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16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horizontal="left" vertical="center" wrapText="1"/>
    </xf>
    <xf numFmtId="0" fontId="16" fillId="24" borderId="11" xfId="0" applyFont="1" applyFill="1" applyBorder="1" applyAlignment="1">
      <alignment horizontal="left" wrapText="1"/>
    </xf>
    <xf numFmtId="194" fontId="53" fillId="24" borderId="11" xfId="0" applyNumberFormat="1" applyFont="1" applyFill="1" applyBorder="1" applyAlignment="1">
      <alignment vertical="center"/>
    </xf>
    <xf numFmtId="0" fontId="6" fillId="24" borderId="11" xfId="0" applyFont="1" applyFill="1" applyBorder="1" applyAlignment="1">
      <alignment/>
    </xf>
    <xf numFmtId="171" fontId="53" fillId="24" borderId="11" xfId="0" applyNumberFormat="1" applyFont="1" applyFill="1" applyBorder="1" applyAlignment="1">
      <alignment vertical="center"/>
    </xf>
    <xf numFmtId="0" fontId="11" fillId="24" borderId="11" xfId="0" applyFont="1" applyFill="1" applyBorder="1" applyAlignment="1">
      <alignment horizontal="center"/>
    </xf>
    <xf numFmtId="186" fontId="12" fillId="24" borderId="11" xfId="0" applyNumberFormat="1" applyFont="1" applyFill="1" applyBorder="1" applyAlignment="1">
      <alignment horizontal="center" wrapText="1"/>
    </xf>
    <xf numFmtId="2" fontId="16" fillId="24" borderId="11" xfId="0" applyNumberFormat="1" applyFont="1" applyFill="1" applyBorder="1" applyAlignment="1">
      <alignment wrapText="1"/>
    </xf>
    <xf numFmtId="49" fontId="12" fillId="24" borderId="11" xfId="0" applyNumberFormat="1" applyFont="1" applyFill="1" applyBorder="1" applyAlignment="1">
      <alignment horizontal="center" wrapText="1"/>
    </xf>
    <xf numFmtId="49" fontId="16" fillId="24" borderId="14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vertical="center"/>
    </xf>
    <xf numFmtId="49" fontId="12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0" fontId="21" fillId="24" borderId="0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0" fillId="24" borderId="11" xfId="0" applyFont="1" applyFill="1" applyBorder="1" applyAlignment="1">
      <alignment vertical="center" wrapText="1"/>
    </xf>
    <xf numFmtId="0" fontId="23" fillId="24" borderId="16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2" fontId="16" fillId="24" borderId="11" xfId="0" applyNumberFormat="1" applyFont="1" applyFill="1" applyBorder="1" applyAlignment="1">
      <alignment horizontal="center"/>
    </xf>
    <xf numFmtId="0" fontId="16" fillId="24" borderId="12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left" wrapText="1"/>
    </xf>
    <xf numFmtId="2" fontId="16" fillId="24" borderId="11" xfId="0" applyNumberFormat="1" applyFont="1" applyFill="1" applyBorder="1" applyAlignment="1">
      <alignment horizontal="left" wrapText="1"/>
    </xf>
    <xf numFmtId="2" fontId="16" fillId="24" borderId="14" xfId="0" applyNumberFormat="1" applyFont="1" applyFill="1" applyBorder="1" applyAlignment="1">
      <alignment horizontal="left" wrapText="1"/>
    </xf>
    <xf numFmtId="49" fontId="16" fillId="24" borderId="11" xfId="0" applyNumberFormat="1" applyFont="1" applyFill="1" applyBorder="1" applyAlignment="1">
      <alignment horizontal="center" wrapText="1"/>
    </xf>
    <xf numFmtId="0" fontId="12" fillId="24" borderId="11" xfId="0" applyFont="1" applyFill="1" applyBorder="1" applyAlignment="1">
      <alignment horizontal="center" wrapText="1"/>
    </xf>
    <xf numFmtId="186" fontId="16" fillId="24" borderId="11" xfId="0" applyNumberFormat="1" applyFont="1" applyFill="1" applyBorder="1" applyAlignment="1">
      <alignment horizontal="center" wrapText="1"/>
    </xf>
    <xf numFmtId="186" fontId="16" fillId="24" borderId="14" xfId="0" applyNumberFormat="1" applyFont="1" applyFill="1" applyBorder="1" applyAlignment="1">
      <alignment horizontal="center" wrapText="1"/>
    </xf>
    <xf numFmtId="0" fontId="16" fillId="24" borderId="14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vertical="center"/>
    </xf>
    <xf numFmtId="0" fontId="16" fillId="24" borderId="17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 wrapText="1"/>
    </xf>
    <xf numFmtId="2" fontId="16" fillId="24" borderId="12" xfId="0" applyNumberFormat="1" applyFont="1" applyFill="1" applyBorder="1" applyAlignment="1">
      <alignment horizontal="center"/>
    </xf>
    <xf numFmtId="2" fontId="16" fillId="24" borderId="15" xfId="0" applyNumberFormat="1" applyFont="1" applyFill="1" applyBorder="1" applyAlignment="1">
      <alignment horizontal="center"/>
    </xf>
    <xf numFmtId="2" fontId="12" fillId="24" borderId="15" xfId="0" applyNumberFormat="1" applyFont="1" applyFill="1" applyBorder="1" applyAlignment="1">
      <alignment horizontal="center"/>
    </xf>
    <xf numFmtId="185" fontId="16" fillId="24" borderId="11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16" fillId="24" borderId="11" xfId="0" applyNumberFormat="1" applyFont="1" applyFill="1" applyBorder="1" applyAlignment="1">
      <alignment horizontal="center" wrapText="1"/>
    </xf>
    <xf numFmtId="0" fontId="12" fillId="24" borderId="11" xfId="0" applyFont="1" applyFill="1" applyBorder="1" applyAlignment="1">
      <alignment horizontal="left"/>
    </xf>
    <xf numFmtId="49" fontId="16" fillId="24" borderId="11" xfId="0" applyNumberFormat="1" applyFont="1" applyFill="1" applyBorder="1" applyAlignment="1">
      <alignment horizontal="center"/>
    </xf>
    <xf numFmtId="2" fontId="12" fillId="24" borderId="18" xfId="0" applyNumberFormat="1" applyFont="1" applyFill="1" applyBorder="1" applyAlignment="1">
      <alignment wrapText="1"/>
    </xf>
    <xf numFmtId="0" fontId="16" fillId="24" borderId="19" xfId="0" applyFont="1" applyFill="1" applyBorder="1" applyAlignment="1">
      <alignment horizontal="center"/>
    </xf>
    <xf numFmtId="2" fontId="16" fillId="24" borderId="14" xfId="0" applyNumberFormat="1" applyFont="1" applyFill="1" applyBorder="1" applyAlignment="1">
      <alignment horizontal="center" wrapText="1"/>
    </xf>
    <xf numFmtId="2" fontId="16" fillId="24" borderId="20" xfId="0" applyNumberFormat="1" applyFont="1" applyFill="1" applyBorder="1" applyAlignment="1">
      <alignment horizontal="center"/>
    </xf>
    <xf numFmtId="2" fontId="16" fillId="24" borderId="18" xfId="0" applyNumberFormat="1" applyFont="1" applyFill="1" applyBorder="1" applyAlignment="1">
      <alignment horizontal="center" wrapText="1"/>
    </xf>
    <xf numFmtId="2" fontId="16" fillId="24" borderId="14" xfId="0" applyNumberFormat="1" applyFont="1" applyFill="1" applyBorder="1" applyAlignment="1">
      <alignment horizontal="center"/>
    </xf>
    <xf numFmtId="2" fontId="12" fillId="24" borderId="14" xfId="0" applyNumberFormat="1" applyFont="1" applyFill="1" applyBorder="1" applyAlignment="1">
      <alignment horizontal="center"/>
    </xf>
    <xf numFmtId="49" fontId="12" fillId="24" borderId="14" xfId="0" applyNumberFormat="1" applyFont="1" applyFill="1" applyBorder="1" applyAlignment="1">
      <alignment horizontal="center"/>
    </xf>
    <xf numFmtId="0" fontId="16" fillId="24" borderId="14" xfId="0" applyFont="1" applyFill="1" applyBorder="1" applyAlignment="1">
      <alignment wrapText="1"/>
    </xf>
    <xf numFmtId="2" fontId="12" fillId="24" borderId="14" xfId="0" applyNumberFormat="1" applyFont="1" applyFill="1" applyBorder="1" applyAlignment="1">
      <alignment horizontal="center" wrapText="1"/>
    </xf>
    <xf numFmtId="0" fontId="26" fillId="24" borderId="0" xfId="0" applyFont="1" applyFill="1" applyBorder="1" applyAlignment="1">
      <alignment/>
    </xf>
    <xf numFmtId="0" fontId="2" fillId="24" borderId="11" xfId="0" applyFont="1" applyFill="1" applyBorder="1" applyAlignment="1">
      <alignment wrapText="1"/>
    </xf>
    <xf numFmtId="49" fontId="12" fillId="24" borderId="14" xfId="0" applyNumberFormat="1" applyFont="1" applyFill="1" applyBorder="1" applyAlignment="1">
      <alignment horizontal="center" wrapText="1"/>
    </xf>
    <xf numFmtId="49" fontId="17" fillId="24" borderId="11" xfId="0" applyNumberFormat="1" applyFont="1" applyFill="1" applyBorder="1" applyAlignment="1">
      <alignment horizontal="center"/>
    </xf>
    <xf numFmtId="0" fontId="28" fillId="24" borderId="12" xfId="0" applyFont="1" applyFill="1" applyBorder="1" applyAlignment="1">
      <alignment wrapText="1"/>
    </xf>
    <xf numFmtId="0" fontId="28" fillId="24" borderId="12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wrapText="1"/>
    </xf>
    <xf numFmtId="2" fontId="18" fillId="24" borderId="11" xfId="0" applyNumberFormat="1" applyFont="1" applyFill="1" applyBorder="1" applyAlignment="1">
      <alignment horizontal="left" wrapText="1"/>
    </xf>
    <xf numFmtId="2" fontId="25" fillId="24" borderId="11" xfId="0" applyNumberFormat="1" applyFont="1" applyFill="1" applyBorder="1" applyAlignment="1">
      <alignment horizontal="left" wrapText="1"/>
    </xf>
    <xf numFmtId="49" fontId="25" fillId="24" borderId="11" xfId="0" applyNumberFormat="1" applyFont="1" applyFill="1" applyBorder="1" applyAlignment="1">
      <alignment horizontal="center" wrapText="1"/>
    </xf>
    <xf numFmtId="2" fontId="25" fillId="24" borderId="11" xfId="0" applyNumberFormat="1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31" fillId="24" borderId="13" xfId="0" applyFont="1" applyFill="1" applyBorder="1" applyAlignment="1">
      <alignment/>
    </xf>
    <xf numFmtId="0" fontId="19" fillId="24" borderId="0" xfId="0" applyFont="1" applyFill="1" applyAlignment="1">
      <alignment/>
    </xf>
    <xf numFmtId="0" fontId="32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2" fontId="16" fillId="24" borderId="14" xfId="0" applyNumberFormat="1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4" fillId="24" borderId="11" xfId="0" applyFont="1" applyFill="1" applyBorder="1" applyAlignment="1">
      <alignment vertical="center"/>
    </xf>
    <xf numFmtId="2" fontId="16" fillId="24" borderId="14" xfId="0" applyNumberFormat="1" applyFont="1" applyFill="1" applyBorder="1" applyAlignment="1">
      <alignment/>
    </xf>
    <xf numFmtId="0" fontId="12" fillId="24" borderId="11" xfId="0" applyFont="1" applyFill="1" applyBorder="1" applyAlignment="1">
      <alignment horizontal="center"/>
    </xf>
    <xf numFmtId="186" fontId="12" fillId="24" borderId="11" xfId="0" applyNumberFormat="1" applyFont="1" applyFill="1" applyBorder="1" applyAlignment="1">
      <alignment horizontal="center"/>
    </xf>
    <xf numFmtId="2" fontId="12" fillId="24" borderId="14" xfId="0" applyNumberFormat="1" applyFont="1" applyFill="1" applyBorder="1" applyAlignment="1">
      <alignment wrapText="1"/>
    </xf>
    <xf numFmtId="186" fontId="25" fillId="24" borderId="11" xfId="0" applyNumberFormat="1" applyFont="1" applyFill="1" applyBorder="1" applyAlignment="1">
      <alignment horizontal="center" wrapText="1"/>
    </xf>
    <xf numFmtId="2" fontId="12" fillId="24" borderId="14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left"/>
    </xf>
    <xf numFmtId="0" fontId="16" fillId="24" borderId="2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left" wrapText="1"/>
    </xf>
    <xf numFmtId="49" fontId="19" fillId="24" borderId="11" xfId="0" applyNumberFormat="1" applyFont="1" applyFill="1" applyBorder="1" applyAlignment="1">
      <alignment horizontal="center"/>
    </xf>
    <xf numFmtId="2" fontId="17" fillId="24" borderId="11" xfId="0" applyNumberFormat="1" applyFont="1" applyFill="1" applyBorder="1" applyAlignment="1">
      <alignment horizontal="left" wrapText="1"/>
    </xf>
    <xf numFmtId="185" fontId="16" fillId="24" borderId="14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2" fontId="16" fillId="24" borderId="22" xfId="0" applyNumberFormat="1" applyFont="1" applyFill="1" applyBorder="1" applyAlignment="1">
      <alignment horizontal="center"/>
    </xf>
    <xf numFmtId="0" fontId="28" fillId="24" borderId="14" xfId="0" applyFont="1" applyFill="1" applyBorder="1" applyAlignment="1">
      <alignment vertical="center" wrapText="1"/>
    </xf>
    <xf numFmtId="49" fontId="18" fillId="24" borderId="11" xfId="0" applyNumberFormat="1" applyFont="1" applyFill="1" applyBorder="1" applyAlignment="1">
      <alignment horizont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wrapText="1"/>
    </xf>
    <xf numFmtId="171" fontId="21" fillId="24" borderId="11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/>
    </xf>
    <xf numFmtId="0" fontId="11" fillId="24" borderId="13" xfId="0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0" fontId="14" fillId="24" borderId="15" xfId="0" applyFont="1" applyFill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6" fillId="24" borderId="11" xfId="0" applyFont="1" applyFill="1" applyBorder="1" applyAlignment="1">
      <alignment/>
    </xf>
    <xf numFmtId="2" fontId="14" fillId="24" borderId="15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/>
    </xf>
    <xf numFmtId="0" fontId="12" fillId="24" borderId="11" xfId="0" applyFont="1" applyFill="1" applyBorder="1" applyAlignment="1">
      <alignment horizontal="left" wrapText="1"/>
    </xf>
    <xf numFmtId="2" fontId="14" fillId="24" borderId="18" xfId="0" applyNumberFormat="1" applyFont="1" applyFill="1" applyBorder="1" applyAlignment="1">
      <alignment horizontal="center"/>
    </xf>
    <xf numFmtId="2" fontId="13" fillId="24" borderId="18" xfId="0" applyNumberFormat="1" applyFont="1" applyFill="1" applyBorder="1" applyAlignment="1">
      <alignment horizontal="left"/>
    </xf>
    <xf numFmtId="2" fontId="14" fillId="24" borderId="20" xfId="0" applyNumberFormat="1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20" fillId="24" borderId="20" xfId="0" applyFont="1" applyFill="1" applyBorder="1" applyAlignment="1">
      <alignment/>
    </xf>
    <xf numFmtId="0" fontId="16" fillId="24" borderId="11" xfId="0" applyFont="1" applyFill="1" applyBorder="1" applyAlignment="1">
      <alignment horizontal="left"/>
    </xf>
    <xf numFmtId="0" fontId="12" fillId="24" borderId="11" xfId="0" applyFont="1" applyFill="1" applyBorder="1" applyAlignment="1">
      <alignment vertical="center"/>
    </xf>
    <xf numFmtId="2" fontId="26" fillId="24" borderId="11" xfId="0" applyNumberFormat="1" applyFont="1" applyFill="1" applyBorder="1" applyAlignment="1">
      <alignment horizontal="center"/>
    </xf>
    <xf numFmtId="0" fontId="16" fillId="24" borderId="14" xfId="0" applyFont="1" applyFill="1" applyBorder="1" applyAlignment="1">
      <alignment/>
    </xf>
    <xf numFmtId="0" fontId="25" fillId="24" borderId="14" xfId="0" applyFont="1" applyFill="1" applyBorder="1" applyAlignment="1">
      <alignment wrapText="1"/>
    </xf>
    <xf numFmtId="0" fontId="14" fillId="24" borderId="11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24" borderId="11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center" wrapText="1"/>
    </xf>
    <xf numFmtId="49" fontId="18" fillId="24" borderId="14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14" fillId="24" borderId="11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0" fontId="14" fillId="24" borderId="24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14" fillId="24" borderId="26" xfId="0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/>
    </xf>
    <xf numFmtId="0" fontId="0" fillId="24" borderId="25" xfId="0" applyFill="1" applyBorder="1" applyAlignment="1">
      <alignment/>
    </xf>
    <xf numFmtId="0" fontId="11" fillId="24" borderId="31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="60" zoomScaleNormal="75" zoomScalePageLayoutView="0" workbookViewId="0" topLeftCell="A46">
      <selection activeCell="T63" sqref="T63"/>
    </sheetView>
  </sheetViews>
  <sheetFormatPr defaultColWidth="9.00390625" defaultRowHeight="12.75"/>
  <cols>
    <col min="1" max="1" width="3.625" style="22" customWidth="1"/>
    <col min="2" max="2" width="5.00390625" style="22" customWidth="1"/>
    <col min="3" max="3" width="29.875" style="22" customWidth="1"/>
    <col min="4" max="4" width="12.875" style="23" customWidth="1"/>
    <col min="5" max="5" width="11.125" style="22" customWidth="1"/>
    <col min="6" max="6" width="11.875" style="22" customWidth="1"/>
    <col min="7" max="7" width="16.875" style="22" customWidth="1"/>
    <col min="8" max="8" width="16.75390625" style="22" customWidth="1"/>
    <col min="9" max="9" width="14.375" style="22" customWidth="1"/>
    <col min="10" max="10" width="16.625" style="22" customWidth="1"/>
    <col min="11" max="11" width="44.00390625" style="24" customWidth="1"/>
    <col min="12" max="12" width="16.625" style="22" customWidth="1"/>
    <col min="13" max="13" width="12.125" style="29" customWidth="1"/>
    <col min="14" max="14" width="7.25390625" style="29" customWidth="1"/>
    <col min="15" max="15" width="16.375" style="22" customWidth="1"/>
    <col min="16" max="16" width="9.75390625" style="110" customWidth="1"/>
    <col min="17" max="17" width="27.75390625" style="55" customWidth="1"/>
    <col min="18" max="18" width="12.00390625" style="22" customWidth="1"/>
    <col min="19" max="19" width="8.75390625" style="1" customWidth="1"/>
    <col min="20" max="20" width="14.75390625" style="1" bestFit="1" customWidth="1"/>
    <col min="21" max="21" width="13.125" style="1" customWidth="1"/>
    <col min="22" max="16384" width="9.125" style="1" customWidth="1"/>
  </cols>
  <sheetData>
    <row r="1" spans="1:18" s="111" customFormat="1" ht="17.25" customHeight="1">
      <c r="A1" s="172" t="s">
        <v>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spans="1:18" s="111" customFormat="1" ht="17.25" customHeight="1">
      <c r="A2" s="175" t="s">
        <v>174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7"/>
    </row>
    <row r="3" spans="1:18" ht="1.5" customHeight="1">
      <c r="A3" s="2"/>
      <c r="B3" s="1"/>
      <c r="C3" s="1"/>
      <c r="D3" s="3"/>
      <c r="E3" s="1"/>
      <c r="F3" s="1"/>
      <c r="G3" s="1"/>
      <c r="H3" s="1"/>
      <c r="I3" s="1"/>
      <c r="J3" s="1"/>
      <c r="K3" s="4"/>
      <c r="L3" s="1"/>
      <c r="M3" s="25"/>
      <c r="N3" s="25"/>
      <c r="O3" s="1"/>
      <c r="P3" s="107"/>
      <c r="Q3" s="51"/>
      <c r="R3" s="1"/>
    </row>
    <row r="4" spans="1:18" ht="3" customHeight="1">
      <c r="A4" s="2"/>
      <c r="B4" s="1"/>
      <c r="C4" s="1"/>
      <c r="D4" s="3"/>
      <c r="E4" s="1"/>
      <c r="F4" s="1"/>
      <c r="G4" s="1"/>
      <c r="H4" s="1"/>
      <c r="I4" s="1"/>
      <c r="J4" s="1"/>
      <c r="K4" s="6"/>
      <c r="L4" s="1"/>
      <c r="M4" s="25"/>
      <c r="N4" s="25"/>
      <c r="O4" s="1"/>
      <c r="P4" s="107"/>
      <c r="Q4" s="51"/>
      <c r="R4" s="1"/>
    </row>
    <row r="5" spans="1:18" ht="30" customHeight="1">
      <c r="A5" s="114" t="s">
        <v>72</v>
      </c>
      <c r="B5" s="113" t="s">
        <v>7</v>
      </c>
      <c r="C5" s="36" t="s">
        <v>8</v>
      </c>
      <c r="D5" s="36" t="s">
        <v>9</v>
      </c>
      <c r="E5" s="36" t="s">
        <v>4</v>
      </c>
      <c r="F5" s="36" t="s">
        <v>5</v>
      </c>
      <c r="G5" s="36" t="s">
        <v>6</v>
      </c>
      <c r="H5" s="36" t="s">
        <v>1</v>
      </c>
      <c r="I5" s="102" t="s">
        <v>53</v>
      </c>
      <c r="J5" s="36" t="s">
        <v>3</v>
      </c>
      <c r="K5" s="36" t="s">
        <v>0</v>
      </c>
      <c r="L5" s="105" t="s">
        <v>2</v>
      </c>
      <c r="M5" s="36" t="s">
        <v>32</v>
      </c>
      <c r="N5" s="105" t="s">
        <v>41</v>
      </c>
      <c r="O5" s="106" t="s">
        <v>19</v>
      </c>
      <c r="P5" s="104" t="s">
        <v>42</v>
      </c>
      <c r="Q5" s="105" t="s">
        <v>46</v>
      </c>
      <c r="R5" s="103" t="s">
        <v>33</v>
      </c>
    </row>
    <row r="6" spans="1:18" ht="21" customHeight="1">
      <c r="A6" s="190" t="s">
        <v>22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</row>
    <row r="7" spans="1:18" ht="17.25" customHeight="1">
      <c r="A7" s="67">
        <v>1</v>
      </c>
      <c r="B7" s="68">
        <v>2210</v>
      </c>
      <c r="C7" s="39"/>
      <c r="D7" s="61"/>
      <c r="E7" s="63"/>
      <c r="F7" s="92"/>
      <c r="G7" s="56"/>
      <c r="H7" s="56"/>
      <c r="I7" s="56"/>
      <c r="J7" s="70"/>
      <c r="K7" s="45"/>
      <c r="L7" s="72"/>
      <c r="M7" s="56"/>
      <c r="N7" s="57"/>
      <c r="O7" s="71"/>
      <c r="P7" s="108"/>
      <c r="Q7" s="50"/>
      <c r="R7" s="66"/>
    </row>
    <row r="8" spans="1:18" s="89" customFormat="1" ht="20.25">
      <c r="A8" s="179" t="s">
        <v>10</v>
      </c>
      <c r="B8" s="180"/>
      <c r="C8" s="180"/>
      <c r="D8" s="180"/>
      <c r="E8" s="180"/>
      <c r="F8" s="181"/>
      <c r="G8" s="140">
        <f>SUM(G7:G7)</f>
        <v>0</v>
      </c>
      <c r="H8" s="140">
        <f>SUM(H7:H7)</f>
        <v>0</v>
      </c>
      <c r="I8" s="140">
        <f>SUM(I7:I7)</f>
        <v>0</v>
      </c>
      <c r="J8" s="140">
        <f>SUM(J7:J7)</f>
        <v>0</v>
      </c>
      <c r="K8" s="140"/>
      <c r="L8" s="140">
        <f>SUM(L7:L7)</f>
        <v>0</v>
      </c>
      <c r="M8" s="140"/>
      <c r="N8" s="141"/>
      <c r="O8" s="140">
        <f>SUM(O7:O7)</f>
        <v>0</v>
      </c>
      <c r="P8" s="142"/>
      <c r="Q8" s="143"/>
      <c r="R8" s="144"/>
    </row>
    <row r="9" spans="1:18" ht="21" customHeight="1">
      <c r="A9" s="188" t="s">
        <v>23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33"/>
    </row>
    <row r="10" spans="1:256" ht="35.25" customHeight="1">
      <c r="A10" s="67">
        <v>1</v>
      </c>
      <c r="B10" s="68">
        <v>2220</v>
      </c>
      <c r="C10" s="37" t="s">
        <v>99</v>
      </c>
      <c r="D10" s="61" t="s">
        <v>100</v>
      </c>
      <c r="E10" s="44">
        <v>44587</v>
      </c>
      <c r="F10" s="99" t="s">
        <v>101</v>
      </c>
      <c r="G10" s="56">
        <v>438725.5</v>
      </c>
      <c r="H10" s="56">
        <v>438725.5</v>
      </c>
      <c r="I10" s="56"/>
      <c r="J10" s="70">
        <f aca="true" t="shared" si="0" ref="J10:J19">H10+I10</f>
        <v>438725.5</v>
      </c>
      <c r="K10" s="100" t="s">
        <v>102</v>
      </c>
      <c r="L10" s="56">
        <f>220447.24</f>
        <v>220447.24</v>
      </c>
      <c r="M10" s="56" t="s">
        <v>44</v>
      </c>
      <c r="N10" s="57" t="s">
        <v>103</v>
      </c>
      <c r="O10" s="71">
        <f aca="true" t="shared" si="1" ref="O10:O15">J10-L10</f>
        <v>218278.26</v>
      </c>
      <c r="P10" s="108" t="s">
        <v>169</v>
      </c>
      <c r="Q10" s="50" t="s">
        <v>104</v>
      </c>
      <c r="R10" s="36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V10" s="1">
        <f>SUM(A10:IU10)</f>
        <v>1801710</v>
      </c>
    </row>
    <row r="11" spans="1:251" ht="34.5" customHeight="1">
      <c r="A11" s="67">
        <v>2</v>
      </c>
      <c r="B11" s="68">
        <v>2220</v>
      </c>
      <c r="C11" s="37" t="s">
        <v>108</v>
      </c>
      <c r="D11" s="61" t="s">
        <v>109</v>
      </c>
      <c r="E11" s="63">
        <v>44592</v>
      </c>
      <c r="F11" s="46" t="s">
        <v>110</v>
      </c>
      <c r="G11" s="56">
        <v>8990</v>
      </c>
      <c r="H11" s="56">
        <v>8990</v>
      </c>
      <c r="I11" s="56"/>
      <c r="J11" s="70">
        <f t="shared" si="0"/>
        <v>8990</v>
      </c>
      <c r="K11" s="101" t="s">
        <v>111</v>
      </c>
      <c r="L11" s="72">
        <v>8990</v>
      </c>
      <c r="M11" s="56" t="s">
        <v>44</v>
      </c>
      <c r="N11" s="57" t="s">
        <v>103</v>
      </c>
      <c r="O11" s="71">
        <f t="shared" si="1"/>
        <v>0</v>
      </c>
      <c r="P11" s="108" t="s">
        <v>45</v>
      </c>
      <c r="Q11" s="50" t="s">
        <v>89</v>
      </c>
      <c r="R11" s="3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ht="23.25" customHeight="1">
      <c r="A12" s="67">
        <v>3</v>
      </c>
      <c r="B12" s="68">
        <v>2220</v>
      </c>
      <c r="C12" s="37" t="s">
        <v>113</v>
      </c>
      <c r="D12" s="61" t="s">
        <v>114</v>
      </c>
      <c r="E12" s="63">
        <v>44599</v>
      </c>
      <c r="F12" s="49" t="s">
        <v>115</v>
      </c>
      <c r="G12" s="56">
        <v>699341.4</v>
      </c>
      <c r="H12" s="56">
        <v>699341.4</v>
      </c>
      <c r="I12" s="56"/>
      <c r="J12" s="70">
        <f t="shared" si="0"/>
        <v>699341.4</v>
      </c>
      <c r="K12" s="98" t="s">
        <v>116</v>
      </c>
      <c r="L12" s="72">
        <f>54290.25+92863.5+313037.58+143989.78+31380.68+9224.36+25454.05</f>
        <v>670240.2000000001</v>
      </c>
      <c r="M12" s="56" t="s">
        <v>44</v>
      </c>
      <c r="N12" s="57" t="s">
        <v>103</v>
      </c>
      <c r="O12" s="71">
        <f t="shared" si="1"/>
        <v>29101.199999999953</v>
      </c>
      <c r="P12" s="108" t="s">
        <v>169</v>
      </c>
      <c r="Q12" s="50" t="s">
        <v>117</v>
      </c>
      <c r="R12" s="3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ht="22.5" customHeight="1">
      <c r="A13" s="67">
        <v>4</v>
      </c>
      <c r="B13" s="68">
        <v>2220</v>
      </c>
      <c r="C13" s="37" t="s">
        <v>113</v>
      </c>
      <c r="D13" s="61" t="s">
        <v>114</v>
      </c>
      <c r="E13" s="63">
        <v>44601</v>
      </c>
      <c r="F13" s="49" t="s">
        <v>118</v>
      </c>
      <c r="G13" s="56">
        <v>96502.2</v>
      </c>
      <c r="H13" s="56">
        <v>96502.2</v>
      </c>
      <c r="I13" s="56"/>
      <c r="J13" s="70">
        <f t="shared" si="0"/>
        <v>96502.2</v>
      </c>
      <c r="K13" s="98" t="s">
        <v>119</v>
      </c>
      <c r="L13" s="73">
        <f>66133.8+30368.4</f>
        <v>96502.20000000001</v>
      </c>
      <c r="M13" s="56" t="s">
        <v>44</v>
      </c>
      <c r="N13" s="57" t="s">
        <v>103</v>
      </c>
      <c r="O13" s="71">
        <f t="shared" si="1"/>
        <v>0</v>
      </c>
      <c r="P13" s="108" t="s">
        <v>45</v>
      </c>
      <c r="Q13" s="50" t="s">
        <v>117</v>
      </c>
      <c r="R13" s="3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ht="27" customHeight="1">
      <c r="A14" s="67">
        <v>5</v>
      </c>
      <c r="B14" s="68">
        <v>2220</v>
      </c>
      <c r="C14" s="37" t="s">
        <v>99</v>
      </c>
      <c r="D14" s="61" t="s">
        <v>100</v>
      </c>
      <c r="E14" s="63">
        <v>44666</v>
      </c>
      <c r="F14" s="49" t="s">
        <v>134</v>
      </c>
      <c r="G14" s="56">
        <v>107066.5</v>
      </c>
      <c r="H14" s="56">
        <v>107066.5</v>
      </c>
      <c r="I14" s="56"/>
      <c r="J14" s="70">
        <f t="shared" si="0"/>
        <v>107066.5</v>
      </c>
      <c r="K14" s="167" t="s">
        <v>135</v>
      </c>
      <c r="L14" s="73">
        <v>107066.5</v>
      </c>
      <c r="M14" s="56" t="s">
        <v>44</v>
      </c>
      <c r="N14" s="57" t="s">
        <v>103</v>
      </c>
      <c r="O14" s="71">
        <f t="shared" si="1"/>
        <v>0</v>
      </c>
      <c r="P14" s="108" t="s">
        <v>45</v>
      </c>
      <c r="Q14" s="50" t="s">
        <v>104</v>
      </c>
      <c r="R14" s="168" t="s">
        <v>136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ht="48.75" customHeight="1">
      <c r="A15" s="67">
        <v>6</v>
      </c>
      <c r="B15" s="68">
        <v>2220</v>
      </c>
      <c r="C15" s="37" t="s">
        <v>99</v>
      </c>
      <c r="D15" s="61" t="s">
        <v>100</v>
      </c>
      <c r="E15" s="63">
        <v>44692</v>
      </c>
      <c r="F15" s="128" t="s">
        <v>138</v>
      </c>
      <c r="G15" s="56">
        <v>188200.7</v>
      </c>
      <c r="H15" s="56">
        <v>188200.7</v>
      </c>
      <c r="I15" s="56"/>
      <c r="J15" s="70">
        <f t="shared" si="0"/>
        <v>188200.7</v>
      </c>
      <c r="K15" s="167" t="s">
        <v>137</v>
      </c>
      <c r="L15" s="73">
        <f>107066.34+81134.36</f>
        <v>188200.7</v>
      </c>
      <c r="M15" s="56" t="s">
        <v>44</v>
      </c>
      <c r="N15" s="57" t="s">
        <v>103</v>
      </c>
      <c r="O15" s="71">
        <f t="shared" si="1"/>
        <v>0</v>
      </c>
      <c r="P15" s="108" t="s">
        <v>45</v>
      </c>
      <c r="Q15" s="50" t="s">
        <v>104</v>
      </c>
      <c r="R15" s="169" t="s">
        <v>136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ht="40.5" customHeight="1">
      <c r="A16" s="67">
        <v>7</v>
      </c>
      <c r="B16" s="68">
        <v>2220</v>
      </c>
      <c r="C16" s="37" t="s">
        <v>99</v>
      </c>
      <c r="D16" s="61" t="s">
        <v>100</v>
      </c>
      <c r="E16" s="63">
        <v>44728</v>
      </c>
      <c r="F16" s="128" t="s">
        <v>139</v>
      </c>
      <c r="G16" s="56">
        <v>93554</v>
      </c>
      <c r="H16" s="56">
        <v>93554</v>
      </c>
      <c r="I16" s="56"/>
      <c r="J16" s="70">
        <f t="shared" si="0"/>
        <v>93554</v>
      </c>
      <c r="K16" s="129" t="s">
        <v>140</v>
      </c>
      <c r="L16" s="73">
        <f>23388.5+70165.5</f>
        <v>93554</v>
      </c>
      <c r="M16" s="56" t="s">
        <v>44</v>
      </c>
      <c r="N16" s="57" t="s">
        <v>103</v>
      </c>
      <c r="O16" s="71">
        <f>J16-L16</f>
        <v>0</v>
      </c>
      <c r="P16" s="108" t="s">
        <v>45</v>
      </c>
      <c r="Q16" s="50" t="s">
        <v>104</v>
      </c>
      <c r="R16" s="169" t="s">
        <v>136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ht="33" customHeight="1">
      <c r="A17" s="67">
        <v>8</v>
      </c>
      <c r="B17" s="68">
        <v>2220</v>
      </c>
      <c r="C17" s="145" t="s">
        <v>142</v>
      </c>
      <c r="D17" s="61" t="s">
        <v>143</v>
      </c>
      <c r="E17" s="63">
        <v>44790</v>
      </c>
      <c r="F17" s="128" t="s">
        <v>144</v>
      </c>
      <c r="G17" s="56">
        <v>82551.2</v>
      </c>
      <c r="H17" s="56">
        <v>82551</v>
      </c>
      <c r="I17" s="56"/>
      <c r="J17" s="70">
        <f t="shared" si="0"/>
        <v>82551</v>
      </c>
      <c r="K17" s="129" t="s">
        <v>145</v>
      </c>
      <c r="L17" s="73"/>
      <c r="M17" s="56" t="s">
        <v>44</v>
      </c>
      <c r="N17" s="57" t="s">
        <v>103</v>
      </c>
      <c r="O17" s="71">
        <f>J17-L17</f>
        <v>82551</v>
      </c>
      <c r="P17" s="108" t="s">
        <v>169</v>
      </c>
      <c r="Q17" s="50" t="s">
        <v>146</v>
      </c>
      <c r="R17" s="3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ht="39" customHeight="1">
      <c r="A18" s="67">
        <v>9</v>
      </c>
      <c r="B18" s="68">
        <v>2220</v>
      </c>
      <c r="C18" s="37" t="s">
        <v>153</v>
      </c>
      <c r="D18" s="61" t="s">
        <v>154</v>
      </c>
      <c r="E18" s="63">
        <v>44809</v>
      </c>
      <c r="F18" s="128" t="s">
        <v>155</v>
      </c>
      <c r="G18" s="56">
        <v>192116.88</v>
      </c>
      <c r="H18" s="56">
        <v>192116.88</v>
      </c>
      <c r="I18" s="56"/>
      <c r="J18" s="70">
        <f t="shared" si="0"/>
        <v>192116.88</v>
      </c>
      <c r="K18" s="129" t="s">
        <v>156</v>
      </c>
      <c r="L18" s="73">
        <v>192116.88</v>
      </c>
      <c r="M18" s="56" t="s">
        <v>44</v>
      </c>
      <c r="N18" s="57" t="s">
        <v>103</v>
      </c>
      <c r="O18" s="71">
        <f>J18-L18</f>
        <v>0</v>
      </c>
      <c r="P18" s="108" t="s">
        <v>45</v>
      </c>
      <c r="Q18" s="50" t="s">
        <v>117</v>
      </c>
      <c r="R18" s="3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ht="40.5" customHeight="1">
      <c r="A19" s="67">
        <v>10</v>
      </c>
      <c r="B19" s="68">
        <v>2220</v>
      </c>
      <c r="C19" s="37" t="s">
        <v>157</v>
      </c>
      <c r="D19" s="61" t="s">
        <v>158</v>
      </c>
      <c r="E19" s="63">
        <v>44810</v>
      </c>
      <c r="F19" s="128" t="s">
        <v>159</v>
      </c>
      <c r="G19" s="56">
        <v>4303.67</v>
      </c>
      <c r="H19" s="56">
        <v>4303.67</v>
      </c>
      <c r="I19" s="56"/>
      <c r="J19" s="70">
        <f t="shared" si="0"/>
        <v>4303.67</v>
      </c>
      <c r="K19" s="129" t="s">
        <v>160</v>
      </c>
      <c r="L19" s="73"/>
      <c r="M19" s="56" t="s">
        <v>44</v>
      </c>
      <c r="N19" s="57" t="s">
        <v>103</v>
      </c>
      <c r="O19" s="71">
        <f>J19-L19</f>
        <v>4303.67</v>
      </c>
      <c r="P19" s="108" t="s">
        <v>169</v>
      </c>
      <c r="Q19" s="50" t="s">
        <v>161</v>
      </c>
      <c r="R19" s="3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18" s="89" customFormat="1" ht="20.25">
      <c r="A20" s="179" t="s">
        <v>11</v>
      </c>
      <c r="B20" s="180"/>
      <c r="C20" s="180"/>
      <c r="D20" s="180"/>
      <c r="E20" s="180"/>
      <c r="F20" s="181"/>
      <c r="G20" s="140">
        <f>SUM(G10:G19)</f>
        <v>1911352.0499999998</v>
      </c>
      <c r="H20" s="140">
        <f>SUM(H10:H19)</f>
        <v>1911351.8499999996</v>
      </c>
      <c r="I20" s="140">
        <f>SUM(I11:I19)</f>
        <v>0</v>
      </c>
      <c r="J20" s="140">
        <f>SUM(J10:J19)</f>
        <v>1911351.8499999996</v>
      </c>
      <c r="K20" s="140"/>
      <c r="L20" s="140">
        <f>SUM(L10:L19)</f>
        <v>1577117.7200000002</v>
      </c>
      <c r="M20" s="140"/>
      <c r="N20" s="141"/>
      <c r="O20" s="140">
        <f>SUM(O10:O19)</f>
        <v>334234.12999999995</v>
      </c>
      <c r="P20" s="142"/>
      <c r="Q20" s="143"/>
      <c r="R20" s="144"/>
    </row>
    <row r="21" spans="1:18" ht="24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33"/>
    </row>
    <row r="22" spans="1:18" s="13" customFormat="1" ht="24" customHeight="1">
      <c r="A22" s="67">
        <v>1</v>
      </c>
      <c r="B22" s="119">
        <v>2230</v>
      </c>
      <c r="C22" s="77" t="s">
        <v>128</v>
      </c>
      <c r="D22" s="49" t="s">
        <v>129</v>
      </c>
      <c r="E22" s="63">
        <v>44662</v>
      </c>
      <c r="F22" s="49" t="s">
        <v>130</v>
      </c>
      <c r="G22" s="56">
        <v>213500</v>
      </c>
      <c r="H22" s="56">
        <v>213500</v>
      </c>
      <c r="I22" s="126"/>
      <c r="J22" s="70">
        <f>H22+I22</f>
        <v>213500</v>
      </c>
      <c r="K22" s="127" t="s">
        <v>131</v>
      </c>
      <c r="L22" s="72">
        <v>213500</v>
      </c>
      <c r="M22" s="56" t="s">
        <v>44</v>
      </c>
      <c r="N22" s="57" t="s">
        <v>57</v>
      </c>
      <c r="O22" s="71">
        <f>J22-L22</f>
        <v>0</v>
      </c>
      <c r="P22" s="108" t="s">
        <v>45</v>
      </c>
      <c r="Q22" s="50" t="s">
        <v>132</v>
      </c>
      <c r="R22" s="168" t="s">
        <v>136</v>
      </c>
    </row>
    <row r="23" spans="1:18" s="15" customFormat="1" ht="21" customHeight="1">
      <c r="A23" s="67">
        <v>2</v>
      </c>
      <c r="B23" s="68">
        <v>2230</v>
      </c>
      <c r="C23" s="146" t="s">
        <v>166</v>
      </c>
      <c r="D23" s="68">
        <v>39868825</v>
      </c>
      <c r="E23" s="74">
        <v>44831</v>
      </c>
      <c r="F23" s="78" t="s">
        <v>167</v>
      </c>
      <c r="G23" s="68">
        <v>94345.44</v>
      </c>
      <c r="H23" s="68">
        <v>94345.44</v>
      </c>
      <c r="I23" s="68"/>
      <c r="J23" s="70">
        <f>H23+I23</f>
        <v>94345.44</v>
      </c>
      <c r="K23" s="39" t="s">
        <v>168</v>
      </c>
      <c r="L23" s="68"/>
      <c r="M23" s="56" t="s">
        <v>44</v>
      </c>
      <c r="N23" s="57" t="s">
        <v>57</v>
      </c>
      <c r="O23" s="71">
        <f>J23-L23</f>
        <v>94345.44</v>
      </c>
      <c r="P23" s="108" t="s">
        <v>45</v>
      </c>
      <c r="Q23" s="53" t="s">
        <v>132</v>
      </c>
      <c r="R23" s="35"/>
    </row>
    <row r="24" spans="1:18" s="89" customFormat="1" ht="20.25">
      <c r="A24" s="179" t="s">
        <v>37</v>
      </c>
      <c r="B24" s="180"/>
      <c r="C24" s="180"/>
      <c r="D24" s="180"/>
      <c r="E24" s="180"/>
      <c r="F24" s="181"/>
      <c r="G24" s="140">
        <f>SUM(G22:G23)</f>
        <v>307845.44</v>
      </c>
      <c r="H24" s="140">
        <f>SUM(H22:H23)</f>
        <v>307845.44</v>
      </c>
      <c r="I24" s="140"/>
      <c r="J24" s="140">
        <f>SUM(J22:J23)</f>
        <v>307845.44</v>
      </c>
      <c r="K24" s="140"/>
      <c r="L24" s="147">
        <f>SUM(L22:L23)</f>
        <v>213500</v>
      </c>
      <c r="M24" s="140"/>
      <c r="N24" s="141"/>
      <c r="O24" s="148">
        <f>SUM(O22:O23)</f>
        <v>94345.44</v>
      </c>
      <c r="P24" s="142"/>
      <c r="Q24" s="149"/>
      <c r="R24" s="144"/>
    </row>
    <row r="25" spans="1:18" ht="24" customHeight="1">
      <c r="A25" s="188" t="s">
        <v>24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33"/>
    </row>
    <row r="26" spans="1:251" ht="24.75" customHeight="1">
      <c r="A26" s="80">
        <v>1</v>
      </c>
      <c r="B26" s="69">
        <v>2240</v>
      </c>
      <c r="C26" s="58" t="s">
        <v>58</v>
      </c>
      <c r="D26" s="47" t="s">
        <v>59</v>
      </c>
      <c r="E26" s="64">
        <v>44578</v>
      </c>
      <c r="F26" s="65" t="s">
        <v>141</v>
      </c>
      <c r="G26" s="81">
        <f>2800357-1171924.66</f>
        <v>1628432.34</v>
      </c>
      <c r="H26" s="81">
        <f>2800357-1171924.66</f>
        <v>1628432.34</v>
      </c>
      <c r="I26" s="76"/>
      <c r="J26" s="81">
        <f>H26+I26</f>
        <v>1628432.34</v>
      </c>
      <c r="K26" s="59" t="s">
        <v>60</v>
      </c>
      <c r="L26" s="72">
        <f>219199.55+315411.31+339883.51+233363+211280.21+309294.76</f>
        <v>1628432.34</v>
      </c>
      <c r="M26" s="56" t="s">
        <v>44</v>
      </c>
      <c r="N26" s="57" t="s">
        <v>57</v>
      </c>
      <c r="O26" s="71">
        <f>J26-L26</f>
        <v>0</v>
      </c>
      <c r="P26" s="108" t="s">
        <v>45</v>
      </c>
      <c r="Q26" s="50" t="s">
        <v>61</v>
      </c>
      <c r="R26" s="4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ht="50.25" customHeight="1">
      <c r="A27" s="125">
        <v>2</v>
      </c>
      <c r="B27" s="69">
        <v>2240</v>
      </c>
      <c r="C27" s="58" t="s">
        <v>122</v>
      </c>
      <c r="D27" s="47" t="s">
        <v>123</v>
      </c>
      <c r="E27" s="64">
        <v>44624</v>
      </c>
      <c r="F27" s="171" t="s">
        <v>124</v>
      </c>
      <c r="G27" s="81">
        <v>120000</v>
      </c>
      <c r="H27" s="81">
        <v>120000</v>
      </c>
      <c r="I27" s="76"/>
      <c r="J27" s="81">
        <f>H27+I27</f>
        <v>120000</v>
      </c>
      <c r="K27" s="59" t="s">
        <v>125</v>
      </c>
      <c r="L27" s="82">
        <f>20000+10000+10000+10000+10000+10000+10000</f>
        <v>80000</v>
      </c>
      <c r="M27" s="56" t="s">
        <v>44</v>
      </c>
      <c r="N27" s="57" t="s">
        <v>57</v>
      </c>
      <c r="O27" s="71">
        <f>J27-L27</f>
        <v>40000</v>
      </c>
      <c r="P27" s="108" t="s">
        <v>169</v>
      </c>
      <c r="Q27" s="50" t="s">
        <v>126</v>
      </c>
      <c r="R27" s="4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1" ht="27" customHeight="1">
      <c r="A28" s="125">
        <v>3</v>
      </c>
      <c r="B28" s="69">
        <v>2240</v>
      </c>
      <c r="C28" s="58" t="s">
        <v>58</v>
      </c>
      <c r="D28" s="47" t="s">
        <v>59</v>
      </c>
      <c r="E28" s="64">
        <v>44760</v>
      </c>
      <c r="F28" s="170">
        <v>442</v>
      </c>
      <c r="G28" s="81">
        <v>1171924.66</v>
      </c>
      <c r="H28" s="81">
        <v>1171924.66</v>
      </c>
      <c r="I28" s="76"/>
      <c r="J28" s="81">
        <f>H28+I28</f>
        <v>1171924.66</v>
      </c>
      <c r="K28" s="59" t="s">
        <v>60</v>
      </c>
      <c r="L28" s="82">
        <f>340357.88+358675.24</f>
        <v>699033.12</v>
      </c>
      <c r="M28" s="56" t="s">
        <v>44</v>
      </c>
      <c r="N28" s="57" t="s">
        <v>57</v>
      </c>
      <c r="O28" s="71">
        <f>J28-L28</f>
        <v>472891.5399999999</v>
      </c>
      <c r="P28" s="108" t="s">
        <v>169</v>
      </c>
      <c r="Q28" s="50" t="s">
        <v>61</v>
      </c>
      <c r="R28" s="13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51" ht="18" customHeight="1">
      <c r="A29" s="68"/>
      <c r="B29" s="69"/>
      <c r="C29" s="150"/>
      <c r="D29" s="62"/>
      <c r="E29" s="44"/>
      <c r="F29" s="46"/>
      <c r="G29" s="75"/>
      <c r="H29" s="75"/>
      <c r="I29" s="75"/>
      <c r="J29" s="81"/>
      <c r="K29" s="79"/>
      <c r="L29" s="82"/>
      <c r="M29" s="56"/>
      <c r="N29" s="57"/>
      <c r="O29" s="71"/>
      <c r="P29" s="108"/>
      <c r="Q29" s="50"/>
      <c r="R29" s="4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18" s="89" customFormat="1" ht="20.25">
      <c r="A30" s="179"/>
      <c r="B30" s="180"/>
      <c r="C30" s="180"/>
      <c r="D30" s="180"/>
      <c r="E30" s="180"/>
      <c r="F30" s="181"/>
      <c r="G30" s="140">
        <f>SUM(G26:G29)</f>
        <v>2920357</v>
      </c>
      <c r="H30" s="140">
        <f>SUM(H26:H29)</f>
        <v>2920357</v>
      </c>
      <c r="I30" s="140"/>
      <c r="J30" s="140">
        <f>SUM(J26:J29)</f>
        <v>2920357</v>
      </c>
      <c r="K30" s="140"/>
      <c r="L30" s="147">
        <f>SUM(L26:L29)</f>
        <v>2407465.46</v>
      </c>
      <c r="M30" s="140"/>
      <c r="N30" s="141"/>
      <c r="O30" s="148">
        <f>SUM(O26:O29)</f>
        <v>512891.5399999999</v>
      </c>
      <c r="P30" s="142"/>
      <c r="Q30" s="149"/>
      <c r="R30" s="144"/>
    </row>
    <row r="31" spans="1:18" s="11" customFormat="1" ht="24" customHeight="1">
      <c r="A31" s="188" t="s">
        <v>25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41"/>
    </row>
    <row r="32" spans="1:251" s="31" customFormat="1" ht="27.75" customHeight="1">
      <c r="A32" s="80">
        <v>1</v>
      </c>
      <c r="B32" s="69">
        <v>2271</v>
      </c>
      <c r="C32" s="58" t="s">
        <v>54</v>
      </c>
      <c r="D32" s="47" t="s">
        <v>55</v>
      </c>
      <c r="E32" s="64">
        <v>44579</v>
      </c>
      <c r="F32" s="47" t="s">
        <v>96</v>
      </c>
      <c r="G32" s="81">
        <v>691076.69</v>
      </c>
      <c r="H32" s="81">
        <v>691076.69</v>
      </c>
      <c r="I32" s="81"/>
      <c r="J32" s="81">
        <f>H32+I32</f>
        <v>691076.69</v>
      </c>
      <c r="K32" s="97" t="s">
        <v>56</v>
      </c>
      <c r="L32" s="56">
        <f>114754.61+22286.76+133728.41+28506.15+32496.15+156955.37+37087.74+34487.88</f>
        <v>560303.0700000001</v>
      </c>
      <c r="M32" s="56" t="s">
        <v>44</v>
      </c>
      <c r="N32" s="57" t="s">
        <v>57</v>
      </c>
      <c r="O32" s="71">
        <f>J32-L32</f>
        <v>130773.61999999988</v>
      </c>
      <c r="P32" s="108" t="s">
        <v>169</v>
      </c>
      <c r="Q32" s="95" t="s">
        <v>49</v>
      </c>
      <c r="R32" s="12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s="31" customFormat="1" ht="27.75" customHeight="1">
      <c r="A33" s="125">
        <v>2</v>
      </c>
      <c r="B33" s="69">
        <v>2271</v>
      </c>
      <c r="C33" s="58" t="s">
        <v>54</v>
      </c>
      <c r="D33" s="47" t="s">
        <v>55</v>
      </c>
      <c r="E33" s="64"/>
      <c r="F33" s="47"/>
      <c r="G33" s="81">
        <v>0</v>
      </c>
      <c r="H33" s="81">
        <v>0</v>
      </c>
      <c r="I33" s="81"/>
      <c r="J33" s="81">
        <f>H33+I33</f>
        <v>0</v>
      </c>
      <c r="K33" s="97" t="s">
        <v>56</v>
      </c>
      <c r="L33" s="82"/>
      <c r="M33" s="56" t="s">
        <v>44</v>
      </c>
      <c r="N33" s="57" t="s">
        <v>57</v>
      </c>
      <c r="O33" s="71">
        <f>J33-L33</f>
        <v>0</v>
      </c>
      <c r="P33" s="108" t="s">
        <v>45</v>
      </c>
      <c r="Q33" s="95" t="s">
        <v>49</v>
      </c>
      <c r="R33" s="12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:251" s="31" customFormat="1" ht="39.75" customHeight="1">
      <c r="A34" s="125">
        <v>3</v>
      </c>
      <c r="B34" s="69">
        <v>2271</v>
      </c>
      <c r="C34" s="58" t="s">
        <v>66</v>
      </c>
      <c r="D34" s="47" t="s">
        <v>67</v>
      </c>
      <c r="E34" s="64">
        <v>44665</v>
      </c>
      <c r="F34" s="134" t="s">
        <v>133</v>
      </c>
      <c r="G34" s="76">
        <v>423720.29</v>
      </c>
      <c r="H34" s="76">
        <v>423720.29</v>
      </c>
      <c r="I34" s="76"/>
      <c r="J34" s="81">
        <f>H34+I34</f>
        <v>423720.29</v>
      </c>
      <c r="K34" s="97" t="s">
        <v>68</v>
      </c>
      <c r="L34" s="82">
        <f>91433.41+71827.8+66388.67</f>
        <v>229649.88</v>
      </c>
      <c r="M34" s="56" t="s">
        <v>44</v>
      </c>
      <c r="N34" s="57" t="s">
        <v>57</v>
      </c>
      <c r="O34" s="71">
        <f>J34-L34</f>
        <v>194070.40999999997</v>
      </c>
      <c r="P34" s="108" t="s">
        <v>169</v>
      </c>
      <c r="Q34" s="166" t="s">
        <v>81</v>
      </c>
      <c r="R34" s="12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:18" s="89" customFormat="1" ht="31.5" customHeight="1">
      <c r="A35" s="179" t="s">
        <v>12</v>
      </c>
      <c r="B35" s="180"/>
      <c r="C35" s="180"/>
      <c r="D35" s="180"/>
      <c r="E35" s="180"/>
      <c r="F35" s="181"/>
      <c r="G35" s="151">
        <f>SUM(G32:G34)</f>
        <v>1114796.98</v>
      </c>
      <c r="H35" s="151">
        <f>SUM(H32:H34)</f>
        <v>1114796.98</v>
      </c>
      <c r="I35" s="151">
        <f>SUM(I32:I32)</f>
        <v>0</v>
      </c>
      <c r="J35" s="140">
        <f>SUM(J32:J34)</f>
        <v>1114796.98</v>
      </c>
      <c r="K35" s="152"/>
      <c r="L35" s="153">
        <f>SUM(L32:L34)</f>
        <v>789952.9500000001</v>
      </c>
      <c r="M35" s="151"/>
      <c r="N35" s="154"/>
      <c r="O35" s="140">
        <f>SUM(O32:O34)</f>
        <v>324844.02999999985</v>
      </c>
      <c r="P35" s="142"/>
      <c r="Q35" s="155"/>
      <c r="R35" s="144"/>
    </row>
    <row r="36" spans="1:18" s="11" customFormat="1" ht="24" customHeight="1">
      <c r="A36" s="188" t="s">
        <v>26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41"/>
    </row>
    <row r="37" spans="1:251" ht="44.25" customHeight="1">
      <c r="A37" s="68">
        <v>1</v>
      </c>
      <c r="B37" s="68">
        <v>2272</v>
      </c>
      <c r="C37" s="156" t="s">
        <v>62</v>
      </c>
      <c r="D37" s="78" t="s">
        <v>63</v>
      </c>
      <c r="E37" s="63">
        <v>44606</v>
      </c>
      <c r="F37" s="46" t="s">
        <v>120</v>
      </c>
      <c r="G37" s="75">
        <v>10377.01</v>
      </c>
      <c r="H37" s="75">
        <v>10377.01</v>
      </c>
      <c r="I37" s="56"/>
      <c r="J37" s="81">
        <f>H37+I37</f>
        <v>10377.01</v>
      </c>
      <c r="K37" s="60" t="s">
        <v>127</v>
      </c>
      <c r="L37" s="84">
        <f>1055.88+985.81+640.91+796.48+733.77+733.77+765.12+908.91+814.85</f>
        <v>7435.500000000001</v>
      </c>
      <c r="M37" s="56" t="s">
        <v>44</v>
      </c>
      <c r="N37" s="57" t="s">
        <v>57</v>
      </c>
      <c r="O37" s="71">
        <f>J37-L37</f>
        <v>2941.5099999999993</v>
      </c>
      <c r="P37" s="108" t="s">
        <v>169</v>
      </c>
      <c r="Q37" s="53" t="s">
        <v>71</v>
      </c>
      <c r="R37" s="32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</row>
    <row r="38" spans="1:251" ht="54" customHeight="1">
      <c r="A38" s="68">
        <v>2</v>
      </c>
      <c r="B38" s="68">
        <v>2272</v>
      </c>
      <c r="C38" s="156" t="s">
        <v>62</v>
      </c>
      <c r="D38" s="78" t="s">
        <v>63</v>
      </c>
      <c r="E38" s="64">
        <v>44606</v>
      </c>
      <c r="F38" s="91" t="s">
        <v>121</v>
      </c>
      <c r="G38" s="75">
        <v>30583.07</v>
      </c>
      <c r="H38" s="75">
        <v>30583.07</v>
      </c>
      <c r="I38" s="56"/>
      <c r="J38" s="81">
        <f>H38+I38</f>
        <v>30583.07</v>
      </c>
      <c r="K38" s="60" t="s">
        <v>83</v>
      </c>
      <c r="L38" s="84">
        <f>425.6+1524.04+1317.75+1300.4+1435.8+1399.48+1457.24+1394.53+1587.62</f>
        <v>11842.46</v>
      </c>
      <c r="M38" s="56" t="s">
        <v>44</v>
      </c>
      <c r="N38" s="57" t="s">
        <v>57</v>
      </c>
      <c r="O38" s="71">
        <f>J38-L38</f>
        <v>18740.61</v>
      </c>
      <c r="P38" s="108" t="s">
        <v>169</v>
      </c>
      <c r="Q38" s="53" t="s">
        <v>71</v>
      </c>
      <c r="R38" s="3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</row>
    <row r="39" spans="1:251" ht="34.5" customHeight="1">
      <c r="A39" s="68">
        <v>3</v>
      </c>
      <c r="B39" s="68">
        <v>2272</v>
      </c>
      <c r="C39" s="39" t="s">
        <v>66</v>
      </c>
      <c r="D39" s="61" t="s">
        <v>67</v>
      </c>
      <c r="E39" s="63">
        <v>44665</v>
      </c>
      <c r="F39" s="134" t="s">
        <v>133</v>
      </c>
      <c r="G39" s="75">
        <v>26699.9</v>
      </c>
      <c r="H39" s="75">
        <v>26699.9</v>
      </c>
      <c r="I39" s="56"/>
      <c r="J39" s="76">
        <f>H39+I39</f>
        <v>26699.9</v>
      </c>
      <c r="K39" s="60" t="s">
        <v>69</v>
      </c>
      <c r="L39" s="84">
        <f>2759.68+2759.68+2759.68+2759.68+2759.68+2759.68+2759.68</f>
        <v>19317.76</v>
      </c>
      <c r="M39" s="56" t="s">
        <v>44</v>
      </c>
      <c r="N39" s="57" t="s">
        <v>57</v>
      </c>
      <c r="O39" s="56">
        <f>J39-L39</f>
        <v>7382.140000000003</v>
      </c>
      <c r="P39" s="108" t="s">
        <v>169</v>
      </c>
      <c r="Q39" s="50" t="s">
        <v>82</v>
      </c>
      <c r="R39" s="32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</row>
    <row r="40" spans="1:18" s="89" customFormat="1" ht="27.75" customHeight="1">
      <c r="A40" s="185" t="s">
        <v>13</v>
      </c>
      <c r="B40" s="186"/>
      <c r="C40" s="186"/>
      <c r="D40" s="186"/>
      <c r="E40" s="186"/>
      <c r="F40" s="187"/>
      <c r="G40" s="151">
        <f>SUM(G37:G39)</f>
        <v>67659.98000000001</v>
      </c>
      <c r="H40" s="151">
        <f>SUM(H37:H39)</f>
        <v>67659.98000000001</v>
      </c>
      <c r="I40" s="151">
        <f>SUM(I37:I37)</f>
        <v>0</v>
      </c>
      <c r="J40" s="151">
        <f>SUM(J37:J39)</f>
        <v>67659.98000000001</v>
      </c>
      <c r="K40" s="140"/>
      <c r="L40" s="140">
        <f>SUM(L37:L39)</f>
        <v>38595.72</v>
      </c>
      <c r="M40" s="140"/>
      <c r="N40" s="154"/>
      <c r="O40" s="151">
        <f>SUM(O37:O39)</f>
        <v>29064.260000000002</v>
      </c>
      <c r="P40" s="142"/>
      <c r="Q40" s="149"/>
      <c r="R40" s="144"/>
    </row>
    <row r="41" spans="1:18" s="11" customFormat="1" ht="24" customHeight="1">
      <c r="A41" s="188" t="s">
        <v>27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41"/>
    </row>
    <row r="42" spans="1:252" s="5" customFormat="1" ht="31.5" customHeight="1">
      <c r="A42" s="67">
        <v>1</v>
      </c>
      <c r="B42" s="68">
        <v>2273</v>
      </c>
      <c r="C42" s="77" t="s">
        <v>52</v>
      </c>
      <c r="D42" s="119">
        <v>42082379</v>
      </c>
      <c r="E42" s="120">
        <v>44592</v>
      </c>
      <c r="F42" s="122" t="s">
        <v>112</v>
      </c>
      <c r="G42" s="75">
        <v>356577.26</v>
      </c>
      <c r="H42" s="75">
        <v>356577.26</v>
      </c>
      <c r="I42" s="84"/>
      <c r="J42" s="85">
        <f>H42+I42</f>
        <v>356577.26</v>
      </c>
      <c r="K42" s="121" t="s">
        <v>20</v>
      </c>
      <c r="L42" s="56">
        <f>15461.16+36402.09+46837.5+27962.04+23131.08+25496.87+32774.07</f>
        <v>208064.81</v>
      </c>
      <c r="M42" s="56" t="s">
        <v>44</v>
      </c>
      <c r="N42" s="57" t="s">
        <v>50</v>
      </c>
      <c r="O42" s="71">
        <f>J42-L42</f>
        <v>148512.45</v>
      </c>
      <c r="P42" s="108" t="s">
        <v>45</v>
      </c>
      <c r="Q42" s="50" t="s">
        <v>51</v>
      </c>
      <c r="R42" s="42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252" s="5" customFormat="1" ht="30.75" customHeight="1">
      <c r="A43" s="67">
        <v>2</v>
      </c>
      <c r="B43" s="68">
        <v>2273</v>
      </c>
      <c r="C43" s="77" t="s">
        <v>64</v>
      </c>
      <c r="D43" s="119">
        <v>23359034</v>
      </c>
      <c r="E43" s="120">
        <v>44580</v>
      </c>
      <c r="F43" s="122" t="s">
        <v>98</v>
      </c>
      <c r="G43" s="75">
        <v>1520</v>
      </c>
      <c r="H43" s="75">
        <v>1520</v>
      </c>
      <c r="I43" s="84"/>
      <c r="J43" s="85">
        <f>H43+I43</f>
        <v>1520</v>
      </c>
      <c r="K43" s="121" t="s">
        <v>97</v>
      </c>
      <c r="L43" s="84"/>
      <c r="M43" s="56" t="s">
        <v>44</v>
      </c>
      <c r="N43" s="57" t="s">
        <v>50</v>
      </c>
      <c r="O43" s="71">
        <f>J43-L43</f>
        <v>1520</v>
      </c>
      <c r="P43" s="108" t="s">
        <v>45</v>
      </c>
      <c r="Q43" s="50" t="s">
        <v>65</v>
      </c>
      <c r="R43" s="42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252" s="5" customFormat="1" ht="23.25" customHeight="1">
      <c r="A44" s="67">
        <v>3</v>
      </c>
      <c r="B44" s="68">
        <v>2273</v>
      </c>
      <c r="C44" s="77" t="s">
        <v>84</v>
      </c>
      <c r="D44" s="119">
        <v>31793056</v>
      </c>
      <c r="E44" s="49" t="s">
        <v>92</v>
      </c>
      <c r="F44" s="99" t="s">
        <v>93</v>
      </c>
      <c r="G44" s="75">
        <v>34145</v>
      </c>
      <c r="H44" s="75">
        <v>34145</v>
      </c>
      <c r="I44" s="84"/>
      <c r="J44" s="85">
        <f>H44+I44</f>
        <v>34145</v>
      </c>
      <c r="K44" s="121" t="s">
        <v>85</v>
      </c>
      <c r="L44" s="84">
        <f>6637.66+3494.45+3704.45+5086.24+2113.79+829.18+924.82+1914.37</f>
        <v>24704.960000000003</v>
      </c>
      <c r="M44" s="56" t="s">
        <v>44</v>
      </c>
      <c r="N44" s="57" t="s">
        <v>50</v>
      </c>
      <c r="O44" s="71">
        <f>J44-L44</f>
        <v>9440.039999999997</v>
      </c>
      <c r="P44" s="108" t="s">
        <v>45</v>
      </c>
      <c r="Q44" s="50" t="s">
        <v>65</v>
      </c>
      <c r="R44" s="42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252" s="5" customFormat="1" ht="33.75" customHeight="1">
      <c r="A45" s="67">
        <v>4</v>
      </c>
      <c r="B45" s="68">
        <v>2273</v>
      </c>
      <c r="C45" s="77" t="s">
        <v>64</v>
      </c>
      <c r="D45" s="119">
        <v>23359034</v>
      </c>
      <c r="E45" s="49" t="s">
        <v>94</v>
      </c>
      <c r="F45" s="99" t="s">
        <v>95</v>
      </c>
      <c r="G45" s="75">
        <v>58061.71</v>
      </c>
      <c r="H45" s="75">
        <v>58061.71</v>
      </c>
      <c r="I45" s="84"/>
      <c r="J45" s="85">
        <f>H45+I45</f>
        <v>58061.71</v>
      </c>
      <c r="K45" s="121" t="s">
        <v>85</v>
      </c>
      <c r="L45" s="84">
        <f>4833.01+4478.64+4473.94+3539.6+3804.67+4183.48+4726.8</f>
        <v>30040.14</v>
      </c>
      <c r="M45" s="56" t="s">
        <v>44</v>
      </c>
      <c r="N45" s="57" t="s">
        <v>50</v>
      </c>
      <c r="O45" s="71">
        <f>J45-L45</f>
        <v>28021.57</v>
      </c>
      <c r="P45" s="108" t="s">
        <v>45</v>
      </c>
      <c r="Q45" s="50" t="s">
        <v>65</v>
      </c>
      <c r="R45" s="42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s="5" customFormat="1" ht="31.5" customHeight="1">
      <c r="A46" s="67">
        <v>5</v>
      </c>
      <c r="B46" s="68">
        <v>2273</v>
      </c>
      <c r="C46" s="39" t="s">
        <v>66</v>
      </c>
      <c r="D46" s="61" t="s">
        <v>67</v>
      </c>
      <c r="E46" s="63">
        <v>44665</v>
      </c>
      <c r="F46" s="134" t="s">
        <v>133</v>
      </c>
      <c r="G46" s="75">
        <f>140480.02-118886.32</f>
        <v>21593.699999999983</v>
      </c>
      <c r="H46" s="75">
        <v>140480.02</v>
      </c>
      <c r="I46" s="84"/>
      <c r="J46" s="85">
        <f>H46+I46</f>
        <v>140480.02</v>
      </c>
      <c r="K46" s="123" t="s">
        <v>70</v>
      </c>
      <c r="L46" s="84">
        <f>21593.7</f>
        <v>21593.7</v>
      </c>
      <c r="M46" s="56" t="s">
        <v>44</v>
      </c>
      <c r="N46" s="57" t="s">
        <v>50</v>
      </c>
      <c r="O46" s="71">
        <f>J46-L46</f>
        <v>118886.31999999999</v>
      </c>
      <c r="P46" s="108" t="s">
        <v>45</v>
      </c>
      <c r="Q46" s="50" t="s">
        <v>51</v>
      </c>
      <c r="R46" s="42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s="89" customFormat="1" ht="20.25">
      <c r="A47" s="185" t="s">
        <v>14</v>
      </c>
      <c r="B47" s="186"/>
      <c r="C47" s="186"/>
      <c r="D47" s="186"/>
      <c r="E47" s="186"/>
      <c r="F47" s="187"/>
      <c r="G47" s="151">
        <f>SUM(G42:G46)</f>
        <v>471897.67000000004</v>
      </c>
      <c r="H47" s="140">
        <f>SUM(H42:H46)</f>
        <v>590783.99</v>
      </c>
      <c r="I47" s="140">
        <f>SUM(I42)</f>
        <v>0</v>
      </c>
      <c r="J47" s="140">
        <f>SUM(J42:J46)</f>
        <v>590783.99</v>
      </c>
      <c r="K47" s="157"/>
      <c r="L47" s="158">
        <f>SUM(L42:L46)</f>
        <v>284403.61</v>
      </c>
      <c r="M47" s="140"/>
      <c r="N47" s="154"/>
      <c r="O47" s="140">
        <f>SUM(O42:O46)</f>
        <v>306380.38</v>
      </c>
      <c r="P47" s="142"/>
      <c r="Q47" s="149"/>
      <c r="R47" s="144"/>
      <c r="T47" s="138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</row>
    <row r="48" spans="1:18" s="11" customFormat="1" ht="24" customHeight="1">
      <c r="A48" s="188" t="s">
        <v>28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41"/>
    </row>
    <row r="49" spans="1:240" ht="11.25" customHeight="1">
      <c r="A49" s="80">
        <v>1</v>
      </c>
      <c r="B49" s="69">
        <v>2274</v>
      </c>
      <c r="C49" s="159"/>
      <c r="D49" s="69"/>
      <c r="E49" s="64"/>
      <c r="F49" s="136"/>
      <c r="G49" s="84"/>
      <c r="H49" s="84"/>
      <c r="I49" s="84"/>
      <c r="J49" s="81"/>
      <c r="K49" s="115"/>
      <c r="L49" s="56"/>
      <c r="M49" s="56"/>
      <c r="N49" s="57"/>
      <c r="O49" s="71"/>
      <c r="P49" s="108"/>
      <c r="Q49" s="116"/>
      <c r="R49" s="11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</row>
    <row r="50" spans="1:251" ht="11.25" customHeight="1">
      <c r="A50" s="80">
        <v>2</v>
      </c>
      <c r="B50" s="69">
        <v>2274</v>
      </c>
      <c r="C50" s="160"/>
      <c r="D50" s="86"/>
      <c r="E50" s="64"/>
      <c r="F50" s="135"/>
      <c r="G50" s="84"/>
      <c r="H50" s="84"/>
      <c r="I50" s="84"/>
      <c r="J50" s="81"/>
      <c r="K50" s="118"/>
      <c r="L50" s="56"/>
      <c r="M50" s="56"/>
      <c r="N50" s="57"/>
      <c r="O50" s="71"/>
      <c r="P50" s="108"/>
      <c r="Q50" s="116"/>
      <c r="R50" s="32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</row>
    <row r="51" spans="1:18" s="89" customFormat="1" ht="20.25">
      <c r="A51" s="195" t="s">
        <v>15</v>
      </c>
      <c r="B51" s="178"/>
      <c r="C51" s="178"/>
      <c r="D51" s="178"/>
      <c r="E51" s="178"/>
      <c r="F51" s="178"/>
      <c r="G51" s="140">
        <f>SUM(G49:G50)</f>
        <v>0</v>
      </c>
      <c r="H51" s="140">
        <f>SUM(H49:H50)</f>
        <v>0</v>
      </c>
      <c r="I51" s="140">
        <f>SUM(I49:I50)</f>
        <v>0</v>
      </c>
      <c r="J51" s="140">
        <f>SUM(J49:J50)</f>
        <v>0</v>
      </c>
      <c r="K51" s="140"/>
      <c r="L51" s="140">
        <f>SUM(L49:L50)</f>
        <v>0</v>
      </c>
      <c r="M51" s="140"/>
      <c r="N51" s="154"/>
      <c r="O51" s="140">
        <f>SUM(O49:O50)</f>
        <v>0</v>
      </c>
      <c r="P51" s="142"/>
      <c r="Q51" s="149"/>
      <c r="R51" s="144"/>
    </row>
    <row r="52" spans="1:18" s="11" customFormat="1" ht="22.5" customHeight="1">
      <c r="A52" s="182" t="s">
        <v>29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  <c r="R52" s="41"/>
    </row>
    <row r="53" spans="1:251" ht="27" customHeight="1">
      <c r="A53" s="68">
        <v>1</v>
      </c>
      <c r="B53" s="68">
        <v>2282</v>
      </c>
      <c r="C53" s="39"/>
      <c r="D53" s="61"/>
      <c r="E53" s="63"/>
      <c r="F53" s="49"/>
      <c r="G53" s="56"/>
      <c r="H53" s="56"/>
      <c r="I53" s="70"/>
      <c r="J53" s="56"/>
      <c r="K53" s="59"/>
      <c r="L53" s="56"/>
      <c r="M53" s="56"/>
      <c r="N53" s="57"/>
      <c r="O53" s="71"/>
      <c r="P53" s="108"/>
      <c r="Q53" s="96"/>
      <c r="R53" s="35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</row>
    <row r="54" spans="1:18" s="89" customFormat="1" ht="20.25">
      <c r="A54" s="185" t="s">
        <v>16</v>
      </c>
      <c r="B54" s="186"/>
      <c r="C54" s="186"/>
      <c r="D54" s="186"/>
      <c r="E54" s="186"/>
      <c r="F54" s="187"/>
      <c r="G54" s="151">
        <f>SUM(G53:G53)</f>
        <v>0</v>
      </c>
      <c r="H54" s="151">
        <f>SUM(H53:H53)</f>
        <v>0</v>
      </c>
      <c r="I54" s="151">
        <f>SUM(I53:I53)</f>
        <v>0</v>
      </c>
      <c r="J54" s="151">
        <f>SUM(J53:J53)</f>
        <v>0</v>
      </c>
      <c r="K54" s="151"/>
      <c r="L54" s="153">
        <f>SUM(L53:L53)</f>
        <v>0</v>
      </c>
      <c r="M54" s="151"/>
      <c r="N54" s="154"/>
      <c r="O54" s="140">
        <f>SUM(O53:O53)</f>
        <v>0</v>
      </c>
      <c r="P54" s="161"/>
      <c r="Q54" s="162"/>
      <c r="R54" s="144"/>
    </row>
    <row r="55" spans="1:18" s="11" customFormat="1" ht="24" customHeight="1">
      <c r="A55" s="188" t="s">
        <v>30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41"/>
    </row>
    <row r="56" spans="1:251" ht="37.5" customHeight="1">
      <c r="A56" s="80">
        <v>1</v>
      </c>
      <c r="B56" s="69">
        <v>2730</v>
      </c>
      <c r="C56" s="58" t="s">
        <v>21</v>
      </c>
      <c r="D56" s="65">
        <v>31944458</v>
      </c>
      <c r="E56" s="64">
        <v>44566</v>
      </c>
      <c r="F56" s="47" t="s">
        <v>76</v>
      </c>
      <c r="G56" s="84">
        <f>149961.84+790.28+2881.06+713.76+52317.38+357+96081.35+2481.42+89.18+1679.65+4813.58+70217.21+1602.02+88095.33+81473.9+57437.38+3242.73+1091.89+138.32+1907.26+147807.63+2958.31+3921.81+1807.41+44.31+40201.64+12.1+1218.48+47655.05+78749.07+2759.57+44569.48+3788.12+527.15+79185.15+1336.4+2286.85+2341.4+3740.32+49528.71+2845.83+129.06+3556.91+134390.84+902.93+2397.2+50201.81+2195.98+565.11+347.86+25031.64+1533.06+88058.8+929.09+2125.89+141668.04+198.05</f>
        <v>1588889.6000000006</v>
      </c>
      <c r="H56" s="84">
        <f>G56</f>
        <v>1588889.6000000006</v>
      </c>
      <c r="I56" s="88"/>
      <c r="J56" s="84">
        <f>H56</f>
        <v>1588889.6000000006</v>
      </c>
      <c r="K56" s="59" t="s">
        <v>40</v>
      </c>
      <c r="L56" s="56">
        <f>J56</f>
        <v>1588889.6000000006</v>
      </c>
      <c r="M56" s="56" t="s">
        <v>44</v>
      </c>
      <c r="N56" s="57" t="s">
        <v>57</v>
      </c>
      <c r="O56" s="71">
        <f>J56-L56</f>
        <v>0</v>
      </c>
      <c r="P56" s="108" t="s">
        <v>45</v>
      </c>
      <c r="Q56" s="94" t="s">
        <v>48</v>
      </c>
      <c r="R56" s="9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</row>
    <row r="57" spans="1:251" ht="38.25" customHeight="1">
      <c r="A57" s="80">
        <v>2</v>
      </c>
      <c r="B57" s="69">
        <v>2730</v>
      </c>
      <c r="C57" s="39" t="s">
        <v>39</v>
      </c>
      <c r="D57" s="34">
        <v>30011521</v>
      </c>
      <c r="E57" s="64">
        <v>44566</v>
      </c>
      <c r="F57" s="47" t="s">
        <v>75</v>
      </c>
      <c r="G57" s="84">
        <f>2531.95+1854.04+1618.2+11552.63+271.6+290.98+1798.63+38616.62+39880.85+1224.05+1054.86+824.59+63881.59+6819.52+984.3+3487.49+2598.34+326.01+51305.45+103013.86+38.12+1538.52+2454.76+53370.61+544.68+3174.05+67.15+2134.83+519.86+30281.22+1552.2+3278.6+375.46+1566.77+50963.73+159.5+2775.85+39826.84+328.01+1982.34+48670.92+1171.16+411.74+2833.9+254.5+50755.09+1484.14+1345.2+5638.71+77484.16+1551.92+4631.35+90179.89+1760.04+4637.58+60.2+3835.06+136727.84+86085.98+414.48+3450.28+1356.9</f>
        <v>1055609.7</v>
      </c>
      <c r="H57" s="84">
        <f>G57</f>
        <v>1055609.7</v>
      </c>
      <c r="I57" s="88"/>
      <c r="J57" s="84">
        <f>H57+I57</f>
        <v>1055609.7</v>
      </c>
      <c r="K57" s="59" t="s">
        <v>40</v>
      </c>
      <c r="L57" s="56">
        <f>G57</f>
        <v>1055609.7</v>
      </c>
      <c r="M57" s="56" t="s">
        <v>44</v>
      </c>
      <c r="N57" s="57" t="s">
        <v>57</v>
      </c>
      <c r="O57" s="71">
        <f>J57-L57</f>
        <v>0</v>
      </c>
      <c r="P57" s="108" t="s">
        <v>45</v>
      </c>
      <c r="Q57" s="94" t="s">
        <v>48</v>
      </c>
      <c r="R57" s="35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</row>
    <row r="58" spans="1:251" ht="49.5" customHeight="1">
      <c r="A58" s="80">
        <v>3</v>
      </c>
      <c r="B58" s="69">
        <v>2730</v>
      </c>
      <c r="C58" s="87" t="s">
        <v>35</v>
      </c>
      <c r="D58" s="47" t="s">
        <v>36</v>
      </c>
      <c r="E58" s="64">
        <v>44589</v>
      </c>
      <c r="F58" s="86" t="s">
        <v>107</v>
      </c>
      <c r="G58" s="84">
        <f>12148.5+12964.5+10804+20348+9671.07+18222.75+29159.16+31534.05+14580.13+43192.77+9240+36628.57+2640+13455+4042.4+21780</f>
        <v>290410.9</v>
      </c>
      <c r="H58" s="84">
        <f>G58</f>
        <v>290410.9</v>
      </c>
      <c r="I58" s="88"/>
      <c r="J58" s="84">
        <f>H58+I58</f>
        <v>290410.9</v>
      </c>
      <c r="K58" s="59" t="s">
        <v>40</v>
      </c>
      <c r="L58" s="56">
        <f>G58</f>
        <v>290410.9</v>
      </c>
      <c r="M58" s="56" t="s">
        <v>44</v>
      </c>
      <c r="N58" s="57" t="s">
        <v>57</v>
      </c>
      <c r="O58" s="71">
        <f>J58-L58</f>
        <v>0</v>
      </c>
      <c r="P58" s="108" t="s">
        <v>45</v>
      </c>
      <c r="Q58" s="94" t="s">
        <v>48</v>
      </c>
      <c r="R58" s="35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</row>
    <row r="59" spans="1:251" ht="48.75" customHeight="1">
      <c r="A59" s="80">
        <v>4</v>
      </c>
      <c r="B59" s="69">
        <v>2730</v>
      </c>
      <c r="C59" s="87" t="s">
        <v>105</v>
      </c>
      <c r="D59" s="47" t="s">
        <v>43</v>
      </c>
      <c r="E59" s="64">
        <v>44588</v>
      </c>
      <c r="F59" s="86" t="s">
        <v>106</v>
      </c>
      <c r="G59" s="84">
        <f>221.62+9027.17+276.24+4004.07+963.74+4876.92+955.5+2779.21+1740.5+11687.76+1777.84+589.1+8510.67+191.82+433.8+275.36+7212.71+301.55+3366.25+260.48+5688.91+1272.01+120.95+7088.32+2519.22+801.08+7587.92+319+6334.36+8661.43+6990.76+7834.55+880.3+307.36</f>
        <v>115858.48000000001</v>
      </c>
      <c r="H59" s="84">
        <f>G59</f>
        <v>115858.48000000001</v>
      </c>
      <c r="I59" s="88"/>
      <c r="J59" s="84">
        <f>H59+I59</f>
        <v>115858.48000000001</v>
      </c>
      <c r="K59" s="59" t="s">
        <v>40</v>
      </c>
      <c r="L59" s="56">
        <f>G59</f>
        <v>115858.48000000001</v>
      </c>
      <c r="M59" s="56" t="s">
        <v>44</v>
      </c>
      <c r="N59" s="57" t="s">
        <v>57</v>
      </c>
      <c r="O59" s="71">
        <f>J59-L59</f>
        <v>0</v>
      </c>
      <c r="P59" s="108" t="s">
        <v>45</v>
      </c>
      <c r="Q59" s="94" t="s">
        <v>48</v>
      </c>
      <c r="R59" s="35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</row>
    <row r="60" spans="1:251" ht="28.5" customHeight="1">
      <c r="A60" s="80">
        <v>5</v>
      </c>
      <c r="B60" s="69">
        <v>2730</v>
      </c>
      <c r="C60" s="87" t="s">
        <v>77</v>
      </c>
      <c r="D60" s="47" t="s">
        <v>78</v>
      </c>
      <c r="E60" s="64"/>
      <c r="F60" s="86"/>
      <c r="G60" s="84"/>
      <c r="H60" s="84"/>
      <c r="I60" s="88"/>
      <c r="J60" s="84"/>
      <c r="K60" s="59" t="s">
        <v>40</v>
      </c>
      <c r="L60" s="56"/>
      <c r="M60" s="56"/>
      <c r="N60" s="57"/>
      <c r="O60" s="71"/>
      <c r="P60" s="108"/>
      <c r="Q60" s="94"/>
      <c r="R60" s="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</row>
    <row r="61" spans="1:251" ht="38.25" customHeight="1">
      <c r="A61" s="80">
        <v>6</v>
      </c>
      <c r="B61" s="69">
        <v>2730</v>
      </c>
      <c r="C61" s="87" t="s">
        <v>79</v>
      </c>
      <c r="D61" s="47" t="s">
        <v>80</v>
      </c>
      <c r="E61" s="64"/>
      <c r="F61" s="86"/>
      <c r="G61" s="84"/>
      <c r="H61" s="84"/>
      <c r="I61" s="88"/>
      <c r="J61" s="84"/>
      <c r="K61" s="59" t="s">
        <v>40</v>
      </c>
      <c r="L61" s="56">
        <f>G61</f>
        <v>0</v>
      </c>
      <c r="M61" s="56" t="s">
        <v>44</v>
      </c>
      <c r="N61" s="57" t="s">
        <v>57</v>
      </c>
      <c r="O61" s="71">
        <f>J61-L61</f>
        <v>0</v>
      </c>
      <c r="P61" s="108" t="s">
        <v>45</v>
      </c>
      <c r="Q61" s="94" t="s">
        <v>48</v>
      </c>
      <c r="R61" s="3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</row>
    <row r="62" spans="1:18" s="89" customFormat="1" ht="20.25">
      <c r="A62" s="178" t="s">
        <v>17</v>
      </c>
      <c r="B62" s="178"/>
      <c r="C62" s="178"/>
      <c r="D62" s="178"/>
      <c r="E62" s="178"/>
      <c r="F62" s="178"/>
      <c r="G62" s="140">
        <f>SUM(G56:G61)</f>
        <v>3050768.6800000006</v>
      </c>
      <c r="H62" s="140">
        <f>SUM(H56:H61)</f>
        <v>3050768.6800000006</v>
      </c>
      <c r="I62" s="140">
        <f>SUM(I56:I61)</f>
        <v>0</v>
      </c>
      <c r="J62" s="140">
        <f>SUM(J56:J61)</f>
        <v>3050768.6800000006</v>
      </c>
      <c r="K62" s="151"/>
      <c r="L62" s="153">
        <f>SUM(L56:L61)</f>
        <v>3050768.6800000006</v>
      </c>
      <c r="M62" s="151"/>
      <c r="N62" s="154"/>
      <c r="O62" s="140">
        <f>SUM(O56:O61)</f>
        <v>0</v>
      </c>
      <c r="P62" s="161"/>
      <c r="Q62" s="144"/>
      <c r="R62" s="144"/>
    </row>
    <row r="63" spans="1:18" s="11" customFormat="1" ht="24" customHeight="1">
      <c r="A63" s="188" t="s">
        <v>31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41"/>
    </row>
    <row r="64" spans="1:20" s="48" customFormat="1" ht="37.5" customHeight="1">
      <c r="A64" s="67">
        <v>1</v>
      </c>
      <c r="B64" s="68">
        <v>3110</v>
      </c>
      <c r="C64" s="37" t="s">
        <v>86</v>
      </c>
      <c r="D64" s="61" t="s">
        <v>87</v>
      </c>
      <c r="E64" s="63">
        <v>44803</v>
      </c>
      <c r="F64" s="61" t="s">
        <v>147</v>
      </c>
      <c r="G64" s="76">
        <v>188000</v>
      </c>
      <c r="H64" s="76"/>
      <c r="I64" s="76">
        <v>188000</v>
      </c>
      <c r="J64" s="81">
        <f>H64+I64</f>
        <v>188000</v>
      </c>
      <c r="K64" s="45" t="s">
        <v>148</v>
      </c>
      <c r="L64" s="56">
        <v>188000</v>
      </c>
      <c r="M64" s="76" t="s">
        <v>88</v>
      </c>
      <c r="N64" s="57" t="s">
        <v>50</v>
      </c>
      <c r="O64" s="71">
        <f>J64-L64</f>
        <v>0</v>
      </c>
      <c r="P64" s="108" t="s">
        <v>45</v>
      </c>
      <c r="Q64" s="93" t="s">
        <v>149</v>
      </c>
      <c r="R64" s="165"/>
      <c r="S64" s="1"/>
      <c r="T64" s="1"/>
    </row>
    <row r="65" spans="1:20" s="48" customFormat="1" ht="33.75" customHeight="1">
      <c r="A65" s="67">
        <v>2</v>
      </c>
      <c r="B65" s="68">
        <v>3110</v>
      </c>
      <c r="C65" s="37" t="s">
        <v>150</v>
      </c>
      <c r="D65" s="61" t="s">
        <v>151</v>
      </c>
      <c r="E65" s="63">
        <v>44803</v>
      </c>
      <c r="F65" s="61" t="s">
        <v>152</v>
      </c>
      <c r="G65" s="83">
        <v>210000</v>
      </c>
      <c r="H65" s="83"/>
      <c r="I65" s="83">
        <v>210000</v>
      </c>
      <c r="J65" s="81">
        <f>H65+I65</f>
        <v>210000</v>
      </c>
      <c r="K65" s="45" t="s">
        <v>162</v>
      </c>
      <c r="L65" s="82">
        <v>210000</v>
      </c>
      <c r="M65" s="76" t="s">
        <v>88</v>
      </c>
      <c r="N65" s="57" t="s">
        <v>50</v>
      </c>
      <c r="O65" s="71">
        <f>J65-L65</f>
        <v>0</v>
      </c>
      <c r="P65" s="108" t="s">
        <v>45</v>
      </c>
      <c r="Q65" s="93" t="s">
        <v>89</v>
      </c>
      <c r="R65" s="165"/>
      <c r="S65" s="1"/>
      <c r="T65" s="1"/>
    </row>
    <row r="66" spans="1:18" ht="27.75" customHeight="1">
      <c r="A66" s="80">
        <v>3</v>
      </c>
      <c r="B66" s="69">
        <v>3110</v>
      </c>
      <c r="C66" s="163" t="s">
        <v>163</v>
      </c>
      <c r="D66" s="69">
        <v>38360040</v>
      </c>
      <c r="E66" s="130">
        <v>44809</v>
      </c>
      <c r="F66" s="131" t="s">
        <v>164</v>
      </c>
      <c r="G66" s="56">
        <v>210000</v>
      </c>
      <c r="H66" s="56"/>
      <c r="I66" s="56">
        <v>210000</v>
      </c>
      <c r="J66" s="81">
        <f>H66+I66</f>
        <v>210000</v>
      </c>
      <c r="K66" s="58" t="s">
        <v>165</v>
      </c>
      <c r="L66" s="132"/>
      <c r="M66" s="81" t="s">
        <v>88</v>
      </c>
      <c r="N66" s="69" t="s">
        <v>50</v>
      </c>
      <c r="O66" s="84">
        <f>J66-L66</f>
        <v>210000</v>
      </c>
      <c r="P66" s="108" t="s">
        <v>169</v>
      </c>
      <c r="Q66" s="133" t="s">
        <v>90</v>
      </c>
      <c r="R66" s="165"/>
    </row>
    <row r="67" spans="1:18" s="11" customFormat="1" ht="20.25">
      <c r="A67" s="178" t="s">
        <v>34</v>
      </c>
      <c r="B67" s="178"/>
      <c r="C67" s="178"/>
      <c r="D67" s="178"/>
      <c r="E67" s="178"/>
      <c r="F67" s="178"/>
      <c r="G67" s="140">
        <f>SUM(G64:G66)</f>
        <v>608000</v>
      </c>
      <c r="H67" s="140">
        <f>SUM(H64:H66)</f>
        <v>0</v>
      </c>
      <c r="I67" s="140">
        <f>SUM(I64:I66)</f>
        <v>608000</v>
      </c>
      <c r="J67" s="140">
        <f>SUM(J64:J66)</f>
        <v>608000</v>
      </c>
      <c r="K67" s="140"/>
      <c r="L67" s="140">
        <f>SUM(L64:L66)</f>
        <v>398000</v>
      </c>
      <c r="M67" s="140"/>
      <c r="N67" s="154"/>
      <c r="O67" s="140">
        <f>SUM(O64:O66)</f>
        <v>210000</v>
      </c>
      <c r="P67" s="161"/>
      <c r="Q67" s="164"/>
      <c r="R67" s="164"/>
    </row>
    <row r="68" spans="1:18" s="11" customFormat="1" ht="24" customHeight="1">
      <c r="A68" s="183" t="s">
        <v>74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41"/>
    </row>
    <row r="69" spans="1:18" s="20" customFormat="1" ht="11.25" customHeight="1">
      <c r="A69" s="67"/>
      <c r="B69" s="68"/>
      <c r="C69" s="12"/>
      <c r="D69" s="10"/>
      <c r="E69" s="14"/>
      <c r="F69" s="34"/>
      <c r="G69" s="7"/>
      <c r="H69" s="7"/>
      <c r="I69" s="7"/>
      <c r="J69" s="7"/>
      <c r="K69" s="8"/>
      <c r="L69" s="19"/>
      <c r="M69" s="26"/>
      <c r="N69" s="27"/>
      <c r="O69" s="19"/>
      <c r="P69" s="108"/>
      <c r="Q69" s="52"/>
      <c r="R69" s="35"/>
    </row>
    <row r="70" spans="1:18" s="89" customFormat="1" ht="20.25">
      <c r="A70" s="185" t="s">
        <v>47</v>
      </c>
      <c r="B70" s="186"/>
      <c r="C70" s="186"/>
      <c r="D70" s="186"/>
      <c r="E70" s="186"/>
      <c r="F70" s="187"/>
      <c r="G70" s="151">
        <f>SUM(G69:G69)</f>
        <v>0</v>
      </c>
      <c r="H70" s="151">
        <f>SUM(H69:H69)</f>
        <v>0</v>
      </c>
      <c r="I70" s="151">
        <f>SUM(I69:I69)</f>
        <v>0</v>
      </c>
      <c r="J70" s="151">
        <f>SUM(J69:J69)</f>
        <v>0</v>
      </c>
      <c r="K70" s="151"/>
      <c r="L70" s="140">
        <f>SUM(L69:L69)</f>
        <v>0</v>
      </c>
      <c r="M70" s="151"/>
      <c r="N70" s="154"/>
      <c r="O70" s="140">
        <f>SUM(O69:O69)</f>
        <v>0</v>
      </c>
      <c r="P70" s="161"/>
      <c r="Q70" s="162"/>
      <c r="R70" s="144"/>
    </row>
    <row r="71" spans="1:18" s="11" customFormat="1" ht="20.25">
      <c r="A71" s="188" t="s">
        <v>73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41"/>
    </row>
    <row r="72" spans="1:18" s="11" customFormat="1" ht="21.75" customHeight="1">
      <c r="A72" s="68"/>
      <c r="B72" s="68"/>
      <c r="C72" s="39"/>
      <c r="D72" s="61"/>
      <c r="E72" s="63"/>
      <c r="F72" s="49"/>
      <c r="G72" s="56"/>
      <c r="H72" s="84"/>
      <c r="I72" s="88"/>
      <c r="J72" s="84"/>
      <c r="K72" s="59"/>
      <c r="L72" s="56"/>
      <c r="M72" s="56"/>
      <c r="N72" s="57"/>
      <c r="O72" s="71"/>
      <c r="P72" s="108"/>
      <c r="Q72" s="93"/>
      <c r="R72" s="35"/>
    </row>
    <row r="73" spans="1:18" s="89" customFormat="1" ht="20.25">
      <c r="A73" s="185" t="s">
        <v>38</v>
      </c>
      <c r="B73" s="186"/>
      <c r="C73" s="186"/>
      <c r="D73" s="186"/>
      <c r="E73" s="186"/>
      <c r="F73" s="187"/>
      <c r="G73" s="151">
        <f>SUM(G72:G72)</f>
        <v>0</v>
      </c>
      <c r="H73" s="140">
        <f>SUM(H72:H72)</f>
        <v>0</v>
      </c>
      <c r="I73" s="140">
        <f>SUM(I72:I72)</f>
        <v>0</v>
      </c>
      <c r="J73" s="140">
        <f>SUM(J72:J72)</f>
        <v>0</v>
      </c>
      <c r="K73" s="140"/>
      <c r="L73" s="140">
        <f>SUM(L72:L72)</f>
        <v>0</v>
      </c>
      <c r="M73" s="140"/>
      <c r="N73" s="154"/>
      <c r="O73" s="140">
        <f>SUM(O72:O72)</f>
        <v>0</v>
      </c>
      <c r="P73" s="161"/>
      <c r="Q73" s="143"/>
      <c r="R73" s="144"/>
    </row>
    <row r="74" spans="1:18" ht="20.25" thickBot="1">
      <c r="A74" s="193" t="s">
        <v>18</v>
      </c>
      <c r="B74" s="194"/>
      <c r="C74" s="194"/>
      <c r="D74" s="194"/>
      <c r="E74" s="194"/>
      <c r="F74" s="194"/>
      <c r="G74" s="21">
        <f>G8+G20+G24+G30+G35+G40+G47+G51+G54+G62+G67+G70+G73</f>
        <v>10452677.8</v>
      </c>
      <c r="H74" s="21">
        <f>H8+++++++H20+H24+H30+H35+H40+H47+H51+H54+H62+H67+H70+H73</f>
        <v>9963563.920000002</v>
      </c>
      <c r="I74" s="21">
        <f>SUM(I8+I24+I30+I35+I40+I47+I51+I54+I62+I67+I70+I73)</f>
        <v>608000</v>
      </c>
      <c r="J74" s="21">
        <f>J8+J20+J24+J30+J35+J40+J47+J51+J54+J62+J67+J70+J73</f>
        <v>10571563.920000002</v>
      </c>
      <c r="K74" s="139"/>
      <c r="L74" s="21">
        <f>L8+L20+L24+L30+L35+L40+L47+L51+L54+L62+L67+L70+L73</f>
        <v>8759804.14</v>
      </c>
      <c r="M74" s="28"/>
      <c r="N74" s="28"/>
      <c r="O74" s="21">
        <f>O8+O20+O24+O30+O35+O40+O47+O51+O54+O62+O67+O70+O73</f>
        <v>1811759.7799999998</v>
      </c>
      <c r="P74" s="109"/>
      <c r="Q74" s="54"/>
      <c r="R74" s="43"/>
    </row>
    <row r="77" spans="7:11" ht="18.75">
      <c r="G77" s="24" t="s">
        <v>170</v>
      </c>
      <c r="H77" s="24"/>
      <c r="K77" s="24" t="s">
        <v>171</v>
      </c>
    </row>
    <row r="78" spans="7:8" ht="18.75">
      <c r="G78" s="24"/>
      <c r="H78" s="24"/>
    </row>
    <row r="79" spans="7:11" ht="18.75">
      <c r="G79" s="24" t="s">
        <v>172</v>
      </c>
      <c r="H79" s="24"/>
      <c r="K79" s="24" t="s">
        <v>173</v>
      </c>
    </row>
    <row r="80" spans="7:8" ht="18.75">
      <c r="G80" s="24"/>
      <c r="H80" s="24"/>
    </row>
    <row r="82" spans="7:8" ht="18.75">
      <c r="G82" s="24"/>
      <c r="H82" s="24"/>
    </row>
  </sheetData>
  <sheetProtection/>
  <mergeCells count="29">
    <mergeCell ref="A1:R1"/>
    <mergeCell ref="A2:R2"/>
    <mergeCell ref="A6:R6"/>
    <mergeCell ref="A8:F8"/>
    <mergeCell ref="A9:Q9"/>
    <mergeCell ref="A20:F20"/>
    <mergeCell ref="A21:Q21"/>
    <mergeCell ref="A24:F24"/>
    <mergeCell ref="A25:Q25"/>
    <mergeCell ref="A30:F30"/>
    <mergeCell ref="A31:Q31"/>
    <mergeCell ref="A35:F35"/>
    <mergeCell ref="A36:Q36"/>
    <mergeCell ref="A40:F40"/>
    <mergeCell ref="A41:Q41"/>
    <mergeCell ref="A47:F47"/>
    <mergeCell ref="A48:Q48"/>
    <mergeCell ref="A51:F51"/>
    <mergeCell ref="A52:Q52"/>
    <mergeCell ref="A54:F54"/>
    <mergeCell ref="A55:Q55"/>
    <mergeCell ref="A62:F62"/>
    <mergeCell ref="A63:Q63"/>
    <mergeCell ref="A67:F67"/>
    <mergeCell ref="A74:F74"/>
    <mergeCell ref="A68:Q68"/>
    <mergeCell ref="A70:F70"/>
    <mergeCell ref="A71:Q71"/>
    <mergeCell ref="A73:F73"/>
  </mergeCells>
  <printOptions/>
  <pageMargins left="0.24" right="0.2" top="0.48" bottom="0.33" header="0.3" footer="0.2"/>
  <pageSetup horizontalDpi="600" verticalDpi="600" orientation="landscape" paperSize="9" scale="50" r:id="rId1"/>
  <rowBreaks count="2" manualBreakCount="2">
    <brk id="4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2022-11-11T08:07:13Z</cp:lastPrinted>
  <dcterms:created xsi:type="dcterms:W3CDTF">2010-10-01T09:24:44Z</dcterms:created>
  <dcterms:modified xsi:type="dcterms:W3CDTF">2022-11-11T08:09:29Z</dcterms:modified>
  <cp:category/>
  <cp:version/>
  <cp:contentType/>
  <cp:contentStatus/>
</cp:coreProperties>
</file>