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-12" yWindow="-12" windowWidth="19416" windowHeight="9456" tabRatio="609"/>
  </bookViews>
  <sheets>
    <sheet name="Додаток 1 (форма плану)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I47" i="1"/>
  <c r="F47" i="1"/>
  <c r="G47" i="1"/>
  <c r="H47" i="1"/>
  <c r="I84" i="1" l="1"/>
  <c r="H84" i="1"/>
  <c r="G84" i="1"/>
  <c r="F84" i="1"/>
  <c r="H82" i="1"/>
  <c r="G82" i="1"/>
  <c r="F82" i="1"/>
  <c r="I45" i="1"/>
  <c r="H45" i="1"/>
  <c r="G45" i="1"/>
  <c r="F45" i="1"/>
  <c r="I40" i="1"/>
  <c r="I41" i="1" s="1"/>
  <c r="I85" i="1" s="1"/>
  <c r="H41" i="1"/>
  <c r="H85" i="1" s="1"/>
  <c r="G41" i="1"/>
  <c r="G85" i="1" s="1"/>
  <c r="F41" i="1"/>
  <c r="F85" i="1" l="1"/>
  <c r="I82" i="1"/>
  <c r="G24" i="1" l="1"/>
  <c r="E86" i="1"/>
  <c r="E85" i="1"/>
  <c r="E84" i="1"/>
  <c r="E83" i="1"/>
  <c r="E82" i="1"/>
  <c r="E81" i="1"/>
  <c r="I80" i="1"/>
  <c r="H80" i="1"/>
  <c r="G80" i="1"/>
  <c r="F80" i="1"/>
  <c r="C80" i="1"/>
  <c r="E78" i="1"/>
  <c r="D76" i="1"/>
  <c r="D77" i="1" s="1"/>
  <c r="E74" i="1"/>
  <c r="E73" i="1"/>
  <c r="E72" i="1"/>
  <c r="E71" i="1"/>
  <c r="I70" i="1"/>
  <c r="H70" i="1"/>
  <c r="G70" i="1"/>
  <c r="F70" i="1"/>
  <c r="C70" i="1"/>
  <c r="E69" i="1"/>
  <c r="E68" i="1"/>
  <c r="E67" i="1"/>
  <c r="E66" i="1"/>
  <c r="I65" i="1"/>
  <c r="H65" i="1"/>
  <c r="G65" i="1"/>
  <c r="F65" i="1"/>
  <c r="C65" i="1"/>
  <c r="E63" i="1"/>
  <c r="E62" i="1"/>
  <c r="E61" i="1"/>
  <c r="E60" i="1"/>
  <c r="E59" i="1"/>
  <c r="E58" i="1"/>
  <c r="I57" i="1"/>
  <c r="I52" i="1" s="1"/>
  <c r="H57" i="1"/>
  <c r="G57" i="1"/>
  <c r="F57" i="1"/>
  <c r="F52" i="1" s="1"/>
  <c r="C57" i="1"/>
  <c r="C52" i="1" s="1"/>
  <c r="E56" i="1"/>
  <c r="E55" i="1"/>
  <c r="I54" i="1"/>
  <c r="H54" i="1"/>
  <c r="G54" i="1"/>
  <c r="F54" i="1"/>
  <c r="C54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I29" i="1"/>
  <c r="H29" i="1"/>
  <c r="G29" i="1"/>
  <c r="F29" i="1"/>
  <c r="C29" i="1"/>
  <c r="E28" i="1"/>
  <c r="I27" i="1"/>
  <c r="H27" i="1"/>
  <c r="G27" i="1"/>
  <c r="F27" i="1"/>
  <c r="D27" i="1"/>
  <c r="C27" i="1"/>
  <c r="E26" i="1"/>
  <c r="C24" i="1"/>
  <c r="G51" i="1" l="1"/>
  <c r="H24" i="1"/>
  <c r="H51" i="1" s="1"/>
  <c r="E57" i="1"/>
  <c r="E65" i="1"/>
  <c r="I24" i="1"/>
  <c r="I51" i="1" s="1"/>
  <c r="I76" i="1" s="1"/>
  <c r="I77" i="1" s="1"/>
  <c r="E27" i="1"/>
  <c r="E54" i="1"/>
  <c r="E80" i="1"/>
  <c r="E29" i="1"/>
  <c r="E70" i="1"/>
  <c r="H52" i="1"/>
  <c r="C51" i="1"/>
  <c r="C76" i="1" s="1"/>
  <c r="C77" i="1" s="1"/>
  <c r="G52" i="1"/>
  <c r="E52" i="1" s="1"/>
  <c r="H76" i="1" l="1"/>
  <c r="H77" i="1" s="1"/>
  <c r="E25" i="1"/>
  <c r="F24" i="1"/>
  <c r="G76" i="1"/>
  <c r="G77" i="1" s="1"/>
  <c r="F51" i="1" l="1"/>
  <c r="E24" i="1"/>
  <c r="E51" i="1" l="1"/>
  <c r="F76" i="1"/>
  <c r="F77" i="1" l="1"/>
  <c r="E77" i="1" s="1"/>
  <c r="E76" i="1"/>
</calcChain>
</file>

<file path=xl/sharedStrings.xml><?xml version="1.0" encoding="utf-8"?>
<sst xmlns="http://schemas.openxmlformats.org/spreadsheetml/2006/main" count="180" uniqueCount="121">
  <si>
    <t>Код рядка</t>
  </si>
  <si>
    <t>Факт мину-лого року</t>
  </si>
  <si>
    <t>Показники </t>
  </si>
  <si>
    <t>1 </t>
  </si>
  <si>
    <t>2 </t>
  </si>
  <si>
    <t>(підпис)</t>
  </si>
  <si>
    <t>І</t>
  </si>
  <si>
    <t>ІІ</t>
  </si>
  <si>
    <t>ІІІ</t>
  </si>
  <si>
    <t>ІV</t>
  </si>
  <si>
    <t>Штатна чисельність працівників</t>
  </si>
  <si>
    <t>Плановий рік, усього 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</si>
  <si>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</si>
  <si>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</si>
  <si>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</si>
  <si>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на 01.04</t>
  </si>
  <si>
    <t>на 01.07</t>
  </si>
  <si>
    <t>на 01.10</t>
  </si>
  <si>
    <t>(назва підприємства)</t>
  </si>
  <si>
    <t xml:space="preserve">                  (П.І.Б.)</t>
  </si>
  <si>
    <t>капітальний ремонт</t>
  </si>
  <si>
    <t>грн.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</si>
  <si>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</si>
  <si>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</si>
  <si>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>Ю.І.Віклієнко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</si>
  <si>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</si>
  <si>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надходження коштів як компенсація орендарем комунальних послуг</t>
  </si>
  <si>
    <t>Інші надходження (дохід) (розписати)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</si>
  <si>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</si>
  <si>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</si>
  <si>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(Посада, П.І.Б.  підпис)</t>
  </si>
  <si>
    <t>Одиниця виміру             грн.</t>
  </si>
  <si>
    <t>Середньооблікова кількість штатних працівників</t>
  </si>
  <si>
    <t>Місцезнаходження</t>
  </si>
  <si>
    <t>Телефон</t>
  </si>
  <si>
    <t>ФІНАНСОВИЙ ПЛАН</t>
  </si>
  <si>
    <t>У тому числі за кварталами планового року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</si>
  <si>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</si>
  <si>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</si>
  <si>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</si>
  <si>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</si>
  <si>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1011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</si>
  <si>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</si>
  <si>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</si>
  <si>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</si>
  <si>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</si>
  <si>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</si>
  <si>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</si>
  <si>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</si>
  <si>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</si>
  <si>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(дохід) від централізованого постачання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</si>
  <si>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</si>
  <si>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</si>
  <si>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</si>
  <si>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</si>
  <si>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</si>
  <si>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</si>
  <si>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</si>
  <si>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</si>
  <si>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</si>
  <si>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</si>
  <si>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</si>
  <si>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</si>
  <si>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</si>
  <si>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</si>
  <si>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</si>
  <si>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</si>
  <si>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дохід з інших джерел по капітальних видатках</t>
  </si>
  <si>
    <t>капітальне будівництво</t>
  </si>
  <si>
    <t>модернізація, модифікація (добудова, дообладнання, реконструкція)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</si>
  <si>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</si>
  <si>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</si>
  <si>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</si>
  <si>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</si>
  <si>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</si>
  <si>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</si>
  <si>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</si>
  <si>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</si>
  <si>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</si>
  <si>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</si>
  <si>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</si>
  <si>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</si>
  <si>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</si>
  <si>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</si>
  <si>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</si>
  <si>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</si>
  <si>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</si>
  <si>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</si>
  <si>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</si>
  <si>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</si>
  <si>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</si>
  <si>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</si>
  <si>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</si>
  <si>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</si>
  <si>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</si>
  <si>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>інформації та очикувань стосовно господарської діяльності підприємства в поточному році. (з Наказу " 205 від 02.03.2015)</t>
  </si>
  <si>
    <t>дата/місяць/рік</t>
  </si>
  <si>
    <t>Видатки від інвестиційної діяльності, у т.ч.:</t>
  </si>
  <si>
    <t>на 2022 рік</t>
  </si>
  <si>
    <t xml:space="preserve"> благодійні внески, гранти та дарунки </t>
  </si>
  <si>
    <t>Додаток 1</t>
  </si>
  <si>
    <t>ЗАТВЕРДЖУЮ:</t>
  </si>
  <si>
    <t>Проект</t>
  </si>
  <si>
    <t xml:space="preserve">Уточнений </t>
  </si>
  <si>
    <t>зробити позначку "Х"</t>
  </si>
  <si>
    <t>Прогноз на наступний рік</t>
  </si>
  <si>
    <t>доходи надавача за програмою медичних гарантій від НСЗУ</t>
  </si>
  <si>
    <t>Х</t>
  </si>
  <si>
    <t xml:space="preserve"> інші субвенції</t>
  </si>
  <si>
    <t xml:space="preserve">доходи з місцевого бюджету цільового фінансування по капітальних видатках </t>
  </si>
  <si>
    <t>основних засобів</t>
  </si>
  <si>
    <t>інші необоротні матеріальні активи</t>
  </si>
  <si>
    <t>нематеріальних активів</t>
  </si>
  <si>
    <t>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</si>
  <si>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</si>
  <si>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Затвердженний</t>
  </si>
  <si>
    <t xml:space="preserve"> комунального некомерційного підприємства "Дніпровський центр первинної медико-санітароної допомоги № 11" Дніпровської міської ради</t>
  </si>
  <si>
    <t>В.о. генерального директора</t>
  </si>
  <si>
    <t>Олена КОТЛЯР</t>
  </si>
  <si>
    <t>Заступник генерального директора</t>
  </si>
  <si>
    <t>Ірина ЛЮБАРЦЕВА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</si>
</sst>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&quot;$&quot;* #,##0.00_);_(&quot;$&quot;* \(#,##0.00\);_(&quot;$&quot;* &quot;-&quot;??_);_(@_)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3.5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165" fontId="13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</cellStyleXfs>
  <cellXfs count="176">
    <xf numFmtId="0" fontId="0" fillId="0" borderId="0" xfId="0"/>
    <xf numFmtId="0" fontId="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5" xfId="0" applyFont="1" applyFill="1" applyBorder="1" applyAlignment="1" applyProtection="1">
      <alignment horizontal="justify" vertical="center" wrapText="1"/>
      <protection locked="0"/>
    </xf>
    <xf numFmtId="0" fontId="1" fillId="3" borderId="0" xfId="3" applyFont="1" applyFill="1"/>
    <xf numFmtId="0" fontId="4" fillId="0" borderId="0" xfId="3" applyFont="1" applyAlignment="1">
      <alignment horizontal="center"/>
    </xf>
    <xf numFmtId="0" fontId="4" fillId="0" borderId="0" xfId="3" applyFont="1"/>
    <xf numFmtId="0" fontId="3" fillId="0" borderId="0" xfId="3" applyFont="1"/>
    <xf numFmtId="0" fontId="3" fillId="0" borderId="0" xfId="3" applyFont="1" applyAlignment="1">
      <alignment horizontal="center"/>
    </xf>
    <xf numFmtId="0" fontId="5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left" vertical="center" wrapText="1"/>
      <protection locked="0"/>
    </xf>
    <xf numFmtId="0" fontId="4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>
      <alignment horizontal="left"/>
    </xf>
    <xf numFmtId="0" fontId="5" fillId="0" borderId="0" xfId="3" applyFont="1" applyAlignment="1" applyProtection="1">
      <alignment vertical="center" wrapText="1"/>
      <protection locked="0"/>
    </xf>
    <xf numFmtId="0" fontId="8" fillId="0" borderId="0" xfId="3" applyFont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vertical="center" wrapText="1"/>
      <protection locked="0"/>
    </xf>
    <xf numFmtId="0" fontId="8" fillId="0" borderId="8" xfId="3" applyFont="1" applyBorder="1" applyAlignment="1" applyProtection="1">
      <alignment horizontal="left" vertical="center" wrapText="1"/>
      <protection locked="0"/>
    </xf>
    <xf numFmtId="0" fontId="4" fillId="0" borderId="8" xfId="3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/>
    </xf>
    <xf numFmtId="166" fontId="1" fillId="3" borderId="0" xfId="3" applyNumberFormat="1" applyFont="1" applyFill="1"/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justify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0" xfId="3" applyFont="1" applyFill="1"/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19" fillId="3" borderId="0" xfId="3" applyFont="1" applyFill="1"/>
    <xf numFmtId="0" fontId="12" fillId="3" borderId="0" xfId="3" applyFont="1" applyFill="1"/>
    <xf numFmtId="0" fontId="20" fillId="0" borderId="8" xfId="0" applyFont="1" applyBorder="1" applyAlignment="1" applyProtection="1">
      <alignment horizontal="center"/>
      <protection locked="0"/>
    </xf>
    <xf numFmtId="0" fontId="1" fillId="3" borderId="0" xfId="3" applyFont="1" applyFill="1" applyAlignment="1">
      <alignment vertical="top"/>
    </xf>
    <xf numFmtId="0" fontId="21" fillId="3" borderId="0" xfId="3" applyFont="1" applyFill="1"/>
    <xf numFmtId="0" fontId="3" fillId="2" borderId="4" xfId="3" applyFont="1" applyFill="1" applyBorder="1" applyAlignment="1">
      <alignment horizontal="center"/>
    </xf>
    <xf numFmtId="0" fontId="11" fillId="2" borderId="8" xfId="3" applyFont="1" applyFill="1" applyBorder="1" applyAlignment="1">
      <alignment horizontal="center" vertical="center" wrapText="1"/>
    </xf>
    <xf numFmtId="0" fontId="8" fillId="0" borderId="0" xfId="3" applyFont="1" applyAlignment="1" applyProtection="1">
      <alignment horizontal="left"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vertical="center" wrapText="1"/>
      <protection locked="0"/>
    </xf>
    <xf numFmtId="0" fontId="1" fillId="0" borderId="0" xfId="3" applyFont="1"/>
    <xf numFmtId="0" fontId="10" fillId="2" borderId="0" xfId="3" applyFont="1" applyFill="1"/>
    <xf numFmtId="0" fontId="10" fillId="2" borderId="0" xfId="3" applyFont="1" applyFill="1" applyAlignment="1">
      <alignment horizontal="center"/>
    </xf>
    <xf numFmtId="0" fontId="2" fillId="2" borderId="0" xfId="3" applyFont="1" applyFill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5" fillId="0" borderId="8" xfId="0" applyFont="1" applyBorder="1"/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4" fontId="2" fillId="0" borderId="8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164" fontId="1" fillId="3" borderId="0" xfId="3" applyNumberFormat="1" applyFont="1" applyFill="1"/>
    <xf numFmtId="0" fontId="2" fillId="0" borderId="1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/>
    </xf>
    <xf numFmtId="0" fontId="19" fillId="0" borderId="0" xfId="3" applyFont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3" fillId="0" borderId="4" xfId="3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4" fontId="1" fillId="0" borderId="0" xfId="0" applyNumberFormat="1" applyFont="1" applyProtection="1">
      <protection locked="0"/>
    </xf>
    <xf numFmtId="4" fontId="2" fillId="0" borderId="23" xfId="0" applyNumberFormat="1" applyFont="1" applyBorder="1" applyAlignment="1">
      <alignment horizontal="center" vertical="center" wrapText="1"/>
    </xf>
    <xf numFmtId="4" fontId="1" fillId="3" borderId="0" xfId="3" applyNumberFormat="1" applyFont="1" applyFill="1"/>
    <xf numFmtId="4" fontId="2" fillId="3" borderId="8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8" fillId="0" borderId="9" xfId="3" applyFont="1" applyBorder="1" applyAlignment="1" applyProtection="1">
      <alignment horizontal="center" vertical="center" wrapText="1"/>
      <protection locked="0"/>
    </xf>
    <xf numFmtId="0" fontId="8" fillId="0" borderId="7" xfId="3" applyFont="1" applyBorder="1" applyAlignment="1" applyProtection="1">
      <alignment horizontal="center" vertical="center" wrapText="1"/>
      <protection locked="0"/>
    </xf>
    <xf numFmtId="0" fontId="8" fillId="0" borderId="10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2" fillId="0" borderId="6" xfId="3" applyFont="1" applyBorder="1" applyAlignment="1" applyProtection="1">
      <alignment horizontal="right" wrapText="1"/>
      <protection locked="0"/>
    </xf>
    <xf numFmtId="0" fontId="8" fillId="0" borderId="0" xfId="3" applyFont="1" applyAlignment="1" applyProtection="1">
      <alignment horizontal="center" vertical="center" wrapText="1"/>
      <protection locked="0"/>
    </xf>
    <xf numFmtId="0" fontId="3" fillId="0" borderId="4" xfId="3" applyFont="1" applyBorder="1" applyAlignment="1">
      <alignment horizontal="center"/>
    </xf>
    <xf numFmtId="0" fontId="6" fillId="0" borderId="0" xfId="3" applyFont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 vertical="center" wrapText="1"/>
    </xf>
    <xf numFmtId="0" fontId="5" fillId="2" borderId="14" xfId="3" applyFont="1" applyFill="1" applyBorder="1" applyAlignment="1">
      <alignment horizontal="center" vertical="center" wrapText="1"/>
    </xf>
    <xf numFmtId="0" fontId="5" fillId="2" borderId="0" xfId="3" applyFont="1" applyFill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0" xfId="3" applyFont="1" applyAlignment="1" applyProtection="1">
      <alignment horizontal="center" vertical="center" wrapText="1"/>
      <protection locked="0"/>
    </xf>
    <xf numFmtId="0" fontId="9" fillId="0" borderId="6" xfId="3" applyFont="1" applyBorder="1" applyAlignment="1" applyProtection="1">
      <alignment horizontal="center" vertical="center" wrapText="1"/>
      <protection locked="0"/>
    </xf>
    <xf numFmtId="0" fontId="6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11" fillId="2" borderId="11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17" fillId="3" borderId="0" xfId="3" applyFont="1" applyFill="1" applyAlignment="1">
      <alignment horizontal="left" vertical="center" wrapText="1"/>
    </xf>
    <xf numFmtId="0" fontId="18" fillId="3" borderId="14" xfId="3" applyFont="1" applyFill="1" applyBorder="1" applyAlignment="1">
      <alignment horizontal="left" vertical="center" wrapText="1"/>
    </xf>
    <xf numFmtId="0" fontId="18" fillId="3" borderId="0" xfId="3" applyFont="1" applyFill="1" applyAlignment="1">
      <alignment horizontal="left" vertical="center" wrapText="1"/>
    </xf>
    <xf numFmtId="0" fontId="4" fillId="3" borderId="14" xfId="3" applyFont="1" applyFill="1" applyBorder="1" applyAlignment="1">
      <alignment horizontal="left" vertical="center" wrapText="1"/>
    </xf>
    <xf numFmtId="0" fontId="4" fillId="3" borderId="0" xfId="3" applyFont="1" applyFill="1" applyAlignment="1">
      <alignment horizontal="left" vertical="center" wrapText="1"/>
    </xf>
    <xf numFmtId="0" fontId="4" fillId="3" borderId="18" xfId="3" applyFont="1" applyFill="1" applyBorder="1" applyAlignment="1">
      <alignment horizontal="left" wrapText="1"/>
    </xf>
    <xf numFmtId="0" fontId="4" fillId="3" borderId="0" xfId="3" applyFont="1" applyFill="1" applyAlignment="1">
      <alignment horizontal="left" wrapText="1"/>
    </xf>
    <xf numFmtId="0" fontId="1" fillId="3" borderId="18" xfId="3" applyFont="1" applyFill="1" applyBorder="1" applyAlignment="1">
      <alignment horizontal="left" wrapText="1"/>
    </xf>
    <xf numFmtId="0" fontId="1" fillId="3" borderId="0" xfId="3" applyFont="1" applyFill="1" applyAlignment="1">
      <alignment horizontal="left" wrapText="1"/>
    </xf>
    <xf numFmtId="0" fontId="19" fillId="3" borderId="18" xfId="3" applyFont="1" applyFill="1" applyBorder="1" applyAlignment="1">
      <alignment horizontal="left" wrapText="1"/>
    </xf>
    <xf numFmtId="0" fontId="19" fillId="3" borderId="0" xfId="3" applyFont="1" applyFill="1" applyAlignment="1">
      <alignment horizontal="left" wrapText="1"/>
    </xf>
    <xf numFmtId="0" fontId="1" fillId="3" borderId="18" xfId="3" applyFont="1" applyFill="1" applyBorder="1" applyAlignment="1">
      <alignment horizontal="left" vertical="center" wrapText="1"/>
    </xf>
    <xf numFmtId="0" fontId="1" fillId="3" borderId="0" xfId="3" applyFont="1" applyFill="1" applyAlignment="1">
      <alignment horizontal="left" vertical="center" wrapText="1"/>
    </xf>
    <xf numFmtId="0" fontId="19" fillId="3" borderId="18" xfId="3" applyFont="1" applyFill="1" applyBorder="1" applyAlignment="1">
      <alignment horizontal="left" vertical="top" wrapText="1"/>
    </xf>
    <xf numFmtId="0" fontId="19" fillId="3" borderId="0" xfId="3" applyFont="1" applyFill="1" applyAlignment="1">
      <alignment horizontal="left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2" fillId="3" borderId="0" xfId="3" applyFont="1" applyFill="1" applyAlignment="1">
      <alignment horizontal="left" wrapText="1"/>
    </xf>
  </cellXfs>
  <cellStyles count="5">
    <cellStyle name="Денежный 2" xfId="1"/>
    <cellStyle name="Звичайний 2" xfId="4"/>
    <cellStyle name="Звичайний 2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107"/>
  <sheetViews>
    <sheetView tabSelected="1" zoomScale="89" zoomScaleNormal="89" workbookViewId="0">
      <selection activeCell="J89" sqref="J89"/>
    </sheetView>
  </sheetViews>
  <sheetFormatPr defaultColWidth="9.109375" defaultRowHeight="18" x14ac:dyDescent="0.35"/>
  <cols>
    <col min="1" max="1" width="72.5546875" style="7" customWidth="1"/>
    <col min="2" max="2" width="7.109375" style="7" customWidth="1"/>
    <col min="3" max="3" width="15.109375" style="6" customWidth="1"/>
    <col min="4" max="4" width="13" style="6" customWidth="1"/>
    <col min="5" max="5" width="14.5546875" style="6" customWidth="1"/>
    <col min="6" max="6" width="16.5546875" style="6" customWidth="1"/>
    <col min="7" max="9" width="14.44140625" style="6" customWidth="1"/>
    <col min="10" max="10" width="12.6640625" style="5" customWidth="1"/>
    <col min="11" max="11" width="15.6640625" style="5" customWidth="1"/>
    <col min="12" max="17" width="9.109375" style="5"/>
    <col min="18" max="18" width="9.109375" style="50"/>
    <col min="19" max="19" width="9.109375" style="1"/>
    <col min="20" max="20" width="14.6640625" style="1" bestFit="1" customWidth="1"/>
    <col min="21" max="16384" width="9.109375" style="1"/>
  </cols>
  <sheetData>
    <row r="1" spans="1:10" ht="16.95" customHeight="1" x14ac:dyDescent="0.35">
      <c r="A1" s="8"/>
      <c r="B1" s="8"/>
      <c r="C1" s="9"/>
      <c r="D1" s="10" t="s">
        <v>100</v>
      </c>
      <c r="E1" s="11"/>
      <c r="F1" s="11"/>
      <c r="G1" s="12"/>
    </row>
    <row r="2" spans="1:10" ht="16.95" customHeight="1" x14ac:dyDescent="0.35">
      <c r="A2" s="8"/>
      <c r="B2" s="8"/>
      <c r="C2" s="9"/>
      <c r="D2" s="132" t="s">
        <v>28</v>
      </c>
      <c r="E2" s="132"/>
      <c r="F2" s="132"/>
      <c r="G2" s="132"/>
      <c r="H2" s="132"/>
      <c r="I2" s="132"/>
    </row>
    <row r="3" spans="1:10" ht="16.95" customHeight="1" x14ac:dyDescent="0.35">
      <c r="A3" s="8"/>
      <c r="B3" s="8"/>
      <c r="C3" s="9"/>
      <c r="D3" s="13"/>
      <c r="E3" s="13"/>
      <c r="F3" s="13"/>
      <c r="G3" s="14"/>
      <c r="H3" s="15"/>
      <c r="I3" s="15"/>
    </row>
    <row r="4" spans="1:10" ht="16.95" customHeight="1" x14ac:dyDescent="0.35">
      <c r="A4" s="16" t="s">
        <v>29</v>
      </c>
      <c r="B4" s="8"/>
      <c r="C4" s="9"/>
      <c r="D4" s="133" t="s">
        <v>101</v>
      </c>
      <c r="E4" s="133"/>
      <c r="F4" s="133"/>
      <c r="G4" s="133"/>
      <c r="H4" s="133"/>
      <c r="I4" s="133"/>
    </row>
    <row r="5" spans="1:10" ht="36" customHeight="1" x14ac:dyDescent="0.35">
      <c r="A5" s="49" t="s">
        <v>22</v>
      </c>
      <c r="B5" s="8"/>
      <c r="C5" s="9"/>
      <c r="D5" s="134" t="s">
        <v>25</v>
      </c>
      <c r="E5" s="134"/>
      <c r="F5" s="134"/>
      <c r="G5" s="134"/>
      <c r="H5" s="134"/>
      <c r="I5" s="134"/>
    </row>
    <row r="6" spans="1:10" x14ac:dyDescent="0.35">
      <c r="A6" s="47" t="s">
        <v>23</v>
      </c>
      <c r="B6" s="8"/>
      <c r="C6" s="9"/>
      <c r="D6" s="135" t="s">
        <v>24</v>
      </c>
      <c r="E6" s="135"/>
      <c r="F6" s="135"/>
      <c r="G6" s="135"/>
      <c r="H6" s="135"/>
      <c r="I6" s="135"/>
    </row>
    <row r="7" spans="1:10" ht="16.95" customHeight="1" x14ac:dyDescent="0.35">
      <c r="A7" s="48" t="s">
        <v>30</v>
      </c>
      <c r="B7" s="8"/>
      <c r="C7" s="9"/>
      <c r="D7" s="136" t="s">
        <v>30</v>
      </c>
      <c r="E7" s="136"/>
      <c r="F7" s="136"/>
      <c r="G7" s="136"/>
      <c r="H7" s="136"/>
      <c r="I7" s="136"/>
    </row>
    <row r="8" spans="1:10" ht="16.95" customHeight="1" x14ac:dyDescent="0.35">
      <c r="A8" s="17"/>
      <c r="B8" s="8"/>
      <c r="C8" s="9"/>
      <c r="D8" s="46"/>
      <c r="E8" s="46"/>
      <c r="F8" s="46"/>
      <c r="G8" s="46"/>
      <c r="H8" s="46"/>
      <c r="I8" s="46"/>
    </row>
    <row r="9" spans="1:10" ht="16.95" customHeight="1" x14ac:dyDescent="0.35">
      <c r="A9" s="18" t="s">
        <v>31</v>
      </c>
      <c r="B9" s="8"/>
      <c r="C9" s="9"/>
      <c r="D9" s="19" t="s">
        <v>102</v>
      </c>
      <c r="E9" s="19"/>
      <c r="F9" s="19"/>
      <c r="G9" s="46"/>
      <c r="H9" s="46"/>
      <c r="I9" s="46"/>
    </row>
    <row r="10" spans="1:10" ht="16.95" customHeight="1" x14ac:dyDescent="0.35">
      <c r="A10" s="18" t="s">
        <v>32</v>
      </c>
      <c r="B10" s="8"/>
      <c r="C10" s="9"/>
      <c r="D10" s="19" t="s">
        <v>115</v>
      </c>
      <c r="E10" s="19"/>
      <c r="F10" s="19" t="s">
        <v>96</v>
      </c>
      <c r="G10" s="46"/>
      <c r="H10" s="46"/>
      <c r="I10" s="46"/>
      <c r="J10" s="43"/>
    </row>
    <row r="11" spans="1:10" ht="16.95" customHeight="1" x14ac:dyDescent="0.35">
      <c r="A11" s="18" t="s">
        <v>33</v>
      </c>
      <c r="B11" s="8"/>
      <c r="C11" s="9"/>
      <c r="D11" s="19" t="s">
        <v>103</v>
      </c>
      <c r="E11" s="19"/>
      <c r="F11" s="19" t="s">
        <v>96</v>
      </c>
      <c r="G11" s="46"/>
      <c r="H11" s="46"/>
      <c r="I11" s="46"/>
    </row>
    <row r="12" spans="1:10" ht="15" customHeight="1" x14ac:dyDescent="0.35">
      <c r="A12" s="18" t="s">
        <v>34</v>
      </c>
      <c r="B12" s="8"/>
      <c r="C12" s="9"/>
      <c r="D12" s="129" t="s">
        <v>104</v>
      </c>
      <c r="E12" s="130"/>
      <c r="F12" s="131"/>
      <c r="G12" s="46"/>
      <c r="H12" s="46"/>
      <c r="I12" s="46"/>
    </row>
    <row r="13" spans="1:10" ht="23.4" customHeight="1" x14ac:dyDescent="0.35">
      <c r="A13" s="17"/>
      <c r="B13" s="8"/>
      <c r="C13" s="9"/>
      <c r="D13" s="46"/>
      <c r="E13" s="46"/>
      <c r="F13" s="46"/>
      <c r="G13" s="46"/>
      <c r="H13" s="46"/>
      <c r="I13" s="46"/>
    </row>
    <row r="14" spans="1:10" ht="17.399999999999999" customHeight="1" x14ac:dyDescent="0.35">
      <c r="A14" s="150" t="s">
        <v>35</v>
      </c>
      <c r="B14" s="150"/>
      <c r="C14" s="150"/>
      <c r="D14" s="150"/>
      <c r="E14" s="150"/>
      <c r="F14" s="150"/>
      <c r="G14" s="150"/>
      <c r="H14" s="150"/>
      <c r="I14" s="150"/>
      <c r="J14" s="5" t="s">
        <v>94</v>
      </c>
    </row>
    <row r="15" spans="1:10" ht="16.2" customHeight="1" x14ac:dyDescent="0.35">
      <c r="A15" s="151" t="s">
        <v>116</v>
      </c>
      <c r="B15" s="151"/>
      <c r="C15" s="151"/>
      <c r="D15" s="151"/>
      <c r="E15" s="151"/>
      <c r="F15" s="151"/>
      <c r="G15" s="151"/>
      <c r="H15" s="151"/>
      <c r="I15" s="151"/>
      <c r="J15" s="42" t="s">
        <v>95</v>
      </c>
    </row>
    <row r="16" spans="1:10" ht="16.95" customHeight="1" x14ac:dyDescent="0.35">
      <c r="A16" s="152" t="s">
        <v>18</v>
      </c>
      <c r="B16" s="152"/>
      <c r="C16" s="152"/>
      <c r="D16" s="152"/>
      <c r="E16" s="152"/>
      <c r="F16" s="152"/>
      <c r="G16" s="152"/>
      <c r="H16" s="152"/>
      <c r="I16" s="152"/>
    </row>
    <row r="17" spans="1:20" ht="16.95" customHeight="1" x14ac:dyDescent="0.35">
      <c r="A17" s="153" t="s">
        <v>98</v>
      </c>
      <c r="B17" s="153"/>
      <c r="C17" s="153"/>
      <c r="D17" s="153"/>
      <c r="E17" s="153"/>
      <c r="F17" s="153"/>
      <c r="G17" s="153"/>
      <c r="H17" s="153"/>
      <c r="I17" s="153"/>
    </row>
    <row r="18" spans="1:20" x14ac:dyDescent="0.35">
      <c r="A18" s="51"/>
      <c r="B18" s="52"/>
      <c r="C18" s="52"/>
      <c r="D18" s="52"/>
      <c r="E18" s="52"/>
      <c r="H18" s="53"/>
      <c r="I18" s="6" t="s">
        <v>21</v>
      </c>
    </row>
    <row r="19" spans="1:20" x14ac:dyDescent="0.35">
      <c r="A19" s="140" t="s">
        <v>2</v>
      </c>
      <c r="B19" s="140" t="s">
        <v>0</v>
      </c>
      <c r="C19" s="140" t="s">
        <v>1</v>
      </c>
      <c r="D19" s="140" t="s">
        <v>105</v>
      </c>
      <c r="E19" s="154" t="s">
        <v>11</v>
      </c>
      <c r="F19" s="155" t="s">
        <v>36</v>
      </c>
      <c r="G19" s="155"/>
      <c r="H19" s="155"/>
      <c r="I19" s="155"/>
    </row>
    <row r="20" spans="1:20" ht="25.5" customHeight="1" x14ac:dyDescent="0.35">
      <c r="A20" s="140"/>
      <c r="B20" s="140"/>
      <c r="C20" s="140"/>
      <c r="D20" s="140"/>
      <c r="E20" s="154"/>
      <c r="F20" s="45" t="s">
        <v>6</v>
      </c>
      <c r="G20" s="20" t="s">
        <v>7</v>
      </c>
      <c r="H20" s="20" t="s">
        <v>8</v>
      </c>
      <c r="I20" s="20" t="s">
        <v>9</v>
      </c>
    </row>
    <row r="21" spans="1:20" x14ac:dyDescent="0.35">
      <c r="A21" s="21" t="s">
        <v>3</v>
      </c>
      <c r="B21" s="21" t="s">
        <v>4</v>
      </c>
      <c r="C21" s="21">
        <v>3</v>
      </c>
      <c r="D21" s="21">
        <v>4</v>
      </c>
      <c r="E21" s="22">
        <v>5</v>
      </c>
      <c r="F21" s="23">
        <v>6</v>
      </c>
      <c r="G21" s="24">
        <v>7</v>
      </c>
      <c r="H21" s="24">
        <v>8</v>
      </c>
      <c r="I21" s="24">
        <v>9</v>
      </c>
    </row>
    <row r="22" spans="1:20" x14ac:dyDescent="0.35">
      <c r="A22" s="141" t="s">
        <v>37</v>
      </c>
      <c r="B22" s="142"/>
      <c r="C22" s="142"/>
      <c r="D22" s="142"/>
      <c r="E22" s="142"/>
      <c r="F22" s="142"/>
      <c r="G22" s="142"/>
      <c r="H22" s="142"/>
      <c r="I22" s="143"/>
      <c r="J22" s="25"/>
      <c r="R22" s="5"/>
    </row>
    <row r="23" spans="1:20" ht="24.6" customHeight="1" x14ac:dyDescent="0.35">
      <c r="A23" s="141" t="s">
        <v>38</v>
      </c>
      <c r="B23" s="142"/>
      <c r="C23" s="142"/>
      <c r="D23" s="142"/>
      <c r="E23" s="142"/>
      <c r="F23" s="142"/>
      <c r="G23" s="142"/>
      <c r="H23" s="142"/>
      <c r="I23" s="143"/>
      <c r="J23" s="25"/>
      <c r="R23" s="5"/>
    </row>
    <row r="24" spans="1:20" ht="33.75" customHeight="1" x14ac:dyDescent="0.35">
      <c r="A24" s="26" t="s">
        <v>39</v>
      </c>
      <c r="B24" s="27" t="s">
        <v>40</v>
      </c>
      <c r="C24" s="54">
        <f>C25+C26</f>
        <v>38659456</v>
      </c>
      <c r="D24" s="54">
        <v>0</v>
      </c>
      <c r="E24" s="55">
        <f t="shared" ref="E24:E38" si="0">F24+G24+H24+I24</f>
        <v>37464996.480000004</v>
      </c>
      <c r="F24" s="54">
        <f>F25+F26</f>
        <v>8991023.0999999996</v>
      </c>
      <c r="G24" s="54">
        <f>G25+G26</f>
        <v>9106891.9199999999</v>
      </c>
      <c r="H24" s="54">
        <f>H25+H26</f>
        <v>9680723.6199999992</v>
      </c>
      <c r="I24" s="54">
        <f>I25+I26</f>
        <v>9686357.8399999999</v>
      </c>
      <c r="J24" s="156"/>
      <c r="K24" s="156"/>
      <c r="L24" s="156"/>
      <c r="M24" s="156"/>
      <c r="N24" s="156"/>
      <c r="O24" s="156"/>
      <c r="P24" s="156"/>
      <c r="R24" s="5"/>
    </row>
    <row r="25" spans="1:20" ht="16.95" customHeight="1" x14ac:dyDescent="0.35">
      <c r="A25" s="28" t="s">
        <v>106</v>
      </c>
      <c r="B25" s="29" t="s">
        <v>41</v>
      </c>
      <c r="C25" s="30">
        <v>38659456</v>
      </c>
      <c r="D25" s="30" t="s">
        <v>107</v>
      </c>
      <c r="E25" s="55">
        <f t="shared" si="0"/>
        <v>37464996.480000004</v>
      </c>
      <c r="F25" s="56">
        <v>8991023.0999999996</v>
      </c>
      <c r="G25" s="56">
        <v>9106891.9199999999</v>
      </c>
      <c r="H25" s="56">
        <v>9680723.6199999992</v>
      </c>
      <c r="I25" s="56">
        <v>9686357.8399999999</v>
      </c>
      <c r="J25" s="157"/>
      <c r="K25" s="158"/>
      <c r="L25" s="158"/>
      <c r="M25" s="158"/>
      <c r="N25" s="158"/>
      <c r="O25" s="158"/>
      <c r="P25" s="158"/>
      <c r="Q25" s="158"/>
      <c r="R25" s="158"/>
    </row>
    <row r="26" spans="1:20" ht="16.95" customHeight="1" x14ac:dyDescent="0.35">
      <c r="A26" s="31" t="s">
        <v>108</v>
      </c>
      <c r="B26" s="32" t="s">
        <v>42</v>
      </c>
      <c r="C26" s="33"/>
      <c r="D26" s="33" t="s">
        <v>107</v>
      </c>
      <c r="E26" s="55">
        <f t="shared" si="0"/>
        <v>0</v>
      </c>
      <c r="F26" s="57"/>
      <c r="G26" s="58"/>
      <c r="H26" s="58"/>
      <c r="I26" s="58"/>
      <c r="J26" s="34"/>
      <c r="R26" s="5"/>
    </row>
    <row r="27" spans="1:20" x14ac:dyDescent="0.35">
      <c r="A27" s="59" t="s">
        <v>43</v>
      </c>
      <c r="B27" s="35" t="s">
        <v>44</v>
      </c>
      <c r="C27" s="36">
        <f>C28</f>
        <v>10823939.199999999</v>
      </c>
      <c r="D27" s="36" t="str">
        <f>D28</f>
        <v>Х</v>
      </c>
      <c r="E27" s="60">
        <f t="shared" si="0"/>
        <v>11154000</v>
      </c>
      <c r="F27" s="36">
        <f>F28</f>
        <v>2304000</v>
      </c>
      <c r="G27" s="36">
        <f>G28</f>
        <v>2900000</v>
      </c>
      <c r="H27" s="36">
        <f>H28</f>
        <v>2850000</v>
      </c>
      <c r="I27" s="36">
        <f>I28</f>
        <v>3100000</v>
      </c>
      <c r="J27" s="159"/>
      <c r="K27" s="160"/>
      <c r="L27" s="160"/>
      <c r="M27" s="160"/>
      <c r="N27" s="160"/>
      <c r="O27" s="160"/>
      <c r="P27" s="160"/>
      <c r="Q27" s="160"/>
      <c r="R27" s="160"/>
      <c r="T27" s="121"/>
    </row>
    <row r="28" spans="1:20" x14ac:dyDescent="0.35">
      <c r="A28" s="61" t="s">
        <v>45</v>
      </c>
      <c r="B28" s="37" t="s">
        <v>46</v>
      </c>
      <c r="C28" s="38">
        <v>10823939.199999999</v>
      </c>
      <c r="D28" s="38" t="s">
        <v>107</v>
      </c>
      <c r="E28" s="60">
        <f t="shared" si="0"/>
        <v>11154000</v>
      </c>
      <c r="F28" s="38">
        <v>2304000</v>
      </c>
      <c r="G28" s="38">
        <v>2900000</v>
      </c>
      <c r="H28" s="38">
        <v>2850000</v>
      </c>
      <c r="I28" s="38">
        <v>3100000</v>
      </c>
      <c r="J28" s="161"/>
      <c r="K28" s="162"/>
      <c r="L28" s="162"/>
      <c r="M28" s="162"/>
      <c r="N28" s="162"/>
      <c r="O28" s="162"/>
      <c r="P28" s="162"/>
      <c r="Q28" s="162"/>
      <c r="R28" s="162"/>
    </row>
    <row r="29" spans="1:20" ht="18.600000000000001" customHeight="1" x14ac:dyDescent="0.35">
      <c r="A29" s="62" t="s">
        <v>47</v>
      </c>
      <c r="B29" s="63">
        <v>1030</v>
      </c>
      <c r="C29" s="54">
        <f>C30+C31+C32+C33+C34+C35+C36+C37+C38</f>
        <v>4394328.66</v>
      </c>
      <c r="D29" s="54">
        <v>0</v>
      </c>
      <c r="E29" s="54">
        <f t="shared" si="0"/>
        <v>405262</v>
      </c>
      <c r="F29" s="54">
        <f>F30+F31+F32+F33+F34+F35+F36+F37+F38</f>
        <v>131130</v>
      </c>
      <c r="G29" s="54">
        <f>G30+G31+G32+G33+G34+G35+G36+G37+G38</f>
        <v>95275</v>
      </c>
      <c r="H29" s="54">
        <f>H30+H31+H32+H33+H34+H35+H36+H37+H38</f>
        <v>55756</v>
      </c>
      <c r="I29" s="54">
        <f>I30+I31+I32+I33+I34+I35+I36+I37+I38</f>
        <v>123101</v>
      </c>
      <c r="R29" s="5"/>
    </row>
    <row r="30" spans="1:20" ht="37.5" customHeight="1" x14ac:dyDescent="0.35">
      <c r="A30" s="64" t="s">
        <v>113</v>
      </c>
      <c r="B30" s="65">
        <v>1031</v>
      </c>
      <c r="C30" s="66"/>
      <c r="D30" s="66" t="s">
        <v>107</v>
      </c>
      <c r="E30" s="54">
        <f t="shared" si="0"/>
        <v>0</v>
      </c>
      <c r="F30" s="66"/>
      <c r="G30" s="67"/>
      <c r="H30" s="67"/>
      <c r="I30" s="67"/>
      <c r="R30" s="5"/>
    </row>
    <row r="31" spans="1:20" ht="31.8" x14ac:dyDescent="0.35">
      <c r="A31" s="64" t="s">
        <v>114</v>
      </c>
      <c r="B31" s="65">
        <v>1032</v>
      </c>
      <c r="C31" s="66"/>
      <c r="D31" s="66" t="s">
        <v>107</v>
      </c>
      <c r="E31" s="54">
        <f t="shared" si="0"/>
        <v>0</v>
      </c>
      <c r="F31" s="66"/>
      <c r="G31" s="67"/>
      <c r="H31" s="67"/>
      <c r="I31" s="67"/>
      <c r="R31" s="5"/>
    </row>
    <row r="32" spans="1:20" ht="18.75" customHeight="1" x14ac:dyDescent="0.35">
      <c r="A32" s="68" t="s">
        <v>99</v>
      </c>
      <c r="B32" s="65">
        <v>1033</v>
      </c>
      <c r="C32" s="66">
        <v>600471.54</v>
      </c>
      <c r="D32" s="66" t="s">
        <v>107</v>
      </c>
      <c r="E32" s="54">
        <f t="shared" si="0"/>
        <v>0</v>
      </c>
      <c r="F32" s="66"/>
      <c r="G32" s="67"/>
      <c r="H32" s="67"/>
      <c r="I32" s="67"/>
      <c r="J32" s="163"/>
      <c r="K32" s="164"/>
      <c r="L32" s="164"/>
      <c r="M32" s="164"/>
      <c r="N32" s="164"/>
      <c r="O32" s="164"/>
      <c r="P32" s="164"/>
      <c r="Q32" s="164"/>
      <c r="R32" s="164"/>
    </row>
    <row r="33" spans="1:18" ht="18" customHeight="1" x14ac:dyDescent="0.35">
      <c r="A33" s="64" t="s">
        <v>48</v>
      </c>
      <c r="B33" s="65">
        <v>1034</v>
      </c>
      <c r="C33" s="66"/>
      <c r="D33" s="66" t="s">
        <v>107</v>
      </c>
      <c r="E33" s="54">
        <f t="shared" si="0"/>
        <v>0</v>
      </c>
      <c r="F33" s="69"/>
      <c r="G33" s="67"/>
      <c r="H33" s="67"/>
      <c r="I33" s="67"/>
      <c r="R33" s="5"/>
    </row>
    <row r="34" spans="1:18" x14ac:dyDescent="0.35">
      <c r="A34" s="70" t="s">
        <v>49</v>
      </c>
      <c r="B34" s="65">
        <v>1035</v>
      </c>
      <c r="C34" s="66">
        <v>42042.87</v>
      </c>
      <c r="D34" s="66" t="s">
        <v>107</v>
      </c>
      <c r="E34" s="54">
        <f t="shared" si="0"/>
        <v>67720</v>
      </c>
      <c r="F34" s="69">
        <v>16930</v>
      </c>
      <c r="G34" s="67">
        <v>16930</v>
      </c>
      <c r="H34" s="67">
        <v>16930</v>
      </c>
      <c r="I34" s="67">
        <v>16930</v>
      </c>
      <c r="J34" s="165"/>
      <c r="K34" s="166"/>
      <c r="L34" s="166"/>
      <c r="M34" s="166"/>
      <c r="N34" s="166"/>
      <c r="O34" s="166"/>
      <c r="P34" s="166"/>
      <c r="Q34" s="166"/>
      <c r="R34" s="166"/>
    </row>
    <row r="35" spans="1:18" x14ac:dyDescent="0.35">
      <c r="A35" s="61" t="s">
        <v>26</v>
      </c>
      <c r="B35" s="65">
        <v>1036</v>
      </c>
      <c r="C35" s="66">
        <v>297032.82</v>
      </c>
      <c r="D35" s="66" t="s">
        <v>107</v>
      </c>
      <c r="E35" s="54">
        <f t="shared" si="0"/>
        <v>337542</v>
      </c>
      <c r="F35" s="124">
        <v>114200</v>
      </c>
      <c r="G35" s="125">
        <v>78345</v>
      </c>
      <c r="H35" s="125">
        <v>38826</v>
      </c>
      <c r="I35" s="125">
        <v>106171</v>
      </c>
      <c r="R35" s="5"/>
    </row>
    <row r="36" spans="1:18" x14ac:dyDescent="0.35">
      <c r="A36" s="64" t="s">
        <v>50</v>
      </c>
      <c r="B36" s="65">
        <v>1037</v>
      </c>
      <c r="C36" s="71">
        <v>3454781.43</v>
      </c>
      <c r="D36" s="66" t="s">
        <v>107</v>
      </c>
      <c r="E36" s="54">
        <f t="shared" si="0"/>
        <v>0</v>
      </c>
      <c r="F36" s="71"/>
      <c r="G36" s="71"/>
      <c r="H36" s="71"/>
      <c r="I36" s="71"/>
      <c r="R36" s="5"/>
    </row>
    <row r="37" spans="1:18" x14ac:dyDescent="0.35">
      <c r="A37" s="64" t="s">
        <v>27</v>
      </c>
      <c r="B37" s="65">
        <v>1038</v>
      </c>
      <c r="C37" s="71"/>
      <c r="D37" s="66" t="s">
        <v>107</v>
      </c>
      <c r="E37" s="54">
        <f t="shared" si="0"/>
        <v>0</v>
      </c>
      <c r="F37" s="71"/>
      <c r="G37" s="71"/>
      <c r="H37" s="71"/>
      <c r="I37" s="71"/>
      <c r="R37" s="5"/>
    </row>
    <row r="38" spans="1:18" x14ac:dyDescent="0.35">
      <c r="A38" s="64" t="s">
        <v>27</v>
      </c>
      <c r="B38" s="41">
        <v>1039</v>
      </c>
      <c r="C38" s="65"/>
      <c r="D38" s="66" t="s">
        <v>107</v>
      </c>
      <c r="E38" s="54">
        <f t="shared" si="0"/>
        <v>0</v>
      </c>
      <c r="F38" s="54"/>
      <c r="G38" s="71"/>
      <c r="H38" s="71"/>
      <c r="I38" s="71"/>
      <c r="K38" s="1"/>
      <c r="L38" s="1"/>
      <c r="M38" s="1"/>
      <c r="N38" s="1"/>
      <c r="O38" s="1"/>
      <c r="P38" s="1"/>
      <c r="Q38" s="1"/>
      <c r="R38" s="1"/>
    </row>
    <row r="39" spans="1:18" x14ac:dyDescent="0.35">
      <c r="A39" s="144" t="s">
        <v>51</v>
      </c>
      <c r="B39" s="145"/>
      <c r="C39" s="145"/>
      <c r="D39" s="145"/>
      <c r="E39" s="145"/>
      <c r="F39" s="145"/>
      <c r="G39" s="145"/>
      <c r="H39" s="145"/>
      <c r="I39" s="146"/>
      <c r="R39" s="5"/>
    </row>
    <row r="40" spans="1:18" x14ac:dyDescent="0.35">
      <c r="A40" s="72" t="s">
        <v>52</v>
      </c>
      <c r="B40" s="73">
        <v>1040</v>
      </c>
      <c r="C40" s="74">
        <v>28394920.300000001</v>
      </c>
      <c r="D40" s="66" t="s">
        <v>107</v>
      </c>
      <c r="E40" s="56">
        <f>F40+G40+H40+I40</f>
        <v>28432917.209999997</v>
      </c>
      <c r="F40" s="75">
        <v>6727840.7400000002</v>
      </c>
      <c r="G40" s="67">
        <v>7351630.9900000002</v>
      </c>
      <c r="H40" s="67">
        <v>7123167.1699999999</v>
      </c>
      <c r="I40" s="67">
        <f>7230278.31</f>
        <v>7230278.3099999996</v>
      </c>
      <c r="K40" s="123"/>
      <c r="R40" s="5"/>
    </row>
    <row r="41" spans="1:18" x14ac:dyDescent="0.35">
      <c r="A41" s="72" t="s">
        <v>53</v>
      </c>
      <c r="B41" s="76">
        <v>1050</v>
      </c>
      <c r="C41" s="77">
        <v>6138296.9000000004</v>
      </c>
      <c r="D41" s="66" t="s">
        <v>107</v>
      </c>
      <c r="E41" s="56">
        <f t="shared" ref="E41:E50" si="1">F41+G41+H41+I41</f>
        <v>6255241.7862</v>
      </c>
      <c r="F41" s="78">
        <f>F40*0.22</f>
        <v>1480124.9628000001</v>
      </c>
      <c r="G41" s="78">
        <f t="shared" ref="G41:I41" si="2">G40*0.22</f>
        <v>1617358.8178000001</v>
      </c>
      <c r="H41" s="78">
        <f t="shared" si="2"/>
        <v>1567096.7774</v>
      </c>
      <c r="I41" s="122">
        <f t="shared" si="2"/>
        <v>1590661.2282</v>
      </c>
      <c r="R41" s="5"/>
    </row>
    <row r="42" spans="1:18" x14ac:dyDescent="0.35">
      <c r="A42" s="72" t="s">
        <v>54</v>
      </c>
      <c r="B42" s="76">
        <v>1060</v>
      </c>
      <c r="C42" s="77">
        <v>187504.5</v>
      </c>
      <c r="D42" s="66" t="s">
        <v>107</v>
      </c>
      <c r="E42" s="56">
        <f t="shared" si="1"/>
        <v>270000</v>
      </c>
      <c r="F42" s="78">
        <v>79000</v>
      </c>
      <c r="G42" s="67">
        <v>63000</v>
      </c>
      <c r="H42" s="67">
        <v>51000</v>
      </c>
      <c r="I42" s="67">
        <v>77000</v>
      </c>
      <c r="K42" s="123"/>
      <c r="R42" s="5"/>
    </row>
    <row r="43" spans="1:18" x14ac:dyDescent="0.35">
      <c r="A43" s="72" t="s">
        <v>55</v>
      </c>
      <c r="B43" s="76">
        <v>1070</v>
      </c>
      <c r="C43" s="77">
        <v>5847509.0800000001</v>
      </c>
      <c r="D43" s="66" t="s">
        <v>107</v>
      </c>
      <c r="E43" s="56">
        <f t="shared" si="1"/>
        <v>2290000</v>
      </c>
      <c r="F43" s="78">
        <v>594000</v>
      </c>
      <c r="G43" s="67">
        <v>569000</v>
      </c>
      <c r="H43" s="67">
        <v>529000</v>
      </c>
      <c r="I43" s="67">
        <v>598000</v>
      </c>
      <c r="K43" s="123"/>
      <c r="R43" s="5"/>
    </row>
    <row r="44" spans="1:18" x14ac:dyDescent="0.35">
      <c r="A44" s="72" t="s">
        <v>56</v>
      </c>
      <c r="B44" s="76">
        <v>1080</v>
      </c>
      <c r="C44" s="77">
        <v>487061.55</v>
      </c>
      <c r="D44" s="66" t="s">
        <v>107</v>
      </c>
      <c r="E44" s="56">
        <f t="shared" si="1"/>
        <v>557000</v>
      </c>
      <c r="F44" s="78">
        <v>127000</v>
      </c>
      <c r="G44" s="67">
        <v>139000</v>
      </c>
      <c r="H44" s="67">
        <v>142000</v>
      </c>
      <c r="I44" s="67">
        <v>149000</v>
      </c>
      <c r="R44" s="5"/>
    </row>
    <row r="45" spans="1:18" x14ac:dyDescent="0.35">
      <c r="A45" s="72" t="s">
        <v>57</v>
      </c>
      <c r="B45" s="76">
        <v>1090</v>
      </c>
      <c r="C45" s="77">
        <v>3405594.01</v>
      </c>
      <c r="D45" s="66" t="s">
        <v>107</v>
      </c>
      <c r="E45" s="56">
        <f t="shared" si="1"/>
        <v>3432170</v>
      </c>
      <c r="F45" s="78">
        <f>631170+58830</f>
        <v>690000</v>
      </c>
      <c r="G45" s="67">
        <f>631170+294830</f>
        <v>926000</v>
      </c>
      <c r="H45" s="67">
        <f>631170+358000</f>
        <v>989170</v>
      </c>
      <c r="I45" s="67">
        <f>631170+195830</f>
        <v>827000</v>
      </c>
      <c r="R45" s="5"/>
    </row>
    <row r="46" spans="1:18" x14ac:dyDescent="0.35">
      <c r="A46" s="72" t="s">
        <v>58</v>
      </c>
      <c r="B46" s="76">
        <v>1100</v>
      </c>
      <c r="C46" s="77"/>
      <c r="D46" s="66" t="s">
        <v>107</v>
      </c>
      <c r="E46" s="56">
        <f t="shared" si="1"/>
        <v>0</v>
      </c>
      <c r="F46" s="78"/>
      <c r="G46" s="67"/>
      <c r="H46" s="67"/>
      <c r="I46" s="67"/>
      <c r="R46" s="5"/>
    </row>
    <row r="47" spans="1:18" x14ac:dyDescent="0.35">
      <c r="A47" s="72" t="s">
        <v>59</v>
      </c>
      <c r="B47" s="76">
        <v>1110</v>
      </c>
      <c r="C47" s="77">
        <v>1045013</v>
      </c>
      <c r="D47" s="66" t="s">
        <v>107</v>
      </c>
      <c r="E47" s="56">
        <f t="shared" si="1"/>
        <v>1362748</v>
      </c>
      <c r="F47" s="78">
        <f>508000+65000</f>
        <v>573000</v>
      </c>
      <c r="G47" s="67">
        <f>185000+40000</f>
        <v>225000</v>
      </c>
      <c r="H47" s="67">
        <f>97000+7000</f>
        <v>104000</v>
      </c>
      <c r="I47" s="67">
        <f>432000+28748</f>
        <v>460748</v>
      </c>
      <c r="R47" s="5"/>
    </row>
    <row r="48" spans="1:18" ht="31.2" x14ac:dyDescent="0.35">
      <c r="A48" s="79" t="s">
        <v>60</v>
      </c>
      <c r="B48" s="76">
        <v>1120</v>
      </c>
      <c r="C48" s="77">
        <v>7990</v>
      </c>
      <c r="D48" s="66" t="s">
        <v>107</v>
      </c>
      <c r="E48" s="56">
        <f t="shared" si="1"/>
        <v>8400</v>
      </c>
      <c r="F48" s="78">
        <v>1900</v>
      </c>
      <c r="G48" s="67">
        <v>700</v>
      </c>
      <c r="H48" s="67">
        <v>3100</v>
      </c>
      <c r="I48" s="67">
        <v>2700</v>
      </c>
      <c r="R48" s="5"/>
    </row>
    <row r="49" spans="1:18" x14ac:dyDescent="0.35">
      <c r="A49" s="79" t="s">
        <v>61</v>
      </c>
      <c r="B49" s="76">
        <v>1130</v>
      </c>
      <c r="C49" s="77">
        <v>4311266</v>
      </c>
      <c r="D49" s="66" t="s">
        <v>107</v>
      </c>
      <c r="E49" s="56">
        <f t="shared" si="1"/>
        <v>4508792</v>
      </c>
      <c r="F49" s="78">
        <f>635292+45600</f>
        <v>680892</v>
      </c>
      <c r="G49" s="67">
        <f>1240000+45600</f>
        <v>1285600</v>
      </c>
      <c r="H49" s="67">
        <f>1250000+46150</f>
        <v>1296150</v>
      </c>
      <c r="I49" s="67">
        <f>1200000+46150</f>
        <v>1246150</v>
      </c>
      <c r="R49" s="5"/>
    </row>
    <row r="50" spans="1:18" x14ac:dyDescent="0.35">
      <c r="A50" s="72" t="s">
        <v>62</v>
      </c>
      <c r="B50" s="76">
        <v>1140</v>
      </c>
      <c r="C50" s="77">
        <v>266592.49</v>
      </c>
      <c r="D50" s="66" t="s">
        <v>107</v>
      </c>
      <c r="E50" s="56">
        <f t="shared" si="1"/>
        <v>0</v>
      </c>
      <c r="F50" s="78"/>
      <c r="G50" s="67"/>
      <c r="H50" s="67"/>
      <c r="I50" s="67"/>
      <c r="R50" s="5"/>
    </row>
    <row r="51" spans="1:18" x14ac:dyDescent="0.35">
      <c r="A51" s="80" t="s">
        <v>63</v>
      </c>
      <c r="B51" s="81">
        <v>1160</v>
      </c>
      <c r="C51" s="56">
        <f>C24+C27+C29+C54+C65</f>
        <v>54595494.240000002</v>
      </c>
      <c r="D51" s="56">
        <v>0</v>
      </c>
      <c r="E51" s="56">
        <f>F51+G51+H51+I51</f>
        <v>49024258.480000004</v>
      </c>
      <c r="F51" s="56">
        <f>F24+F27+F29+F54+F65</f>
        <v>11426153.1</v>
      </c>
      <c r="G51" s="56">
        <f>G24+G27+G29+G54+G65</f>
        <v>12102166.92</v>
      </c>
      <c r="H51" s="56">
        <f>H24+H27+H29+H54+H65</f>
        <v>12586479.619999999</v>
      </c>
      <c r="I51" s="56">
        <f>I24+I27+I29+I54+I65</f>
        <v>12909458.84</v>
      </c>
      <c r="R51" s="5"/>
    </row>
    <row r="52" spans="1:18" x14ac:dyDescent="0.35">
      <c r="A52" s="80" t="s">
        <v>64</v>
      </c>
      <c r="B52" s="81">
        <v>1170</v>
      </c>
      <c r="C52" s="56">
        <f>C40+C41+C42+C43+C44+C45+C46+C47+C48+C49+C50+C57+C70</f>
        <v>51769368.509999998</v>
      </c>
      <c r="D52" s="56">
        <v>0</v>
      </c>
      <c r="E52" s="56">
        <f>F52+G52+H52+I52</f>
        <v>47339268.996200003</v>
      </c>
      <c r="F52" s="56">
        <f>F40+F41+F42+F43+F44+F45+F46+F47+F48+F49+F50+F57+F70</f>
        <v>11009257.7028</v>
      </c>
      <c r="G52" s="56">
        <f>G40+G41+G42+G43+G44+G45+G46+G47+G48+G49+G50+G57+G70</f>
        <v>12232789.807800001</v>
      </c>
      <c r="H52" s="56">
        <f>H40+H41+H42+H43+H44+H45+H46+H47+H48+H49+H50+H57+H70</f>
        <v>11860183.9474</v>
      </c>
      <c r="I52" s="56">
        <f>I40+I41+I42+I43+I44+I45+I46+I47+I48+I49+I50+I57+I70</f>
        <v>12237037.5382</v>
      </c>
      <c r="R52" s="5"/>
    </row>
    <row r="53" spans="1:18" x14ac:dyDescent="0.35">
      <c r="A53" s="147" t="s">
        <v>65</v>
      </c>
      <c r="B53" s="148"/>
      <c r="C53" s="148"/>
      <c r="D53" s="148"/>
      <c r="E53" s="148"/>
      <c r="F53" s="148"/>
      <c r="G53" s="148"/>
      <c r="H53" s="148"/>
      <c r="I53" s="149"/>
      <c r="R53" s="5"/>
    </row>
    <row r="54" spans="1:18" x14ac:dyDescent="0.35">
      <c r="A54" s="82" t="s">
        <v>66</v>
      </c>
      <c r="B54" s="63">
        <v>2010</v>
      </c>
      <c r="C54" s="54">
        <f>C55+C56</f>
        <v>710677.20000000007</v>
      </c>
      <c r="D54" s="54">
        <v>0</v>
      </c>
      <c r="E54" s="54">
        <f>F54+G54+H54+I54</f>
        <v>0</v>
      </c>
      <c r="F54" s="54">
        <f>F55+F56</f>
        <v>0</v>
      </c>
      <c r="G54" s="54">
        <f>G55+G56</f>
        <v>0</v>
      </c>
      <c r="H54" s="54">
        <f>H55+H56</f>
        <v>0</v>
      </c>
      <c r="I54" s="54">
        <f>I55+I56</f>
        <v>0</v>
      </c>
      <c r="R54" s="5"/>
    </row>
    <row r="55" spans="1:18" ht="31.2" x14ac:dyDescent="0.35">
      <c r="A55" s="83" t="s">
        <v>109</v>
      </c>
      <c r="B55" s="65">
        <v>2011</v>
      </c>
      <c r="C55" s="54">
        <v>574737.28</v>
      </c>
      <c r="D55" s="66" t="s">
        <v>107</v>
      </c>
      <c r="E55" s="54">
        <f>F55+G55+H55+I55</f>
        <v>0</v>
      </c>
      <c r="F55" s="54"/>
      <c r="G55" s="54"/>
      <c r="H55" s="54"/>
      <c r="I55" s="54"/>
      <c r="J55" s="167"/>
      <c r="K55" s="168"/>
      <c r="L55" s="168"/>
      <c r="M55" s="168"/>
      <c r="N55" s="168"/>
      <c r="O55" s="168"/>
      <c r="P55" s="168"/>
      <c r="Q55" s="168"/>
      <c r="R55" s="168"/>
    </row>
    <row r="56" spans="1:18" x14ac:dyDescent="0.35">
      <c r="A56" s="83" t="s">
        <v>67</v>
      </c>
      <c r="B56" s="65">
        <v>2012</v>
      </c>
      <c r="C56" s="54">
        <v>135939.92000000001</v>
      </c>
      <c r="D56" s="66" t="s">
        <v>107</v>
      </c>
      <c r="E56" s="54">
        <f>F56+G56+H56+I56</f>
        <v>0</v>
      </c>
      <c r="F56" s="54"/>
      <c r="G56" s="54"/>
      <c r="H56" s="54"/>
      <c r="I56" s="54"/>
      <c r="J56" s="169"/>
      <c r="K56" s="170"/>
      <c r="L56" s="170"/>
      <c r="M56" s="170"/>
      <c r="N56" s="170"/>
      <c r="O56" s="170"/>
      <c r="P56" s="170"/>
      <c r="Q56" s="170"/>
      <c r="R56" s="170"/>
    </row>
    <row r="57" spans="1:18" x14ac:dyDescent="0.35">
      <c r="A57" s="84" t="s">
        <v>97</v>
      </c>
      <c r="B57" s="85">
        <v>3010</v>
      </c>
      <c r="C57" s="86">
        <f>C58+C59+C60+C61+C62+C63</f>
        <v>1677620.68</v>
      </c>
      <c r="D57" s="86">
        <v>0</v>
      </c>
      <c r="E57" s="86">
        <f>F57+G57+H57+I57</f>
        <v>222000</v>
      </c>
      <c r="F57" s="86">
        <f>F58+F59+F60+F61+F62+F63</f>
        <v>55500</v>
      </c>
      <c r="G57" s="86">
        <f>G58+G59+G60+G61+G62+G63</f>
        <v>55500</v>
      </c>
      <c r="H57" s="86">
        <f>H58+H59+H60+H61+H62+H63</f>
        <v>55500</v>
      </c>
      <c r="I57" s="86">
        <f>I58+I59+I60+I61+I62+I63</f>
        <v>55500</v>
      </c>
      <c r="J57" s="175"/>
      <c r="K57" s="175"/>
      <c r="L57" s="175"/>
      <c r="M57" s="175"/>
      <c r="N57" s="175"/>
      <c r="O57" s="175"/>
      <c r="P57" s="175"/>
      <c r="Q57" s="175"/>
      <c r="R57" s="175"/>
    </row>
    <row r="58" spans="1:18" x14ac:dyDescent="0.35">
      <c r="A58" s="72" t="s">
        <v>68</v>
      </c>
      <c r="B58" s="76">
        <v>3011</v>
      </c>
      <c r="C58" s="77"/>
      <c r="D58" s="66" t="s">
        <v>107</v>
      </c>
      <c r="E58" s="56">
        <f t="shared" ref="E58:E63" si="3">F58+G58+H58+I58</f>
        <v>0</v>
      </c>
      <c r="F58" s="78"/>
      <c r="G58" s="67"/>
      <c r="H58" s="67"/>
      <c r="I58" s="67"/>
      <c r="J58" s="175"/>
      <c r="K58" s="175"/>
      <c r="L58" s="175"/>
      <c r="M58" s="175"/>
      <c r="N58" s="175"/>
      <c r="O58" s="175"/>
      <c r="P58" s="175"/>
      <c r="Q58" s="175"/>
      <c r="R58" s="175"/>
    </row>
    <row r="59" spans="1:18" x14ac:dyDescent="0.35">
      <c r="A59" s="72" t="s">
        <v>110</v>
      </c>
      <c r="B59" s="76">
        <v>3012</v>
      </c>
      <c r="C59" s="77">
        <v>1431730.3</v>
      </c>
      <c r="D59" s="66" t="s">
        <v>107</v>
      </c>
      <c r="E59" s="56">
        <f t="shared" si="3"/>
        <v>0</v>
      </c>
      <c r="F59" s="78"/>
      <c r="G59" s="67"/>
      <c r="H59" s="67"/>
      <c r="I59" s="67"/>
      <c r="J59" s="175"/>
      <c r="K59" s="175"/>
      <c r="L59" s="175"/>
      <c r="M59" s="175"/>
      <c r="N59" s="175"/>
      <c r="O59" s="175"/>
      <c r="P59" s="175"/>
      <c r="Q59" s="175"/>
      <c r="R59" s="175"/>
    </row>
    <row r="60" spans="1:18" x14ac:dyDescent="0.35">
      <c r="A60" s="72" t="s">
        <v>111</v>
      </c>
      <c r="B60" s="76">
        <v>3013</v>
      </c>
      <c r="C60" s="77">
        <v>235881.92</v>
      </c>
      <c r="D60" s="66" t="s">
        <v>107</v>
      </c>
      <c r="E60" s="56">
        <f t="shared" si="3"/>
        <v>212000</v>
      </c>
      <c r="F60" s="78">
        <v>53000</v>
      </c>
      <c r="G60" s="67">
        <v>53000</v>
      </c>
      <c r="H60" s="67">
        <v>53000</v>
      </c>
      <c r="I60" s="67">
        <v>53000</v>
      </c>
      <c r="J60" s="175"/>
      <c r="K60" s="175"/>
      <c r="L60" s="175"/>
      <c r="M60" s="175"/>
      <c r="N60" s="175"/>
      <c r="O60" s="175"/>
      <c r="P60" s="175"/>
      <c r="Q60" s="175"/>
      <c r="R60" s="175"/>
    </row>
    <row r="61" spans="1:18" x14ac:dyDescent="0.35">
      <c r="A61" s="72" t="s">
        <v>112</v>
      </c>
      <c r="B61" s="76">
        <v>3014</v>
      </c>
      <c r="C61" s="77">
        <v>10008.459999999999</v>
      </c>
      <c r="D61" s="66" t="s">
        <v>107</v>
      </c>
      <c r="E61" s="56">
        <f t="shared" si="3"/>
        <v>10000</v>
      </c>
      <c r="F61" s="78">
        <v>2500</v>
      </c>
      <c r="G61" s="67">
        <v>2500</v>
      </c>
      <c r="H61" s="67">
        <v>2500</v>
      </c>
      <c r="I61" s="67">
        <v>2500</v>
      </c>
      <c r="R61" s="5"/>
    </row>
    <row r="62" spans="1:18" ht="31.2" x14ac:dyDescent="0.35">
      <c r="A62" s="72" t="s">
        <v>69</v>
      </c>
      <c r="B62" s="76">
        <v>3015</v>
      </c>
      <c r="C62" s="77"/>
      <c r="D62" s="66" t="s">
        <v>107</v>
      </c>
      <c r="E62" s="56">
        <f t="shared" si="3"/>
        <v>0</v>
      </c>
      <c r="F62" s="78"/>
      <c r="G62" s="67"/>
      <c r="H62" s="67"/>
      <c r="I62" s="67"/>
      <c r="R62" s="5"/>
    </row>
    <row r="63" spans="1:18" x14ac:dyDescent="0.35">
      <c r="A63" s="72" t="s">
        <v>20</v>
      </c>
      <c r="B63" s="76">
        <v>3016</v>
      </c>
      <c r="C63" s="77"/>
      <c r="D63" s="66" t="s">
        <v>107</v>
      </c>
      <c r="E63" s="56">
        <f t="shared" si="3"/>
        <v>0</v>
      </c>
      <c r="F63" s="78"/>
      <c r="G63" s="67"/>
      <c r="H63" s="67"/>
      <c r="I63" s="67"/>
      <c r="R63" s="5"/>
    </row>
    <row r="64" spans="1:18" x14ac:dyDescent="0.35">
      <c r="A64" s="147" t="s">
        <v>70</v>
      </c>
      <c r="B64" s="148"/>
      <c r="C64" s="148"/>
      <c r="D64" s="148"/>
      <c r="E64" s="148"/>
      <c r="F64" s="148"/>
      <c r="G64" s="148"/>
      <c r="H64" s="148"/>
      <c r="I64" s="171"/>
      <c r="R64" s="5"/>
    </row>
    <row r="65" spans="1:18" x14ac:dyDescent="0.35">
      <c r="A65" s="87" t="s">
        <v>71</v>
      </c>
      <c r="B65" s="63">
        <v>4010</v>
      </c>
      <c r="C65" s="88">
        <f>C66+C67+C68+C69</f>
        <v>7093.18</v>
      </c>
      <c r="D65" s="88">
        <v>0</v>
      </c>
      <c r="E65" s="56">
        <f>F65+G65+H65+I65</f>
        <v>0</v>
      </c>
      <c r="F65" s="88">
        <f>F66+F67+F68+F69</f>
        <v>0</v>
      </c>
      <c r="G65" s="88">
        <f>G66+G67+G68+G69</f>
        <v>0</v>
      </c>
      <c r="H65" s="88">
        <f>H66+H67+H68+H69</f>
        <v>0</v>
      </c>
      <c r="I65" s="88">
        <f>I66+I67+I68+I69</f>
        <v>0</v>
      </c>
      <c r="R65" s="5"/>
    </row>
    <row r="66" spans="1:18" x14ac:dyDescent="0.35">
      <c r="A66" s="72" t="s">
        <v>72</v>
      </c>
      <c r="B66" s="73">
        <v>4011</v>
      </c>
      <c r="C66" s="77"/>
      <c r="D66" s="66" t="s">
        <v>107</v>
      </c>
      <c r="E66" s="56">
        <f t="shared" ref="E66:E73" si="4">F66+G66+H66+I66</f>
        <v>0</v>
      </c>
      <c r="F66" s="78"/>
      <c r="G66" s="67"/>
      <c r="H66" s="67"/>
      <c r="I66" s="67"/>
      <c r="R66" s="5"/>
    </row>
    <row r="67" spans="1:18" x14ac:dyDescent="0.35">
      <c r="A67" s="72" t="s">
        <v>73</v>
      </c>
      <c r="B67" s="76">
        <v>4012</v>
      </c>
      <c r="C67" s="77"/>
      <c r="D67" s="66" t="s">
        <v>107</v>
      </c>
      <c r="E67" s="56">
        <f t="shared" si="4"/>
        <v>0</v>
      </c>
      <c r="F67" s="78"/>
      <c r="G67" s="67"/>
      <c r="H67" s="67"/>
      <c r="I67" s="67"/>
      <c r="R67" s="5"/>
    </row>
    <row r="68" spans="1:18" x14ac:dyDescent="0.35">
      <c r="A68" s="72" t="s">
        <v>74</v>
      </c>
      <c r="B68" s="76">
        <v>4013</v>
      </c>
      <c r="C68" s="77">
        <v>7093.18</v>
      </c>
      <c r="D68" s="66" t="s">
        <v>107</v>
      </c>
      <c r="E68" s="56">
        <f t="shared" si="4"/>
        <v>0</v>
      </c>
      <c r="F68" s="78"/>
      <c r="G68" s="67"/>
      <c r="H68" s="67"/>
      <c r="I68" s="67"/>
      <c r="R68" s="5"/>
    </row>
    <row r="69" spans="1:18" x14ac:dyDescent="0.35">
      <c r="A69" s="72" t="s">
        <v>75</v>
      </c>
      <c r="B69" s="76">
        <v>4020</v>
      </c>
      <c r="C69" s="77"/>
      <c r="D69" s="66" t="s">
        <v>107</v>
      </c>
      <c r="E69" s="56">
        <f t="shared" si="4"/>
        <v>0</v>
      </c>
      <c r="F69" s="78"/>
      <c r="G69" s="67"/>
      <c r="H69" s="67"/>
      <c r="I69" s="67"/>
      <c r="R69" s="5"/>
    </row>
    <row r="70" spans="1:18" x14ac:dyDescent="0.35">
      <c r="A70" s="80" t="s">
        <v>76</v>
      </c>
      <c r="B70" s="81">
        <v>4030</v>
      </c>
      <c r="C70" s="56">
        <f>C71+C72+C73+C74</f>
        <v>0</v>
      </c>
      <c r="D70" s="56">
        <v>0</v>
      </c>
      <c r="E70" s="56">
        <f>F70+G70+H70+I70</f>
        <v>0</v>
      </c>
      <c r="F70" s="56">
        <f>F71+F72+F73+F74</f>
        <v>0</v>
      </c>
      <c r="G70" s="56">
        <f>G71+G72+G73+G74</f>
        <v>0</v>
      </c>
      <c r="H70" s="56">
        <f>H71+H72+H73+H74</f>
        <v>0</v>
      </c>
      <c r="I70" s="56">
        <f>I71+I72+I73+I74</f>
        <v>0</v>
      </c>
      <c r="R70" s="5"/>
    </row>
    <row r="71" spans="1:18" x14ac:dyDescent="0.35">
      <c r="A71" s="72" t="s">
        <v>72</v>
      </c>
      <c r="B71" s="76">
        <v>4031</v>
      </c>
      <c r="C71" s="77"/>
      <c r="D71" s="66" t="s">
        <v>107</v>
      </c>
      <c r="E71" s="56">
        <f t="shared" si="4"/>
        <v>0</v>
      </c>
      <c r="F71" s="78"/>
      <c r="G71" s="67"/>
      <c r="H71" s="67"/>
      <c r="I71" s="67"/>
      <c r="R71" s="5"/>
    </row>
    <row r="72" spans="1:18" x14ac:dyDescent="0.35">
      <c r="A72" s="72" t="s">
        <v>73</v>
      </c>
      <c r="B72" s="76">
        <v>4032</v>
      </c>
      <c r="C72" s="77"/>
      <c r="D72" s="66" t="s">
        <v>107</v>
      </c>
      <c r="E72" s="56">
        <f t="shared" si="4"/>
        <v>0</v>
      </c>
      <c r="F72" s="78"/>
      <c r="G72" s="67"/>
      <c r="H72" s="67"/>
      <c r="I72" s="67"/>
      <c r="R72" s="5"/>
    </row>
    <row r="73" spans="1:18" x14ac:dyDescent="0.35">
      <c r="A73" s="72" t="s">
        <v>74</v>
      </c>
      <c r="B73" s="76">
        <v>4033</v>
      </c>
      <c r="C73" s="77"/>
      <c r="D73" s="66" t="s">
        <v>107</v>
      </c>
      <c r="E73" s="56">
        <f t="shared" si="4"/>
        <v>0</v>
      </c>
      <c r="F73" s="78"/>
      <c r="G73" s="67"/>
      <c r="H73" s="67"/>
      <c r="I73" s="67"/>
      <c r="R73" s="5"/>
    </row>
    <row r="74" spans="1:18" x14ac:dyDescent="0.35">
      <c r="A74" s="79" t="s">
        <v>77</v>
      </c>
      <c r="B74" s="76">
        <v>4040</v>
      </c>
      <c r="C74" s="77"/>
      <c r="D74" s="66" t="s">
        <v>107</v>
      </c>
      <c r="E74" s="56">
        <f>F74+G74+H74+I74</f>
        <v>0</v>
      </c>
      <c r="F74" s="78"/>
      <c r="G74" s="67"/>
      <c r="H74" s="67"/>
      <c r="I74" s="67"/>
      <c r="R74" s="5"/>
    </row>
    <row r="75" spans="1:18" x14ac:dyDescent="0.35">
      <c r="A75" s="172" t="s">
        <v>78</v>
      </c>
      <c r="B75" s="173"/>
      <c r="C75" s="173"/>
      <c r="D75" s="173"/>
      <c r="E75" s="173"/>
      <c r="F75" s="173"/>
      <c r="G75" s="173"/>
      <c r="H75" s="173"/>
      <c r="I75" s="174"/>
      <c r="R75" s="5"/>
    </row>
    <row r="76" spans="1:18" x14ac:dyDescent="0.35">
      <c r="A76" s="2" t="s">
        <v>12</v>
      </c>
      <c r="B76" s="63">
        <v>5010</v>
      </c>
      <c r="C76" s="54">
        <f>C51-C52</f>
        <v>2826125.7300000042</v>
      </c>
      <c r="D76" s="54">
        <f>D51-D52</f>
        <v>0</v>
      </c>
      <c r="E76" s="56">
        <f>F76+G76+H76+I76</f>
        <v>1684989.4837999977</v>
      </c>
      <c r="F76" s="54">
        <f>F51-F52</f>
        <v>416895.39719999954</v>
      </c>
      <c r="G76" s="54">
        <f>G51-G52</f>
        <v>-130622.88780000061</v>
      </c>
      <c r="H76" s="54">
        <f>H51-H52</f>
        <v>726295.67259999923</v>
      </c>
      <c r="I76" s="54">
        <f>I51-I52</f>
        <v>672421.30179999955</v>
      </c>
      <c r="J76" s="40"/>
      <c r="R76" s="5"/>
    </row>
    <row r="77" spans="1:18" x14ac:dyDescent="0.35">
      <c r="A77" s="3" t="s">
        <v>13</v>
      </c>
      <c r="B77" s="65">
        <v>5011</v>
      </c>
      <c r="C77" s="54">
        <f>C76-C78</f>
        <v>2826125.7300000042</v>
      </c>
      <c r="D77" s="54">
        <f>D76-D78</f>
        <v>0</v>
      </c>
      <c r="E77" s="56">
        <f>F77+G77+H77+I77</f>
        <v>1684989.4837999977</v>
      </c>
      <c r="F77" s="54">
        <f>F76-F78</f>
        <v>416895.39719999954</v>
      </c>
      <c r="G77" s="54">
        <f>G76-G78</f>
        <v>-130622.88780000061</v>
      </c>
      <c r="H77" s="54">
        <f>H76-H78</f>
        <v>726295.67259999923</v>
      </c>
      <c r="I77" s="54">
        <f>I76-I78</f>
        <v>672421.30179999955</v>
      </c>
      <c r="R77" s="5"/>
    </row>
    <row r="78" spans="1:18" x14ac:dyDescent="0.35">
      <c r="A78" s="4" t="s">
        <v>14</v>
      </c>
      <c r="B78" s="65">
        <v>5012</v>
      </c>
      <c r="C78" s="54"/>
      <c r="D78" s="54"/>
      <c r="E78" s="56">
        <f>F78+G78+H78+I78</f>
        <v>0</v>
      </c>
      <c r="F78" s="54"/>
      <c r="G78" s="89"/>
      <c r="H78" s="89"/>
      <c r="I78" s="89"/>
      <c r="R78" s="5"/>
    </row>
    <row r="79" spans="1:18" x14ac:dyDescent="0.35">
      <c r="A79" s="147" t="s">
        <v>79</v>
      </c>
      <c r="B79" s="148"/>
      <c r="C79" s="148"/>
      <c r="D79" s="148"/>
      <c r="E79" s="148"/>
      <c r="F79" s="148"/>
      <c r="G79" s="148"/>
      <c r="H79" s="148"/>
      <c r="I79" s="149"/>
      <c r="R79" s="5"/>
    </row>
    <row r="80" spans="1:18" x14ac:dyDescent="0.35">
      <c r="A80" s="82" t="s">
        <v>80</v>
      </c>
      <c r="B80" s="63">
        <v>6010</v>
      </c>
      <c r="C80" s="90">
        <f>C81+C82+C83+C84+C85+C86</f>
        <v>11675306.350000001</v>
      </c>
      <c r="D80" s="90">
        <v>0</v>
      </c>
      <c r="E80" s="90">
        <f t="shared" ref="E80:E86" si="5">F80+G80+H80+I80</f>
        <v>11799660.64215</v>
      </c>
      <c r="F80" s="90">
        <f>F81+F82+F83+F84+F85+F86</f>
        <v>2792053.9071000004</v>
      </c>
      <c r="G80" s="90">
        <f>G81+G82+G83+G84+G85+G86</f>
        <v>3050926.8608500003</v>
      </c>
      <c r="H80" s="90">
        <f>H81+H82+H83+H84+H85+H86</f>
        <v>2956114.37555</v>
      </c>
      <c r="I80" s="90">
        <f>I81+I82+I83+I84+I85+I86</f>
        <v>3000565.4986499995</v>
      </c>
      <c r="R80" s="5"/>
    </row>
    <row r="81" spans="1:18" x14ac:dyDescent="0.35">
      <c r="A81" s="91" t="s">
        <v>81</v>
      </c>
      <c r="B81" s="73">
        <v>6011</v>
      </c>
      <c r="C81" s="74"/>
      <c r="D81" s="66" t="s">
        <v>107</v>
      </c>
      <c r="E81" s="90">
        <f t="shared" si="5"/>
        <v>0</v>
      </c>
      <c r="F81" s="75"/>
      <c r="G81" s="75"/>
      <c r="H81" s="75"/>
      <c r="I81" s="92"/>
      <c r="K81" s="93"/>
      <c r="R81" s="5"/>
    </row>
    <row r="82" spans="1:18" x14ac:dyDescent="0.35">
      <c r="A82" s="94" t="s">
        <v>82</v>
      </c>
      <c r="B82" s="73">
        <v>6012</v>
      </c>
      <c r="C82" s="77">
        <v>425923.8</v>
      </c>
      <c r="D82" s="66" t="s">
        <v>107</v>
      </c>
      <c r="E82" s="90">
        <f t="shared" si="5"/>
        <v>426493.75815000001</v>
      </c>
      <c r="F82" s="78">
        <f>F40*0.015</f>
        <v>100917.61109999999</v>
      </c>
      <c r="G82" s="78">
        <f>G40*0.015</f>
        <v>110274.46485</v>
      </c>
      <c r="H82" s="78">
        <f>H40*0.015</f>
        <v>106847.50754999999</v>
      </c>
      <c r="I82" s="126">
        <f t="shared" ref="I82" si="6">I40*0.015</f>
        <v>108454.17464999999</v>
      </c>
      <c r="K82" s="93"/>
      <c r="R82" s="5"/>
    </row>
    <row r="83" spans="1:18" x14ac:dyDescent="0.35">
      <c r="A83" s="94" t="s">
        <v>83</v>
      </c>
      <c r="B83" s="73">
        <v>6013</v>
      </c>
      <c r="C83" s="77"/>
      <c r="D83" s="66" t="s">
        <v>107</v>
      </c>
      <c r="E83" s="90">
        <f t="shared" si="5"/>
        <v>0</v>
      </c>
      <c r="F83" s="78"/>
      <c r="G83" s="67"/>
      <c r="H83" s="95"/>
      <c r="I83" s="67"/>
      <c r="R83" s="5"/>
    </row>
    <row r="84" spans="1:18" x14ac:dyDescent="0.35">
      <c r="A84" s="94" t="s">
        <v>84</v>
      </c>
      <c r="B84" s="73">
        <v>6014</v>
      </c>
      <c r="C84" s="77">
        <v>5111085.6500000004</v>
      </c>
      <c r="D84" s="66" t="s">
        <v>107</v>
      </c>
      <c r="E84" s="90">
        <f t="shared" si="5"/>
        <v>5117925.0977999996</v>
      </c>
      <c r="F84" s="78">
        <f>F40*0.18</f>
        <v>1211011.3332</v>
      </c>
      <c r="G84" s="78">
        <f t="shared" ref="G84:I84" si="7">G40*0.18</f>
        <v>1323293.5782000001</v>
      </c>
      <c r="H84" s="78">
        <f t="shared" si="7"/>
        <v>1282170.0906</v>
      </c>
      <c r="I84" s="127">
        <f t="shared" si="7"/>
        <v>1301450.0957999998</v>
      </c>
      <c r="R84" s="5"/>
    </row>
    <row r="85" spans="1:18" x14ac:dyDescent="0.35">
      <c r="A85" s="96" t="s">
        <v>85</v>
      </c>
      <c r="B85" s="73">
        <v>6015</v>
      </c>
      <c r="C85" s="97">
        <v>6138296.9000000004</v>
      </c>
      <c r="D85" s="66" t="s">
        <v>107</v>
      </c>
      <c r="E85" s="90">
        <f t="shared" si="5"/>
        <v>6255241.7862</v>
      </c>
      <c r="F85" s="57">
        <f>F41</f>
        <v>1480124.9628000001</v>
      </c>
      <c r="G85" s="57">
        <f t="shared" ref="G85:I85" si="8">G41</f>
        <v>1617358.8178000001</v>
      </c>
      <c r="H85" s="57">
        <f t="shared" si="8"/>
        <v>1567096.7774</v>
      </c>
      <c r="I85" s="128">
        <f t="shared" si="8"/>
        <v>1590661.2282</v>
      </c>
      <c r="R85" s="5"/>
    </row>
    <row r="86" spans="1:18" x14ac:dyDescent="0.35">
      <c r="A86" s="98" t="s">
        <v>86</v>
      </c>
      <c r="B86" s="73">
        <v>6016</v>
      </c>
      <c r="C86" s="66"/>
      <c r="D86" s="66" t="s">
        <v>107</v>
      </c>
      <c r="E86" s="90">
        <f t="shared" si="5"/>
        <v>0</v>
      </c>
      <c r="F86" s="66"/>
      <c r="G86" s="67"/>
      <c r="H86" s="67"/>
      <c r="I86" s="67"/>
      <c r="R86" s="5"/>
    </row>
    <row r="87" spans="1:18" x14ac:dyDescent="0.35">
      <c r="A87" s="144" t="s">
        <v>87</v>
      </c>
      <c r="B87" s="145"/>
      <c r="C87" s="145"/>
      <c r="D87" s="145"/>
      <c r="E87" s="145"/>
      <c r="F87" s="145"/>
      <c r="G87" s="145"/>
      <c r="H87" s="145"/>
      <c r="I87" s="146"/>
    </row>
    <row r="88" spans="1:18" x14ac:dyDescent="0.35">
      <c r="A88" s="83" t="s">
        <v>10</v>
      </c>
      <c r="B88" s="73">
        <v>7010</v>
      </c>
      <c r="C88" s="99"/>
      <c r="D88" s="66" t="s">
        <v>107</v>
      </c>
      <c r="E88" s="99"/>
      <c r="F88" s="99">
        <v>175</v>
      </c>
      <c r="G88" s="99">
        <v>175</v>
      </c>
      <c r="H88" s="99">
        <v>175</v>
      </c>
      <c r="I88" s="99">
        <v>175</v>
      </c>
    </row>
    <row r="89" spans="1:18" x14ac:dyDescent="0.35">
      <c r="A89" s="83"/>
      <c r="B89" s="73"/>
      <c r="C89" s="99"/>
      <c r="D89" s="66" t="s">
        <v>107</v>
      </c>
      <c r="E89" s="99"/>
      <c r="F89" s="99" t="s">
        <v>15</v>
      </c>
      <c r="G89" s="99" t="s">
        <v>16</v>
      </c>
      <c r="H89" s="99" t="s">
        <v>17</v>
      </c>
      <c r="I89" s="99" t="s">
        <v>88</v>
      </c>
      <c r="J89" s="40"/>
    </row>
    <row r="90" spans="1:18" x14ac:dyDescent="0.35">
      <c r="A90" s="83" t="s">
        <v>89</v>
      </c>
      <c r="B90" s="76">
        <v>7011</v>
      </c>
      <c r="C90" s="100">
        <v>24494100</v>
      </c>
      <c r="D90" s="66" t="s">
        <v>107</v>
      </c>
      <c r="E90" s="100"/>
      <c r="F90" s="100">
        <v>24635069</v>
      </c>
      <c r="G90" s="100"/>
      <c r="H90" s="100"/>
      <c r="I90" s="101"/>
    </row>
    <row r="91" spans="1:18" x14ac:dyDescent="0.35">
      <c r="A91" s="83" t="s">
        <v>90</v>
      </c>
      <c r="B91" s="76">
        <v>7012</v>
      </c>
      <c r="C91" s="100"/>
      <c r="D91" s="66" t="s">
        <v>107</v>
      </c>
      <c r="E91" s="100"/>
      <c r="F91" s="102"/>
      <c r="G91" s="103"/>
      <c r="H91" s="103"/>
      <c r="I91" s="103"/>
    </row>
    <row r="92" spans="1:18" x14ac:dyDescent="0.35">
      <c r="A92" s="83" t="s">
        <v>91</v>
      </c>
      <c r="B92" s="76">
        <v>7013</v>
      </c>
      <c r="C92" s="100"/>
      <c r="D92" s="66" t="s">
        <v>107</v>
      </c>
      <c r="E92" s="100"/>
      <c r="F92" s="102"/>
      <c r="G92" s="103"/>
      <c r="H92" s="103"/>
      <c r="I92" s="103"/>
    </row>
    <row r="93" spans="1:18" x14ac:dyDescent="0.35">
      <c r="A93" s="83" t="s">
        <v>92</v>
      </c>
      <c r="B93" s="104">
        <v>7016</v>
      </c>
      <c r="C93" s="105"/>
      <c r="D93" s="66" t="s">
        <v>107</v>
      </c>
      <c r="E93" s="105"/>
      <c r="F93" s="106"/>
      <c r="G93" s="107"/>
      <c r="H93" s="107"/>
      <c r="I93" s="107"/>
    </row>
    <row r="94" spans="1:18" x14ac:dyDescent="0.35">
      <c r="A94" s="83" t="s">
        <v>93</v>
      </c>
      <c r="B94" s="65">
        <v>7020</v>
      </c>
      <c r="C94" s="108"/>
      <c r="D94" s="66" t="s">
        <v>107</v>
      </c>
      <c r="E94" s="108"/>
      <c r="F94" s="108"/>
      <c r="G94" s="109"/>
      <c r="H94" s="109"/>
      <c r="I94" s="109"/>
      <c r="J94" s="39"/>
      <c r="K94" s="39"/>
      <c r="L94" s="39"/>
      <c r="M94" s="39"/>
      <c r="N94" s="39"/>
      <c r="O94" s="39"/>
      <c r="P94" s="39"/>
      <c r="Q94" s="39"/>
      <c r="R94" s="110"/>
    </row>
    <row r="95" spans="1:18" x14ac:dyDescent="0.35">
      <c r="A95" s="111"/>
      <c r="B95" s="112"/>
      <c r="C95" s="113"/>
      <c r="D95" s="113"/>
      <c r="E95" s="113"/>
      <c r="F95" s="113"/>
      <c r="G95" s="114"/>
      <c r="H95" s="114"/>
      <c r="I95" s="114"/>
    </row>
    <row r="96" spans="1:18" x14ac:dyDescent="0.35">
      <c r="A96" s="8" t="s">
        <v>117</v>
      </c>
      <c r="B96" s="9"/>
      <c r="C96" s="115"/>
      <c r="D96" s="116"/>
      <c r="E96" s="137" t="s">
        <v>118</v>
      </c>
      <c r="F96" s="137"/>
      <c r="G96" s="117"/>
    </row>
    <row r="97" spans="1:8" x14ac:dyDescent="0.35">
      <c r="A97" s="118"/>
      <c r="B97" s="119"/>
      <c r="C97" s="120" t="s">
        <v>5</v>
      </c>
      <c r="D97" s="138" t="s">
        <v>19</v>
      </c>
      <c r="E97" s="138"/>
      <c r="F97" s="138"/>
    </row>
    <row r="98" spans="1:8" x14ac:dyDescent="0.35">
      <c r="A98" s="118" t="s">
        <v>119</v>
      </c>
      <c r="B98" s="119"/>
      <c r="C98" s="44"/>
      <c r="D98" s="119"/>
      <c r="E98" s="139" t="s">
        <v>120</v>
      </c>
      <c r="F98" s="139"/>
    </row>
    <row r="99" spans="1:8" x14ac:dyDescent="0.35">
      <c r="A99" s="118"/>
      <c r="B99" s="119"/>
      <c r="C99" s="120" t="s">
        <v>5</v>
      </c>
      <c r="D99" s="138" t="s">
        <v>19</v>
      </c>
      <c r="E99" s="138"/>
      <c r="F99" s="138"/>
    </row>
    <row r="102" spans="1:8" x14ac:dyDescent="0.35">
      <c r="A102" s="8"/>
      <c r="B102" s="8"/>
      <c r="C102" s="9"/>
      <c r="D102" s="9"/>
      <c r="E102" s="9"/>
      <c r="F102" s="9"/>
      <c r="G102" s="9"/>
      <c r="H102" s="9"/>
    </row>
    <row r="103" spans="1:8" x14ac:dyDescent="0.35">
      <c r="A103" s="8"/>
      <c r="B103" s="8"/>
      <c r="C103" s="9"/>
      <c r="D103" s="9"/>
      <c r="E103" s="9"/>
      <c r="F103" s="9"/>
      <c r="G103" s="9"/>
      <c r="H103" s="9"/>
    </row>
    <row r="104" spans="1:8" x14ac:dyDescent="0.35">
      <c r="A104" s="8"/>
      <c r="B104" s="8"/>
      <c r="C104" s="9"/>
      <c r="D104" s="9"/>
      <c r="E104" s="9"/>
      <c r="F104" s="9"/>
      <c r="G104" s="9"/>
      <c r="H104" s="9"/>
    </row>
    <row r="105" spans="1:8" x14ac:dyDescent="0.35">
      <c r="A105" s="8"/>
      <c r="B105" s="8"/>
      <c r="C105" s="9"/>
      <c r="D105" s="9"/>
      <c r="E105" s="9"/>
      <c r="F105" s="9"/>
      <c r="G105" s="9"/>
      <c r="H105" s="9"/>
    </row>
    <row r="106" spans="1:8" x14ac:dyDescent="0.35">
      <c r="A106" s="8"/>
      <c r="B106" s="8"/>
      <c r="C106" s="9"/>
      <c r="D106" s="9"/>
      <c r="E106" s="9"/>
      <c r="F106" s="9"/>
      <c r="G106" s="9"/>
      <c r="H106" s="9"/>
    </row>
    <row r="107" spans="1:8" x14ac:dyDescent="0.35">
      <c r="A107" s="8"/>
      <c r="B107" s="8"/>
      <c r="C107" s="9"/>
      <c r="D107" s="9"/>
      <c r="E107" s="9"/>
      <c r="F107" s="9"/>
      <c r="G107" s="9"/>
      <c r="H107" s="9"/>
    </row>
  </sheetData>
  <mergeCells count="37">
    <mergeCell ref="J34:R34"/>
    <mergeCell ref="J55:R55"/>
    <mergeCell ref="J56:R56"/>
    <mergeCell ref="A64:I64"/>
    <mergeCell ref="A75:I75"/>
    <mergeCell ref="J57:R60"/>
    <mergeCell ref="J24:P24"/>
    <mergeCell ref="J25:R25"/>
    <mergeCell ref="J27:R27"/>
    <mergeCell ref="J28:R28"/>
    <mergeCell ref="J32:R32"/>
    <mergeCell ref="A14:I14"/>
    <mergeCell ref="A15:I15"/>
    <mergeCell ref="A16:I16"/>
    <mergeCell ref="A17:I17"/>
    <mergeCell ref="E19:E20"/>
    <mergeCell ref="F19:I19"/>
    <mergeCell ref="A19:A20"/>
    <mergeCell ref="B19:B20"/>
    <mergeCell ref="C19:C20"/>
    <mergeCell ref="E96:F96"/>
    <mergeCell ref="D97:F97"/>
    <mergeCell ref="E98:F98"/>
    <mergeCell ref="D99:F99"/>
    <mergeCell ref="D19:D20"/>
    <mergeCell ref="A22:I22"/>
    <mergeCell ref="A23:I23"/>
    <mergeCell ref="A39:I39"/>
    <mergeCell ref="A53:I53"/>
    <mergeCell ref="A79:I79"/>
    <mergeCell ref="A87:I87"/>
    <mergeCell ref="D12:F12"/>
    <mergeCell ref="D2:I2"/>
    <mergeCell ref="D4:I4"/>
    <mergeCell ref="D5:I5"/>
    <mergeCell ref="D6:I6"/>
    <mergeCell ref="D7:I7"/>
  </mergeCells>
  <pageMargins left="0.82677165354330717" right="0.43307086614173229" top="0.74803149606299213" bottom="0.74803149606299213" header="0" footer="0"/>
  <pageSetup paperSize="9" scale="7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 (форма плану)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Geo1</dc:creator>
  <cp:lastModifiedBy>Пользователь Windows</cp:lastModifiedBy>
  <cp:lastPrinted>2021-12-24T13:06:58Z</cp:lastPrinted>
  <dcterms:created xsi:type="dcterms:W3CDTF">2016-09-17T08:38:05Z</dcterms:created>
  <dcterms:modified xsi:type="dcterms:W3CDTF">2022-01-06T09:13:15Z</dcterms:modified>
</cp:coreProperties>
</file>