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7" activeTab="0"/>
  </bookViews>
  <sheets>
    <sheet name="Додаток 1 Фін.план" sheetId="1" r:id="rId1"/>
  </sheets>
  <definedNames>
    <definedName name="_xlnm.Print_Area" localSheetId="0">'Додаток 1 Фін.план'!$A$1:$I$104</definedName>
  </definedNames>
  <calcPr fullCalcOnLoad="1" refMode="R1C1"/>
</workbook>
</file>

<file path=xl/sharedStrings.xml><?xml version="1.0" encoding="utf-8"?>
<sst xmlns="http://schemas.openxmlformats.org/spreadsheetml/2006/main" count="146" uniqueCount="138">
  <si>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</si>
  <si>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</si>
  <si>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</si>
  <si>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</si>
  <si>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</si>
  <si>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</si>
  <si>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</si>
  <si>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</si>
  <si>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</si>
  <si>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</si>
  <si>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</si>
  <si>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</si>
  <si>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</si>
  <si>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</si>
  <si>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</si>
  <si>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</si>
  <si>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</si>
  <si>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</si>
  <si>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</si>
  <si>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</si>
  <si>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</si>
  <si>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</si>
  <si>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</si>
  <si>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</si>
  <si>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</si>
  <si>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</si>
  <si>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</si>
  <si>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</si>
  <si>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</si>
  <si>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</si>
  <si>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</si>
  <si>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</si>
  <si>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</si>
  <si>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</si>
  <si>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</si>
  <si>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</si>
  <si>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</si>
  <si>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</si>
  <si>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</si>
  <si>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</si>
  <si>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</si>
  <si>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</si>
  <si>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</si>
  <si>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</si>
  <si>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</si>
  <si>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</si>
  <si>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</si>
  <si>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</si>
  <si>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</si>
  <si>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</si>
  <si>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</si>
  <si>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</si>
  <si>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</si>
  <si>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</si>
  <si>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</si>
  <si>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</si>
  <si>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</si>
  <si>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</si>
  <si>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</si>
  <si>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</si>
  <si>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</si>
  <si>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</si>
  <si>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</si>
  <si>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Середньооблікова кількість штатних працівників</t>
  </si>
  <si>
    <t>Місцезнаходження</t>
  </si>
  <si>
    <t>Телефон</t>
  </si>
  <si>
    <t xml:space="preserve">   медична субвенція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</si>
  <si>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</si>
  <si>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</si>
  <si>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</si>
  <si>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</si>
  <si>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</si>
  <si>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</si>
  <si>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</si>
  <si>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</si>
  <si>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</si>
  <si>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</si>
  <si>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</si>
  <si>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</si>
  <si>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</si>
  <si>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</si>
  <si>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</si>
  <si>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</si>
  <si>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</si>
  <si>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</si>
  <si>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</si>
  <si>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</si>
  <si>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</si>
  <si>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</si>
  <si>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</si>
  <si>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</si>
  <si>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</si>
  <si>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</si>
  <si>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</si>
  <si>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</si>
  <si>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</si>
  <si>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</si>
  <si>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</si>
  <si>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</si>
  <si>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</si>
  <si>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</si>
  <si>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>Надходження (дохід)  від реалізації продукції (товарів, робіт, послуг), у т.ч.:</t>
  </si>
  <si>
    <t>Інші надходження (доходи) , у т.ч.:</t>
  </si>
  <si>
    <t>очикувані доходи від % по депозитах</t>
  </si>
  <si>
    <t>надходження (доходи) від реалізації майна</t>
  </si>
  <si>
    <t>реалізація дров, ганчірря та інше</t>
  </si>
  <si>
    <t>надходження (дохід) від оренди майна</t>
  </si>
  <si>
    <t>відшкодування (очикуване)</t>
  </si>
  <si>
    <t>надходження (дохід) від централізованого постачання</t>
  </si>
  <si>
    <t>очікувані фактичні видатки, які будуть зазначені у ф-2 (казначейська форма)</t>
  </si>
  <si>
    <t>Прогноз на наступний рік</t>
  </si>
  <si>
    <r>
      <t xml:space="preserve">якщо подарунок актив тривалого викоритання, то доходи від такої операції треба визначати поступово (у розмірі амортизації), по мірі використання такого активу. Так само це працює й щодо отриманих наперед платежів, наприклад з оренди. Їх треба визнавати доходами періоду частинами. Отримання коштів, подарунків, гуманітарної допомоги від благодійної допомоги без визначеної мети використання. </t>
    </r>
    <r>
      <rPr>
        <b/>
        <sz val="13.5"/>
        <color indexed="8"/>
        <rFont val="Calibri"/>
        <family val="2"/>
      </rPr>
      <t>Це уже не цільове фінансування, а просто дохід від безоплатно отриманих активів: обліковуємо за Кт рахунку 718 (якщо отримано гроші або інші оборотні активи) або Кт рахунку 424 (якщо це основні засоби)</t>
    </r>
  </si>
  <si>
    <r>
      <t xml:space="preserve">очикувані доходи (сума договору з НСЗУ) з поквартальною розбивкою. </t>
    </r>
    <r>
      <rPr>
        <b/>
        <sz val="13.5"/>
        <color indexed="8"/>
        <rFont val="Calibri"/>
        <family val="2"/>
      </rPr>
      <t>Отримання доходу по наданню послуг НСЗУ: Дт 361 Кт 703. Якщо кошти отримані наперед, то це аванс, а не цільове фінансування, тобто Дт 311 Кт 681</t>
    </r>
    <r>
      <rPr>
        <sz val="13.5"/>
        <color indexed="8"/>
        <rFont val="Calibri"/>
        <family val="2"/>
      </rPr>
      <t xml:space="preserve">
</t>
    </r>
  </si>
  <si>
    <r>
      <t xml:space="preserve">очікувані фактичні видатки, які будуть зазначені у ф-2 (казначейська форма)+ф 3-4. </t>
    </r>
    <r>
      <rPr>
        <b/>
        <sz val="13.5"/>
        <rFont val="Calibri"/>
        <family val="2"/>
      </rPr>
      <t>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інвалідністю): Дт 311 Кт 481 (отримання коштів з бюджету); Дт 481 Кт 718 (визнання доходу по коштам цільового фінансування)</t>
    </r>
    <r>
      <rPr>
        <sz val="13.5"/>
        <rFont val="Calibri"/>
        <family val="2"/>
      </rPr>
      <t xml:space="preserve">
</t>
    </r>
  </si>
  <si>
    <t xml:space="preserve">отримання грошей як попередньої оплати щодо послуг, які надаються тривалий час (наприклад, за оренду). Окрім авансового рахунку 681 також часто використовується рахунок 69 “Доходи майбутніх періодів”.
</t>
  </si>
  <si>
    <t>Одиниця виміру             грн.</t>
  </si>
  <si>
    <t>в т.ч. амортизація, яка відноситься на фін результат</t>
  </si>
  <si>
    <t xml:space="preserve">Надходження (дохід) за рахунок коштів бюджету міста </t>
  </si>
  <si>
    <t>1021</t>
  </si>
  <si>
    <t>1022</t>
  </si>
  <si>
    <t>Х</t>
  </si>
  <si>
    <t>у тому числі енергоносії</t>
  </si>
  <si>
    <t>тільки програми: "Здоров'я населення", "Паліативна допомога", "Партиципаторне бюджетування" та інші</t>
  </si>
  <si>
    <t xml:space="preserve">Дохід з місцевого бюджету за цільовими програмами </t>
  </si>
  <si>
    <t xml:space="preserve">Дохід з місцевого бюджету за програмою підтримки </t>
  </si>
  <si>
    <t xml:space="preserve"> комунального некомерційного підприємства "Лівобережна стоматологічна поліклініка" Дніпровської міської ради</t>
  </si>
  <si>
    <t>Т.П. Копоть</t>
  </si>
  <si>
    <t>на  2020  рік</t>
  </si>
  <si>
    <t>видаткти</t>
  </si>
  <si>
    <t xml:space="preserve">   інші (профсоюзні внески)</t>
  </si>
  <si>
    <t>надходження б/л з ФСС???</t>
  </si>
  <si>
    <t>Генеральний директор</t>
  </si>
  <si>
    <t>Заступник генерального директора з економічних питань</t>
  </si>
  <si>
    <t>Головний бухгалтер</t>
  </si>
  <si>
    <t>амортизація</t>
  </si>
  <si>
    <t>М.Г. Віннікова</t>
  </si>
  <si>
    <t>С.В. Лагута</t>
  </si>
  <si>
    <t>Інші надходження (дохід) (депонована заробітна плата)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</si>
</sst>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.00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"/>
    <numFmt numFmtId="197" formatCode="#,##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3.5"/>
      <name val="Calibri"/>
      <family val="2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b/>
      <sz val="13.5"/>
      <color indexed="8"/>
      <name val="Calibri"/>
      <family val="2"/>
    </font>
    <font>
      <sz val="14"/>
      <name val="Times New Roman"/>
      <family val="1"/>
    </font>
    <font>
      <sz val="13.5"/>
      <color indexed="8"/>
      <name val="Calibri"/>
      <family val="2"/>
    </font>
    <font>
      <b/>
      <sz val="13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3.5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b/>
      <sz val="13.5"/>
      <color theme="1"/>
      <name val="Calibri"/>
      <family val="2"/>
    </font>
    <font>
      <sz val="13.5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Arial"/>
      <family val="2"/>
    </font>
    <font>
      <sz val="13.5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7" fillId="0" borderId="0" xfId="50" applyFont="1" applyAlignment="1">
      <alignment horizontal="center"/>
      <protection/>
    </xf>
    <xf numFmtId="0" fontId="4" fillId="0" borderId="0" xfId="50" applyFont="1" applyAlignment="1" applyProtection="1">
      <alignment horizontal="center" vertical="center" wrapText="1"/>
      <protection locked="0"/>
    </xf>
    <xf numFmtId="0" fontId="5" fillId="0" borderId="0" xfId="50" applyFont="1" applyAlignment="1" applyProtection="1">
      <alignment horizontal="center" vertical="center" wrapText="1"/>
      <protection locked="0"/>
    </xf>
    <xf numFmtId="0" fontId="33" fillId="0" borderId="0" xfId="50" applyFont="1" applyAlignment="1" applyProtection="1">
      <alignment horizontal="center" vertical="center"/>
      <protection locked="0"/>
    </xf>
    <xf numFmtId="0" fontId="57" fillId="0" borderId="0" xfId="50" applyFont="1">
      <alignment/>
      <protection/>
    </xf>
    <xf numFmtId="0" fontId="57" fillId="33" borderId="0" xfId="50" applyFont="1" applyFill="1">
      <alignment/>
      <protection/>
    </xf>
    <xf numFmtId="0" fontId="6" fillId="0" borderId="0" xfId="50" applyFont="1" applyAlignment="1" applyProtection="1">
      <alignment horizontal="left" vertical="center" wrapText="1"/>
      <protection locked="0"/>
    </xf>
    <xf numFmtId="0" fontId="7" fillId="0" borderId="0" xfId="50" applyFont="1" applyAlignment="1" applyProtection="1">
      <alignment horizontal="left" vertical="center"/>
      <protection locked="0"/>
    </xf>
    <xf numFmtId="0" fontId="7" fillId="0" borderId="0" xfId="50" applyFont="1" applyAlignment="1">
      <alignment horizontal="left"/>
      <protection/>
    </xf>
    <xf numFmtId="0" fontId="7" fillId="0" borderId="0" xfId="50" applyFont="1">
      <alignment/>
      <protection/>
    </xf>
    <xf numFmtId="0" fontId="9" fillId="34" borderId="0" xfId="50" applyFont="1" applyFill="1" applyBorder="1">
      <alignment/>
      <protection/>
    </xf>
    <xf numFmtId="0" fontId="9" fillId="34" borderId="0" xfId="50" applyFont="1" applyFill="1" applyBorder="1" applyAlignment="1">
      <alignment horizontal="center"/>
      <protection/>
    </xf>
    <xf numFmtId="0" fontId="7" fillId="0" borderId="10" xfId="50" applyFont="1" applyBorder="1" applyAlignment="1">
      <alignment horizontal="center" vertical="center"/>
      <protection/>
    </xf>
    <xf numFmtId="0" fontId="8" fillId="34" borderId="11" xfId="50" applyFont="1" applyFill="1" applyBorder="1" applyAlignment="1">
      <alignment horizontal="center" vertical="center" wrapText="1"/>
      <protection/>
    </xf>
    <xf numFmtId="0" fontId="8" fillId="34" borderId="12" xfId="50" applyFont="1" applyFill="1" applyBorder="1" applyAlignment="1">
      <alignment horizontal="center" vertical="center" wrapText="1"/>
      <protection/>
    </xf>
    <xf numFmtId="0" fontId="8" fillId="34" borderId="10" xfId="50" applyFont="1" applyFill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/>
      <protection/>
    </xf>
    <xf numFmtId="189" fontId="57" fillId="33" borderId="0" xfId="50" applyNumberFormat="1" applyFont="1" applyFill="1">
      <alignment/>
      <protection/>
    </xf>
    <xf numFmtId="49" fontId="8" fillId="34" borderId="11" xfId="0" applyNumberFormat="1" applyFont="1" applyFill="1" applyBorder="1" applyAlignment="1">
      <alignment horizontal="center" vertical="center" wrapText="1"/>
    </xf>
    <xf numFmtId="188" fontId="4" fillId="34" borderId="11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188" fontId="8" fillId="34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/>
    </xf>
    <xf numFmtId="188" fontId="57" fillId="33" borderId="0" xfId="50" applyNumberFormat="1" applyFont="1" applyFill="1">
      <alignment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188" fontId="8" fillId="0" borderId="14" xfId="0" applyNumberFormat="1" applyFont="1" applyFill="1" applyBorder="1" applyAlignment="1">
      <alignment horizontal="center" vertical="center" wrapText="1"/>
    </xf>
    <xf numFmtId="188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57" fillId="0" borderId="0" xfId="50" applyFont="1" applyFill="1">
      <alignment/>
      <protection/>
    </xf>
    <xf numFmtId="0" fontId="6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188" fontId="6" fillId="0" borderId="0" xfId="50" applyNumberFormat="1" applyFont="1" applyFill="1" applyBorder="1" applyAlignment="1">
      <alignment horizontal="center"/>
      <protection/>
    </xf>
    <xf numFmtId="188" fontId="7" fillId="0" borderId="0" xfId="50" applyNumberFormat="1" applyFont="1" applyFill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6" fillId="34" borderId="0" xfId="50" applyFont="1" applyFill="1" applyBorder="1">
      <alignment/>
      <protection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center" wrapText="1"/>
    </xf>
    <xf numFmtId="188" fontId="8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188" fontId="8" fillId="0" borderId="16" xfId="0" applyNumberFormat="1" applyFont="1" applyFill="1" applyBorder="1" applyAlignment="1">
      <alignment horizontal="center" vertical="center" wrapText="1"/>
    </xf>
    <xf numFmtId="188" fontId="8" fillId="0" borderId="17" xfId="0" applyNumberFormat="1" applyFont="1" applyFill="1" applyBorder="1" applyAlignment="1">
      <alignment horizontal="center" vertical="center" wrapText="1"/>
    </xf>
    <xf numFmtId="188" fontId="8" fillId="0" borderId="18" xfId="0" applyNumberFormat="1" applyFont="1" applyFill="1" applyBorder="1" applyAlignment="1">
      <alignment horizontal="center"/>
    </xf>
    <xf numFmtId="0" fontId="4" fillId="0" borderId="0" xfId="50" applyFont="1" applyAlignment="1" applyProtection="1">
      <alignment vertical="center" wrapText="1"/>
      <protection locked="0"/>
    </xf>
    <xf numFmtId="0" fontId="8" fillId="0" borderId="0" xfId="50" applyFont="1" applyBorder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 wrapText="1"/>
      <protection locked="0"/>
    </xf>
    <xf numFmtId="0" fontId="58" fillId="33" borderId="0" xfId="50" applyFont="1" applyFill="1">
      <alignment/>
      <protection/>
    </xf>
    <xf numFmtId="0" fontId="58" fillId="0" borderId="0" xfId="50" applyFont="1">
      <alignment/>
      <protection/>
    </xf>
    <xf numFmtId="0" fontId="6" fillId="0" borderId="0" xfId="50" applyFont="1" applyAlignment="1">
      <alignment/>
      <protection/>
    </xf>
    <xf numFmtId="0" fontId="3" fillId="0" borderId="10" xfId="50" applyFont="1" applyBorder="1" applyAlignment="1" applyProtection="1">
      <alignment horizontal="left" vertical="center" wrapText="1"/>
      <protection locked="0"/>
    </xf>
    <xf numFmtId="0" fontId="3" fillId="0" borderId="10" xfId="50" applyFont="1" applyBorder="1" applyAlignment="1" applyProtection="1">
      <alignment vertical="center" wrapText="1"/>
      <protection locked="0"/>
    </xf>
    <xf numFmtId="0" fontId="3" fillId="0" borderId="0" xfId="50" applyFont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34" borderId="11" xfId="0" applyFont="1" applyFill="1" applyBorder="1" applyAlignment="1" applyProtection="1">
      <alignment horizontal="justify" vertical="center" wrapText="1"/>
      <protection locked="0"/>
    </xf>
    <xf numFmtId="49" fontId="8" fillId="34" borderId="19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8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justify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7" fillId="33" borderId="0" xfId="50" applyFont="1" applyFill="1">
      <alignment/>
      <protection/>
    </xf>
    <xf numFmtId="0" fontId="5" fillId="34" borderId="0" xfId="50" applyFont="1" applyFill="1" applyBorder="1" applyAlignment="1">
      <alignment horizontal="center"/>
      <protection/>
    </xf>
    <xf numFmtId="0" fontId="3" fillId="0" borderId="0" xfId="50" applyFont="1" applyAlignment="1" applyProtection="1">
      <alignment horizontal="center" vertical="center" wrapText="1"/>
      <protection locked="0"/>
    </xf>
    <xf numFmtId="0" fontId="8" fillId="0" borderId="20" xfId="50" applyFont="1" applyBorder="1" applyAlignment="1" applyProtection="1">
      <alignment horizontal="right" wrapText="1"/>
      <protection locked="0"/>
    </xf>
    <xf numFmtId="0" fontId="6" fillId="34" borderId="0" xfId="50" applyFont="1" applyFill="1" applyBorder="1" applyAlignment="1">
      <alignment horizontal="center"/>
      <protection/>
    </xf>
    <xf numFmtId="0" fontId="10" fillId="34" borderId="10" xfId="50" applyFont="1" applyFill="1" applyBorder="1" applyAlignment="1">
      <alignment horizontal="center" vertical="center" wrapText="1"/>
      <protection/>
    </xf>
    <xf numFmtId="0" fontId="6" fillId="0" borderId="21" xfId="50" applyFont="1" applyFill="1" applyBorder="1" applyAlignment="1">
      <alignment horizontal="center"/>
      <protection/>
    </xf>
    <xf numFmtId="0" fontId="6" fillId="34" borderId="21" xfId="50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7" fillId="33" borderId="0" xfId="50" applyFont="1" applyFill="1" applyAlignment="1">
      <alignment horizontal="left" wrapText="1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188" fontId="4" fillId="34" borderId="16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88" fontId="8" fillId="5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right" vertical="center" wrapText="1"/>
    </xf>
    <xf numFmtId="188" fontId="8" fillId="0" borderId="15" xfId="0" applyNumberFormat="1" applyFont="1" applyFill="1" applyBorder="1" applyAlignment="1">
      <alignment horizontal="right" vertical="center" wrapText="1"/>
    </xf>
    <xf numFmtId="188" fontId="8" fillId="0" borderId="10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 vertical="center" wrapText="1"/>
    </xf>
    <xf numFmtId="188" fontId="8" fillId="0" borderId="17" xfId="0" applyNumberFormat="1" applyFont="1" applyFill="1" applyBorder="1" applyAlignment="1">
      <alignment horizontal="right" vertical="center" wrapText="1"/>
    </xf>
    <xf numFmtId="0" fontId="57" fillId="33" borderId="0" xfId="50" applyFont="1" applyFill="1" applyBorder="1">
      <alignment/>
      <protection/>
    </xf>
    <xf numFmtId="188" fontId="57" fillId="33" borderId="0" xfId="50" applyNumberFormat="1" applyFont="1" applyFill="1" applyBorder="1">
      <alignment/>
      <protection/>
    </xf>
    <xf numFmtId="0" fontId="58" fillId="33" borderId="0" xfId="50" applyFont="1" applyFill="1" applyBorder="1">
      <alignment/>
      <protection/>
    </xf>
    <xf numFmtId="0" fontId="59" fillId="33" borderId="0" xfId="50" applyFont="1" applyFill="1">
      <alignment/>
      <protection/>
    </xf>
    <xf numFmtId="4" fontId="57" fillId="33" borderId="0" xfId="50" applyNumberFormat="1" applyFont="1" applyFill="1">
      <alignment/>
      <protection/>
    </xf>
    <xf numFmtId="0" fontId="5" fillId="34" borderId="0" xfId="50" applyFont="1" applyFill="1" applyBorder="1" applyAlignment="1">
      <alignment horizontal="center"/>
      <protection/>
    </xf>
    <xf numFmtId="0" fontId="6" fillId="34" borderId="0" xfId="50" applyFont="1" applyFill="1" applyBorder="1" applyAlignment="1">
      <alignment horizontal="center"/>
      <protection/>
    </xf>
    <xf numFmtId="0" fontId="6" fillId="34" borderId="21" xfId="50" applyFont="1" applyFill="1" applyBorder="1" applyAlignment="1">
      <alignment horizontal="center"/>
      <protection/>
    </xf>
    <xf numFmtId="188" fontId="4" fillId="0" borderId="0" xfId="0" applyNumberFormat="1" applyFont="1" applyFill="1" applyBorder="1" applyAlignment="1">
      <alignment horizontal="center" vertical="center" wrapText="1"/>
    </xf>
    <xf numFmtId="0" fontId="3" fillId="0" borderId="10" xfId="50" applyFont="1" applyBorder="1" applyAlignment="1" applyProtection="1">
      <alignment horizontal="center" vertical="center" wrapText="1"/>
      <protection locked="0"/>
    </xf>
    <xf numFmtId="0" fontId="7" fillId="2" borderId="0" xfId="50" applyFont="1" applyFill="1" applyAlignment="1">
      <alignment horizontal="center"/>
      <protection/>
    </xf>
    <xf numFmtId="0" fontId="7" fillId="2" borderId="10" xfId="50" applyFont="1" applyFill="1" applyBorder="1" applyAlignment="1">
      <alignment horizontal="center" vertical="center"/>
      <protection/>
    </xf>
    <xf numFmtId="0" fontId="6" fillId="2" borderId="0" xfId="50" applyFont="1" applyFill="1" applyAlignment="1">
      <alignment horizontal="center"/>
      <protection/>
    </xf>
    <xf numFmtId="188" fontId="60" fillId="0" borderId="10" xfId="0" applyNumberFormat="1" applyFont="1" applyFill="1" applyBorder="1" applyAlignment="1">
      <alignment horizontal="center"/>
    </xf>
    <xf numFmtId="188" fontId="60" fillId="0" borderId="18" xfId="0" applyNumberFormat="1" applyFont="1" applyFill="1" applyBorder="1" applyAlignment="1">
      <alignment horizontal="center"/>
    </xf>
    <xf numFmtId="0" fontId="8" fillId="0" borderId="0" xfId="50" applyFont="1" applyFill="1" applyBorder="1" applyAlignment="1">
      <alignment horizontal="center"/>
      <protection/>
    </xf>
    <xf numFmtId="0" fontId="3" fillId="0" borderId="0" xfId="50" applyFont="1" applyFill="1" applyAlignment="1" applyProtection="1">
      <alignment horizontal="left" vertical="center" wrapText="1"/>
      <protection locked="0"/>
    </xf>
    <xf numFmtId="188" fontId="4" fillId="5" borderId="10" xfId="0" applyNumberFormat="1" applyFont="1" applyFill="1" applyBorder="1" applyAlignment="1">
      <alignment horizontal="center" vertical="center" wrapText="1"/>
    </xf>
    <xf numFmtId="188" fontId="4" fillId="5" borderId="16" xfId="0" applyNumberFormat="1" applyFont="1" applyFill="1" applyBorder="1" applyAlignment="1">
      <alignment horizontal="center" vertical="center" wrapText="1"/>
    </xf>
    <xf numFmtId="188" fontId="4" fillId="5" borderId="12" xfId="0" applyNumberFormat="1" applyFont="1" applyFill="1" applyBorder="1" applyAlignment="1">
      <alignment horizontal="center" vertical="center" wrapText="1"/>
    </xf>
    <xf numFmtId="188" fontId="4" fillId="5" borderId="17" xfId="0" applyNumberFormat="1" applyFont="1" applyFill="1" applyBorder="1" applyAlignment="1">
      <alignment horizontal="center" vertical="center" wrapText="1"/>
    </xf>
    <xf numFmtId="188" fontId="8" fillId="0" borderId="13" xfId="0" applyNumberFormat="1" applyFont="1" applyFill="1" applyBorder="1" applyAlignment="1">
      <alignment horizontal="right"/>
    </xf>
    <xf numFmtId="188" fontId="61" fillId="0" borderId="10" xfId="0" applyNumberFormat="1" applyFont="1" applyFill="1" applyBorder="1" applyAlignment="1">
      <alignment horizontal="center"/>
    </xf>
    <xf numFmtId="0" fontId="6" fillId="0" borderId="0" xfId="50" applyFont="1" applyFill="1" applyAlignment="1">
      <alignment horizontal="center"/>
      <protection/>
    </xf>
    <xf numFmtId="188" fontId="4" fillId="5" borderId="11" xfId="0" applyNumberFormat="1" applyFont="1" applyFill="1" applyBorder="1" applyAlignment="1">
      <alignment horizontal="center" vertical="center" wrapText="1"/>
    </xf>
    <xf numFmtId="0" fontId="7" fillId="0" borderId="0" xfId="50" applyFont="1" applyFill="1" applyAlignment="1">
      <alignment horizontal="left"/>
      <protection/>
    </xf>
    <xf numFmtId="0" fontId="8" fillId="0" borderId="10" xfId="50" applyFont="1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4" fontId="62" fillId="35" borderId="0" xfId="0" applyNumberFormat="1" applyFont="1" applyFill="1" applyBorder="1" applyAlignment="1">
      <alignment horizontal="right"/>
    </xf>
    <xf numFmtId="4" fontId="63" fillId="36" borderId="0" xfId="0" applyNumberFormat="1" applyFont="1" applyFill="1" applyBorder="1" applyAlignment="1">
      <alignment horizontal="left"/>
    </xf>
    <xf numFmtId="188" fontId="8" fillId="0" borderId="13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right"/>
    </xf>
    <xf numFmtId="4" fontId="64" fillId="37" borderId="0" xfId="0" applyNumberFormat="1" applyFont="1" applyFill="1" applyBorder="1" applyAlignment="1">
      <alignment horizontal="right"/>
    </xf>
    <xf numFmtId="3" fontId="64" fillId="37" borderId="0" xfId="0" applyNumberFormat="1" applyFont="1" applyFill="1" applyBorder="1" applyAlignment="1">
      <alignment horizontal="right" vertical="center"/>
    </xf>
    <xf numFmtId="3" fontId="64" fillId="37" borderId="0" xfId="0" applyNumberFormat="1" applyFont="1" applyFill="1" applyBorder="1" applyAlignment="1">
      <alignment horizontal="center" vertical="center"/>
    </xf>
    <xf numFmtId="188" fontId="4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88" fontId="8" fillId="34" borderId="10" xfId="0" applyNumberFormat="1" applyFont="1" applyFill="1" applyBorder="1" applyAlignment="1">
      <alignment horizontal="center" vertical="center" wrapText="1"/>
    </xf>
    <xf numFmtId="0" fontId="6" fillId="34" borderId="0" xfId="50" applyFont="1" applyFill="1" applyBorder="1" applyAlignment="1">
      <alignment horizontal="center"/>
      <protection/>
    </xf>
    <xf numFmtId="0" fontId="10" fillId="34" borderId="11" xfId="50" applyFont="1" applyFill="1" applyBorder="1" applyAlignment="1">
      <alignment horizontal="center" vertical="center" wrapText="1"/>
      <protection/>
    </xf>
    <xf numFmtId="0" fontId="10" fillId="34" borderId="17" xfId="50" applyFont="1" applyFill="1" applyBorder="1" applyAlignment="1">
      <alignment horizontal="center" vertical="center" wrapText="1"/>
      <protection/>
    </xf>
    <xf numFmtId="0" fontId="10" fillId="34" borderId="10" xfId="50" applyFont="1" applyFill="1" applyBorder="1" applyAlignment="1">
      <alignment horizontal="center" vertical="center" wrapText="1"/>
      <protection/>
    </xf>
    <xf numFmtId="0" fontId="7" fillId="33" borderId="22" xfId="50" applyFont="1" applyFill="1" applyBorder="1" applyAlignment="1">
      <alignment horizontal="left" wrapText="1"/>
      <protection/>
    </xf>
    <xf numFmtId="0" fontId="7" fillId="33" borderId="0" xfId="50" applyFont="1" applyFill="1" applyBorder="1" applyAlignment="1">
      <alignment horizontal="left" wrapText="1"/>
      <protection/>
    </xf>
    <xf numFmtId="0" fontId="3" fillId="0" borderId="13" xfId="50" applyFont="1" applyBorder="1" applyAlignment="1" applyProtection="1">
      <alignment horizontal="center" vertical="center" wrapText="1"/>
      <protection locked="0"/>
    </xf>
    <xf numFmtId="0" fontId="3" fillId="0" borderId="23" xfId="50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0" xfId="50" applyFont="1" applyAlignment="1" applyProtection="1">
      <alignment horizontal="left" vertical="center" wrapText="1"/>
      <protection locked="0"/>
    </xf>
    <xf numFmtId="0" fontId="4" fillId="0" borderId="0" xfId="50" applyFont="1" applyAlignment="1" applyProtection="1">
      <alignment horizontal="left" vertical="center" wrapText="1"/>
      <protection locked="0"/>
    </xf>
    <xf numFmtId="0" fontId="8" fillId="0" borderId="0" xfId="50" applyFont="1" applyAlignment="1" applyProtection="1">
      <alignment horizontal="left" vertical="center" wrapText="1"/>
      <protection locked="0"/>
    </xf>
    <xf numFmtId="0" fontId="8" fillId="0" borderId="20" xfId="50" applyFont="1" applyBorder="1" applyAlignment="1" applyProtection="1">
      <alignment horizontal="right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12" fillId="0" borderId="0" xfId="50" applyFont="1" applyAlignment="1" applyProtection="1">
      <alignment horizontal="center" vertical="center" wrapText="1"/>
      <protection locked="0"/>
    </xf>
    <xf numFmtId="0" fontId="12" fillId="0" borderId="20" xfId="50" applyFont="1" applyBorder="1" applyAlignment="1" applyProtection="1">
      <alignment horizontal="center" vertical="center" wrapText="1"/>
      <protection locked="0"/>
    </xf>
    <xf numFmtId="0" fontId="5" fillId="34" borderId="0" xfId="50" applyFont="1" applyFill="1" applyBorder="1" applyAlignment="1">
      <alignment horizontal="center"/>
      <protection/>
    </xf>
    <xf numFmtId="0" fontId="6" fillId="0" borderId="21" xfId="0" applyFont="1" applyBorder="1" applyAlignment="1">
      <alignment horizontal="center"/>
    </xf>
    <xf numFmtId="0" fontId="65" fillId="33" borderId="0" xfId="50" applyFont="1" applyFill="1" applyAlignment="1">
      <alignment horizontal="left" vertical="center" wrapText="1"/>
      <protection/>
    </xf>
    <xf numFmtId="0" fontId="5" fillId="0" borderId="0" xfId="50" applyFont="1" applyFill="1" applyBorder="1" applyAlignment="1">
      <alignment horizontal="center"/>
      <protection/>
    </xf>
    <xf numFmtId="0" fontId="6" fillId="34" borderId="21" xfId="0" applyFont="1" applyFill="1" applyBorder="1" applyAlignment="1">
      <alignment horizontal="center"/>
    </xf>
    <xf numFmtId="0" fontId="58" fillId="33" borderId="22" xfId="50" applyFont="1" applyFill="1" applyBorder="1" applyAlignment="1">
      <alignment horizontal="left" wrapText="1"/>
      <protection/>
    </xf>
    <xf numFmtId="0" fontId="58" fillId="33" borderId="0" xfId="50" applyFont="1" applyFill="1" applyAlignment="1">
      <alignment horizontal="left" wrapText="1"/>
      <protection/>
    </xf>
    <xf numFmtId="0" fontId="57" fillId="33" borderId="22" xfId="50" applyFont="1" applyFill="1" applyBorder="1" applyAlignment="1">
      <alignment horizontal="left" wrapText="1"/>
      <protection/>
    </xf>
    <xf numFmtId="0" fontId="57" fillId="33" borderId="0" xfId="50" applyFont="1" applyFill="1" applyAlignment="1">
      <alignment horizontal="left" wrapText="1"/>
      <protection/>
    </xf>
    <xf numFmtId="0" fontId="66" fillId="33" borderId="25" xfId="50" applyFont="1" applyFill="1" applyBorder="1" applyAlignment="1">
      <alignment horizontal="left" vertical="center" wrapText="1"/>
      <protection/>
    </xf>
    <xf numFmtId="0" fontId="66" fillId="33" borderId="0" xfId="50" applyFont="1" applyFill="1" applyAlignment="1">
      <alignment horizontal="left" vertical="center" wrapText="1"/>
      <protection/>
    </xf>
    <xf numFmtId="0" fontId="7" fillId="33" borderId="25" xfId="50" applyFont="1" applyFill="1" applyBorder="1" applyAlignment="1">
      <alignment horizontal="left" vertical="center" wrapText="1"/>
      <protection/>
    </xf>
    <xf numFmtId="0" fontId="7" fillId="33" borderId="0" xfId="50" applyFont="1" applyFill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4" borderId="25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horizontal="center" vertical="center" wrapText="1"/>
      <protection/>
    </xf>
    <xf numFmtId="0" fontId="4" fillId="34" borderId="26" xfId="50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view="pageBreakPreview" zoomScale="90" zoomScaleNormal="89" zoomScaleSheetLayoutView="90" zoomScalePageLayoutView="0" workbookViewId="0" topLeftCell="A1">
      <selection activeCell="AN32" sqref="AN32"/>
    </sheetView>
  </sheetViews>
  <sheetFormatPr defaultColWidth="9.140625" defaultRowHeight="15"/>
  <cols>
    <col min="1" max="1" width="111.421875" style="12" customWidth="1"/>
    <col min="2" max="2" width="7.140625" style="12" customWidth="1"/>
    <col min="3" max="3" width="12.28125" style="3" customWidth="1"/>
    <col min="4" max="4" width="13.00390625" style="3" customWidth="1"/>
    <col min="5" max="5" width="16.00390625" style="3" customWidth="1"/>
    <col min="6" max="6" width="12.7109375" style="3" customWidth="1"/>
    <col min="7" max="7" width="15.00390625" style="3" customWidth="1"/>
    <col min="8" max="8" width="15.00390625" style="127" customWidth="1"/>
    <col min="9" max="9" width="15.7109375" style="3" customWidth="1"/>
    <col min="10" max="10" width="23.00390625" style="8" hidden="1" customWidth="1"/>
    <col min="11" max="11" width="23.421875" style="8" hidden="1" customWidth="1"/>
    <col min="12" max="12" width="27.140625" style="8" hidden="1" customWidth="1"/>
    <col min="13" max="13" width="21.7109375" style="8" hidden="1" customWidth="1"/>
    <col min="14" max="14" width="19.421875" style="8" hidden="1" customWidth="1"/>
    <col min="15" max="15" width="13.57421875" style="8" hidden="1" customWidth="1"/>
    <col min="16" max="16" width="13.00390625" style="8" hidden="1" customWidth="1"/>
    <col min="17" max="17" width="0" style="8" hidden="1" customWidth="1"/>
    <col min="18" max="28" width="0" style="7" hidden="1" customWidth="1"/>
    <col min="29" max="16384" width="9.140625" style="7" customWidth="1"/>
  </cols>
  <sheetData>
    <row r="1" spans="1:8" ht="13.5" customHeight="1">
      <c r="A1" s="1"/>
      <c r="B1" s="1"/>
      <c r="C1" s="2"/>
      <c r="D1" s="4" t="s">
        <v>0</v>
      </c>
      <c r="E1" s="5"/>
      <c r="F1" s="5"/>
      <c r="G1" s="6"/>
      <c r="H1" s="53"/>
    </row>
    <row r="2" spans="1:9" ht="20.25" customHeight="1">
      <c r="A2" s="1"/>
      <c r="B2" s="1"/>
      <c r="C2" s="2"/>
      <c r="D2" s="165" t="s">
        <v>1</v>
      </c>
      <c r="E2" s="165"/>
      <c r="F2" s="165"/>
      <c r="G2" s="165"/>
      <c r="H2" s="165"/>
      <c r="I2" s="165"/>
    </row>
    <row r="3" spans="1:9" ht="7.5" customHeight="1">
      <c r="A3" s="1"/>
      <c r="B3" s="1"/>
      <c r="C3" s="2"/>
      <c r="D3" s="9"/>
      <c r="E3" s="9"/>
      <c r="F3" s="9"/>
      <c r="G3" s="10"/>
      <c r="H3" s="142"/>
      <c r="I3" s="11"/>
    </row>
    <row r="4" spans="1:9" ht="17.25" customHeight="1">
      <c r="A4" s="66" t="s">
        <v>3</v>
      </c>
      <c r="B4" s="1"/>
      <c r="C4" s="2"/>
      <c r="D4" s="166" t="s">
        <v>2</v>
      </c>
      <c r="E4" s="166"/>
      <c r="F4" s="166"/>
      <c r="G4" s="166"/>
      <c r="H4" s="166"/>
      <c r="I4" s="166"/>
    </row>
    <row r="5" spans="1:9" ht="49.5" customHeight="1">
      <c r="A5" s="67" t="s">
        <v>79</v>
      </c>
      <c r="B5" s="1"/>
      <c r="C5" s="2"/>
      <c r="D5" s="167" t="s">
        <v>77</v>
      </c>
      <c r="E5" s="167"/>
      <c r="F5" s="167"/>
      <c r="G5" s="167"/>
      <c r="H5" s="167"/>
      <c r="I5" s="167"/>
    </row>
    <row r="6" spans="1:9" ht="21.75" customHeight="1">
      <c r="A6" s="98" t="s">
        <v>80</v>
      </c>
      <c r="B6" s="71"/>
      <c r="C6" s="2"/>
      <c r="D6" s="168" t="s">
        <v>78</v>
      </c>
      <c r="E6" s="168"/>
      <c r="F6" s="168"/>
      <c r="G6" s="168"/>
      <c r="H6" s="168"/>
      <c r="I6" s="168"/>
    </row>
    <row r="7" spans="1:9" ht="12.75" customHeight="1">
      <c r="A7" s="97" t="s">
        <v>70</v>
      </c>
      <c r="B7" s="1"/>
      <c r="C7" s="2"/>
      <c r="D7" s="169" t="s">
        <v>70</v>
      </c>
      <c r="E7" s="169"/>
      <c r="F7" s="169"/>
      <c r="G7" s="169"/>
      <c r="H7" s="169"/>
      <c r="I7" s="169"/>
    </row>
    <row r="8" spans="1:9" ht="16.5" customHeight="1">
      <c r="A8" s="68"/>
      <c r="B8" s="1"/>
      <c r="C8" s="2"/>
      <c r="D8" s="74"/>
      <c r="E8" s="74"/>
      <c r="F8" s="74"/>
      <c r="G8" s="74"/>
      <c r="H8" s="133"/>
      <c r="I8" s="74"/>
    </row>
    <row r="9" spans="1:9" ht="16.5" customHeight="1">
      <c r="A9" s="73" t="s">
        <v>115</v>
      </c>
      <c r="B9" s="1"/>
      <c r="C9" s="2"/>
      <c r="D9" s="72" t="s">
        <v>60</v>
      </c>
      <c r="E9" s="72"/>
      <c r="F9" s="126"/>
      <c r="G9" s="74"/>
      <c r="H9" s="133"/>
      <c r="I9" s="74"/>
    </row>
    <row r="10" spans="1:9" ht="16.5" customHeight="1">
      <c r="A10" s="73" t="s">
        <v>63</v>
      </c>
      <c r="B10" s="1"/>
      <c r="C10" s="2"/>
      <c r="D10" s="72" t="s">
        <v>61</v>
      </c>
      <c r="E10" s="72"/>
      <c r="F10" s="72" t="s">
        <v>120</v>
      </c>
      <c r="G10" s="74"/>
      <c r="H10" s="133"/>
      <c r="I10" s="74"/>
    </row>
    <row r="11" spans="1:9" ht="16.5" customHeight="1">
      <c r="A11" s="73" t="s">
        <v>64</v>
      </c>
      <c r="B11" s="1"/>
      <c r="C11" s="2"/>
      <c r="D11" s="72"/>
      <c r="E11" s="72"/>
      <c r="F11" s="72"/>
      <c r="G11" s="74"/>
      <c r="H11" s="133"/>
      <c r="I11" s="74"/>
    </row>
    <row r="12" spans="1:9" ht="16.5" customHeight="1">
      <c r="A12" s="73" t="s">
        <v>65</v>
      </c>
      <c r="B12" s="1"/>
      <c r="C12" s="2"/>
      <c r="D12" s="162" t="s">
        <v>62</v>
      </c>
      <c r="E12" s="163"/>
      <c r="F12" s="164"/>
      <c r="G12" s="74"/>
      <c r="H12" s="133"/>
      <c r="I12" s="74"/>
    </row>
    <row r="13" spans="1:9" ht="16.5" customHeight="1">
      <c r="A13" s="68"/>
      <c r="B13" s="1"/>
      <c r="C13" s="2"/>
      <c r="D13" s="74"/>
      <c r="E13" s="74"/>
      <c r="F13" s="74"/>
      <c r="G13" s="74"/>
      <c r="H13" s="133"/>
      <c r="I13" s="74"/>
    </row>
    <row r="14" spans="1:9" ht="16.5" customHeight="1">
      <c r="A14" s="170" t="s">
        <v>67</v>
      </c>
      <c r="B14" s="170"/>
      <c r="C14" s="170"/>
      <c r="D14" s="170"/>
      <c r="E14" s="170"/>
      <c r="F14" s="170"/>
      <c r="G14" s="170"/>
      <c r="H14" s="170"/>
      <c r="I14" s="170"/>
    </row>
    <row r="15" spans="1:9" ht="18.75">
      <c r="A15" s="171" t="s">
        <v>125</v>
      </c>
      <c r="B15" s="171"/>
      <c r="C15" s="171"/>
      <c r="D15" s="171"/>
      <c r="E15" s="171"/>
      <c r="F15" s="171"/>
      <c r="G15" s="171"/>
      <c r="H15" s="171"/>
      <c r="I15" s="171"/>
    </row>
    <row r="16" spans="1:9" ht="12.75" customHeight="1">
      <c r="A16" s="172" t="s">
        <v>4</v>
      </c>
      <c r="B16" s="172"/>
      <c r="C16" s="172"/>
      <c r="D16" s="172"/>
      <c r="E16" s="172"/>
      <c r="F16" s="172"/>
      <c r="G16" s="172"/>
      <c r="H16" s="172"/>
      <c r="I16" s="172"/>
    </row>
    <row r="17" spans="1:9" ht="20.25" customHeight="1">
      <c r="A17" s="156" t="s">
        <v>127</v>
      </c>
      <c r="B17" s="156"/>
      <c r="C17" s="156"/>
      <c r="D17" s="156"/>
      <c r="E17" s="156"/>
      <c r="F17" s="156"/>
      <c r="G17" s="156"/>
      <c r="H17" s="156"/>
      <c r="I17" s="156"/>
    </row>
    <row r="18" spans="1:9" ht="18">
      <c r="A18" s="13"/>
      <c r="B18" s="14"/>
      <c r="C18" s="14"/>
      <c r="D18" s="14"/>
      <c r="E18" s="14"/>
      <c r="H18" s="132"/>
      <c r="I18" s="3" t="s">
        <v>68</v>
      </c>
    </row>
    <row r="19" spans="1:9" ht="20.25" customHeight="1">
      <c r="A19" s="157" t="s">
        <v>5</v>
      </c>
      <c r="B19" s="157" t="s">
        <v>6</v>
      </c>
      <c r="C19" s="157" t="s">
        <v>7</v>
      </c>
      <c r="D19" s="157" t="s">
        <v>110</v>
      </c>
      <c r="E19" s="158" t="s">
        <v>8</v>
      </c>
      <c r="F19" s="159" t="s">
        <v>19</v>
      </c>
      <c r="G19" s="159"/>
      <c r="H19" s="159"/>
      <c r="I19" s="159"/>
    </row>
    <row r="20" spans="1:9" ht="34.5" customHeight="1">
      <c r="A20" s="157"/>
      <c r="B20" s="157"/>
      <c r="C20" s="157"/>
      <c r="D20" s="157"/>
      <c r="E20" s="158"/>
      <c r="F20" s="100" t="s">
        <v>9</v>
      </c>
      <c r="G20" s="15" t="s">
        <v>10</v>
      </c>
      <c r="H20" s="144" t="s">
        <v>11</v>
      </c>
      <c r="I20" s="128" t="s">
        <v>12</v>
      </c>
    </row>
    <row r="21" spans="1:9" ht="18">
      <c r="A21" s="16" t="s">
        <v>13</v>
      </c>
      <c r="B21" s="16" t="s">
        <v>14</v>
      </c>
      <c r="C21" s="16">
        <v>3</v>
      </c>
      <c r="D21" s="16">
        <v>4</v>
      </c>
      <c r="E21" s="17">
        <v>5</v>
      </c>
      <c r="F21" s="18">
        <v>6</v>
      </c>
      <c r="G21" s="19">
        <v>7</v>
      </c>
      <c r="H21" s="143">
        <v>8</v>
      </c>
      <c r="I21" s="19">
        <v>9</v>
      </c>
    </row>
    <row r="22" spans="1:10" s="8" customFormat="1" ht="14.25" customHeight="1">
      <c r="A22" s="187" t="s">
        <v>20</v>
      </c>
      <c r="B22" s="188"/>
      <c r="C22" s="188"/>
      <c r="D22" s="188"/>
      <c r="E22" s="188"/>
      <c r="F22" s="188"/>
      <c r="G22" s="188"/>
      <c r="H22" s="188"/>
      <c r="I22" s="189"/>
      <c r="J22" s="20"/>
    </row>
    <row r="23" spans="1:10" s="8" customFormat="1" ht="15.75" customHeight="1">
      <c r="A23" s="187" t="s">
        <v>23</v>
      </c>
      <c r="B23" s="188"/>
      <c r="C23" s="188"/>
      <c r="D23" s="188"/>
      <c r="E23" s="188"/>
      <c r="F23" s="188"/>
      <c r="G23" s="188"/>
      <c r="H23" s="188"/>
      <c r="I23" s="189"/>
      <c r="J23" s="20"/>
    </row>
    <row r="24" spans="1:16" s="8" customFormat="1" ht="33" customHeight="1">
      <c r="A24" s="84" t="s">
        <v>101</v>
      </c>
      <c r="B24" s="94" t="s">
        <v>21</v>
      </c>
      <c r="C24" s="77">
        <f>C25+C26</f>
        <v>0</v>
      </c>
      <c r="D24" s="77">
        <f>D25+D26</f>
        <v>0</v>
      </c>
      <c r="E24" s="136">
        <f aca="true" t="shared" si="0" ref="E24:E29">F24+G24+H24+I24</f>
        <v>4844146</v>
      </c>
      <c r="F24" s="77">
        <f>F25+F26</f>
        <v>0</v>
      </c>
      <c r="G24" s="77">
        <f>G25+G26</f>
        <v>1308931</v>
      </c>
      <c r="H24" s="77">
        <f>H25+H26</f>
        <v>883804</v>
      </c>
      <c r="I24" s="134">
        <f>I25+I26</f>
        <v>2651411</v>
      </c>
      <c r="J24" s="174"/>
      <c r="K24" s="174"/>
      <c r="L24" s="174"/>
      <c r="M24" s="174"/>
      <c r="N24" s="174"/>
      <c r="O24" s="174"/>
      <c r="P24" s="174"/>
    </row>
    <row r="25" spans="1:24" s="8" customFormat="1" ht="18">
      <c r="A25" s="25" t="s">
        <v>24</v>
      </c>
      <c r="B25" s="21" t="s">
        <v>25</v>
      </c>
      <c r="C25" s="22"/>
      <c r="D25" s="22"/>
      <c r="E25" s="23">
        <f t="shared" si="0"/>
        <v>0</v>
      </c>
      <c r="F25" s="24"/>
      <c r="G25" s="24"/>
      <c r="H25" s="24"/>
      <c r="I25" s="24"/>
      <c r="J25" s="181" t="s">
        <v>112</v>
      </c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1:10" s="8" customFormat="1" ht="18">
      <c r="A26" s="83" t="s">
        <v>66</v>
      </c>
      <c r="B26" s="82" t="s">
        <v>26</v>
      </c>
      <c r="C26" s="26"/>
      <c r="D26" s="26"/>
      <c r="E26" s="23">
        <f t="shared" si="0"/>
        <v>4844146</v>
      </c>
      <c r="F26" s="64"/>
      <c r="G26" s="65">
        <v>1308931</v>
      </c>
      <c r="H26" s="65">
        <v>883804</v>
      </c>
      <c r="I26" s="65">
        <v>2651411</v>
      </c>
      <c r="J26" s="95" t="s">
        <v>109</v>
      </c>
    </row>
    <row r="27" spans="1:24" s="8" customFormat="1" ht="18">
      <c r="A27" s="85" t="s">
        <v>117</v>
      </c>
      <c r="B27" s="106" t="s">
        <v>22</v>
      </c>
      <c r="C27" s="107">
        <f>C28+C29</f>
        <v>0</v>
      </c>
      <c r="D27" s="107">
        <f>D28+D29</f>
        <v>0</v>
      </c>
      <c r="E27" s="137">
        <f t="shared" si="0"/>
        <v>12871942.92</v>
      </c>
      <c r="F27" s="107">
        <f>F28+F29</f>
        <v>0</v>
      </c>
      <c r="G27" s="107">
        <f>G28+G29</f>
        <v>4061026.64</v>
      </c>
      <c r="H27" s="153">
        <f>H28+H29</f>
        <v>6569735.19</v>
      </c>
      <c r="I27" s="135">
        <f>I28+I29</f>
        <v>2241181.09</v>
      </c>
      <c r="J27" s="183" t="s">
        <v>113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</row>
    <row r="28" spans="1:24" s="8" customFormat="1" ht="18">
      <c r="A28" s="31" t="s">
        <v>123</v>
      </c>
      <c r="B28" s="110" t="s">
        <v>118</v>
      </c>
      <c r="C28" s="109"/>
      <c r="D28" s="109"/>
      <c r="E28" s="108">
        <f>F28+G28+H28+I28</f>
        <v>1041188.6</v>
      </c>
      <c r="F28" s="155"/>
      <c r="G28" s="155">
        <f>1275199-126000-122000-20000</f>
        <v>1007199</v>
      </c>
      <c r="H28" s="33">
        <v>126000</v>
      </c>
      <c r="I28" s="33">
        <v>-92010.4</v>
      </c>
      <c r="J28" s="160" t="s">
        <v>122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s="8" customFormat="1" ht="18">
      <c r="A29" s="31" t="s">
        <v>124</v>
      </c>
      <c r="B29" s="110" t="s">
        <v>119</v>
      </c>
      <c r="C29" s="109"/>
      <c r="D29" s="109"/>
      <c r="E29" s="108">
        <f t="shared" si="0"/>
        <v>11830754.32</v>
      </c>
      <c r="F29" s="155"/>
      <c r="G29" s="155">
        <f>3091211.64-1308931-(1275199-126000-122000)+2204952+93794</f>
        <v>3053827.64</v>
      </c>
      <c r="H29" s="33">
        <f>497614.19+5946121</f>
        <v>6443735.19</v>
      </c>
      <c r="I29" s="33">
        <f>1993611.4+339580.09</f>
        <v>2333191.4899999998</v>
      </c>
      <c r="J29" s="160" t="s">
        <v>121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05"/>
      <c r="W29" s="105"/>
      <c r="X29" s="105"/>
    </row>
    <row r="30" spans="1:9" s="8" customFormat="1" ht="18">
      <c r="A30" s="86" t="s">
        <v>102</v>
      </c>
      <c r="B30" s="78">
        <v>1030</v>
      </c>
      <c r="C30" s="77">
        <f>C31+C32+C33+C34+C35+C36+C37+C38+C39</f>
        <v>0</v>
      </c>
      <c r="D30" s="77">
        <f>D31+D32+D33+D34+D35+D36+D37+D38+D39</f>
        <v>0</v>
      </c>
      <c r="E30" s="134">
        <f>F30+G30+H30+I30</f>
        <v>4845557.08</v>
      </c>
      <c r="F30" s="77">
        <f>F31+F32+F33+F34+F35+F36+F37+F38+F39</f>
        <v>0</v>
      </c>
      <c r="G30" s="77">
        <f>G31+G32+G33+G34+G35+G36+G37+G38+G39</f>
        <v>992363.52</v>
      </c>
      <c r="H30" s="77">
        <f>H31+H32+H33+H34+H35+H36+H37+H38+H39</f>
        <v>1506034.43</v>
      </c>
      <c r="I30" s="134">
        <f>I31+I32+I33+I34+I35+I36+I37+I38+I39</f>
        <v>2347159.1300000004</v>
      </c>
    </row>
    <row r="31" spans="1:9" s="8" customFormat="1" ht="32.25">
      <c r="A31" s="80" t="s">
        <v>83</v>
      </c>
      <c r="B31" s="32">
        <v>1031</v>
      </c>
      <c r="C31" s="33"/>
      <c r="D31" s="33"/>
      <c r="E31" s="77">
        <f aca="true" t="shared" si="1" ref="E31:E39">F31+G31+H31+I31</f>
        <v>0</v>
      </c>
      <c r="F31" s="33"/>
      <c r="G31" s="29"/>
      <c r="H31" s="29"/>
      <c r="I31" s="29"/>
    </row>
    <row r="32" spans="1:10" s="8" customFormat="1" ht="18">
      <c r="A32" s="80" t="s">
        <v>99</v>
      </c>
      <c r="B32" s="32">
        <v>1032</v>
      </c>
      <c r="C32" s="33"/>
      <c r="D32" s="33"/>
      <c r="E32" s="77">
        <f t="shared" si="1"/>
        <v>4536712.43</v>
      </c>
      <c r="F32" s="33"/>
      <c r="G32" s="29">
        <f>951321.21+5000</f>
        <v>956321.21</v>
      </c>
      <c r="H32" s="29">
        <f>1346098.89+30000</f>
        <v>1376098.89</v>
      </c>
      <c r="I32" s="29">
        <f>1392075.59+103145.56+194440.25+514630.93</f>
        <v>2204292.33</v>
      </c>
      <c r="J32" s="8" t="s">
        <v>100</v>
      </c>
    </row>
    <row r="33" spans="1:24" s="8" customFormat="1" ht="18">
      <c r="A33" s="103" t="s">
        <v>15</v>
      </c>
      <c r="B33" s="32">
        <v>1033</v>
      </c>
      <c r="C33" s="33"/>
      <c r="D33" s="33"/>
      <c r="E33" s="77">
        <f t="shared" si="1"/>
        <v>280266.06999999995</v>
      </c>
      <c r="F33" s="33"/>
      <c r="G33" s="43">
        <f>31586.06+3140+1316.25</f>
        <v>36042.31</v>
      </c>
      <c r="H33" s="43">
        <v>129935.54</v>
      </c>
      <c r="I33" s="43">
        <f>53326.19+62278.28-1316.25</f>
        <v>114288.22</v>
      </c>
      <c r="J33" s="179" t="s">
        <v>111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</row>
    <row r="34" spans="1:10" s="8" customFormat="1" ht="18">
      <c r="A34" s="80" t="s">
        <v>81</v>
      </c>
      <c r="B34" s="32">
        <v>1034</v>
      </c>
      <c r="C34" s="33"/>
      <c r="D34" s="33"/>
      <c r="E34" s="77">
        <f t="shared" si="1"/>
        <v>0</v>
      </c>
      <c r="F34" s="34"/>
      <c r="G34" s="29"/>
      <c r="H34" s="29"/>
      <c r="I34" s="29"/>
      <c r="J34" s="8" t="s">
        <v>103</v>
      </c>
    </row>
    <row r="35" spans="1:10" s="8" customFormat="1" ht="18">
      <c r="A35" s="80" t="s">
        <v>104</v>
      </c>
      <c r="B35" s="32">
        <v>1035</v>
      </c>
      <c r="C35" s="33"/>
      <c r="D35" s="33"/>
      <c r="E35" s="77">
        <f t="shared" si="1"/>
        <v>0</v>
      </c>
      <c r="F35" s="34"/>
      <c r="G35" s="29"/>
      <c r="H35" s="29"/>
      <c r="I35" s="29"/>
      <c r="J35" s="8" t="s">
        <v>105</v>
      </c>
    </row>
    <row r="36" spans="1:28" s="8" customFormat="1" ht="18" customHeight="1">
      <c r="A36" s="104" t="s">
        <v>106</v>
      </c>
      <c r="B36" s="32">
        <v>1036</v>
      </c>
      <c r="C36" s="33"/>
      <c r="D36" s="33"/>
      <c r="E36" s="77">
        <f t="shared" si="1"/>
        <v>0</v>
      </c>
      <c r="F36" s="34"/>
      <c r="G36" s="29"/>
      <c r="H36" s="29"/>
      <c r="I36" s="29"/>
      <c r="J36" s="177" t="s">
        <v>114</v>
      </c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</row>
    <row r="37" spans="1:10" s="8" customFormat="1" ht="18">
      <c r="A37" s="31" t="s">
        <v>82</v>
      </c>
      <c r="B37" s="32">
        <v>1037</v>
      </c>
      <c r="C37" s="33"/>
      <c r="D37" s="33"/>
      <c r="E37" s="77">
        <f t="shared" si="1"/>
        <v>0</v>
      </c>
      <c r="F37" s="33"/>
      <c r="G37" s="29"/>
      <c r="H37" s="29"/>
      <c r="I37" s="29"/>
      <c r="J37" s="8" t="s">
        <v>107</v>
      </c>
    </row>
    <row r="38" spans="1:9" s="8" customFormat="1" ht="18">
      <c r="A38" s="80" t="s">
        <v>108</v>
      </c>
      <c r="B38" s="32">
        <v>1037</v>
      </c>
      <c r="C38" s="46"/>
      <c r="D38" s="46"/>
      <c r="E38" s="77">
        <f t="shared" si="1"/>
        <v>0</v>
      </c>
      <c r="F38" s="46"/>
      <c r="G38" s="46"/>
      <c r="H38" s="46"/>
      <c r="I38" s="46"/>
    </row>
    <row r="39" spans="1:14" s="8" customFormat="1" ht="18">
      <c r="A39" s="80" t="s">
        <v>137</v>
      </c>
      <c r="B39" s="32">
        <v>1038</v>
      </c>
      <c r="C39" s="46"/>
      <c r="D39" s="46"/>
      <c r="E39" s="77">
        <f t="shared" si="1"/>
        <v>28578.58</v>
      </c>
      <c r="F39" s="46"/>
      <c r="G39" s="46"/>
      <c r="H39" s="46"/>
      <c r="I39" s="154">
        <v>28578.58</v>
      </c>
      <c r="J39" s="8" t="s">
        <v>116</v>
      </c>
      <c r="N39" s="120" t="s">
        <v>130</v>
      </c>
    </row>
    <row r="40" spans="1:12" s="8" customFormat="1" ht="18">
      <c r="A40" s="185" t="s">
        <v>84</v>
      </c>
      <c r="B40" s="186"/>
      <c r="C40" s="186"/>
      <c r="D40" s="186"/>
      <c r="E40" s="186"/>
      <c r="F40" s="186"/>
      <c r="G40" s="186"/>
      <c r="H40" s="186"/>
      <c r="I40" s="186"/>
      <c r="J40" s="149"/>
      <c r="L40" s="145"/>
    </row>
    <row r="41" spans="1:17" s="8" customFormat="1" ht="18" customHeight="1">
      <c r="A41" s="35" t="s">
        <v>27</v>
      </c>
      <c r="B41" s="36">
        <v>1040</v>
      </c>
      <c r="C41" s="37"/>
      <c r="D41" s="37"/>
      <c r="E41" s="24">
        <f>F41+G41+H41+I41</f>
        <v>13588548.09</v>
      </c>
      <c r="F41" s="38"/>
      <c r="G41" s="29">
        <f>1072895+571.91+68088+208770+635841.8+2005991-127732</f>
        <v>3864425.71</v>
      </c>
      <c r="H41" s="147">
        <v>5814425.7</v>
      </c>
      <c r="I41" s="29">
        <f>4189696.68-280000</f>
        <v>3909696.68</v>
      </c>
      <c r="J41" s="150">
        <v>953762.7</v>
      </c>
      <c r="K41" s="57">
        <v>3518352</v>
      </c>
      <c r="L41" s="145">
        <v>-282418.02</v>
      </c>
      <c r="N41" s="30">
        <f>I41-J41-K41-L41-M41</f>
        <v>-279999.99999999953</v>
      </c>
      <c r="O41" s="111">
        <f>78975*0.1+ROUND(((78975-(78975*0.1))/120),2)*2+8905.36+8450.7</f>
        <v>26438.18</v>
      </c>
      <c r="P41" s="111">
        <v>1776</v>
      </c>
      <c r="Q41" s="111">
        <v>1776</v>
      </c>
    </row>
    <row r="42" spans="1:14" s="8" customFormat="1" ht="19.5" customHeight="1">
      <c r="A42" s="35" t="s">
        <v>28</v>
      </c>
      <c r="B42" s="39">
        <v>1050</v>
      </c>
      <c r="C42" s="27"/>
      <c r="D42" s="27"/>
      <c r="E42" s="24">
        <f aca="true" t="shared" si="2" ref="E42:E47">F42+G42+H42+I42</f>
        <v>3076039.0300000003</v>
      </c>
      <c r="F42" s="28"/>
      <c r="G42" s="28">
        <f>236036+764.5+10669+45929+139885.2+451491</f>
        <v>884774.7</v>
      </c>
      <c r="H42" s="28">
        <v>1269000.79</v>
      </c>
      <c r="I42" s="33">
        <f>996718.54-74455</f>
        <v>922263.54</v>
      </c>
      <c r="J42" s="150">
        <v>209827.79</v>
      </c>
      <c r="K42" s="57">
        <v>825650</v>
      </c>
      <c r="L42" s="145">
        <v>-38759.25</v>
      </c>
      <c r="N42" s="30">
        <f aca="true" t="shared" si="3" ref="N42:N51">I42-J42-K42-L42-M42</f>
        <v>-74455</v>
      </c>
    </row>
    <row r="43" spans="1:14" s="8" customFormat="1" ht="18" customHeight="1">
      <c r="A43" s="35" t="s">
        <v>29</v>
      </c>
      <c r="B43" s="39">
        <v>1060</v>
      </c>
      <c r="C43" s="27"/>
      <c r="D43" s="27"/>
      <c r="E43" s="24">
        <f t="shared" si="2"/>
        <v>518790.06</v>
      </c>
      <c r="F43" s="28"/>
      <c r="G43" s="29">
        <f>37948+9600+127348.4+31586.06</f>
        <v>206482.46</v>
      </c>
      <c r="H43" s="147">
        <f>18450+40506.54</f>
        <v>58956.54</v>
      </c>
      <c r="I43" s="29">
        <f>56391.06+1842+195118</f>
        <v>253351.06</v>
      </c>
      <c r="J43" s="150">
        <v>14400</v>
      </c>
      <c r="K43" s="57">
        <v>14100</v>
      </c>
      <c r="L43" s="145">
        <v>-8851.94</v>
      </c>
      <c r="M43" s="8">
        <v>36743</v>
      </c>
      <c r="N43" s="30">
        <f t="shared" si="3"/>
        <v>196960</v>
      </c>
    </row>
    <row r="44" spans="1:14" s="8" customFormat="1" ht="18" customHeight="1">
      <c r="A44" s="35" t="s">
        <v>30</v>
      </c>
      <c r="B44" s="39">
        <v>1070</v>
      </c>
      <c r="C44" s="27"/>
      <c r="D44" s="27"/>
      <c r="E44" s="24">
        <f t="shared" si="2"/>
        <v>2128352.84</v>
      </c>
      <c r="F44" s="28"/>
      <c r="G44" s="29">
        <f>577482.66+106942+71730-106942+3140</f>
        <v>652352.66</v>
      </c>
      <c r="H44" s="147">
        <f>614469.19+10454</f>
        <v>624923.19</v>
      </c>
      <c r="I44" s="29">
        <f>322385.48+84800+95800+348091.51</f>
        <v>851076.99</v>
      </c>
      <c r="J44" s="150">
        <v>107595</v>
      </c>
      <c r="K44" s="57">
        <v>59660</v>
      </c>
      <c r="L44" s="145">
        <v>151447.29</v>
      </c>
      <c r="M44" s="8">
        <v>3683.19</v>
      </c>
      <c r="N44" s="30">
        <f t="shared" si="3"/>
        <v>528691.51</v>
      </c>
    </row>
    <row r="45" spans="1:14" s="8" customFormat="1" ht="18" customHeight="1">
      <c r="A45" s="35" t="s">
        <v>31</v>
      </c>
      <c r="B45" s="39">
        <v>1080</v>
      </c>
      <c r="C45" s="27"/>
      <c r="D45" s="27"/>
      <c r="E45" s="24">
        <f t="shared" si="2"/>
        <v>0</v>
      </c>
      <c r="F45" s="28"/>
      <c r="G45" s="29"/>
      <c r="H45" s="147"/>
      <c r="I45" s="29"/>
      <c r="J45" s="150"/>
      <c r="K45" s="57"/>
      <c r="L45" s="145"/>
      <c r="N45" s="30">
        <f t="shared" si="3"/>
        <v>0</v>
      </c>
    </row>
    <row r="46" spans="1:14" s="8" customFormat="1" ht="18" customHeight="1">
      <c r="A46" s="35" t="s">
        <v>32</v>
      </c>
      <c r="B46" s="39">
        <v>1090</v>
      </c>
      <c r="C46" s="27"/>
      <c r="D46" s="27"/>
      <c r="E46" s="24">
        <f t="shared" si="2"/>
        <v>766959.7</v>
      </c>
      <c r="F46" s="28"/>
      <c r="G46" s="29">
        <f>63933.54+31780+44576</f>
        <v>140289.54</v>
      </c>
      <c r="H46" s="147">
        <v>110670</v>
      </c>
      <c r="I46" s="29">
        <v>516000.16</v>
      </c>
      <c r="J46" s="150">
        <v>47670</v>
      </c>
      <c r="K46" s="57">
        <v>155000</v>
      </c>
      <c r="L46" s="145">
        <v>313330.16</v>
      </c>
      <c r="N46" s="30">
        <f t="shared" si="3"/>
        <v>0</v>
      </c>
    </row>
    <row r="47" spans="1:14" s="8" customFormat="1" ht="18" customHeight="1">
      <c r="A47" s="35" t="s">
        <v>33</v>
      </c>
      <c r="B47" s="39">
        <v>1100</v>
      </c>
      <c r="C47" s="27"/>
      <c r="D47" s="27"/>
      <c r="E47" s="24">
        <f t="shared" si="2"/>
        <v>0</v>
      </c>
      <c r="F47" s="28"/>
      <c r="G47" s="29"/>
      <c r="H47" s="147"/>
      <c r="I47" s="29"/>
      <c r="J47" s="121"/>
      <c r="K47" s="57"/>
      <c r="L47" s="145"/>
      <c r="N47" s="30">
        <f t="shared" si="3"/>
        <v>0</v>
      </c>
    </row>
    <row r="48" spans="1:14" s="8" customFormat="1" ht="18" customHeight="1">
      <c r="A48" s="35" t="s">
        <v>69</v>
      </c>
      <c r="B48" s="39">
        <v>1110</v>
      </c>
      <c r="C48" s="27"/>
      <c r="D48" s="27"/>
      <c r="E48" s="24">
        <f aca="true" t="shared" si="4" ref="E48:E54">F48+G48+H48+I48</f>
        <v>498376.62</v>
      </c>
      <c r="F48" s="28"/>
      <c r="G48" s="29">
        <f>37839.46+11381.07+178637.63+53580+830*2+90.23+840+12110.81+3000</f>
        <v>299139.2</v>
      </c>
      <c r="H48" s="147">
        <f>14818+151049+2490+7233</f>
        <v>175590</v>
      </c>
      <c r="I48" s="29">
        <f>214247.42-187800-3320+520</f>
        <v>23647.420000000013</v>
      </c>
      <c r="J48" s="121">
        <v>461285</v>
      </c>
      <c r="K48" s="152">
        <v>-226660</v>
      </c>
      <c r="L48" s="145">
        <v>-20377.58</v>
      </c>
      <c r="N48" s="30">
        <f t="shared" si="3"/>
        <v>-190599.99999999994</v>
      </c>
    </row>
    <row r="49" spans="1:14" s="8" customFormat="1" ht="18">
      <c r="A49" s="40" t="s">
        <v>34</v>
      </c>
      <c r="B49" s="39">
        <v>1120</v>
      </c>
      <c r="C49" s="27"/>
      <c r="D49" s="27"/>
      <c r="E49" s="24">
        <f t="shared" si="4"/>
        <v>12775</v>
      </c>
      <c r="F49" s="28"/>
      <c r="G49" s="29">
        <f>20000+1100-20000</f>
        <v>1100</v>
      </c>
      <c r="H49" s="147">
        <v>13200</v>
      </c>
      <c r="I49" s="29">
        <v>-1525</v>
      </c>
      <c r="J49" s="150">
        <v>1650</v>
      </c>
      <c r="K49" s="151"/>
      <c r="L49" s="145">
        <v>-1650</v>
      </c>
      <c r="N49" s="30">
        <f t="shared" si="3"/>
        <v>-1525</v>
      </c>
    </row>
    <row r="50" spans="1:14" s="8" customFormat="1" ht="18">
      <c r="A50" s="40" t="s">
        <v>35</v>
      </c>
      <c r="B50" s="39">
        <v>1130</v>
      </c>
      <c r="C50" s="27"/>
      <c r="D50" s="27"/>
      <c r="E50" s="24">
        <f t="shared" si="4"/>
        <v>1177064.64</v>
      </c>
      <c r="F50" s="28"/>
      <c r="G50" s="29">
        <f>4.04+322850.67+35138.93-99370</f>
        <v>258623.63999999996</v>
      </c>
      <c r="H50" s="147">
        <f>8100+756058</f>
        <v>764158</v>
      </c>
      <c r="I50" s="29">
        <f>154600-317</f>
        <v>154283</v>
      </c>
      <c r="J50" s="150">
        <v>122000</v>
      </c>
      <c r="K50" s="57">
        <v>32600</v>
      </c>
      <c r="L50" s="145"/>
      <c r="N50" s="30">
        <f t="shared" si="3"/>
        <v>-317</v>
      </c>
    </row>
    <row r="51" spans="1:14" s="8" customFormat="1" ht="18">
      <c r="A51" s="35" t="s">
        <v>36</v>
      </c>
      <c r="B51" s="39">
        <v>1140</v>
      </c>
      <c r="C51" s="27"/>
      <c r="D51" s="27"/>
      <c r="E51" s="24">
        <f t="shared" si="4"/>
        <v>31566.4</v>
      </c>
      <c r="F51" s="28"/>
      <c r="G51" s="29">
        <f>8433.4+383.6</f>
        <v>8817</v>
      </c>
      <c r="H51" s="147">
        <v>19674.4</v>
      </c>
      <c r="I51" s="29">
        <v>3075</v>
      </c>
      <c r="J51" s="150">
        <v>12650.1</v>
      </c>
      <c r="K51" s="57"/>
      <c r="L51" s="145">
        <v>-9575.1</v>
      </c>
      <c r="N51" s="30">
        <f t="shared" si="3"/>
        <v>0</v>
      </c>
    </row>
    <row r="52" spans="1:14" s="8" customFormat="1" ht="18">
      <c r="A52" s="76" t="s">
        <v>71</v>
      </c>
      <c r="B52" s="39">
        <v>1150</v>
      </c>
      <c r="C52" s="27"/>
      <c r="D52" s="27"/>
      <c r="E52" s="24">
        <f t="shared" si="4"/>
        <v>596298.62</v>
      </c>
      <c r="F52" s="28"/>
      <c r="G52" s="43">
        <v>1316.25</v>
      </c>
      <c r="H52" s="148">
        <v>0</v>
      </c>
      <c r="I52" s="43">
        <f>596298.62-1316.25</f>
        <v>594982.37</v>
      </c>
      <c r="J52" s="149"/>
      <c r="K52" s="57"/>
      <c r="L52" s="145"/>
      <c r="M52" s="8">
        <v>12900</v>
      </c>
      <c r="N52" s="30"/>
    </row>
    <row r="53" spans="1:14" s="8" customFormat="1" ht="18">
      <c r="A53" s="41" t="s">
        <v>37</v>
      </c>
      <c r="B53" s="42">
        <v>1160</v>
      </c>
      <c r="C53" s="24">
        <f>C24+C27+C30+C56+C67</f>
        <v>0</v>
      </c>
      <c r="D53" s="24">
        <f>D24+D27+D30+D56+D67</f>
        <v>0</v>
      </c>
      <c r="E53" s="141">
        <f t="shared" si="4"/>
        <v>22561646</v>
      </c>
      <c r="F53" s="24">
        <f>F24+F27+F30+F56+F67</f>
        <v>0</v>
      </c>
      <c r="G53" s="24">
        <f>G24+G27+G30+G56+G67</f>
        <v>6362321.16</v>
      </c>
      <c r="H53" s="23">
        <f>H24+H27+H30+H56+H67</f>
        <v>8959573.620000001</v>
      </c>
      <c r="I53" s="77">
        <f>I24+I27+I30+I56+I67</f>
        <v>7239751.220000001</v>
      </c>
      <c r="J53" s="149"/>
      <c r="K53" s="125">
        <f>SUM(K41:K52)</f>
        <v>4378702</v>
      </c>
      <c r="L53" s="145"/>
      <c r="M53" s="30">
        <f>H32</f>
        <v>1376098.89</v>
      </c>
      <c r="N53" s="30">
        <f>M53-K53</f>
        <v>-3002603.1100000003</v>
      </c>
    </row>
    <row r="54" spans="1:12" s="8" customFormat="1" ht="18">
      <c r="A54" s="41" t="s">
        <v>38</v>
      </c>
      <c r="B54" s="42">
        <v>1170</v>
      </c>
      <c r="C54" s="24">
        <f>C41+C42+C43+C44+C45+C46+C47+C48+C49+C50+C51+C52+C59+C72</f>
        <v>0</v>
      </c>
      <c r="D54" s="24">
        <f>D41+D42+D43+D44+D45+D46+D47+D48+D49+D50+D51+D52+D59+D72</f>
        <v>0</v>
      </c>
      <c r="E54" s="141">
        <f t="shared" si="4"/>
        <v>22561646</v>
      </c>
      <c r="F54" s="24">
        <f>F41+F42+F43+F44+F45+F46+F47+F48+F49+F50+F51+F52+F59+F72</f>
        <v>0</v>
      </c>
      <c r="G54" s="24">
        <f>G41+G42+G43+G44+G45+G46+G47+G48+G49+G50+G51+G52+G59+G72</f>
        <v>6362321.16</v>
      </c>
      <c r="H54" s="23">
        <f>H41+H42+H43+H44+H45+H46+H47+H48+H49+H50+H51+H52+H59+H72</f>
        <v>8959573.620000001</v>
      </c>
      <c r="I54" s="77">
        <f>I41+I42+I43+I44+I45+I46+I47+I48+I49+I50+I51+I52+I59+I72</f>
        <v>7239751.220000001</v>
      </c>
      <c r="J54" s="149">
        <f>I54-I53</f>
        <v>0</v>
      </c>
      <c r="K54" s="125">
        <f>E53-E54</f>
        <v>0</v>
      </c>
      <c r="L54" s="117" t="s">
        <v>134</v>
      </c>
    </row>
    <row r="55" spans="1:12" s="8" customFormat="1" ht="18">
      <c r="A55" s="190" t="s">
        <v>45</v>
      </c>
      <c r="B55" s="191"/>
      <c r="C55" s="191"/>
      <c r="D55" s="191"/>
      <c r="E55" s="191"/>
      <c r="F55" s="191"/>
      <c r="G55" s="191"/>
      <c r="H55" s="191"/>
      <c r="I55" s="192"/>
      <c r="J55" s="30"/>
      <c r="K55" s="117"/>
      <c r="L55" s="146"/>
    </row>
    <row r="56" spans="1:11" s="8" customFormat="1" ht="18">
      <c r="A56" s="75" t="s">
        <v>88</v>
      </c>
      <c r="B56" s="78">
        <v>2010</v>
      </c>
      <c r="C56" s="77">
        <f>C57+C58</f>
        <v>0</v>
      </c>
      <c r="D56" s="77">
        <f>D57</f>
        <v>0</v>
      </c>
      <c r="E56" s="77">
        <f>F56+G56+H56+I56</f>
        <v>0</v>
      </c>
      <c r="F56" s="77">
        <f>F57</f>
        <v>0</v>
      </c>
      <c r="G56" s="77">
        <f>G57</f>
        <v>0</v>
      </c>
      <c r="H56" s="77">
        <f>H57</f>
        <v>0</v>
      </c>
      <c r="I56" s="77">
        <f>I57</f>
        <v>0</v>
      </c>
      <c r="K56" s="118"/>
    </row>
    <row r="57" spans="1:12" s="8" customFormat="1" ht="18">
      <c r="A57" s="58" t="s">
        <v>89</v>
      </c>
      <c r="B57" s="32">
        <v>2011</v>
      </c>
      <c r="C57" s="77"/>
      <c r="D57" s="77"/>
      <c r="E57" s="77">
        <f>F57+G57+H57+I57</f>
        <v>0</v>
      </c>
      <c r="F57" s="77"/>
      <c r="G57" s="77"/>
      <c r="H57" s="77"/>
      <c r="I57" s="77"/>
      <c r="K57" s="117"/>
      <c r="L57" s="117"/>
    </row>
    <row r="58" spans="1:9" s="8" customFormat="1" ht="18">
      <c r="A58" s="58" t="s">
        <v>91</v>
      </c>
      <c r="B58" s="32">
        <v>2012</v>
      </c>
      <c r="C58" s="77"/>
      <c r="D58" s="77"/>
      <c r="E58" s="77"/>
      <c r="F58" s="77"/>
      <c r="G58" s="77"/>
      <c r="H58" s="77"/>
      <c r="I58" s="77"/>
    </row>
    <row r="59" spans="1:9" s="8" customFormat="1" ht="18">
      <c r="A59" s="93" t="s">
        <v>90</v>
      </c>
      <c r="B59" s="89">
        <v>3010</v>
      </c>
      <c r="C59" s="79">
        <f>C60+C61+C62+C63+C64+C65</f>
        <v>0</v>
      </c>
      <c r="D59" s="79">
        <f>D60+D61+D62+D63+D64+D65</f>
        <v>0</v>
      </c>
      <c r="E59" s="79">
        <f>F59+G59+H59+I59</f>
        <v>166875</v>
      </c>
      <c r="F59" s="79">
        <f>F60+F61+F62+F63+F64+F65</f>
        <v>0</v>
      </c>
      <c r="G59" s="79">
        <f>G60+G61+G62+G63+G64+G65</f>
        <v>45000</v>
      </c>
      <c r="H59" s="79">
        <f>H60+H61+H62+H63+H64+H65</f>
        <v>108975</v>
      </c>
      <c r="I59" s="79">
        <f>I60+I61+I62+I63+I64+I65</f>
        <v>12900</v>
      </c>
    </row>
    <row r="60" spans="1:9" s="8" customFormat="1" ht="18">
      <c r="A60" s="35" t="s">
        <v>46</v>
      </c>
      <c r="B60" s="39">
        <v>3011</v>
      </c>
      <c r="C60" s="27"/>
      <c r="D60" s="27"/>
      <c r="E60" s="24">
        <f aca="true" t="shared" si="5" ref="E60:E65">F60+G60+H60+I60</f>
        <v>0</v>
      </c>
      <c r="F60" s="28"/>
      <c r="G60" s="29"/>
      <c r="H60" s="29"/>
      <c r="I60" s="29"/>
    </row>
    <row r="61" spans="1:10" s="8" customFormat="1" ht="18">
      <c r="A61" s="35" t="s">
        <v>47</v>
      </c>
      <c r="B61" s="39">
        <v>3012</v>
      </c>
      <c r="C61" s="27"/>
      <c r="D61" s="27"/>
      <c r="E61" s="24">
        <f t="shared" si="5"/>
        <v>166875</v>
      </c>
      <c r="F61" s="28"/>
      <c r="G61" s="29">
        <v>45000</v>
      </c>
      <c r="H61" s="29">
        <f>30000+78975</f>
        <v>108975</v>
      </c>
      <c r="I61" s="29">
        <v>12900</v>
      </c>
      <c r="J61" s="8" t="s">
        <v>128</v>
      </c>
    </row>
    <row r="62" spans="1:9" s="8" customFormat="1" ht="18">
      <c r="A62" s="35" t="s">
        <v>48</v>
      </c>
      <c r="B62" s="39">
        <v>3013</v>
      </c>
      <c r="C62" s="27"/>
      <c r="D62" s="27"/>
      <c r="E62" s="24">
        <f t="shared" si="5"/>
        <v>0</v>
      </c>
      <c r="F62" s="28"/>
      <c r="G62" s="29"/>
      <c r="H62" s="29"/>
      <c r="I62" s="29"/>
    </row>
    <row r="63" spans="1:9" s="8" customFormat="1" ht="18">
      <c r="A63" s="35" t="s">
        <v>49</v>
      </c>
      <c r="B63" s="39">
        <v>3014</v>
      </c>
      <c r="C63" s="27"/>
      <c r="D63" s="27"/>
      <c r="E63" s="24">
        <f t="shared" si="5"/>
        <v>0</v>
      </c>
      <c r="F63" s="28"/>
      <c r="G63" s="29"/>
      <c r="H63" s="29"/>
      <c r="I63" s="29"/>
    </row>
    <row r="64" spans="1:9" s="8" customFormat="1" ht="18">
      <c r="A64" s="35" t="s">
        <v>50</v>
      </c>
      <c r="B64" s="39">
        <v>3015</v>
      </c>
      <c r="C64" s="27"/>
      <c r="D64" s="27"/>
      <c r="E64" s="24">
        <f t="shared" si="5"/>
        <v>0</v>
      </c>
      <c r="F64" s="28"/>
      <c r="G64" s="29"/>
      <c r="H64" s="29"/>
      <c r="I64" s="29"/>
    </row>
    <row r="65" spans="1:9" s="8" customFormat="1" ht="17.25" customHeight="1">
      <c r="A65" s="35" t="s">
        <v>16</v>
      </c>
      <c r="B65" s="39">
        <v>3016</v>
      </c>
      <c r="C65" s="27"/>
      <c r="D65" s="27"/>
      <c r="E65" s="24">
        <f t="shared" si="5"/>
        <v>0</v>
      </c>
      <c r="F65" s="28"/>
      <c r="G65" s="29"/>
      <c r="H65" s="29"/>
      <c r="I65" s="29"/>
    </row>
    <row r="66" spans="1:9" s="8" customFormat="1" ht="16.5" customHeight="1">
      <c r="A66" s="190" t="s">
        <v>52</v>
      </c>
      <c r="B66" s="191"/>
      <c r="C66" s="191"/>
      <c r="D66" s="191"/>
      <c r="E66" s="191"/>
      <c r="F66" s="191"/>
      <c r="G66" s="191"/>
      <c r="H66" s="191"/>
      <c r="I66" s="193"/>
    </row>
    <row r="67" spans="1:9" s="8" customFormat="1" ht="16.5" customHeight="1">
      <c r="A67" s="45" t="s">
        <v>53</v>
      </c>
      <c r="B67" s="78">
        <v>4010</v>
      </c>
      <c r="C67" s="92">
        <f>C68+C69+C70+C71</f>
        <v>0</v>
      </c>
      <c r="D67" s="92">
        <f>D68+D69+D70+D71</f>
        <v>0</v>
      </c>
      <c r="E67" s="24">
        <f>F67+G67+H67+I67</f>
        <v>0</v>
      </c>
      <c r="F67" s="92">
        <f>F68+F69+F70+F71</f>
        <v>0</v>
      </c>
      <c r="G67" s="92">
        <f>G68+G69+G70+G71</f>
        <v>0</v>
      </c>
      <c r="H67" s="92">
        <f>H68+H69+H70+H71</f>
        <v>0</v>
      </c>
      <c r="I67" s="92">
        <f>I68+I69+I70+I71</f>
        <v>0</v>
      </c>
    </row>
    <row r="68" spans="1:9" s="8" customFormat="1" ht="16.5" customHeight="1">
      <c r="A68" s="35" t="s">
        <v>54</v>
      </c>
      <c r="B68" s="36">
        <v>4011</v>
      </c>
      <c r="C68" s="27"/>
      <c r="D68" s="27"/>
      <c r="E68" s="24">
        <f aca="true" t="shared" si="6" ref="E68:E75">F68+G68+H68+I68</f>
        <v>0</v>
      </c>
      <c r="F68" s="28"/>
      <c r="G68" s="29"/>
      <c r="H68" s="29"/>
      <c r="I68" s="29"/>
    </row>
    <row r="69" spans="1:9" s="8" customFormat="1" ht="16.5" customHeight="1">
      <c r="A69" s="35" t="s">
        <v>55</v>
      </c>
      <c r="B69" s="39">
        <v>4012</v>
      </c>
      <c r="C69" s="27"/>
      <c r="D69" s="27"/>
      <c r="E69" s="24">
        <f t="shared" si="6"/>
        <v>0</v>
      </c>
      <c r="F69" s="28"/>
      <c r="G69" s="29"/>
      <c r="H69" s="29"/>
      <c r="I69" s="29"/>
    </row>
    <row r="70" spans="1:9" s="8" customFormat="1" ht="16.5" customHeight="1">
      <c r="A70" s="35" t="s">
        <v>56</v>
      </c>
      <c r="B70" s="39">
        <v>4013</v>
      </c>
      <c r="C70" s="27"/>
      <c r="D70" s="27"/>
      <c r="E70" s="24">
        <f t="shared" si="6"/>
        <v>0</v>
      </c>
      <c r="F70" s="28"/>
      <c r="G70" s="29"/>
      <c r="H70" s="29"/>
      <c r="I70" s="29"/>
    </row>
    <row r="71" spans="1:9" s="8" customFormat="1" ht="16.5" customHeight="1">
      <c r="A71" s="35" t="s">
        <v>57</v>
      </c>
      <c r="B71" s="39">
        <v>4020</v>
      </c>
      <c r="C71" s="27"/>
      <c r="D71" s="27"/>
      <c r="E71" s="24">
        <f t="shared" si="6"/>
        <v>0</v>
      </c>
      <c r="F71" s="28"/>
      <c r="G71" s="29"/>
      <c r="H71" s="29"/>
      <c r="I71" s="29"/>
    </row>
    <row r="72" spans="1:9" s="8" customFormat="1" ht="18">
      <c r="A72" s="41" t="s">
        <v>58</v>
      </c>
      <c r="B72" s="42">
        <v>4030</v>
      </c>
      <c r="C72" s="24">
        <f>C73+C74+C75+C76</f>
        <v>0</v>
      </c>
      <c r="D72" s="24">
        <f>D73+D74+D75+D76</f>
        <v>0</v>
      </c>
      <c r="E72" s="24">
        <f>F72+G72+H72+I72</f>
        <v>0</v>
      </c>
      <c r="F72" s="24">
        <f>F73+F74+F75+F76</f>
        <v>0</v>
      </c>
      <c r="G72" s="24">
        <f>G73+G74+G75+G76</f>
        <v>0</v>
      </c>
      <c r="H72" s="24">
        <f>H73+H74+H75+H76</f>
        <v>0</v>
      </c>
      <c r="I72" s="24">
        <f>I73+I74+I75+I76</f>
        <v>0</v>
      </c>
    </row>
    <row r="73" spans="1:9" s="8" customFormat="1" ht="18">
      <c r="A73" s="35" t="s">
        <v>54</v>
      </c>
      <c r="B73" s="39">
        <v>4031</v>
      </c>
      <c r="C73" s="27"/>
      <c r="D73" s="27"/>
      <c r="E73" s="24">
        <f t="shared" si="6"/>
        <v>0</v>
      </c>
      <c r="F73" s="28"/>
      <c r="G73" s="29"/>
      <c r="H73" s="29"/>
      <c r="I73" s="29"/>
    </row>
    <row r="74" spans="1:9" s="8" customFormat="1" ht="18">
      <c r="A74" s="35" t="s">
        <v>55</v>
      </c>
      <c r="B74" s="39">
        <v>4032</v>
      </c>
      <c r="C74" s="27"/>
      <c r="D74" s="27"/>
      <c r="E74" s="24">
        <f t="shared" si="6"/>
        <v>0</v>
      </c>
      <c r="F74" s="28"/>
      <c r="G74" s="29"/>
      <c r="H74" s="29"/>
      <c r="I74" s="29"/>
    </row>
    <row r="75" spans="1:9" s="8" customFormat="1" ht="18">
      <c r="A75" s="35" t="s">
        <v>56</v>
      </c>
      <c r="B75" s="39">
        <v>4033</v>
      </c>
      <c r="C75" s="27"/>
      <c r="D75" s="27"/>
      <c r="E75" s="24">
        <f t="shared" si="6"/>
        <v>0</v>
      </c>
      <c r="F75" s="28"/>
      <c r="G75" s="29"/>
      <c r="H75" s="29"/>
      <c r="I75" s="29"/>
    </row>
    <row r="76" spans="1:9" s="8" customFormat="1" ht="18">
      <c r="A76" s="40" t="s">
        <v>59</v>
      </c>
      <c r="B76" s="39">
        <v>4040</v>
      </c>
      <c r="C76" s="27"/>
      <c r="D76" s="27"/>
      <c r="E76" s="24">
        <f>F76+G76+H76+I76</f>
        <v>0</v>
      </c>
      <c r="F76" s="28"/>
      <c r="G76" s="29"/>
      <c r="H76" s="29"/>
      <c r="I76" s="29"/>
    </row>
    <row r="77" spans="1:9" s="8" customFormat="1" ht="18">
      <c r="A77" s="194" t="s">
        <v>92</v>
      </c>
      <c r="B77" s="195"/>
      <c r="C77" s="195"/>
      <c r="D77" s="195"/>
      <c r="E77" s="195"/>
      <c r="F77" s="195"/>
      <c r="G77" s="195"/>
      <c r="H77" s="195"/>
      <c r="I77" s="196"/>
    </row>
    <row r="78" spans="1:9" s="8" customFormat="1" ht="18">
      <c r="A78" s="87" t="s">
        <v>85</v>
      </c>
      <c r="B78" s="78">
        <v>5010</v>
      </c>
      <c r="C78" s="77">
        <f>C53-C54</f>
        <v>0</v>
      </c>
      <c r="D78" s="77">
        <f>D53-D54</f>
        <v>0</v>
      </c>
      <c r="E78" s="24">
        <f>F78+G78+H78+I78</f>
        <v>0</v>
      </c>
      <c r="F78" s="77">
        <f>F53-F54</f>
        <v>0</v>
      </c>
      <c r="G78" s="77">
        <f>G53-G54</f>
        <v>0</v>
      </c>
      <c r="H78" s="77">
        <f>H53-H54</f>
        <v>0</v>
      </c>
      <c r="I78" s="77">
        <f>I53-I54</f>
        <v>0</v>
      </c>
    </row>
    <row r="79" spans="1:9" s="8" customFormat="1" ht="18">
      <c r="A79" s="81" t="s">
        <v>86</v>
      </c>
      <c r="B79" s="32">
        <v>5011</v>
      </c>
      <c r="C79" s="77">
        <f>C78-C80</f>
        <v>0</v>
      </c>
      <c r="D79" s="77">
        <f>D78-D80</f>
        <v>0</v>
      </c>
      <c r="E79" s="24">
        <f>F79+G79+H79+I79</f>
        <v>0</v>
      </c>
      <c r="F79" s="77">
        <f>F78-F80</f>
        <v>0</v>
      </c>
      <c r="G79" s="77">
        <f>G78-G80</f>
        <v>0</v>
      </c>
      <c r="H79" s="77">
        <f>H78-H80</f>
        <v>0</v>
      </c>
      <c r="I79" s="77">
        <f>I78-I80</f>
        <v>0</v>
      </c>
    </row>
    <row r="80" spans="1:9" s="8" customFormat="1" ht="18">
      <c r="A80" s="88" t="s">
        <v>87</v>
      </c>
      <c r="B80" s="32">
        <v>5012</v>
      </c>
      <c r="C80" s="77"/>
      <c r="D80" s="77"/>
      <c r="E80" s="24">
        <f>F80+G80+H80+I80</f>
        <v>0</v>
      </c>
      <c r="F80" s="77"/>
      <c r="G80" s="59"/>
      <c r="H80" s="59"/>
      <c r="I80" s="59"/>
    </row>
    <row r="81" spans="1:9" s="8" customFormat="1" ht="18">
      <c r="A81" s="190" t="s">
        <v>93</v>
      </c>
      <c r="B81" s="191"/>
      <c r="C81" s="191"/>
      <c r="D81" s="191"/>
      <c r="E81" s="191"/>
      <c r="F81" s="191"/>
      <c r="G81" s="191"/>
      <c r="H81" s="191"/>
      <c r="I81" s="192"/>
    </row>
    <row r="82" spans="1:9" s="8" customFormat="1" ht="18">
      <c r="A82" s="75" t="s">
        <v>44</v>
      </c>
      <c r="B82" s="78">
        <v>6010</v>
      </c>
      <c r="C82" s="90">
        <f>C83+C84+C85+C86+C87+C88</f>
        <v>0</v>
      </c>
      <c r="D82" s="90">
        <f>D83+D84+D85+D86+D87+D88</f>
        <v>0</v>
      </c>
      <c r="E82" s="90">
        <f aca="true" t="shared" si="7" ref="E82:E88">F82+G82+H82+I82</f>
        <v>5811250.0600000005</v>
      </c>
      <c r="F82" s="90">
        <f>F83+F84+F85+F86+F87+F88</f>
        <v>0</v>
      </c>
      <c r="G82" s="90">
        <f>G83+G84+G85+G86+G87+G88</f>
        <v>1651197.9400000002</v>
      </c>
      <c r="H82" s="90">
        <f>H83+H84+H85+H86+H87+H88</f>
        <v>2485780.9299999997</v>
      </c>
      <c r="I82" s="90">
        <f>I83+I84+I85+I86+I87+I88</f>
        <v>1674271.1900000002</v>
      </c>
    </row>
    <row r="83" spans="1:11" s="8" customFormat="1" ht="18">
      <c r="A83" s="55" t="s">
        <v>39</v>
      </c>
      <c r="B83" s="36">
        <v>6011</v>
      </c>
      <c r="C83" s="37"/>
      <c r="D83" s="37"/>
      <c r="E83" s="112">
        <f t="shared" si="7"/>
        <v>36117.1</v>
      </c>
      <c r="F83" s="113"/>
      <c r="G83" s="114">
        <f>8433.4+383.6</f>
        <v>8817</v>
      </c>
      <c r="H83" s="114">
        <v>14650</v>
      </c>
      <c r="I83" s="114">
        <v>12650.1</v>
      </c>
      <c r="J83" s="30"/>
      <c r="K83" s="30"/>
    </row>
    <row r="84" spans="1:11" s="8" customFormat="1" ht="18">
      <c r="A84" s="44" t="s">
        <v>40</v>
      </c>
      <c r="B84" s="36">
        <v>6012</v>
      </c>
      <c r="C84" s="27"/>
      <c r="D84" s="27"/>
      <c r="E84" s="112">
        <f t="shared" si="7"/>
        <v>203828.22999999998</v>
      </c>
      <c r="F84" s="115"/>
      <c r="G84" s="115">
        <f>ROUND(G41*0.015,2)</f>
        <v>57966.39</v>
      </c>
      <c r="H84" s="115">
        <f>ROUND(H41*0.015,2)</f>
        <v>87216.39</v>
      </c>
      <c r="I84" s="115">
        <f>ROUND(I41*0.015,2)</f>
        <v>58645.45</v>
      </c>
      <c r="K84" s="30"/>
    </row>
    <row r="85" spans="1:9" s="8" customFormat="1" ht="18">
      <c r="A85" s="44" t="s">
        <v>41</v>
      </c>
      <c r="B85" s="36">
        <v>6013</v>
      </c>
      <c r="C85" s="27"/>
      <c r="D85" s="27"/>
      <c r="E85" s="112">
        <f t="shared" si="7"/>
        <v>0</v>
      </c>
      <c r="F85" s="115"/>
      <c r="G85" s="114">
        <v>0</v>
      </c>
      <c r="H85" s="138">
        <v>0</v>
      </c>
      <c r="I85" s="114">
        <v>0</v>
      </c>
    </row>
    <row r="86" spans="1:15" s="8" customFormat="1" ht="18">
      <c r="A86" s="44" t="s">
        <v>42</v>
      </c>
      <c r="B86" s="36">
        <v>6014</v>
      </c>
      <c r="C86" s="27"/>
      <c r="D86" s="27"/>
      <c r="E86" s="112">
        <f t="shared" si="7"/>
        <v>2445938.66</v>
      </c>
      <c r="F86" s="115"/>
      <c r="G86" s="115">
        <f>ROUND(G41*0.18,2)</f>
        <v>695596.63</v>
      </c>
      <c r="H86" s="115">
        <f>ROUND(H41*0.18,2)</f>
        <v>1046596.63</v>
      </c>
      <c r="I86" s="115">
        <f>ROUND(I41*0.18,2)</f>
        <v>703745.4</v>
      </c>
      <c r="K86" s="117"/>
      <c r="L86" s="117"/>
      <c r="M86" s="117"/>
      <c r="N86" s="117"/>
      <c r="O86" s="117"/>
    </row>
    <row r="87" spans="1:15" s="8" customFormat="1" ht="18">
      <c r="A87" s="91" t="s">
        <v>43</v>
      </c>
      <c r="B87" s="36">
        <v>6015</v>
      </c>
      <c r="C87" s="63"/>
      <c r="D87" s="63"/>
      <c r="E87" s="112">
        <f t="shared" si="7"/>
        <v>2989480.58</v>
      </c>
      <c r="F87" s="116"/>
      <c r="G87" s="115">
        <f>ROUND(G41*0.22,2)</f>
        <v>850173.66</v>
      </c>
      <c r="H87" s="115">
        <f>ROUND(H41*0.22,2)</f>
        <v>1279173.65</v>
      </c>
      <c r="I87" s="115">
        <f>ROUND(I41*0.22,2)</f>
        <v>860133.27</v>
      </c>
      <c r="K87" s="61"/>
      <c r="L87" s="61"/>
      <c r="M87" s="61"/>
      <c r="N87" s="118"/>
      <c r="O87" s="117"/>
    </row>
    <row r="88" spans="1:15" s="8" customFormat="1" ht="18">
      <c r="A88" s="46" t="s">
        <v>129</v>
      </c>
      <c r="B88" s="36">
        <v>6016</v>
      </c>
      <c r="C88" s="33"/>
      <c r="D88" s="33"/>
      <c r="E88" s="112">
        <f t="shared" si="7"/>
        <v>135885.49</v>
      </c>
      <c r="F88" s="33"/>
      <c r="G88" s="115">
        <f>ROUND(G41*0.01,2)</f>
        <v>38644.26</v>
      </c>
      <c r="H88" s="115">
        <f>ROUND(H41*0.01,2)</f>
        <v>58144.26</v>
      </c>
      <c r="I88" s="115">
        <f>ROUND(I41*0.01,2)</f>
        <v>39096.97</v>
      </c>
      <c r="K88" s="117"/>
      <c r="L88" s="117"/>
      <c r="M88" s="117"/>
      <c r="N88" s="117"/>
      <c r="O88" s="117"/>
    </row>
    <row r="89" spans="1:15" ht="21.75" customHeight="1">
      <c r="A89" s="185" t="s">
        <v>94</v>
      </c>
      <c r="B89" s="186"/>
      <c r="C89" s="186"/>
      <c r="D89" s="186"/>
      <c r="E89" s="186"/>
      <c r="F89" s="186"/>
      <c r="G89" s="186"/>
      <c r="H89" s="186"/>
      <c r="I89" s="197"/>
      <c r="K89" s="117"/>
      <c r="L89" s="117"/>
      <c r="M89" s="117"/>
      <c r="N89" s="117"/>
      <c r="O89" s="117"/>
    </row>
    <row r="90" spans="1:15" ht="18">
      <c r="A90" s="58" t="s">
        <v>72</v>
      </c>
      <c r="B90" s="36">
        <v>7010</v>
      </c>
      <c r="C90" s="47"/>
      <c r="D90" s="47"/>
      <c r="E90" s="47"/>
      <c r="F90" s="47"/>
      <c r="G90" s="47">
        <f>197+24</f>
        <v>221</v>
      </c>
      <c r="H90" s="47">
        <v>206</v>
      </c>
      <c r="I90" s="47">
        <v>221</v>
      </c>
      <c r="K90" s="117"/>
      <c r="L90" s="117"/>
      <c r="M90" s="117"/>
      <c r="N90" s="117"/>
      <c r="O90" s="117"/>
    </row>
    <row r="91" spans="1:15" ht="18">
      <c r="A91" s="58"/>
      <c r="B91" s="36"/>
      <c r="C91" s="47"/>
      <c r="D91" s="47"/>
      <c r="E91" s="47"/>
      <c r="F91" s="47" t="s">
        <v>96</v>
      </c>
      <c r="G91" s="47" t="s">
        <v>95</v>
      </c>
      <c r="H91" s="47" t="s">
        <v>97</v>
      </c>
      <c r="I91" s="47" t="s">
        <v>98</v>
      </c>
      <c r="K91" s="117"/>
      <c r="L91" s="117"/>
      <c r="M91" s="117"/>
      <c r="N91" s="117"/>
      <c r="O91" s="117"/>
    </row>
    <row r="92" spans="1:17" s="48" customFormat="1" ht="18">
      <c r="A92" s="58" t="s">
        <v>51</v>
      </c>
      <c r="B92" s="39">
        <v>7011</v>
      </c>
      <c r="C92" s="27"/>
      <c r="D92" s="27"/>
      <c r="E92" s="27">
        <v>5664989.07</v>
      </c>
      <c r="F92" s="27"/>
      <c r="G92" s="27">
        <v>5664989.07</v>
      </c>
      <c r="H92" s="27">
        <v>5664989.07</v>
      </c>
      <c r="I92" s="37">
        <f>H92</f>
        <v>5664989.07</v>
      </c>
      <c r="J92" s="8"/>
      <c r="K92" s="117"/>
      <c r="L92" s="117"/>
      <c r="M92" s="117"/>
      <c r="N92" s="117"/>
      <c r="O92" s="117"/>
      <c r="P92" s="8"/>
      <c r="Q92" s="8"/>
    </row>
    <row r="93" spans="1:15" ht="18">
      <c r="A93" s="58" t="s">
        <v>73</v>
      </c>
      <c r="B93" s="39">
        <v>7012</v>
      </c>
      <c r="C93" s="27"/>
      <c r="D93" s="27"/>
      <c r="E93" s="27"/>
      <c r="F93" s="28"/>
      <c r="G93" s="29">
        <v>0</v>
      </c>
      <c r="H93" s="130"/>
      <c r="I93" s="29"/>
      <c r="K93" s="117"/>
      <c r="L93" s="117"/>
      <c r="M93" s="117"/>
      <c r="N93" s="118"/>
      <c r="O93" s="117"/>
    </row>
    <row r="94" spans="1:15" ht="18">
      <c r="A94" s="58" t="s">
        <v>74</v>
      </c>
      <c r="B94" s="39">
        <v>7013</v>
      </c>
      <c r="C94" s="27"/>
      <c r="D94" s="27"/>
      <c r="E94" s="27"/>
      <c r="F94" s="28"/>
      <c r="G94" s="29">
        <v>0</v>
      </c>
      <c r="H94" s="130"/>
      <c r="I94" s="29"/>
      <c r="K94" s="117"/>
      <c r="L94" s="117"/>
      <c r="M94" s="117"/>
      <c r="N94" s="118"/>
      <c r="O94" s="117"/>
    </row>
    <row r="95" spans="1:15" ht="18">
      <c r="A95" s="58" t="s">
        <v>75</v>
      </c>
      <c r="B95" s="62">
        <v>7016</v>
      </c>
      <c r="C95" s="63"/>
      <c r="D95" s="63"/>
      <c r="E95" s="63"/>
      <c r="F95" s="64"/>
      <c r="G95" s="65">
        <v>0</v>
      </c>
      <c r="H95" s="131"/>
      <c r="I95" s="65"/>
      <c r="K95" s="117"/>
      <c r="L95" s="117"/>
      <c r="M95" s="117"/>
      <c r="N95" s="117"/>
      <c r="O95" s="117"/>
    </row>
    <row r="96" spans="1:17" s="70" customFormat="1" ht="18">
      <c r="A96" s="58" t="s">
        <v>76</v>
      </c>
      <c r="B96" s="32">
        <v>7020</v>
      </c>
      <c r="C96" s="77"/>
      <c r="D96" s="77"/>
      <c r="E96" s="77"/>
      <c r="F96" s="77"/>
      <c r="G96" s="59">
        <v>0</v>
      </c>
      <c r="H96" s="139"/>
      <c r="I96" s="59"/>
      <c r="J96" s="69"/>
      <c r="K96" s="119"/>
      <c r="L96" s="119"/>
      <c r="M96" s="119"/>
      <c r="N96" s="119"/>
      <c r="O96" s="119"/>
      <c r="P96" s="69"/>
      <c r="Q96" s="69"/>
    </row>
    <row r="97" spans="1:9" ht="18">
      <c r="A97" s="60"/>
      <c r="B97" s="56"/>
      <c r="C97" s="57"/>
      <c r="D97" s="57"/>
      <c r="E97" s="57"/>
      <c r="F97" s="57"/>
      <c r="G97" s="61"/>
      <c r="H97" s="61"/>
      <c r="I97" s="61"/>
    </row>
    <row r="98" spans="1:9" ht="18">
      <c r="A98" s="49" t="s">
        <v>131</v>
      </c>
      <c r="B98" s="50"/>
      <c r="C98" s="101"/>
      <c r="D98" s="51"/>
      <c r="E98" s="173" t="s">
        <v>135</v>
      </c>
      <c r="F98" s="173"/>
      <c r="G98" s="52"/>
      <c r="H98" s="53"/>
      <c r="I98" s="53"/>
    </row>
    <row r="99" spans="1:8" ht="18">
      <c r="A99" s="54"/>
      <c r="B99" s="99"/>
      <c r="C99" s="96" t="s">
        <v>17</v>
      </c>
      <c r="D99" s="175" t="s">
        <v>18</v>
      </c>
      <c r="E99" s="175"/>
      <c r="F99" s="175"/>
      <c r="H99" s="53"/>
    </row>
    <row r="100" spans="1:8" ht="18">
      <c r="A100" s="54" t="s">
        <v>132</v>
      </c>
      <c r="B100" s="99"/>
      <c r="C100" s="102"/>
      <c r="D100" s="99"/>
      <c r="E100" s="176" t="s">
        <v>126</v>
      </c>
      <c r="F100" s="176"/>
      <c r="H100" s="53"/>
    </row>
    <row r="101" spans="1:8" ht="13.5" customHeight="1">
      <c r="A101" s="54"/>
      <c r="B101" s="99"/>
      <c r="C101" s="96" t="s">
        <v>17</v>
      </c>
      <c r="D101" s="175" t="s">
        <v>18</v>
      </c>
      <c r="E101" s="175"/>
      <c r="F101" s="175"/>
      <c r="H101" s="53"/>
    </row>
    <row r="102" ht="13.5" customHeight="1">
      <c r="H102" s="53"/>
    </row>
    <row r="103" spans="1:8" ht="21" customHeight="1">
      <c r="A103" s="54" t="s">
        <v>133</v>
      </c>
      <c r="B103" s="123"/>
      <c r="C103" s="124"/>
      <c r="D103" s="123"/>
      <c r="E103" s="176" t="s">
        <v>136</v>
      </c>
      <c r="F103" s="176"/>
      <c r="H103" s="53"/>
    </row>
    <row r="104" spans="1:8" ht="18">
      <c r="A104" s="54"/>
      <c r="B104" s="123"/>
      <c r="C104" s="122" t="s">
        <v>17</v>
      </c>
      <c r="D104" s="175" t="s">
        <v>18</v>
      </c>
      <c r="E104" s="175"/>
      <c r="F104" s="175"/>
      <c r="G104" s="2"/>
      <c r="H104" s="140"/>
    </row>
    <row r="105" spans="1:8" ht="18">
      <c r="A105" s="1"/>
      <c r="B105" s="1"/>
      <c r="C105" s="2"/>
      <c r="D105" s="2"/>
      <c r="E105" s="2"/>
      <c r="F105" s="2"/>
      <c r="G105" s="2"/>
      <c r="H105" s="129"/>
    </row>
    <row r="106" spans="1:8" ht="18">
      <c r="A106" s="1"/>
      <c r="B106" s="1"/>
      <c r="C106" s="2"/>
      <c r="D106" s="2"/>
      <c r="E106" s="2"/>
      <c r="F106" s="2"/>
      <c r="G106" s="2"/>
      <c r="H106" s="129"/>
    </row>
    <row r="107" spans="1:8" ht="18">
      <c r="A107" s="1"/>
      <c r="B107" s="1"/>
      <c r="C107" s="2"/>
      <c r="D107" s="2"/>
      <c r="E107" s="2"/>
      <c r="F107" s="2"/>
      <c r="G107" s="2"/>
      <c r="H107" s="129"/>
    </row>
    <row r="108" spans="1:8" ht="18">
      <c r="A108" s="1"/>
      <c r="B108" s="1"/>
      <c r="C108" s="2"/>
      <c r="D108" s="2"/>
      <c r="E108" s="2"/>
      <c r="F108" s="2"/>
      <c r="G108" s="2"/>
      <c r="H108" s="129"/>
    </row>
    <row r="109" spans="1:8" ht="18">
      <c r="A109" s="1"/>
      <c r="B109" s="1"/>
      <c r="C109" s="2"/>
      <c r="D109" s="2"/>
      <c r="E109" s="2"/>
      <c r="F109" s="2"/>
      <c r="G109" s="2"/>
      <c r="H109" s="129"/>
    </row>
  </sheetData>
  <sheetProtection/>
  <mergeCells count="37">
    <mergeCell ref="E103:F103"/>
    <mergeCell ref="D104:F104"/>
    <mergeCell ref="A22:I22"/>
    <mergeCell ref="A23:I23"/>
    <mergeCell ref="D101:F101"/>
    <mergeCell ref="A55:I55"/>
    <mergeCell ref="A66:I66"/>
    <mergeCell ref="A77:I77"/>
    <mergeCell ref="A81:I81"/>
    <mergeCell ref="A89:I89"/>
    <mergeCell ref="E98:F98"/>
    <mergeCell ref="J24:P24"/>
    <mergeCell ref="D99:F99"/>
    <mergeCell ref="E100:F100"/>
    <mergeCell ref="J36:AB36"/>
    <mergeCell ref="J33:X33"/>
    <mergeCell ref="J25:X25"/>
    <mergeCell ref="J27:X27"/>
    <mergeCell ref="A40:I40"/>
    <mergeCell ref="J28:X28"/>
    <mergeCell ref="J29:U29"/>
    <mergeCell ref="D12:F12"/>
    <mergeCell ref="D2:I2"/>
    <mergeCell ref="D4:I4"/>
    <mergeCell ref="D5:I5"/>
    <mergeCell ref="D6:I6"/>
    <mergeCell ref="D7:I7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</mergeCells>
  <printOptions/>
  <pageMargins left="0.5" right="0" top="0.76" bottom="0" header="0" footer="0"/>
  <pageSetup fitToHeight="4" horizontalDpi="600" verticalDpi="600" orientation="landscape" paperSize="9" scale="64" r:id="rId1"/>
  <rowBreaks count="2" manualBreakCount="2">
    <brk id="39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2021-02-04T07:02:29Z</dcterms:modified>
  <cp:category/>
  <cp:version/>
  <cp:contentType/>
  <cp:contentStatus/>
</cp:coreProperties>
</file>