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240" windowWidth="21600" windowHeight="9195"/>
  </bookViews>
  <sheets>
    <sheet name="Додаток 1 (форма плану)" sheetId="1" r:id="rId1"/>
    <sheet name="розрахунок доходів від НСЗУ" sheetId="3" r:id="rId2"/>
    <sheet name="Дані про персонал та зп" sheetId="2" r:id="rId3"/>
    <sheet name="МТО" sheetId="4" r:id="rId4"/>
    <sheet name="фін звіт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J32" i="2"/>
  <c r="J31" i="2"/>
  <c r="J30" i="2"/>
  <c r="J29" i="2"/>
  <c r="J28" i="2"/>
  <c r="G29" i="2" l="1"/>
  <c r="F97" i="1" l="1"/>
  <c r="G30" i="2" l="1"/>
  <c r="G31" i="2"/>
  <c r="G32" i="2"/>
  <c r="G33" i="2"/>
  <c r="G28" i="2"/>
  <c r="F107" i="1" l="1"/>
  <c r="D54" i="4" l="1"/>
  <c r="D3" i="4"/>
  <c r="J118" i="1" l="1"/>
  <c r="H118" i="1"/>
  <c r="I118" i="1"/>
  <c r="G118" i="1"/>
  <c r="H117" i="1"/>
  <c r="I117" i="1"/>
  <c r="J117" i="1"/>
  <c r="G117" i="1"/>
  <c r="H115" i="1"/>
  <c r="I115" i="1"/>
  <c r="J115" i="1"/>
  <c r="G115" i="1"/>
  <c r="F118" i="1" l="1"/>
  <c r="F117" i="1"/>
  <c r="F115" i="1"/>
  <c r="D31" i="4" l="1"/>
  <c r="F42" i="1" l="1"/>
  <c r="F43" i="1" l="1"/>
  <c r="F44" i="1"/>
  <c r="F45" i="1"/>
  <c r="F53" i="1"/>
  <c r="F50" i="1"/>
  <c r="F48" i="1"/>
  <c r="F47" i="1"/>
  <c r="F98" i="1" l="1"/>
  <c r="F95" i="1"/>
  <c r="F92" i="1"/>
  <c r="F101" i="1"/>
  <c r="F37" i="1"/>
  <c r="F34" i="1"/>
  <c r="F62" i="1"/>
  <c r="F63" i="1"/>
  <c r="F64" i="1"/>
  <c r="F65" i="1"/>
  <c r="F66" i="1"/>
  <c r="F67" i="1"/>
  <c r="F68" i="1"/>
  <c r="F69" i="1"/>
  <c r="F70" i="1"/>
  <c r="F71" i="1"/>
  <c r="F72" i="1"/>
  <c r="F61" i="1"/>
  <c r="F33" i="1" l="1"/>
  <c r="F26" i="1"/>
  <c r="B36" i="2" l="1"/>
  <c r="J13" i="2"/>
  <c r="I13" i="2"/>
  <c r="H13" i="2"/>
  <c r="G13" i="2"/>
  <c r="F13" i="2"/>
  <c r="E13" i="2"/>
  <c r="D13" i="2"/>
  <c r="C13" i="2"/>
  <c r="B13" i="2"/>
  <c r="F107" i="6" l="1"/>
  <c r="F106" i="6"/>
  <c r="F105" i="6"/>
  <c r="F104" i="6"/>
  <c r="F103" i="6"/>
  <c r="F102" i="6"/>
  <c r="F95" i="6"/>
  <c r="F94" i="6"/>
  <c r="F93" i="6"/>
  <c r="F92" i="6"/>
  <c r="F91" i="6"/>
  <c r="F89" i="6"/>
  <c r="F88" i="6"/>
  <c r="F87" i="6"/>
  <c r="F86" i="6"/>
  <c r="F85" i="6"/>
  <c r="F84" i="6"/>
  <c r="F83" i="6"/>
  <c r="F82" i="6"/>
  <c r="F81" i="6"/>
  <c r="F80" i="6"/>
  <c r="F79" i="6"/>
  <c r="F78" i="6"/>
  <c r="F75" i="6"/>
  <c r="F74" i="6"/>
  <c r="F73" i="6"/>
  <c r="F72" i="6"/>
  <c r="F70" i="6"/>
  <c r="F69" i="6"/>
  <c r="F68" i="6"/>
  <c r="F65" i="6"/>
  <c r="F64" i="6"/>
  <c r="F63" i="6"/>
  <c r="F62" i="6"/>
  <c r="F60" i="6"/>
  <c r="F59" i="6"/>
  <c r="F58" i="6"/>
  <c r="F57" i="6"/>
  <c r="F56" i="6"/>
  <c r="F55" i="6"/>
  <c r="F54" i="6"/>
  <c r="F53" i="6"/>
  <c r="F52" i="6"/>
  <c r="F51" i="6"/>
  <c r="F50" i="6"/>
  <c r="F49" i="6"/>
  <c r="F46" i="6"/>
  <c r="F45" i="6"/>
  <c r="F44" i="6"/>
  <c r="F43" i="6"/>
  <c r="F41" i="6"/>
  <c r="F40" i="6"/>
  <c r="F39" i="6"/>
  <c r="F38" i="6"/>
  <c r="F37" i="6"/>
  <c r="F36" i="6"/>
  <c r="F35" i="6"/>
  <c r="F34" i="6"/>
  <c r="F33" i="6"/>
  <c r="F32" i="6"/>
  <c r="F31" i="6"/>
  <c r="F30" i="6"/>
  <c r="F25" i="6"/>
  <c r="F24" i="6"/>
  <c r="F23" i="6"/>
  <c r="F22" i="6"/>
  <c r="F21" i="6"/>
  <c r="F20" i="6"/>
  <c r="F18" i="6"/>
  <c r="F17" i="6"/>
  <c r="F15" i="6"/>
  <c r="F14" i="6"/>
  <c r="F12" i="6"/>
  <c r="E95" i="6"/>
  <c r="E94" i="6"/>
  <c r="E93" i="6"/>
  <c r="E92" i="6"/>
  <c r="E91" i="6"/>
  <c r="E89" i="6"/>
  <c r="E88" i="6"/>
  <c r="E87" i="6"/>
  <c r="E86" i="6"/>
  <c r="E85" i="6"/>
  <c r="E84" i="6"/>
  <c r="E83" i="6"/>
  <c r="E82" i="6"/>
  <c r="E81" i="6"/>
  <c r="E80" i="6"/>
  <c r="E79" i="6"/>
  <c r="E78" i="6"/>
  <c r="E75" i="6"/>
  <c r="E74" i="6"/>
  <c r="E73" i="6"/>
  <c r="E72" i="6"/>
  <c r="E70" i="6"/>
  <c r="E69" i="6"/>
  <c r="E68" i="6"/>
  <c r="E65" i="6"/>
  <c r="E64" i="6"/>
  <c r="E63" i="6"/>
  <c r="E62" i="6"/>
  <c r="E60" i="6"/>
  <c r="E59" i="6"/>
  <c r="E58" i="6"/>
  <c r="E57" i="6"/>
  <c r="E56" i="6"/>
  <c r="E55" i="6"/>
  <c r="E54" i="6"/>
  <c r="E53" i="6"/>
  <c r="E52" i="6"/>
  <c r="E51" i="6"/>
  <c r="E50" i="6"/>
  <c r="E49" i="6"/>
  <c r="E46" i="6"/>
  <c r="E45" i="6"/>
  <c r="E44" i="6"/>
  <c r="E43" i="6"/>
  <c r="E41" i="6"/>
  <c r="E40" i="6"/>
  <c r="E39" i="6"/>
  <c r="E38" i="6"/>
  <c r="E37" i="6"/>
  <c r="E36" i="6"/>
  <c r="E35" i="6"/>
  <c r="E34" i="6"/>
  <c r="E33" i="6"/>
  <c r="E32" i="6"/>
  <c r="E31" i="6"/>
  <c r="E103" i="6" s="1"/>
  <c r="E105" i="6" s="1"/>
  <c r="E107" i="6" s="1"/>
  <c r="E30" i="6"/>
  <c r="E102" i="6" s="1"/>
  <c r="E25" i="6"/>
  <c r="E24" i="6"/>
  <c r="E23" i="6"/>
  <c r="E22" i="6"/>
  <c r="E21" i="6"/>
  <c r="E20" i="6"/>
  <c r="E18" i="6"/>
  <c r="E17" i="6"/>
  <c r="E15" i="6"/>
  <c r="E14" i="6"/>
  <c r="E12" i="6"/>
  <c r="D13" i="6"/>
  <c r="D110" i="6"/>
  <c r="D111" i="6" s="1"/>
  <c r="C110" i="6"/>
  <c r="C111" i="6" s="1"/>
  <c r="D108" i="6"/>
  <c r="C108" i="6"/>
  <c r="B92" i="6"/>
  <c r="B93" i="6" s="1"/>
  <c r="B94" i="6" s="1"/>
  <c r="D90" i="6"/>
  <c r="C90" i="6"/>
  <c r="B90" i="6"/>
  <c r="B79" i="6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D77" i="6"/>
  <c r="D76" i="6" s="1"/>
  <c r="C77" i="6"/>
  <c r="B73" i="6"/>
  <c r="B74" i="6" s="1"/>
  <c r="B75" i="6" s="1"/>
  <c r="D71" i="6"/>
  <c r="C71" i="6"/>
  <c r="E71" i="6" s="1"/>
  <c r="B69" i="6"/>
  <c r="D67" i="6"/>
  <c r="C67" i="6"/>
  <c r="B67" i="6"/>
  <c r="B77" i="6" s="1"/>
  <c r="B63" i="6"/>
  <c r="B64" i="6" s="1"/>
  <c r="B65" i="6" s="1"/>
  <c r="D61" i="6"/>
  <c r="C61" i="6"/>
  <c r="B50" i="6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D48" i="6"/>
  <c r="C48" i="6"/>
  <c r="C47" i="6" s="1"/>
  <c r="D42" i="6"/>
  <c r="C42" i="6"/>
  <c r="B39" i="6"/>
  <c r="B40" i="6" s="1"/>
  <c r="B41" i="6" s="1"/>
  <c r="D29" i="6"/>
  <c r="C29" i="6"/>
  <c r="D19" i="6"/>
  <c r="C19" i="6"/>
  <c r="D16" i="6"/>
  <c r="C16" i="6"/>
  <c r="C13" i="6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59" i="4"/>
  <c r="D58" i="4"/>
  <c r="D57" i="4"/>
  <c r="D56" i="4"/>
  <c r="D55" i="4"/>
  <c r="D53" i="4"/>
  <c r="D52" i="4"/>
  <c r="D51" i="4"/>
  <c r="D50" i="4"/>
  <c r="D49" i="4"/>
  <c r="D48" i="4"/>
  <c r="D46" i="4"/>
  <c r="D45" i="4"/>
  <c r="D44" i="4"/>
  <c r="D43" i="4"/>
  <c r="D42" i="4"/>
  <c r="D41" i="4"/>
  <c r="D39" i="4"/>
  <c r="D38" i="4"/>
  <c r="D37" i="4"/>
  <c r="D36" i="4"/>
  <c r="D35" i="4"/>
  <c r="D34" i="4"/>
  <c r="D33" i="4"/>
  <c r="D32" i="4"/>
  <c r="D30" i="4"/>
  <c r="D29" i="4"/>
  <c r="D28" i="4"/>
  <c r="D27" i="4"/>
  <c r="D26" i="4"/>
  <c r="D25" i="4"/>
  <c r="D24" i="4"/>
  <c r="D23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J6" i="2"/>
  <c r="I6" i="2"/>
  <c r="H6" i="2"/>
  <c r="G6" i="2"/>
  <c r="F6" i="2"/>
  <c r="E6" i="2"/>
  <c r="D6" i="2"/>
  <c r="C6" i="2"/>
  <c r="B6" i="2"/>
  <c r="J20" i="2"/>
  <c r="I20" i="2"/>
  <c r="H20" i="2"/>
  <c r="G20" i="2"/>
  <c r="F20" i="2"/>
  <c r="E20" i="2"/>
  <c r="D20" i="2"/>
  <c r="C20" i="2"/>
  <c r="B20" i="2"/>
  <c r="J27" i="2"/>
  <c r="I27" i="2"/>
  <c r="H27" i="2"/>
  <c r="G27" i="2"/>
  <c r="F27" i="2"/>
  <c r="E27" i="2"/>
  <c r="D27" i="2"/>
  <c r="C27" i="2"/>
  <c r="B27" i="2"/>
  <c r="J36" i="2"/>
  <c r="J37" i="2"/>
  <c r="J38" i="2"/>
  <c r="J39" i="2"/>
  <c r="J40" i="2"/>
  <c r="I36" i="2"/>
  <c r="I37" i="2"/>
  <c r="I38" i="2"/>
  <c r="I39" i="2"/>
  <c r="I40" i="2"/>
  <c r="H36" i="2"/>
  <c r="H37" i="2"/>
  <c r="H38" i="2"/>
  <c r="H39" i="2"/>
  <c r="H40" i="2"/>
  <c r="G36" i="2"/>
  <c r="G37" i="2"/>
  <c r="G38" i="2"/>
  <c r="G39" i="2"/>
  <c r="G40" i="2"/>
  <c r="F36" i="2"/>
  <c r="F37" i="2"/>
  <c r="F38" i="2"/>
  <c r="F39" i="2"/>
  <c r="F40" i="2"/>
  <c r="E36" i="2"/>
  <c r="E37" i="2"/>
  <c r="E38" i="2"/>
  <c r="E39" i="2"/>
  <c r="E40" i="2"/>
  <c r="D36" i="2"/>
  <c r="D37" i="2"/>
  <c r="D38" i="2"/>
  <c r="D39" i="2"/>
  <c r="D40" i="2"/>
  <c r="C36" i="2"/>
  <c r="C37" i="2"/>
  <c r="C38" i="2"/>
  <c r="C39" i="2"/>
  <c r="C40" i="2"/>
  <c r="J35" i="2"/>
  <c r="I35" i="2"/>
  <c r="H35" i="2"/>
  <c r="G35" i="2"/>
  <c r="F35" i="2"/>
  <c r="E35" i="2"/>
  <c r="D35" i="2"/>
  <c r="C35" i="2"/>
  <c r="B40" i="2"/>
  <c r="B39" i="2"/>
  <c r="B38" i="2"/>
  <c r="B37" i="2"/>
  <c r="B35" i="2"/>
  <c r="E13" i="6" l="1"/>
  <c r="F48" i="6"/>
  <c r="E61" i="6"/>
  <c r="F71" i="6"/>
  <c r="C34" i="2"/>
  <c r="E34" i="2"/>
  <c r="G34" i="2"/>
  <c r="I34" i="2"/>
  <c r="D34" i="2"/>
  <c r="F34" i="2"/>
  <c r="H34" i="2"/>
  <c r="J34" i="2"/>
  <c r="B34" i="2"/>
  <c r="E16" i="6"/>
  <c r="E29" i="6"/>
  <c r="F42" i="6"/>
  <c r="E48" i="6"/>
  <c r="C66" i="6"/>
  <c r="E77" i="6"/>
  <c r="F108" i="6"/>
  <c r="E19" i="6"/>
  <c r="F29" i="6"/>
  <c r="F90" i="6"/>
  <c r="F16" i="6"/>
  <c r="C26" i="6"/>
  <c r="F19" i="6"/>
  <c r="E67" i="6"/>
  <c r="F13" i="6"/>
  <c r="E104" i="6"/>
  <c r="E106" i="6" s="1"/>
  <c r="E108" i="6" s="1"/>
  <c r="E110" i="6" s="1"/>
  <c r="E111" i="6" s="1"/>
  <c r="F67" i="6"/>
  <c r="D66" i="6"/>
  <c r="D28" i="6"/>
  <c r="D47" i="6"/>
  <c r="F61" i="6"/>
  <c r="F77" i="6"/>
  <c r="C76" i="6"/>
  <c r="C28" i="6"/>
  <c r="E42" i="6"/>
  <c r="E90" i="6"/>
  <c r="F110" i="6"/>
  <c r="F111" i="6" s="1"/>
  <c r="D26" i="6"/>
  <c r="E28" i="6" l="1"/>
  <c r="F66" i="6"/>
  <c r="C96" i="6"/>
  <c r="D96" i="6"/>
  <c r="F96" i="6" s="1"/>
  <c r="F26" i="6"/>
  <c r="F76" i="6"/>
  <c r="E76" i="6"/>
  <c r="E47" i="6"/>
  <c r="F47" i="6"/>
  <c r="E26" i="6"/>
  <c r="C98" i="6"/>
  <c r="C99" i="6" s="1"/>
  <c r="F28" i="6"/>
  <c r="E66" i="6"/>
  <c r="D98" i="6" l="1"/>
  <c r="D99" i="6"/>
  <c r="F99" i="6" s="1"/>
  <c r="F98" i="6"/>
  <c r="E96" i="6"/>
  <c r="E98" i="6" s="1"/>
  <c r="E99" i="6" s="1"/>
  <c r="G32" i="3" l="1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5" i="3"/>
  <c r="G6" i="3"/>
  <c r="G7" i="3"/>
  <c r="G8" i="3"/>
  <c r="F5" i="3"/>
  <c r="F6" i="3"/>
  <c r="F7" i="3"/>
  <c r="F8" i="3"/>
  <c r="E5" i="3"/>
  <c r="E6" i="3"/>
  <c r="E7" i="3"/>
  <c r="E8" i="3"/>
  <c r="G4" i="3"/>
  <c r="F4" i="3"/>
  <c r="E4" i="3"/>
  <c r="K4" i="3" s="1"/>
  <c r="J122" i="1"/>
  <c r="I122" i="1"/>
  <c r="H122" i="1"/>
  <c r="G122" i="1"/>
  <c r="F122" i="1"/>
  <c r="E122" i="1"/>
  <c r="D122" i="1"/>
  <c r="C122" i="1"/>
  <c r="J89" i="1"/>
  <c r="I89" i="1"/>
  <c r="H89" i="1"/>
  <c r="G89" i="1"/>
  <c r="F89" i="1"/>
  <c r="E89" i="1"/>
  <c r="D89" i="1"/>
  <c r="C89" i="1"/>
  <c r="J79" i="1"/>
  <c r="I79" i="1"/>
  <c r="H79" i="1"/>
  <c r="G79" i="1"/>
  <c r="F79" i="1"/>
  <c r="E79" i="1"/>
  <c r="D79" i="1"/>
  <c r="C79" i="1"/>
  <c r="B51" i="1"/>
  <c r="B52" i="1" s="1"/>
  <c r="B53" i="1" s="1"/>
  <c r="J41" i="1"/>
  <c r="I41" i="1"/>
  <c r="H41" i="1"/>
  <c r="G41" i="1"/>
  <c r="F41" i="1"/>
  <c r="E41" i="1"/>
  <c r="D41" i="1"/>
  <c r="C41" i="1"/>
  <c r="J60" i="1"/>
  <c r="I60" i="1"/>
  <c r="H60" i="1"/>
  <c r="G60" i="1"/>
  <c r="F60" i="1"/>
  <c r="E60" i="1"/>
  <c r="D60" i="1"/>
  <c r="C60" i="1"/>
  <c r="J31" i="1"/>
  <c r="I31" i="1"/>
  <c r="H31" i="1"/>
  <c r="G31" i="1"/>
  <c r="F31" i="1"/>
  <c r="E31" i="1"/>
  <c r="D31" i="1"/>
  <c r="C31" i="1"/>
  <c r="I4" i="3" l="1"/>
  <c r="J6" i="3"/>
  <c r="K6" i="3"/>
  <c r="J4" i="3"/>
  <c r="J5" i="3"/>
  <c r="K5" i="3"/>
  <c r="H8" i="3"/>
  <c r="I8" i="3"/>
  <c r="J8" i="3"/>
  <c r="I5" i="3"/>
  <c r="H4" i="3"/>
  <c r="H7" i="3"/>
  <c r="I7" i="3"/>
  <c r="J7" i="3"/>
  <c r="H5" i="3"/>
  <c r="H6" i="3"/>
  <c r="S6" i="3" s="1"/>
  <c r="C39" i="3" s="1"/>
  <c r="I6" i="3"/>
  <c r="I28" i="3"/>
  <c r="I32" i="3"/>
  <c r="J28" i="3"/>
  <c r="J29" i="3"/>
  <c r="J30" i="3"/>
  <c r="J31" i="3"/>
  <c r="J32" i="3"/>
  <c r="I29" i="3"/>
  <c r="I30" i="3"/>
  <c r="K28" i="3"/>
  <c r="K29" i="3"/>
  <c r="K30" i="3"/>
  <c r="K31" i="3"/>
  <c r="K32" i="3"/>
  <c r="I31" i="3"/>
  <c r="H28" i="3"/>
  <c r="H29" i="3"/>
  <c r="S29" i="3" s="1"/>
  <c r="M38" i="3" s="1"/>
  <c r="H30" i="3"/>
  <c r="H31" i="3"/>
  <c r="S31" i="3" s="1"/>
  <c r="M40" i="3" s="1"/>
  <c r="H32" i="3"/>
  <c r="I20" i="3"/>
  <c r="I22" i="3"/>
  <c r="I23" i="3"/>
  <c r="J20" i="3"/>
  <c r="J21" i="3"/>
  <c r="J22" i="3"/>
  <c r="J23" i="3"/>
  <c r="J24" i="3"/>
  <c r="I21" i="3"/>
  <c r="K20" i="3"/>
  <c r="K21" i="3"/>
  <c r="K22" i="3"/>
  <c r="K23" i="3"/>
  <c r="K24" i="3"/>
  <c r="I24" i="3"/>
  <c r="H20" i="3"/>
  <c r="H21" i="3"/>
  <c r="S21" i="3" s="1"/>
  <c r="L38" i="3" s="1"/>
  <c r="H22" i="3"/>
  <c r="S22" i="3" s="1"/>
  <c r="L39" i="3" s="1"/>
  <c r="H23" i="3"/>
  <c r="S23" i="3" s="1"/>
  <c r="L40" i="3" s="1"/>
  <c r="H24" i="3"/>
  <c r="I12" i="3"/>
  <c r="I13" i="3"/>
  <c r="I14" i="3"/>
  <c r="I15" i="3"/>
  <c r="I16" i="3"/>
  <c r="J12" i="3"/>
  <c r="J13" i="3"/>
  <c r="J14" i="3"/>
  <c r="J15" i="3"/>
  <c r="J16" i="3"/>
  <c r="K12" i="3"/>
  <c r="K13" i="3"/>
  <c r="K14" i="3"/>
  <c r="K15" i="3"/>
  <c r="K16" i="3"/>
  <c r="H12" i="3"/>
  <c r="H13" i="3"/>
  <c r="S13" i="3" s="1"/>
  <c r="D38" i="3" s="1"/>
  <c r="H14" i="3"/>
  <c r="H15" i="3"/>
  <c r="S15" i="3" s="1"/>
  <c r="D40" i="3" s="1"/>
  <c r="H16" i="3"/>
  <c r="K8" i="3"/>
  <c r="K7" i="3"/>
  <c r="C5" i="2"/>
  <c r="D5" i="2" s="1"/>
  <c r="E5" i="2" s="1"/>
  <c r="F5" i="2" s="1"/>
  <c r="G5" i="2" s="1"/>
  <c r="H5" i="2" s="1"/>
  <c r="I5" i="2" s="1"/>
  <c r="J5" i="2" s="1"/>
  <c r="S7" i="3" l="1"/>
  <c r="C40" i="3" s="1"/>
  <c r="N40" i="3" s="1"/>
  <c r="S16" i="3"/>
  <c r="D41" i="3" s="1"/>
  <c r="S14" i="3"/>
  <c r="D39" i="3" s="1"/>
  <c r="S12" i="3"/>
  <c r="D37" i="3" s="1"/>
  <c r="S24" i="3"/>
  <c r="L41" i="3" s="1"/>
  <c r="S20" i="3"/>
  <c r="S32" i="3"/>
  <c r="M41" i="3" s="1"/>
  <c r="N41" i="3" s="1"/>
  <c r="S30" i="3"/>
  <c r="M39" i="3" s="1"/>
  <c r="S28" i="3"/>
  <c r="M37" i="3" s="1"/>
  <c r="S5" i="3"/>
  <c r="C38" i="3" s="1"/>
  <c r="S4" i="3"/>
  <c r="C37" i="3" s="1"/>
  <c r="S8" i="3"/>
  <c r="C41" i="3" s="1"/>
  <c r="L37" i="3"/>
  <c r="G123" i="1"/>
  <c r="H123" i="1"/>
  <c r="I123" i="1"/>
  <c r="J123" i="1"/>
  <c r="C123" i="1"/>
  <c r="D123" i="1"/>
  <c r="E123" i="1"/>
  <c r="F123" i="1"/>
  <c r="D120" i="1"/>
  <c r="E120" i="1"/>
  <c r="F120" i="1"/>
  <c r="G120" i="1"/>
  <c r="H120" i="1"/>
  <c r="I120" i="1"/>
  <c r="J120" i="1"/>
  <c r="C120" i="1"/>
  <c r="D102" i="1"/>
  <c r="D88" i="1" s="1"/>
  <c r="E102" i="1"/>
  <c r="E88" i="1" s="1"/>
  <c r="F102" i="1"/>
  <c r="F88" i="1" s="1"/>
  <c r="G102" i="1"/>
  <c r="G88" i="1" s="1"/>
  <c r="H102" i="1"/>
  <c r="H88" i="1" s="1"/>
  <c r="I102" i="1"/>
  <c r="I88" i="1" s="1"/>
  <c r="J102" i="1"/>
  <c r="J88" i="1" s="1"/>
  <c r="C102" i="1"/>
  <c r="C88" i="1" s="1"/>
  <c r="D83" i="1"/>
  <c r="E83" i="1"/>
  <c r="F83" i="1"/>
  <c r="F78" i="1" s="1"/>
  <c r="G83" i="1"/>
  <c r="G78" i="1" s="1"/>
  <c r="H83" i="1"/>
  <c r="H78" i="1" s="1"/>
  <c r="I83" i="1"/>
  <c r="I78" i="1" s="1"/>
  <c r="J83" i="1"/>
  <c r="J78" i="1" s="1"/>
  <c r="C83" i="1"/>
  <c r="D78" i="1"/>
  <c r="E78" i="1"/>
  <c r="D73" i="1"/>
  <c r="D59" i="1" s="1"/>
  <c r="E73" i="1"/>
  <c r="E59" i="1" s="1"/>
  <c r="F73" i="1"/>
  <c r="G73" i="1"/>
  <c r="G59" i="1" s="1"/>
  <c r="H73" i="1"/>
  <c r="H59" i="1" s="1"/>
  <c r="I73" i="1"/>
  <c r="I59" i="1" s="1"/>
  <c r="J73" i="1"/>
  <c r="J59" i="1" s="1"/>
  <c r="C73" i="1"/>
  <c r="C59" i="1" s="1"/>
  <c r="F59" i="1"/>
  <c r="D54" i="1"/>
  <c r="D40" i="1" s="1"/>
  <c r="E54" i="1"/>
  <c r="E40" i="1" s="1"/>
  <c r="F54" i="1"/>
  <c r="F40" i="1" s="1"/>
  <c r="G54" i="1"/>
  <c r="G40" i="1" s="1"/>
  <c r="H54" i="1"/>
  <c r="H40" i="1" s="1"/>
  <c r="I54" i="1"/>
  <c r="I40" i="1" s="1"/>
  <c r="J54" i="1"/>
  <c r="J40" i="1" s="1"/>
  <c r="C54" i="1"/>
  <c r="D28" i="1"/>
  <c r="E28" i="1"/>
  <c r="F28" i="1"/>
  <c r="G28" i="1"/>
  <c r="H28" i="1"/>
  <c r="I28" i="1"/>
  <c r="J28" i="1"/>
  <c r="C28" i="1"/>
  <c r="D25" i="1"/>
  <c r="D38" i="1" s="1"/>
  <c r="E25" i="1"/>
  <c r="E38" i="1" s="1"/>
  <c r="F25" i="1"/>
  <c r="G25" i="1"/>
  <c r="H25" i="1"/>
  <c r="I25" i="1"/>
  <c r="J25" i="1"/>
  <c r="C25" i="1"/>
  <c r="C38" i="1" s="1"/>
  <c r="S25" i="3" l="1"/>
  <c r="I24" i="1" s="1"/>
  <c r="N39" i="3"/>
  <c r="I38" i="1"/>
  <c r="S17" i="3"/>
  <c r="H24" i="1" s="1"/>
  <c r="H38" i="1" s="1"/>
  <c r="S33" i="3"/>
  <c r="J24" i="1" s="1"/>
  <c r="J38" i="1" s="1"/>
  <c r="N37" i="3"/>
  <c r="N38" i="3"/>
  <c r="S9" i="3"/>
  <c r="G24" i="1" s="1"/>
  <c r="G108" i="1"/>
  <c r="F108" i="1"/>
  <c r="E108" i="1"/>
  <c r="E110" i="1" s="1"/>
  <c r="E111" i="1" s="1"/>
  <c r="H108" i="1"/>
  <c r="I108" i="1"/>
  <c r="J108" i="1"/>
  <c r="D108" i="1"/>
  <c r="D110" i="1" s="1"/>
  <c r="D111" i="1" s="1"/>
  <c r="C78" i="1"/>
  <c r="C40" i="1"/>
  <c r="B104" i="1"/>
  <c r="B105" i="1" s="1"/>
  <c r="B106" i="1" s="1"/>
  <c r="B91" i="1"/>
  <c r="B92" i="1" s="1"/>
  <c r="B93" i="1" s="1"/>
  <c r="B94" i="1" s="1"/>
  <c r="B95" i="1" s="1"/>
  <c r="B96" i="1" s="1"/>
  <c r="B97" i="1" s="1"/>
  <c r="B98" i="1" s="1"/>
  <c r="B85" i="1"/>
  <c r="B86" i="1" s="1"/>
  <c r="B87" i="1" s="1"/>
  <c r="B81" i="1"/>
  <c r="B75" i="1"/>
  <c r="B76" i="1" s="1"/>
  <c r="B77" i="1" s="1"/>
  <c r="B62" i="1"/>
  <c r="B63" i="1" s="1"/>
  <c r="B64" i="1" s="1"/>
  <c r="B65" i="1" s="1"/>
  <c r="B66" i="1" s="1"/>
  <c r="B67" i="1" s="1"/>
  <c r="B68" i="1" s="1"/>
  <c r="B69" i="1" s="1"/>
  <c r="I110" i="1" l="1"/>
  <c r="I111" i="1" s="1"/>
  <c r="J110" i="1"/>
  <c r="J111" i="1" s="1"/>
  <c r="F24" i="1"/>
  <c r="F38" i="1" s="1"/>
  <c r="F110" i="1" s="1"/>
  <c r="F111" i="1" s="1"/>
  <c r="G38" i="1"/>
  <c r="G110" i="1" s="1"/>
  <c r="G111" i="1" s="1"/>
  <c r="H110" i="1"/>
  <c r="H111" i="1" s="1"/>
  <c r="C108" i="1"/>
  <c r="C110" i="1" s="1"/>
  <c r="C111" i="1" s="1"/>
  <c r="B99" i="1"/>
  <c r="B100" i="1" s="1"/>
  <c r="B101" i="1" s="1"/>
  <c r="B70" i="1"/>
  <c r="B71" i="1" s="1"/>
  <c r="B72" i="1" s="1"/>
  <c r="B102" i="1"/>
  <c r="B79" i="1"/>
  <c r="B89" i="1" s="1"/>
</calcChain>
</file>

<file path=xl/sharedStrings.xml><?xml version="1.0" encoding="utf-8"?>
<sst xmlns="http://schemas.openxmlformats.org/spreadsheetml/2006/main" count="540" uniqueCount="253">
  <si>
    <t>___________________________________________________________________________</t>
  </si>
  <si>
    <t>на _________________ рік</t>
  </si>
  <si>
    <t>Код рядка</t>
  </si>
  <si>
    <t>Факт мину-лого року</t>
  </si>
  <si>
    <t>податок на додану вартість</t>
  </si>
  <si>
    <t>військовий збір</t>
  </si>
  <si>
    <t>плата за землю</t>
  </si>
  <si>
    <t>податок на дохід фізичних осіб</t>
  </si>
  <si>
    <t xml:space="preserve">єдиний внесок на загальнообов'язкове державне соціальне страхування               </t>
  </si>
  <si>
    <t>Усього податків, зборів та платежів</t>
  </si>
  <si>
    <t>Показники </t>
  </si>
  <si>
    <t>1 </t>
  </si>
  <si>
    <t>2 </t>
  </si>
  <si>
    <t>(підпис)</t>
  </si>
  <si>
    <t>І</t>
  </si>
  <si>
    <t>ІІ</t>
  </si>
  <si>
    <t>ІІІ</t>
  </si>
  <si>
    <t>ІV</t>
  </si>
  <si>
    <t>Надходження (доходи) відповідно до укладених договорів з Національною службою здоров'я України</t>
  </si>
  <si>
    <t>Інші надходження (доходи), в тому числі:</t>
  </si>
  <si>
    <t>II. Видатки</t>
  </si>
  <si>
    <t>Видатки за рахунок надходжень відповідно до укладених договорів з Національною службою здоров'я України, в тому числі:</t>
  </si>
  <si>
    <t>поточні видатки:</t>
  </si>
  <si>
    <t>Видатки за рахунок інших надходжень, в тому числі:</t>
  </si>
  <si>
    <t>ІV. Обов'язкові платежі до бюджету:</t>
  </si>
  <si>
    <t>інші (розшифрувати)</t>
  </si>
  <si>
    <t>Штатна чисельність працівників</t>
  </si>
  <si>
    <t>Первісна вартість основних фондів</t>
  </si>
  <si>
    <t>У тому числі поквартально</t>
  </si>
  <si>
    <t>Фінансовий план поточ-ного року</t>
  </si>
  <si>
    <t>Плановий рік, усього  </t>
  </si>
  <si>
    <t xml:space="preserve">   плата за оренду майна </t>
  </si>
  <si>
    <t xml:space="preserve">   надходження від реалізації майна </t>
  </si>
  <si>
    <t xml:space="preserve">   благодійні внески, гранти та дарунки </t>
  </si>
  <si>
    <t>УСЬОГО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</si>
  <si>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</si>
  <si>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</si>
  <si>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</si>
  <si>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Фонд заробітної плати</t>
  </si>
  <si>
    <t>Середня заробітна плата 1 працівника</t>
  </si>
  <si>
    <t>на 01.01.</t>
  </si>
  <si>
    <t>на 01.04</t>
  </si>
  <si>
    <t>на 01.07</t>
  </si>
  <si>
    <t>на 01.10</t>
  </si>
  <si>
    <t>1100</t>
  </si>
  <si>
    <t>1200</t>
  </si>
  <si>
    <t>1210</t>
  </si>
  <si>
    <t>1220</t>
  </si>
  <si>
    <t>1300</t>
  </si>
  <si>
    <t>1310</t>
  </si>
  <si>
    <t>1320</t>
  </si>
  <si>
    <t>1400</t>
  </si>
  <si>
    <t>V. Додаткова інформація</t>
  </si>
  <si>
    <t>Прогноз на поточний рік</t>
  </si>
  <si>
    <t>(назва підприємства)</t>
  </si>
  <si>
    <t>ФІНАНСОВИЙ ПЛАН КОМУНАЛЬНОГО НЕКОМЕРЦІЙНОГО ПІДПРИЄМСТВА</t>
  </si>
  <si>
    <t>капітальні видатки:</t>
  </si>
  <si>
    <t xml:space="preserve">                  (П.І.Б.)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</si>
  <si>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</si>
  <si>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</si>
  <si>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</si>
  <si>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</si>
  <si>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</si>
  <si>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інших послуг (крім комунальних)</t>
  </si>
  <si>
    <t>оплата комунальних послуг та енергоносіїв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</si>
  <si>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</si>
  <si>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</si>
  <si>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виплата пенсій і допомоги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</si>
  <si>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</si>
  <si>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</si>
  <si>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</si>
  <si>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</si>
  <si>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реконструкція</t>
  </si>
  <si>
    <t>інше (розшифрувати)</t>
  </si>
  <si>
    <r>
      <t>I. Надходження (доходи)</t>
    </r>
    <r>
      <rPr>
        <sz val="12"/>
        <rFont val="Times New Roman"/>
        <family val="1"/>
        <charset val="204"/>
      </rPr>
      <t> </t>
    </r>
  </si>
  <si>
    <r>
      <t>Усього надходження (доходи)</t>
    </r>
    <r>
      <rPr>
        <sz val="12"/>
        <rFont val="Times New Roman"/>
        <family val="1"/>
        <charset val="204"/>
      </rPr>
      <t> </t>
    </r>
  </si>
  <si>
    <r>
      <t>III. Фінансовий результат діяльності</t>
    </r>
    <r>
      <rPr>
        <sz val="12"/>
        <rFont val="Times New Roman"/>
        <family val="1"/>
        <charset val="204"/>
      </rPr>
      <t> </t>
    </r>
  </si>
  <si>
    <t>Надходження (доходи) за рахунок коштів бюджету міста, в тому числі:</t>
  </si>
  <si>
    <t>Дані про  персонал та витрати на оплату праці</t>
  </si>
  <si>
    <t>Найменування показника</t>
  </si>
  <si>
    <t>Дані минулого року</t>
  </si>
  <si>
    <t>Плановий рік</t>
  </si>
  <si>
    <t>на       початок   року</t>
  </si>
  <si>
    <t xml:space="preserve">на кінець  звітного  періоду </t>
  </si>
  <si>
    <t>середньорічна</t>
  </si>
  <si>
    <t>Штатна чисельність працівників (од.),  у тому числі:</t>
  </si>
  <si>
    <t>лікарі</t>
  </si>
  <si>
    <t>фахівці з базовою та неповною вищою медичною освітою</t>
  </si>
  <si>
    <t>молодший медичний персонал</t>
  </si>
  <si>
    <t>спеціалісти  (немедики)</t>
  </si>
  <si>
    <t>Фактична чисельність працівників (од.), у тому числі:</t>
  </si>
  <si>
    <t>Фізичні особи, у тому числі:</t>
  </si>
  <si>
    <t>Середньомісячні витрати на оплату праці одного працівника (грн.), усього, у тому числі:</t>
  </si>
  <si>
    <t>Керівник</t>
  </si>
  <si>
    <t xml:space="preserve">              (П.І.Б.)</t>
  </si>
  <si>
    <t>Виконавець, тел.</t>
  </si>
  <si>
    <t>Видатки за рахунок коштів бюджету міста, в тому числі:</t>
  </si>
  <si>
    <t>Капітальні</t>
  </si>
  <si>
    <t>Надходження (доходи) за рахунок інших коштів ,( соц. Економ розвиток кошти від депутатів):</t>
  </si>
  <si>
    <t xml:space="preserve">Поточні </t>
  </si>
  <si>
    <t>Надходження коштів як компенсація орендарем комунальних послуг</t>
  </si>
  <si>
    <t xml:space="preserve">   надходження від додаткової господарської діяльності ( відсотки від розміщення депозиту)</t>
  </si>
  <si>
    <t xml:space="preserve">   плата за послуги, що надаються згідно з основною діяльністю (платні послуги)</t>
  </si>
  <si>
    <t>Реалізація дров ганчірря і т,д</t>
  </si>
  <si>
    <t>Платні послуги</t>
  </si>
  <si>
    <t>відсотки від розміщення депозиту)</t>
  </si>
  <si>
    <t>Соц економ розвиток та депутатські кошти</t>
  </si>
  <si>
    <t>Видатки за рахунок інших коштів ,( соц. Економ розвиток кошти від депутатів):</t>
  </si>
  <si>
    <t>АМОРТИЗАЦІЯ</t>
  </si>
  <si>
    <t>Повинно співпадати з формою 2м</t>
  </si>
  <si>
    <t>Генеральний директор</t>
  </si>
  <si>
    <t>Вікова група,років</t>
  </si>
  <si>
    <t>Вікова група, коефіцієнт</t>
  </si>
  <si>
    <t>Загальний тариф за рік</t>
  </si>
  <si>
    <t>Тариф з урахуванням вікового коефіцієнту</t>
  </si>
  <si>
    <t>Сума фінансування від НСЗУ за квартал, грн</t>
  </si>
  <si>
    <t>кількість пацієнтів відповідного віку, чол</t>
  </si>
  <si>
    <t>0-5</t>
  </si>
  <si>
    <t>6-17</t>
  </si>
  <si>
    <t>18-39</t>
  </si>
  <si>
    <t>40-64</t>
  </si>
  <si>
    <t>понад 65</t>
  </si>
  <si>
    <t>Тариф з урахуванням вікового коефіцієнту понижувальний від100%+1 до 110%</t>
  </si>
  <si>
    <t>Тариф з урахуванням вікового коефіцієнту понижувальний від 110% + 1 до  120%</t>
  </si>
  <si>
    <t>Тариф з урахуванням вікового коефіцієнту понижувальний від 120%+1 до 130%</t>
  </si>
  <si>
    <t>Тариф з урахуванням вікового коефіцієнту понижувальний від 130% +1 до 140%</t>
  </si>
  <si>
    <t xml:space="preserve">Тариф з урахуванням вікового коефіцієнту понижувальний від 140% +1 до 150% </t>
  </si>
  <si>
    <t xml:space="preserve">Тариф з урахуванням вікового коефіцієнту понижувальний понад 150% </t>
  </si>
  <si>
    <t>кількість пацієнтів відповідного віку,від100%+1 до 110%, чол</t>
  </si>
  <si>
    <t>кількість пацієнтів відповідного віку,від 110% + 1 до  120%, чол</t>
  </si>
  <si>
    <t>кількість пацієнтів відповідного віку,від 120%+1 до 130%, чол</t>
  </si>
  <si>
    <t>кількість пацієнтів відповідного віку, від 130% +1 до 140%, чол</t>
  </si>
  <si>
    <t>кількість пацієнтів відповідного віку,від 140% +1 до 150% , чол</t>
  </si>
  <si>
    <t>кількість пацієнтів відповідного віку,  понад 150% чол</t>
  </si>
  <si>
    <t>1 КВАРТАЛ</t>
  </si>
  <si>
    <t>2 КВАРТАЛ</t>
  </si>
  <si>
    <t>3 КВАРТАЛ</t>
  </si>
  <si>
    <t>4 КВАРТАЛ</t>
  </si>
  <si>
    <t>РІК</t>
  </si>
  <si>
    <t>1 квартал</t>
  </si>
  <si>
    <t>2квартал</t>
  </si>
  <si>
    <t>3квартал</t>
  </si>
  <si>
    <t>4квартал</t>
  </si>
  <si>
    <t>Адміністративно-управлінський персонал</t>
  </si>
  <si>
    <t>Допоміжний персонал</t>
  </si>
  <si>
    <t>Найменування обладнання</t>
  </si>
  <si>
    <t>Потреба в закупівлі, шт
Всього по всім структурним підрозділам</t>
  </si>
  <si>
    <t>Оціночна вартість за 1 штуку, грн</t>
  </si>
  <si>
    <t>Оціночна сума, грн</t>
  </si>
  <si>
    <t>І. Основний список</t>
  </si>
  <si>
    <t>Ваги для дітей</t>
  </si>
  <si>
    <t>Ваги для дорослих</t>
  </si>
  <si>
    <t>Ростомір</t>
  </si>
  <si>
    <t>Медична вимірювальна стрічка (рулетка)</t>
  </si>
  <si>
    <t>Стетофонендоскоп</t>
  </si>
  <si>
    <t>Термометр (для вимірювання температури тіла), в тому числі цифровий або інфрачервоний</t>
  </si>
  <si>
    <t>Тонометр з малими, середніми і великими манжетами</t>
  </si>
  <si>
    <t>Пульсоксиметр портативний</t>
  </si>
  <si>
    <t>Отоофтальмоскоп</t>
  </si>
  <si>
    <t>Медичний ліхтарик</t>
  </si>
  <si>
    <t>Електрокардіограф [2]</t>
  </si>
  <si>
    <t>Пікфлуометр [2]</t>
  </si>
  <si>
    <t>Молоточок неврологічний</t>
  </si>
  <si>
    <t>Таблиці для перевірки гостроти зору</t>
  </si>
  <si>
    <t>Апарат визначення рівня глюкози крові у комплекті (глюкометр, смужки, одноразові ланцети, одноразові рукавички) [2]</t>
  </si>
  <si>
    <t>Центрифуга [3]</t>
  </si>
  <si>
    <t>Набір лікарських засобів та медичних виробів для надання медичної допомоги при невідкладних станах</t>
  </si>
  <si>
    <t>Одноразові малі хірургічні набори та одноразові інструменти для огляду [4] / Багаторозові малі хірургінчі набори та інстументи для огляду за умови наявності стерилізатора</t>
  </si>
  <si>
    <t>Розхідні матеріали одноразового використання: шпателі, оглядові рукавички, рушники паперові, серветки (в тому числі вологі), одноразові простирадла для кушетки, шприці, катетери, вакуумні пробірки (вакутайнери), стерильний перев’язувальний матеріал тощо</t>
  </si>
  <si>
    <t>шпателі</t>
  </si>
  <si>
    <t>оглядові рукавички</t>
  </si>
  <si>
    <t>рушники паперові</t>
  </si>
  <si>
    <t>серветки (в тому числі вологі)</t>
  </si>
  <si>
    <t>одноразові простирадла для кушетки</t>
  </si>
  <si>
    <t>шприці</t>
  </si>
  <si>
    <t>катетери</t>
  </si>
  <si>
    <t>вакуумні пробірки (вакутайнери)</t>
  </si>
  <si>
    <t>стерильний перев’язувальний матеріал</t>
  </si>
  <si>
    <t>Контейнери: для інструментарію, витратних матеріалів тощо.</t>
  </si>
  <si>
    <t>Швидкі тести: вагітність, тропоніни, ВІЛ, вірусні гепатити тощо.</t>
  </si>
  <si>
    <t>Сумка лікаря/медсестри</t>
  </si>
  <si>
    <t>Сумка-холодильник з набором акумуляторів холоду</t>
  </si>
  <si>
    <t>Холодильник для зберігання лікарських засобів</t>
  </si>
  <si>
    <t>Кушетка, в тому числі кушетка-трансформер (гінекологічне крісло)</t>
  </si>
  <si>
    <t>Шафа для зберігання лікарських засобів та медичних виробів</t>
  </si>
  <si>
    <t>Сповивальний столик (для зали очікування)</t>
  </si>
  <si>
    <t>Офісні меблі: столи для персоналу, стільці та (або) крісла для кабінетів і зал очікувань, шафи для документів і одягу, сейфи тощо.</t>
  </si>
  <si>
    <t>столи для персоналу</t>
  </si>
  <si>
    <t>стільці та (або) крісла для кабінетів</t>
  </si>
  <si>
    <t>стільці та (або) крісла зал очікувань</t>
  </si>
  <si>
    <t>шафи для документів</t>
  </si>
  <si>
    <t>шафи для одягу</t>
  </si>
  <si>
    <t>сейфи</t>
  </si>
  <si>
    <t>Комп’ютерне обладнання: комп’ютер з операційною системою та доступом до мережі Інтернет, багатофункціональний пристрій (або принтер + сканер)</t>
  </si>
  <si>
    <t>комп’ютер з операційною системою</t>
  </si>
  <si>
    <t>багатофункціональний пристрій (або принтер + сканер)</t>
  </si>
  <si>
    <t>Спеціальне (прикладне) програмне забезпечення для ПМД</t>
  </si>
  <si>
    <t>Канцелярське приладдя, витратні матеріали для комп’ютерного обладнання (папір, картриджі тощо)</t>
  </si>
  <si>
    <t>Автомобіль легковий повнопривідний (підсилювач керма та гальм) або легковий (підсилювач керма та гальм) [5]</t>
  </si>
  <si>
    <t>Транспортний засіб (мотоцикл, квадроцикл, мотороллер) або велосипед [6]</t>
  </si>
  <si>
    <t>ІІ. Додатковий список (застосовується за умови комплектності основного списку та відповідно до наявних потреб)</t>
  </si>
  <si>
    <t>Спірометр</t>
  </si>
  <si>
    <t>Небулайзер</t>
  </si>
  <si>
    <t>Мікроскоп</t>
  </si>
  <si>
    <t>Гематологічний аналізатор</t>
  </si>
  <si>
    <t>Біохімічний аналізатор</t>
  </si>
  <si>
    <t>Лабораторний посуд, дозатори, витратні матеріали</t>
  </si>
  <si>
    <t>Освітлювач переносний безтіньовий</t>
  </si>
  <si>
    <t>Стіл для інструментів, мобільний</t>
  </si>
  <si>
    <t>Холодильник для зберігання вакцин</t>
  </si>
  <si>
    <t>Сповивальний столик</t>
  </si>
  <si>
    <t>Ширма</t>
  </si>
  <si>
    <t>Ноші медичні</t>
  </si>
  <si>
    <t>Крісло-каталка</t>
  </si>
  <si>
    <t>ІІІ. Обладнання для надання медичних послуг із застосуванням телемедицини</t>
  </si>
  <si>
    <t>Загальна оглядова цифрова камера (автофокус, цифровий зум, поляризаційний фільтр, автобаланс білого)</t>
  </si>
  <si>
    <t>Набір цифрових скопічних систем із генератором світла (дерматоскоп, офтальмоскоп, отоскоп, назо-фарингоскоп, сінускоп, кольпоскоп)</t>
  </si>
  <si>
    <t>Інтерактивний цифровий стетоскоп</t>
  </si>
  <si>
    <t>Монітор життєво-важливих показників із цифровим інтерфейсом (АТ, термометрія, пульсоксиметрія)</t>
  </si>
  <si>
    <t>12-канальний електрокардіограф з цифровим інтерфейсом</t>
  </si>
  <si>
    <t>Інше</t>
  </si>
  <si>
    <t>Нарастаючим підсумком з початку року</t>
  </si>
  <si>
    <t>План</t>
  </si>
  <si>
    <t>Факт</t>
  </si>
  <si>
    <t>Відхилення</t>
  </si>
  <si>
    <t>Виконання</t>
  </si>
  <si>
    <t xml:space="preserve">ЗВІТ ПРО ВИКОНАННЯ ФІНАНСОВОГО ПЛАНУ </t>
  </si>
  <si>
    <t>ПОГОДЖЕНО :</t>
  </si>
  <si>
    <t>ЗАТВЕРДЖЕНО :</t>
  </si>
  <si>
    <t>(посада керівника органу управління підприємством)</t>
  </si>
  <si>
    <t xml:space="preserve"> </t>
  </si>
  <si>
    <t>М. П. (підпис, ініціал, прізвище)</t>
  </si>
  <si>
    <t>дата</t>
  </si>
  <si>
    <t>Проект</t>
  </si>
  <si>
    <t>Попередній</t>
  </si>
  <si>
    <t>Уточнений</t>
  </si>
  <si>
    <t>Зміни</t>
  </si>
  <si>
    <t>зробити позначку "Х"</t>
  </si>
  <si>
    <t>грн.</t>
  </si>
  <si>
    <t>Фонд оплати праці, (грн.), у тому числі: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</si>
  <si>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</si>
  <si>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</si>
  <si>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Ю.І.Віклієнко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</si>
  <si>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</si>
  <si>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 xml:space="preserve"> Комунальне некомерційне підприємство "Дніпровський центр первинної медико-санітарної допомоги №7"Дніпровської міської ради</t>
  </si>
  <si>
    <t>на ____2020_____ рік</t>
  </si>
  <si>
    <t>Дубовик В.С.</t>
  </si>
  <si>
    <t>на 2020 рік</t>
  </si>
  <si>
    <t>КНП</t>
  </si>
  <si>
    <t xml:space="preserve">"ДЦПМСД </t>
  </si>
  <si>
    <t>№7" ДМР</t>
  </si>
  <si>
    <t>інше (Незавершене виробництво)</t>
  </si>
  <si>
    <t>інші (екологія, судовий збір,пеня))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</si>
</sst>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#,##0.0"/>
    <numFmt numFmtId="168" formatCode="_(* #,##0_);_(* \(#,##0\);_(* &quot;-&quot;_);_(@_)"/>
    <numFmt numFmtId="169" formatCode="_([$UAH]\ * #,##0.00_);_([$UAH]\ * \(#,##0.00\);_([$UAH]\ 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0.59996337778862885"/>
      </left>
      <right style="dashed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dashed">
        <color theme="6" tint="0.59996337778862885"/>
      </left>
      <right style="dashed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dashed">
        <color theme="6" tint="0.59996337778862885"/>
      </right>
      <top style="thin">
        <color theme="6" tint="0.59996337778862885"/>
      </top>
      <bottom/>
      <diagonal/>
    </border>
    <border>
      <left style="dashed">
        <color theme="6" tint="0.59996337778862885"/>
      </left>
      <right style="dashed">
        <color theme="6" tint="0.59996337778862885"/>
      </right>
      <top style="thin">
        <color theme="6" tint="0.59996337778862885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22" fillId="0" borderId="0" applyFont="0" applyFill="0" applyBorder="0" applyAlignment="0" applyProtection="0"/>
    <xf numFmtId="0" fontId="27" fillId="0" borderId="0"/>
  </cellStyleXfs>
  <cellXfs count="184">
    <xf numFmtId="0" fontId="0" fillId="0" borderId="0" xfId="0"/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5" fillId="2" borderId="4" xfId="0" applyFont="1" applyFill="1" applyBorder="1" applyAlignment="1" applyProtection="1">
      <alignment horizontal="justify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justify" vertical="center" wrapText="1"/>
      <protection locked="0"/>
    </xf>
    <xf numFmtId="16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justify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justify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justify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164" fontId="5" fillId="2" borderId="9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justify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15" fillId="2" borderId="7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vertical="center" wrapText="1"/>
      <protection locked="0"/>
    </xf>
    <xf numFmtId="0" fontId="13" fillId="0" borderId="9" xfId="0" applyFont="1" applyBorder="1" applyProtection="1">
      <protection locked="0"/>
    </xf>
    <xf numFmtId="0" fontId="17" fillId="0" borderId="9" xfId="0" applyFont="1" applyBorder="1" applyAlignment="1" applyProtection="1">
      <alignment horizontal="justify" vertical="top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5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65" fontId="2" fillId="0" borderId="9" xfId="0" applyNumberFormat="1" applyFont="1" applyBorder="1"/>
    <xf numFmtId="165" fontId="5" fillId="0" borderId="9" xfId="0" applyNumberFormat="1" applyFont="1" applyBorder="1" applyAlignment="1">
      <alignment horizontal="right"/>
    </xf>
    <xf numFmtId="167" fontId="23" fillId="0" borderId="9" xfId="1" applyNumberFormat="1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168" fontId="13" fillId="3" borderId="9" xfId="0" applyNumberFormat="1" applyFont="1" applyFill="1" applyBorder="1" applyAlignment="1">
      <alignment horizontal="center" vertical="center" wrapText="1"/>
    </xf>
    <xf numFmtId="169" fontId="13" fillId="3" borderId="9" xfId="0" applyNumberFormat="1" applyFont="1" applyFill="1" applyBorder="1" applyAlignment="1">
      <alignment horizontal="center" vertical="center" wrapText="1"/>
    </xf>
    <xf numFmtId="167" fontId="24" fillId="0" borderId="9" xfId="0" applyNumberFormat="1" applyFont="1" applyBorder="1" applyAlignment="1">
      <alignment horizontal="center" vertical="center" wrapText="1"/>
    </xf>
    <xf numFmtId="165" fontId="25" fillId="0" borderId="9" xfId="0" applyNumberFormat="1" applyFont="1" applyBorder="1" applyAlignment="1">
      <alignment horizontal="right"/>
    </xf>
    <xf numFmtId="167" fontId="23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 wrapText="1" indent="2"/>
    </xf>
    <xf numFmtId="168" fontId="2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/>
    <xf numFmtId="168" fontId="13" fillId="0" borderId="9" xfId="0" applyNumberFormat="1" applyFont="1" applyBorder="1" applyAlignment="1">
      <alignment horizontal="center" vertical="center" wrapText="1"/>
    </xf>
    <xf numFmtId="165" fontId="25" fillId="0" borderId="9" xfId="0" applyNumberFormat="1" applyFont="1" applyBorder="1"/>
    <xf numFmtId="0" fontId="25" fillId="0" borderId="9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28" fillId="0" borderId="0" xfId="2" applyFont="1" applyProtection="1">
      <protection locked="0"/>
    </xf>
    <xf numFmtId="0" fontId="28" fillId="0" borderId="0" xfId="2" applyFont="1" applyAlignment="1" applyProtection="1">
      <alignment vertical="center"/>
      <protection locked="0"/>
    </xf>
    <xf numFmtId="0" fontId="28" fillId="0" borderId="7" xfId="2" applyFont="1" applyBorder="1" applyProtection="1">
      <protection locked="0"/>
    </xf>
    <xf numFmtId="0" fontId="28" fillId="0" borderId="7" xfId="2" applyFont="1" applyBorder="1" applyAlignment="1" applyProtection="1">
      <alignment vertical="center"/>
      <protection locked="0"/>
    </xf>
    <xf numFmtId="0" fontId="28" fillId="0" borderId="24" xfId="2" applyFont="1" applyBorder="1" applyAlignment="1" applyProtection="1">
      <alignment horizontal="center" vertical="center"/>
      <protection locked="0"/>
    </xf>
    <xf numFmtId="0" fontId="28" fillId="0" borderId="24" xfId="2" applyFont="1" applyBorder="1" applyAlignment="1" applyProtection="1">
      <alignment horizontal="center"/>
      <protection locked="0"/>
    </xf>
    <xf numFmtId="0" fontId="10" fillId="0" borderId="9" xfId="2" applyFont="1" applyBorder="1" applyAlignment="1" applyProtection="1">
      <alignment horizontal="center" vertical="center"/>
      <protection locked="0"/>
    </xf>
    <xf numFmtId="0" fontId="28" fillId="0" borderId="0" xfId="2" applyFont="1"/>
    <xf numFmtId="0" fontId="2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28" fillId="0" borderId="7" xfId="2" applyFont="1" applyBorder="1" applyAlignment="1" applyProtection="1">
      <alignment horizontal="center" wrapText="1"/>
      <protection locked="0"/>
    </xf>
    <xf numFmtId="0" fontId="28" fillId="0" borderId="0" xfId="2" applyFont="1" applyAlignment="1" applyProtection="1">
      <alignment horizontal="center" wrapText="1"/>
      <protection locked="0"/>
    </xf>
    <xf numFmtId="0" fontId="28" fillId="0" borderId="0" xfId="2" applyFont="1" applyBorder="1" applyAlignment="1" applyProtection="1">
      <alignment horizontal="center"/>
      <protection locked="0"/>
    </xf>
    <xf numFmtId="164" fontId="5" fillId="2" borderId="6" xfId="0" applyNumberFormat="1" applyFont="1" applyFill="1" applyBorder="1" applyAlignment="1" applyProtection="1">
      <alignment horizontal="center" vertical="center" shrinkToFit="1"/>
    </xf>
    <xf numFmtId="164" fontId="5" fillId="2" borderId="9" xfId="0" applyNumberFormat="1" applyFont="1" applyFill="1" applyBorder="1" applyAlignment="1" applyProtection="1">
      <alignment horizontal="center" vertical="center" shrinkToFit="1"/>
    </xf>
    <xf numFmtId="164" fontId="5" fillId="0" borderId="9" xfId="0" applyNumberFormat="1" applyFont="1" applyBorder="1" applyAlignment="1" applyProtection="1">
      <alignment horizontal="center" shrinkToFit="1"/>
    </xf>
    <xf numFmtId="164" fontId="5" fillId="2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49" fontId="0" fillId="0" borderId="9" xfId="0" applyNumberFormat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9" xfId="0" applyBorder="1" applyProtection="1"/>
    <xf numFmtId="0" fontId="0" fillId="4" borderId="19" xfId="0" applyFill="1" applyBorder="1" applyProtection="1"/>
    <xf numFmtId="0" fontId="0" fillId="0" borderId="0" xfId="0" applyProtection="1"/>
    <xf numFmtId="1" fontId="5" fillId="2" borderId="9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  <xf numFmtId="0" fontId="6" fillId="0" borderId="0" xfId="0" applyFont="1" applyFill="1" applyBorder="1" applyAlignment="1" applyProtection="1">
      <alignment horizontal="center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28" fillId="0" borderId="24" xfId="2" applyFont="1" applyBorder="1" applyAlignment="1" applyProtection="1">
      <alignment horizontal="center" vertical="center" wrapText="1"/>
      <protection locked="0"/>
    </xf>
    <xf numFmtId="0" fontId="28" fillId="0" borderId="7" xfId="2" applyFont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28" fillId="0" borderId="24" xfId="2" applyFont="1" applyBorder="1" applyAlignment="1" applyProtection="1">
      <alignment horizontal="center"/>
      <protection locked="0"/>
    </xf>
    <xf numFmtId="0" fontId="10" fillId="0" borderId="9" xfId="2" applyFont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0" fillId="0" borderId="9" xfId="2" applyFont="1" applyBorder="1" applyAlignment="1">
      <alignment horizontal="center" vertical="center"/>
    </xf>
    <xf numFmtId="0" fontId="18" fillId="3" borderId="14" xfId="0" applyFont="1" applyFill="1" applyBorder="1" applyAlignment="1" applyProtection="1">
      <alignment horizontal="center" textRotation="255"/>
      <protection locked="0"/>
    </xf>
    <xf numFmtId="0" fontId="18" fillId="3" borderId="19" xfId="0" applyFont="1" applyFill="1" applyBorder="1" applyAlignment="1" applyProtection="1">
      <alignment horizontal="center" textRotation="255"/>
      <protection locked="0"/>
    </xf>
    <xf numFmtId="0" fontId="18" fillId="3" borderId="15" xfId="0" applyFont="1" applyFill="1" applyBorder="1" applyAlignment="1" applyProtection="1">
      <alignment horizontal="center" textRotation="255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37"/>
  <sheetViews>
    <sheetView tabSelected="1" zoomScale="89" zoomScaleNormal="89" workbookViewId="0">
      <selection sqref="A1:J134"/>
    </sheetView>
  </sheetViews>
  <sheetFormatPr defaultColWidth="9.140625" defaultRowHeight="18" x14ac:dyDescent="0.3"/>
  <cols>
    <col min="1" max="1" width="61.5703125" style="8" customWidth="1"/>
    <col min="2" max="2" width="7.140625" style="8" customWidth="1"/>
    <col min="3" max="3" width="18.28515625" style="6" customWidth="1"/>
    <col min="4" max="4" width="17.7109375" style="6" customWidth="1"/>
    <col min="5" max="5" width="15.7109375" style="6" customWidth="1"/>
    <col min="6" max="6" width="20.85546875" style="6" customWidth="1"/>
    <col min="7" max="7" width="18.28515625" style="6" customWidth="1"/>
    <col min="8" max="8" width="17.7109375" style="6" customWidth="1"/>
    <col min="9" max="9" width="18.140625" style="6" customWidth="1"/>
    <col min="10" max="10" width="20.7109375" style="6" customWidth="1"/>
    <col min="11" max="16384" width="9.140625" style="7"/>
  </cols>
  <sheetData>
    <row r="1" spans="1:14" ht="18.75" customHeight="1" x14ac:dyDescent="0.3">
      <c r="A1" s="134" t="s">
        <v>227</v>
      </c>
      <c r="B1" s="134"/>
      <c r="C1" s="134"/>
      <c r="D1" s="134"/>
      <c r="E1" s="134"/>
      <c r="F1" s="134"/>
      <c r="G1" s="134" t="s">
        <v>228</v>
      </c>
      <c r="H1" s="135"/>
      <c r="I1" s="134"/>
      <c r="J1" s="134"/>
    </row>
    <row r="2" spans="1:14" ht="102.75" customHeight="1" x14ac:dyDescent="0.3">
      <c r="A2" s="138" t="s">
        <v>240</v>
      </c>
      <c r="B2" s="127"/>
      <c r="C2" s="127"/>
      <c r="D2" s="127"/>
      <c r="E2" s="127"/>
      <c r="F2" s="127"/>
      <c r="G2" s="167" t="s">
        <v>243</v>
      </c>
      <c r="H2" s="167"/>
      <c r="I2" s="167"/>
      <c r="J2" s="167"/>
    </row>
    <row r="3" spans="1:14" ht="43.5" customHeight="1" x14ac:dyDescent="0.3">
      <c r="A3" s="128" t="s">
        <v>229</v>
      </c>
      <c r="B3" s="128"/>
      <c r="C3" s="128"/>
      <c r="D3" s="128"/>
      <c r="E3" s="128"/>
      <c r="F3" s="128"/>
      <c r="G3" s="166" t="s">
        <v>229</v>
      </c>
      <c r="H3" s="166"/>
      <c r="I3" s="166"/>
      <c r="J3" s="166"/>
    </row>
    <row r="4" spans="1:14" ht="31.15" customHeight="1" x14ac:dyDescent="0.3">
      <c r="A4" s="139" t="s">
        <v>241</v>
      </c>
      <c r="B4" s="127" t="s">
        <v>230</v>
      </c>
      <c r="C4" s="127"/>
      <c r="D4" s="127"/>
      <c r="E4" s="127"/>
      <c r="F4" s="127"/>
      <c r="G4" s="167" t="s">
        <v>242</v>
      </c>
      <c r="H4" s="167"/>
      <c r="I4" s="167"/>
      <c r="J4" s="167"/>
    </row>
    <row r="5" spans="1:14" ht="18" customHeight="1" x14ac:dyDescent="0.3">
      <c r="A5" s="131" t="s">
        <v>231</v>
      </c>
      <c r="B5" s="128"/>
      <c r="C5" s="128"/>
      <c r="D5" s="128"/>
      <c r="E5" s="128"/>
      <c r="F5" s="128"/>
      <c r="G5" s="128" t="s">
        <v>231</v>
      </c>
      <c r="H5" s="128"/>
      <c r="I5" s="128"/>
      <c r="J5" s="128"/>
    </row>
    <row r="6" spans="1:14" ht="18" customHeight="1" x14ac:dyDescent="0.3">
      <c r="A6" s="127"/>
      <c r="B6" s="127"/>
      <c r="C6" s="127"/>
      <c r="D6" s="127"/>
      <c r="E6" s="127"/>
      <c r="F6" s="127"/>
      <c r="G6" s="129"/>
      <c r="H6" s="130"/>
      <c r="I6" s="129"/>
      <c r="J6" s="127"/>
    </row>
    <row r="7" spans="1:14" ht="18" customHeight="1" x14ac:dyDescent="0.3">
      <c r="A7" s="132" t="s">
        <v>232</v>
      </c>
      <c r="B7" s="127"/>
      <c r="C7" s="127"/>
      <c r="D7" s="127"/>
      <c r="E7" s="127"/>
      <c r="F7" s="127"/>
      <c r="G7" s="169" t="s">
        <v>232</v>
      </c>
      <c r="H7" s="169"/>
      <c r="I7" s="169"/>
      <c r="J7" s="127"/>
    </row>
    <row r="8" spans="1:14" ht="18" customHeight="1" x14ac:dyDescent="0.3">
      <c r="A8" s="140"/>
      <c r="B8" s="127"/>
      <c r="C8" s="127"/>
      <c r="D8" s="127"/>
      <c r="E8" s="127"/>
      <c r="F8" s="127"/>
      <c r="G8" s="140"/>
      <c r="H8" s="132"/>
      <c r="I8" s="132"/>
      <c r="J8" s="127"/>
    </row>
    <row r="9" spans="1:14" ht="18" customHeight="1" x14ac:dyDescent="0.3">
      <c r="A9" s="136"/>
      <c r="B9" s="137"/>
      <c r="C9" s="137"/>
      <c r="D9" s="137"/>
      <c r="E9" s="137"/>
      <c r="F9" s="136"/>
      <c r="G9" s="136"/>
      <c r="H9" s="170" t="s">
        <v>233</v>
      </c>
      <c r="I9" s="170"/>
      <c r="J9" s="133"/>
    </row>
    <row r="10" spans="1:14" ht="18" customHeight="1" x14ac:dyDescent="0.3">
      <c r="A10" s="136"/>
      <c r="B10" s="137"/>
      <c r="C10" s="137"/>
      <c r="D10" s="137"/>
      <c r="E10" s="137"/>
      <c r="F10" s="136"/>
      <c r="G10" s="136"/>
      <c r="H10" s="170" t="s">
        <v>234</v>
      </c>
      <c r="I10" s="170"/>
      <c r="J10" s="133"/>
    </row>
    <row r="11" spans="1:14" ht="18" customHeight="1" x14ac:dyDescent="0.3">
      <c r="A11" s="136"/>
      <c r="B11" s="137"/>
      <c r="C11" s="137"/>
      <c r="D11" s="137"/>
      <c r="E11" s="137"/>
      <c r="F11" s="136"/>
      <c r="G11" s="136"/>
      <c r="H11" s="170" t="s">
        <v>235</v>
      </c>
      <c r="I11" s="170"/>
      <c r="J11" s="133"/>
    </row>
    <row r="12" spans="1:14" ht="18" customHeight="1" x14ac:dyDescent="0.3">
      <c r="A12" s="136"/>
      <c r="B12" s="137"/>
      <c r="C12" s="137"/>
      <c r="D12" s="137"/>
      <c r="E12" s="137"/>
      <c r="F12" s="136"/>
      <c r="G12" s="136"/>
      <c r="H12" s="170" t="s">
        <v>236</v>
      </c>
      <c r="I12" s="170"/>
      <c r="J12" s="133"/>
    </row>
    <row r="13" spans="1:14" ht="18" customHeight="1" x14ac:dyDescent="0.3">
      <c r="A13" s="136"/>
      <c r="B13" s="137"/>
      <c r="C13" s="137"/>
      <c r="D13" s="137"/>
      <c r="E13" s="137"/>
      <c r="F13" s="136"/>
      <c r="G13" s="136"/>
      <c r="H13" s="175" t="s">
        <v>237</v>
      </c>
      <c r="I13" s="175"/>
      <c r="J13" s="175"/>
    </row>
    <row r="14" spans="1:14" ht="13.9" customHeight="1" x14ac:dyDescent="0.3">
      <c r="A14" s="4"/>
      <c r="B14" s="4"/>
      <c r="C14" s="5"/>
      <c r="E14" s="174"/>
      <c r="F14" s="174"/>
      <c r="G14" s="174"/>
      <c r="H14" s="174"/>
      <c r="I14" s="174"/>
      <c r="J14" s="174"/>
      <c r="N14" s="9"/>
    </row>
    <row r="15" spans="1:14" ht="33" customHeight="1" x14ac:dyDescent="0.3">
      <c r="A15" s="168" t="s">
        <v>55</v>
      </c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4" ht="20.45" customHeight="1" x14ac:dyDescent="0.3">
      <c r="A16" s="171" t="s">
        <v>244</v>
      </c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2" ht="13.15" customHeight="1" x14ac:dyDescent="0.3">
      <c r="A17" s="172" t="s">
        <v>54</v>
      </c>
      <c r="B17" s="172"/>
      <c r="C17" s="172"/>
      <c r="D17" s="172"/>
      <c r="E17" s="172"/>
      <c r="F17" s="172"/>
      <c r="G17" s="172"/>
      <c r="H17" s="172"/>
      <c r="I17" s="172"/>
      <c r="J17" s="172"/>
    </row>
    <row r="18" spans="1:12" ht="17.45" customHeight="1" x14ac:dyDescent="0.3">
      <c r="A18" s="173" t="s">
        <v>245</v>
      </c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2" ht="11.45" customHeight="1" x14ac:dyDescent="0.3">
      <c r="A19" s="10"/>
      <c r="B19" s="11"/>
      <c r="C19" s="11"/>
      <c r="D19" s="11"/>
      <c r="E19" s="11"/>
      <c r="F19" s="11"/>
      <c r="I19" s="12" t="s">
        <v>238</v>
      </c>
    </row>
    <row r="20" spans="1:12" ht="30" customHeight="1" x14ac:dyDescent="0.3">
      <c r="A20" s="159" t="s">
        <v>10</v>
      </c>
      <c r="B20" s="159" t="s">
        <v>2</v>
      </c>
      <c r="C20" s="159" t="s">
        <v>3</v>
      </c>
      <c r="D20" s="159" t="s">
        <v>29</v>
      </c>
      <c r="E20" s="159" t="s">
        <v>53</v>
      </c>
      <c r="F20" s="157" t="s">
        <v>30</v>
      </c>
      <c r="G20" s="158" t="s">
        <v>28</v>
      </c>
      <c r="H20" s="158"/>
      <c r="I20" s="158"/>
      <c r="J20" s="158"/>
    </row>
    <row r="21" spans="1:12" ht="21" customHeight="1" x14ac:dyDescent="0.3">
      <c r="A21" s="159"/>
      <c r="B21" s="159"/>
      <c r="C21" s="159"/>
      <c r="D21" s="159"/>
      <c r="E21" s="159"/>
      <c r="F21" s="157"/>
      <c r="G21" s="13" t="s">
        <v>14</v>
      </c>
      <c r="H21" s="14" t="s">
        <v>15</v>
      </c>
      <c r="I21" s="14" t="s">
        <v>16</v>
      </c>
      <c r="J21" s="14" t="s">
        <v>17</v>
      </c>
    </row>
    <row r="22" spans="1:12" ht="15" customHeight="1" x14ac:dyDescent="0.3">
      <c r="A22" s="15" t="s">
        <v>11</v>
      </c>
      <c r="B22" s="15" t="s">
        <v>12</v>
      </c>
      <c r="C22" s="15">
        <v>3</v>
      </c>
      <c r="D22" s="15">
        <v>4</v>
      </c>
      <c r="E22" s="15">
        <v>5</v>
      </c>
      <c r="F22" s="16">
        <v>6</v>
      </c>
      <c r="G22" s="17">
        <v>7</v>
      </c>
      <c r="H22" s="18">
        <v>8</v>
      </c>
      <c r="I22" s="18">
        <v>9</v>
      </c>
      <c r="J22" s="18">
        <v>10</v>
      </c>
    </row>
    <row r="23" spans="1:12" x14ac:dyDescent="0.3">
      <c r="A23" s="160" t="s">
        <v>74</v>
      </c>
      <c r="B23" s="161"/>
      <c r="C23" s="161"/>
      <c r="D23" s="161"/>
      <c r="E23" s="161"/>
      <c r="F23" s="161"/>
      <c r="G23" s="161"/>
      <c r="H23" s="161"/>
      <c r="I23" s="161"/>
      <c r="J23" s="162"/>
    </row>
    <row r="24" spans="1:12" ht="31.5" x14ac:dyDescent="0.3">
      <c r="A24" s="19" t="s">
        <v>18</v>
      </c>
      <c r="B24" s="20" t="s">
        <v>44</v>
      </c>
      <c r="C24" s="21"/>
      <c r="D24" s="21">
        <v>38727647.938000001</v>
      </c>
      <c r="E24" s="21">
        <v>38727647.938000001</v>
      </c>
      <c r="F24" s="141">
        <f>G24+H24+I24+J24</f>
        <v>38797978</v>
      </c>
      <c r="G24" s="142">
        <f>'розрахунок доходів від НСЗУ'!S9</f>
        <v>9699494.5</v>
      </c>
      <c r="H24" s="143">
        <f>'розрахунок доходів від НСЗУ'!S17</f>
        <v>9699494.5</v>
      </c>
      <c r="I24" s="143">
        <f>'розрахунок доходів від НСЗУ'!S25</f>
        <v>9699494.5</v>
      </c>
      <c r="J24" s="143">
        <f>'розрахунок доходів від НСЗУ'!S33</f>
        <v>9699494.5</v>
      </c>
    </row>
    <row r="25" spans="1:12" ht="31.5" x14ac:dyDescent="0.3">
      <c r="A25" s="19" t="s">
        <v>77</v>
      </c>
      <c r="B25" s="20" t="s">
        <v>45</v>
      </c>
      <c r="C25" s="77">
        <f>C26+C27</f>
        <v>0</v>
      </c>
      <c r="D25" s="77">
        <f t="shared" ref="D25:J25" si="0">D26+D27</f>
        <v>11159926.869999999</v>
      </c>
      <c r="E25" s="77">
        <f t="shared" si="0"/>
        <v>11159926.869999999</v>
      </c>
      <c r="F25" s="144">
        <f t="shared" si="0"/>
        <v>14273846</v>
      </c>
      <c r="G25" s="144">
        <f t="shared" si="0"/>
        <v>3262912</v>
      </c>
      <c r="H25" s="144">
        <f t="shared" si="0"/>
        <v>3851069</v>
      </c>
      <c r="I25" s="144">
        <f t="shared" si="0"/>
        <v>3697231</v>
      </c>
      <c r="J25" s="144">
        <f t="shared" si="0"/>
        <v>3462634</v>
      </c>
    </row>
    <row r="26" spans="1:12" x14ac:dyDescent="0.3">
      <c r="A26" s="24" t="s">
        <v>99</v>
      </c>
      <c r="B26" s="20" t="s">
        <v>46</v>
      </c>
      <c r="C26" s="25"/>
      <c r="D26" s="25">
        <v>11153404.189999999</v>
      </c>
      <c r="E26" s="25">
        <v>11153404.189999999</v>
      </c>
      <c r="F26" s="25">
        <f>G26+H26+I26+J26</f>
        <v>14273846</v>
      </c>
      <c r="G26" s="26">
        <v>3262912</v>
      </c>
      <c r="H26" s="27">
        <v>3851069</v>
      </c>
      <c r="I26" s="27">
        <v>3697231</v>
      </c>
      <c r="J26" s="27">
        <v>3462634</v>
      </c>
    </row>
    <row r="27" spans="1:12" x14ac:dyDescent="0.3">
      <c r="A27" s="24" t="s">
        <v>97</v>
      </c>
      <c r="B27" s="20" t="s">
        <v>47</v>
      </c>
      <c r="C27" s="25"/>
      <c r="D27" s="25">
        <v>6522.68</v>
      </c>
      <c r="E27" s="25">
        <v>6522.68</v>
      </c>
      <c r="F27" s="25"/>
      <c r="G27" s="26"/>
      <c r="H27" s="27"/>
      <c r="I27" s="27"/>
      <c r="J27" s="27"/>
    </row>
    <row r="28" spans="1:12" ht="31.5" x14ac:dyDescent="0.3">
      <c r="A28" s="19" t="s">
        <v>98</v>
      </c>
      <c r="B28" s="20" t="s">
        <v>48</v>
      </c>
      <c r="C28" s="77">
        <f>C29+C30</f>
        <v>0</v>
      </c>
      <c r="D28" s="77">
        <f t="shared" ref="D28:J28" si="1">D29+D30</f>
        <v>0</v>
      </c>
      <c r="E28" s="77">
        <f t="shared" si="1"/>
        <v>0</v>
      </c>
      <c r="F28" s="77">
        <f t="shared" si="1"/>
        <v>0</v>
      </c>
      <c r="G28" s="77">
        <f t="shared" si="1"/>
        <v>0</v>
      </c>
      <c r="H28" s="77">
        <f t="shared" si="1"/>
        <v>0</v>
      </c>
      <c r="I28" s="77">
        <f t="shared" si="1"/>
        <v>0</v>
      </c>
      <c r="J28" s="77">
        <f t="shared" si="1"/>
        <v>0</v>
      </c>
      <c r="L28" s="28" t="s">
        <v>106</v>
      </c>
    </row>
    <row r="29" spans="1:12" x14ac:dyDescent="0.3">
      <c r="A29" s="24" t="s">
        <v>99</v>
      </c>
      <c r="B29" s="20" t="s">
        <v>49</v>
      </c>
      <c r="C29" s="25"/>
      <c r="D29" s="25"/>
      <c r="E29" s="25"/>
      <c r="F29" s="25"/>
      <c r="G29" s="26"/>
      <c r="H29" s="27"/>
      <c r="I29" s="27"/>
      <c r="J29" s="27"/>
    </row>
    <row r="30" spans="1:12" x14ac:dyDescent="0.3">
      <c r="A30" s="24" t="s">
        <v>97</v>
      </c>
      <c r="B30" s="20" t="s">
        <v>50</v>
      </c>
      <c r="C30" s="25"/>
      <c r="D30" s="25"/>
      <c r="E30" s="25"/>
      <c r="F30" s="25"/>
      <c r="G30" s="26"/>
      <c r="H30" s="27"/>
      <c r="I30" s="27"/>
      <c r="J30" s="27"/>
    </row>
    <row r="31" spans="1:12" ht="19.899999999999999" customHeight="1" x14ac:dyDescent="0.3">
      <c r="A31" s="29" t="s">
        <v>19</v>
      </c>
      <c r="B31" s="30" t="s">
        <v>51</v>
      </c>
      <c r="C31" s="78">
        <f>C32+C33+C34+C35+C36+C37</f>
        <v>0</v>
      </c>
      <c r="D31" s="78">
        <f t="shared" ref="D31:J31" si="2">D32+D33+D34+D35+D36+D37</f>
        <v>756735.51</v>
      </c>
      <c r="E31" s="78">
        <f t="shared" si="2"/>
        <v>756735.51</v>
      </c>
      <c r="F31" s="78">
        <f t="shared" si="2"/>
        <v>1029860</v>
      </c>
      <c r="G31" s="78">
        <f t="shared" si="2"/>
        <v>351220</v>
      </c>
      <c r="H31" s="78">
        <f t="shared" si="2"/>
        <v>207280</v>
      </c>
      <c r="I31" s="78">
        <f t="shared" si="2"/>
        <v>177890</v>
      </c>
      <c r="J31" s="78">
        <f t="shared" si="2"/>
        <v>293470</v>
      </c>
    </row>
    <row r="32" spans="1:12" ht="31.5" x14ac:dyDescent="0.3">
      <c r="A32" s="31" t="s">
        <v>102</v>
      </c>
      <c r="B32" s="17">
        <v>1410</v>
      </c>
      <c r="C32" s="32"/>
      <c r="D32" s="32"/>
      <c r="E32" s="32"/>
      <c r="F32" s="32"/>
      <c r="G32" s="32"/>
      <c r="H32" s="27"/>
      <c r="I32" s="27"/>
      <c r="J32" s="27"/>
      <c r="L32" s="28" t="s">
        <v>104</v>
      </c>
    </row>
    <row r="33" spans="1:12" ht="32.25" x14ac:dyDescent="0.3">
      <c r="A33" s="33" t="s">
        <v>101</v>
      </c>
      <c r="B33" s="34">
        <v>1420</v>
      </c>
      <c r="C33" s="35"/>
      <c r="D33" s="35">
        <v>177534.24</v>
      </c>
      <c r="E33" s="35">
        <v>177534.24</v>
      </c>
      <c r="F33" s="35">
        <f>G33+H33+I33+J33</f>
        <v>440000</v>
      </c>
      <c r="G33" s="36">
        <v>110000</v>
      </c>
      <c r="H33" s="36">
        <v>110000</v>
      </c>
      <c r="I33" s="36">
        <v>110000</v>
      </c>
      <c r="J33" s="36">
        <v>110000</v>
      </c>
      <c r="L33" s="28" t="s">
        <v>105</v>
      </c>
    </row>
    <row r="34" spans="1:12" x14ac:dyDescent="0.3">
      <c r="A34" s="38" t="s">
        <v>31</v>
      </c>
      <c r="B34" s="39">
        <v>1430</v>
      </c>
      <c r="C34" s="40"/>
      <c r="D34" s="40">
        <v>17071.86</v>
      </c>
      <c r="E34" s="40">
        <v>17071.86</v>
      </c>
      <c r="F34" s="40">
        <f>G34+H34+I34+J34</f>
        <v>51480</v>
      </c>
      <c r="G34" s="41">
        <v>12870</v>
      </c>
      <c r="H34" s="41">
        <v>12870</v>
      </c>
      <c r="I34" s="41">
        <v>12870</v>
      </c>
      <c r="J34" s="41">
        <v>12870</v>
      </c>
    </row>
    <row r="35" spans="1:12" x14ac:dyDescent="0.3">
      <c r="A35" s="43" t="s">
        <v>32</v>
      </c>
      <c r="B35" s="17">
        <v>1440</v>
      </c>
      <c r="C35" s="32"/>
      <c r="D35" s="32">
        <v>19855</v>
      </c>
      <c r="E35" s="32">
        <v>19855</v>
      </c>
      <c r="F35" s="32">
        <v>500</v>
      </c>
      <c r="G35" s="32"/>
      <c r="H35" s="27">
        <v>500</v>
      </c>
      <c r="I35" s="27"/>
      <c r="J35" s="27"/>
      <c r="L35" s="28" t="s">
        <v>103</v>
      </c>
    </row>
    <row r="36" spans="1:12" x14ac:dyDescent="0.3">
      <c r="A36" s="43" t="s">
        <v>33</v>
      </c>
      <c r="B36" s="17">
        <v>1450</v>
      </c>
      <c r="C36" s="32"/>
      <c r="D36" s="32"/>
      <c r="E36" s="32"/>
      <c r="F36" s="32"/>
      <c r="G36" s="32"/>
      <c r="H36" s="27"/>
      <c r="I36" s="27"/>
      <c r="J36" s="27"/>
    </row>
    <row r="37" spans="1:12" ht="32.25" x14ac:dyDescent="0.3">
      <c r="A37" s="44" t="s">
        <v>100</v>
      </c>
      <c r="B37" s="17">
        <v>1470</v>
      </c>
      <c r="C37" s="32"/>
      <c r="D37" s="32">
        <v>542274.41</v>
      </c>
      <c r="E37" s="32">
        <v>542274.41</v>
      </c>
      <c r="F37" s="32">
        <f>G37+H37+I37+J37</f>
        <v>537880</v>
      </c>
      <c r="G37" s="45">
        <v>228350</v>
      </c>
      <c r="H37" s="27">
        <v>83910</v>
      </c>
      <c r="I37" s="27">
        <v>55020</v>
      </c>
      <c r="J37" s="27">
        <v>170600</v>
      </c>
    </row>
    <row r="38" spans="1:12" ht="18.600000000000001" customHeight="1" x14ac:dyDescent="0.3">
      <c r="A38" s="46" t="s">
        <v>75</v>
      </c>
      <c r="B38" s="47">
        <v>1500</v>
      </c>
      <c r="C38" s="75">
        <f t="shared" ref="C38:J38" si="3">C24+C25+C28+C31</f>
        <v>0</v>
      </c>
      <c r="D38" s="75">
        <f t="shared" si="3"/>
        <v>50644310.317999996</v>
      </c>
      <c r="E38" s="75">
        <f t="shared" si="3"/>
        <v>50644310.317999996</v>
      </c>
      <c r="F38" s="75">
        <f t="shared" si="3"/>
        <v>54101684</v>
      </c>
      <c r="G38" s="75">
        <f t="shared" si="3"/>
        <v>13313626.5</v>
      </c>
      <c r="H38" s="75">
        <f t="shared" si="3"/>
        <v>13757843.5</v>
      </c>
      <c r="I38" s="75">
        <f t="shared" si="3"/>
        <v>13574615.5</v>
      </c>
      <c r="J38" s="75">
        <f t="shared" si="3"/>
        <v>13455598.5</v>
      </c>
    </row>
    <row r="39" spans="1:12" x14ac:dyDescent="0.3">
      <c r="A39" s="163" t="s">
        <v>20</v>
      </c>
      <c r="B39" s="164"/>
      <c r="C39" s="164"/>
      <c r="D39" s="164"/>
      <c r="E39" s="164"/>
      <c r="F39" s="164"/>
      <c r="G39" s="164"/>
      <c r="H39" s="164"/>
      <c r="I39" s="164"/>
      <c r="J39" s="165"/>
    </row>
    <row r="40" spans="1:12" ht="46.9" customHeight="1" x14ac:dyDescent="0.3">
      <c r="A40" s="48" t="s">
        <v>21</v>
      </c>
      <c r="B40" s="49">
        <v>2100</v>
      </c>
      <c r="C40" s="79">
        <f t="shared" ref="C40:J40" si="4">C41+C54</f>
        <v>0</v>
      </c>
      <c r="D40" s="79">
        <f t="shared" si="4"/>
        <v>33536745.800000001</v>
      </c>
      <c r="E40" s="79">
        <f t="shared" si="4"/>
        <v>33536745.800000001</v>
      </c>
      <c r="F40" s="79">
        <f t="shared" si="4"/>
        <v>37224962</v>
      </c>
      <c r="G40" s="79">
        <f t="shared" si="4"/>
        <v>9738742</v>
      </c>
      <c r="H40" s="79">
        <f t="shared" si="4"/>
        <v>9638741</v>
      </c>
      <c r="I40" s="79">
        <f t="shared" si="4"/>
        <v>8938740</v>
      </c>
      <c r="J40" s="79">
        <f t="shared" si="4"/>
        <v>8908739</v>
      </c>
    </row>
    <row r="41" spans="1:12" ht="18" customHeight="1" x14ac:dyDescent="0.3">
      <c r="A41" s="48" t="s">
        <v>22</v>
      </c>
      <c r="B41" s="49">
        <v>2110</v>
      </c>
      <c r="C41" s="79">
        <f>C42+C43+C44+C45+C46+C47+C48+C49+C50+C51+C52+C53</f>
        <v>0</v>
      </c>
      <c r="D41" s="79">
        <f t="shared" ref="D41:J41" si="5">D42+D43+D44+D45+D46+D47+D48+D49+D50+D51+D52+D53</f>
        <v>33536745.800000001</v>
      </c>
      <c r="E41" s="79">
        <f t="shared" si="5"/>
        <v>33536745.800000001</v>
      </c>
      <c r="F41" s="79">
        <f t="shared" si="5"/>
        <v>37224962</v>
      </c>
      <c r="G41" s="79">
        <f t="shared" si="5"/>
        <v>9738742</v>
      </c>
      <c r="H41" s="79">
        <f t="shared" si="5"/>
        <v>9638741</v>
      </c>
      <c r="I41" s="79">
        <f t="shared" si="5"/>
        <v>8938740</v>
      </c>
      <c r="J41" s="79">
        <f t="shared" si="5"/>
        <v>8908739</v>
      </c>
    </row>
    <row r="42" spans="1:12" ht="18" customHeight="1" x14ac:dyDescent="0.3">
      <c r="A42" s="24" t="s">
        <v>58</v>
      </c>
      <c r="B42" s="50">
        <v>2111</v>
      </c>
      <c r="C42" s="35"/>
      <c r="D42" s="35">
        <v>23780000</v>
      </c>
      <c r="E42" s="35">
        <v>23780000</v>
      </c>
      <c r="F42" s="35">
        <f>G42+H42+I42+J42</f>
        <v>26641012</v>
      </c>
      <c r="G42" s="36">
        <v>6660253</v>
      </c>
      <c r="H42" s="36">
        <v>6660253</v>
      </c>
      <c r="I42" s="36">
        <v>6660253</v>
      </c>
      <c r="J42" s="36">
        <v>6660253</v>
      </c>
    </row>
    <row r="43" spans="1:12" ht="19.899999999999999" customHeight="1" x14ac:dyDescent="0.3">
      <c r="A43" s="24" t="s">
        <v>59</v>
      </c>
      <c r="B43" s="15">
        <v>2112</v>
      </c>
      <c r="C43" s="25"/>
      <c r="D43" s="25">
        <v>5185033</v>
      </c>
      <c r="E43" s="25">
        <v>5185033</v>
      </c>
      <c r="F43" s="25">
        <f>G43+H43+I43+J43</f>
        <v>5861023</v>
      </c>
      <c r="G43" s="26">
        <v>1465256</v>
      </c>
      <c r="H43" s="26">
        <v>1465256</v>
      </c>
      <c r="I43" s="26">
        <v>1465256</v>
      </c>
      <c r="J43" s="26">
        <v>1465255</v>
      </c>
    </row>
    <row r="44" spans="1:12" ht="18" customHeight="1" x14ac:dyDescent="0.3">
      <c r="A44" s="24" t="s">
        <v>60</v>
      </c>
      <c r="B44" s="15">
        <v>2113</v>
      </c>
      <c r="C44" s="25"/>
      <c r="D44" s="25">
        <v>155566</v>
      </c>
      <c r="E44" s="25">
        <v>155566</v>
      </c>
      <c r="F44" s="25">
        <f>G44+H44+I44+J44</f>
        <v>312700</v>
      </c>
      <c r="G44" s="26">
        <v>175675</v>
      </c>
      <c r="H44" s="27">
        <v>45675</v>
      </c>
      <c r="I44" s="27">
        <v>45675</v>
      </c>
      <c r="J44" s="27">
        <v>45675</v>
      </c>
    </row>
    <row r="45" spans="1:12" ht="18" customHeight="1" x14ac:dyDescent="0.3">
      <c r="A45" s="24" t="s">
        <v>61</v>
      </c>
      <c r="B45" s="15">
        <v>2114</v>
      </c>
      <c r="C45" s="25"/>
      <c r="D45" s="25">
        <v>2294659.11</v>
      </c>
      <c r="E45" s="25">
        <v>2294659.11</v>
      </c>
      <c r="F45" s="25">
        <f>G45+H45+I45+J45</f>
        <v>1849297</v>
      </c>
      <c r="G45" s="26">
        <v>462325</v>
      </c>
      <c r="H45" s="27">
        <v>462324</v>
      </c>
      <c r="I45" s="27">
        <v>462324</v>
      </c>
      <c r="J45" s="27">
        <v>462324</v>
      </c>
    </row>
    <row r="46" spans="1:12" ht="18" customHeight="1" x14ac:dyDescent="0.3">
      <c r="A46" s="24" t="s">
        <v>62</v>
      </c>
      <c r="B46" s="15">
        <v>2114</v>
      </c>
      <c r="C46" s="25"/>
      <c r="D46" s="25">
        <v>278951.28000000003</v>
      </c>
      <c r="E46" s="25">
        <v>278951.28000000003</v>
      </c>
      <c r="F46" s="25"/>
      <c r="G46" s="26"/>
      <c r="H46" s="27"/>
      <c r="I46" s="27"/>
      <c r="J46" s="27"/>
    </row>
    <row r="47" spans="1:12" ht="18" customHeight="1" x14ac:dyDescent="0.3">
      <c r="A47" s="24" t="s">
        <v>63</v>
      </c>
      <c r="B47" s="15">
        <v>2115</v>
      </c>
      <c r="C47" s="25"/>
      <c r="D47" s="25">
        <v>1797687.18</v>
      </c>
      <c r="E47" s="25">
        <v>1797687.18</v>
      </c>
      <c r="F47" s="25">
        <f>G47+H47+I47+J47</f>
        <v>2505850</v>
      </c>
      <c r="G47" s="26">
        <v>961463</v>
      </c>
      <c r="H47" s="27">
        <v>991463</v>
      </c>
      <c r="I47" s="27">
        <v>291462</v>
      </c>
      <c r="J47" s="27">
        <v>261462</v>
      </c>
    </row>
    <row r="48" spans="1:12" ht="18" customHeight="1" x14ac:dyDescent="0.3">
      <c r="A48" s="24" t="s">
        <v>65</v>
      </c>
      <c r="B48" s="15">
        <v>2116</v>
      </c>
      <c r="C48" s="25"/>
      <c r="D48" s="25">
        <v>1928.62</v>
      </c>
      <c r="E48" s="25">
        <v>1928.62</v>
      </c>
      <c r="F48" s="25">
        <f>G48+H48+I48+J48</f>
        <v>18000</v>
      </c>
      <c r="G48" s="26">
        <v>4500</v>
      </c>
      <c r="H48" s="27">
        <v>4500</v>
      </c>
      <c r="I48" s="27">
        <v>4500</v>
      </c>
      <c r="J48" s="27">
        <v>4500</v>
      </c>
    </row>
    <row r="49" spans="1:10" ht="18" customHeight="1" x14ac:dyDescent="0.3">
      <c r="A49" s="24" t="s">
        <v>64</v>
      </c>
      <c r="B49" s="15">
        <v>2117</v>
      </c>
      <c r="C49" s="25"/>
      <c r="D49" s="25"/>
      <c r="E49" s="25"/>
      <c r="F49" s="25"/>
      <c r="G49" s="26"/>
      <c r="H49" s="27"/>
      <c r="I49" s="27"/>
      <c r="J49" s="27"/>
    </row>
    <row r="50" spans="1:10" ht="31.5" x14ac:dyDescent="0.3">
      <c r="A50" s="51" t="s">
        <v>66</v>
      </c>
      <c r="B50" s="15">
        <v>2118</v>
      </c>
      <c r="C50" s="25"/>
      <c r="D50" s="25">
        <v>8746</v>
      </c>
      <c r="E50" s="25">
        <v>8746</v>
      </c>
      <c r="F50" s="25">
        <f>G50+H50+I50+J50</f>
        <v>17080</v>
      </c>
      <c r="G50" s="26">
        <v>4270</v>
      </c>
      <c r="H50" s="27">
        <v>4270</v>
      </c>
      <c r="I50" s="27">
        <v>4270</v>
      </c>
      <c r="J50" s="27">
        <v>4270</v>
      </c>
    </row>
    <row r="51" spans="1:10" x14ac:dyDescent="0.3">
      <c r="A51" s="24" t="s">
        <v>67</v>
      </c>
      <c r="B51" s="15">
        <f>B50+1</f>
        <v>2119</v>
      </c>
      <c r="C51" s="25"/>
      <c r="D51" s="25"/>
      <c r="E51" s="25"/>
      <c r="F51" s="25"/>
      <c r="G51" s="26"/>
      <c r="H51" s="27"/>
      <c r="I51" s="27"/>
      <c r="J51" s="27"/>
    </row>
    <row r="52" spans="1:10" x14ac:dyDescent="0.3">
      <c r="A52" s="24" t="s">
        <v>68</v>
      </c>
      <c r="B52" s="15">
        <f t="shared" ref="B52:B53" si="6">B51+1</f>
        <v>2120</v>
      </c>
      <c r="C52" s="25"/>
      <c r="D52" s="25">
        <v>1742.61</v>
      </c>
      <c r="E52" s="25">
        <v>1742.61</v>
      </c>
      <c r="F52" s="25"/>
      <c r="G52" s="26"/>
      <c r="H52" s="27"/>
      <c r="I52" s="27"/>
      <c r="J52" s="27"/>
    </row>
    <row r="53" spans="1:10" x14ac:dyDescent="0.3">
      <c r="A53" s="24" t="s">
        <v>69</v>
      </c>
      <c r="B53" s="15">
        <f t="shared" si="6"/>
        <v>2121</v>
      </c>
      <c r="C53" s="25"/>
      <c r="D53" s="25">
        <v>32432</v>
      </c>
      <c r="E53" s="25">
        <v>32432</v>
      </c>
      <c r="F53" s="25">
        <f>G53+H53+I53+J53</f>
        <v>20000</v>
      </c>
      <c r="G53" s="26">
        <v>5000</v>
      </c>
      <c r="H53" s="27">
        <v>5000</v>
      </c>
      <c r="I53" s="27">
        <v>5000</v>
      </c>
      <c r="J53" s="27">
        <v>5000</v>
      </c>
    </row>
    <row r="54" spans="1:10" x14ac:dyDescent="0.3">
      <c r="A54" s="19" t="s">
        <v>56</v>
      </c>
      <c r="B54" s="52">
        <v>2130</v>
      </c>
      <c r="C54" s="77">
        <f>C55+C56+C57+C58</f>
        <v>0</v>
      </c>
      <c r="D54" s="77">
        <f t="shared" ref="D54:J54" si="7">D55+D56+D57+D58</f>
        <v>0</v>
      </c>
      <c r="E54" s="77">
        <f t="shared" si="7"/>
        <v>0</v>
      </c>
      <c r="F54" s="77">
        <f t="shared" si="7"/>
        <v>0</v>
      </c>
      <c r="G54" s="77">
        <f t="shared" si="7"/>
        <v>0</v>
      </c>
      <c r="H54" s="77">
        <f t="shared" si="7"/>
        <v>0</v>
      </c>
      <c r="I54" s="77">
        <f t="shared" si="7"/>
        <v>0</v>
      </c>
      <c r="J54" s="77">
        <f t="shared" si="7"/>
        <v>0</v>
      </c>
    </row>
    <row r="55" spans="1:10" ht="31.5" x14ac:dyDescent="0.3">
      <c r="A55" s="51" t="s">
        <v>70</v>
      </c>
      <c r="B55" s="15">
        <v>2131</v>
      </c>
      <c r="C55" s="25"/>
      <c r="D55" s="25"/>
      <c r="E55" s="25"/>
      <c r="F55" s="25"/>
      <c r="G55" s="26"/>
      <c r="H55" s="27"/>
      <c r="I55" s="27"/>
      <c r="J55" s="27"/>
    </row>
    <row r="56" spans="1:10" x14ac:dyDescent="0.3">
      <c r="A56" s="24" t="s">
        <v>71</v>
      </c>
      <c r="B56" s="15">
        <v>2132</v>
      </c>
      <c r="C56" s="25"/>
      <c r="D56" s="25"/>
      <c r="E56" s="25"/>
      <c r="F56" s="25"/>
      <c r="G56" s="26"/>
      <c r="H56" s="27"/>
      <c r="I56" s="27"/>
      <c r="J56" s="27"/>
    </row>
    <row r="57" spans="1:10" x14ac:dyDescent="0.3">
      <c r="A57" s="24" t="s">
        <v>72</v>
      </c>
      <c r="B57" s="15">
        <v>2133</v>
      </c>
      <c r="C57" s="25"/>
      <c r="D57" s="25"/>
      <c r="E57" s="25"/>
      <c r="F57" s="25"/>
      <c r="G57" s="26"/>
      <c r="H57" s="27"/>
      <c r="I57" s="27"/>
      <c r="J57" s="27"/>
    </row>
    <row r="58" spans="1:10" x14ac:dyDescent="0.3">
      <c r="A58" s="24" t="s">
        <v>251</v>
      </c>
      <c r="B58" s="15">
        <v>2134</v>
      </c>
      <c r="C58" s="25"/>
      <c r="D58" s="25"/>
      <c r="E58" s="25"/>
      <c r="F58" s="25"/>
      <c r="G58" s="26"/>
      <c r="H58" s="27"/>
      <c r="I58" s="27"/>
      <c r="J58" s="27"/>
    </row>
    <row r="59" spans="1:10" ht="30.6" customHeight="1" x14ac:dyDescent="0.3">
      <c r="A59" s="19" t="s">
        <v>96</v>
      </c>
      <c r="B59" s="52">
        <v>2200</v>
      </c>
      <c r="C59" s="77">
        <f t="shared" ref="C59:J59" si="8">C60+C73</f>
        <v>0</v>
      </c>
      <c r="D59" s="77">
        <f t="shared" si="8"/>
        <v>11153404.189999999</v>
      </c>
      <c r="E59" s="77">
        <f t="shared" si="8"/>
        <v>11153404.189999999</v>
      </c>
      <c r="F59" s="77">
        <f t="shared" si="8"/>
        <v>14273846</v>
      </c>
      <c r="G59" s="77">
        <f t="shared" si="8"/>
        <v>3262912</v>
      </c>
      <c r="H59" s="77">
        <f t="shared" si="8"/>
        <v>3851069</v>
      </c>
      <c r="I59" s="77">
        <f t="shared" si="8"/>
        <v>3697231</v>
      </c>
      <c r="J59" s="77">
        <f t="shared" si="8"/>
        <v>3462634</v>
      </c>
    </row>
    <row r="60" spans="1:10" x14ac:dyDescent="0.3">
      <c r="A60" s="48" t="s">
        <v>22</v>
      </c>
      <c r="B60" s="52">
        <v>2210</v>
      </c>
      <c r="C60" s="77">
        <f>C61+C62+C63+C64+C65+C66+C67+C68+C69+C70+C71+C72</f>
        <v>0</v>
      </c>
      <c r="D60" s="77">
        <f t="shared" ref="D60:J60" si="9">D61+D62+D63+D64+D65+D66+D67+D68+D69+D70+D71+D72</f>
        <v>11153404.189999999</v>
      </c>
      <c r="E60" s="77">
        <f t="shared" si="9"/>
        <v>11153404.189999999</v>
      </c>
      <c r="F60" s="77">
        <f t="shared" si="9"/>
        <v>14273846</v>
      </c>
      <c r="G60" s="77">
        <f t="shared" si="9"/>
        <v>3262912</v>
      </c>
      <c r="H60" s="77">
        <f t="shared" si="9"/>
        <v>3851069</v>
      </c>
      <c r="I60" s="77">
        <f t="shared" si="9"/>
        <v>3697231</v>
      </c>
      <c r="J60" s="77">
        <f t="shared" si="9"/>
        <v>3462634</v>
      </c>
    </row>
    <row r="61" spans="1:10" x14ac:dyDescent="0.3">
      <c r="A61" s="24" t="s">
        <v>58</v>
      </c>
      <c r="B61" s="50">
        <v>2211</v>
      </c>
      <c r="C61" s="25"/>
      <c r="D61" s="25">
        <v>614999</v>
      </c>
      <c r="E61" s="25">
        <v>614999</v>
      </c>
      <c r="F61" s="25">
        <f>G61+H61+I61+J61</f>
        <v>573893</v>
      </c>
      <c r="G61" s="26">
        <v>99183</v>
      </c>
      <c r="H61" s="27">
        <v>243283</v>
      </c>
      <c r="I61" s="27">
        <v>132244</v>
      </c>
      <c r="J61" s="27">
        <v>99183</v>
      </c>
    </row>
    <row r="62" spans="1:10" x14ac:dyDescent="0.3">
      <c r="A62" s="24" t="s">
        <v>59</v>
      </c>
      <c r="B62" s="15">
        <f>B61+1</f>
        <v>2212</v>
      </c>
      <c r="C62" s="25"/>
      <c r="D62" s="25">
        <v>139021</v>
      </c>
      <c r="E62" s="25">
        <v>139021</v>
      </c>
      <c r="F62" s="25">
        <f t="shared" ref="F62:F72" si="10">G62+H62+I62+J62</f>
        <v>126256</v>
      </c>
      <c r="G62" s="26">
        <v>21822</v>
      </c>
      <c r="H62" s="27">
        <v>53522</v>
      </c>
      <c r="I62" s="27">
        <v>29093</v>
      </c>
      <c r="J62" s="27">
        <v>21819</v>
      </c>
    </row>
    <row r="63" spans="1:10" x14ac:dyDescent="0.3">
      <c r="A63" s="24" t="s">
        <v>60</v>
      </c>
      <c r="B63" s="15">
        <f t="shared" ref="B63:B72" si="11">B62+1</f>
        <v>2213</v>
      </c>
      <c r="C63" s="25"/>
      <c r="D63" s="25">
        <v>16761</v>
      </c>
      <c r="E63" s="25">
        <v>16761</v>
      </c>
      <c r="F63" s="25">
        <f t="shared" si="10"/>
        <v>0</v>
      </c>
      <c r="G63" s="26"/>
      <c r="H63" s="27"/>
      <c r="I63" s="27"/>
      <c r="J63" s="27"/>
    </row>
    <row r="64" spans="1:10" x14ac:dyDescent="0.3">
      <c r="A64" s="24" t="s">
        <v>61</v>
      </c>
      <c r="B64" s="15">
        <f t="shared" si="11"/>
        <v>2214</v>
      </c>
      <c r="C64" s="25"/>
      <c r="D64" s="25">
        <v>1387289.89</v>
      </c>
      <c r="E64" s="25">
        <v>1387289.89</v>
      </c>
      <c r="F64" s="25">
        <f t="shared" si="10"/>
        <v>2124579</v>
      </c>
      <c r="G64" s="26">
        <v>859818</v>
      </c>
      <c r="H64" s="27">
        <v>169450</v>
      </c>
      <c r="I64" s="27">
        <v>965830</v>
      </c>
      <c r="J64" s="27">
        <v>129481</v>
      </c>
    </row>
    <row r="65" spans="1:10" x14ac:dyDescent="0.3">
      <c r="A65" s="24" t="s">
        <v>62</v>
      </c>
      <c r="B65" s="15">
        <f t="shared" si="11"/>
        <v>2215</v>
      </c>
      <c r="C65" s="25"/>
      <c r="D65" s="25">
        <v>417829.72</v>
      </c>
      <c r="E65" s="25">
        <v>417829.72</v>
      </c>
      <c r="F65" s="25">
        <f t="shared" si="10"/>
        <v>726810</v>
      </c>
      <c r="G65" s="26">
        <v>13965</v>
      </c>
      <c r="H65" s="27">
        <v>684915</v>
      </c>
      <c r="I65" s="27">
        <v>13965</v>
      </c>
      <c r="J65" s="27">
        <v>13965</v>
      </c>
    </row>
    <row r="66" spans="1:10" x14ac:dyDescent="0.3">
      <c r="A66" s="24" t="s">
        <v>63</v>
      </c>
      <c r="B66" s="15">
        <f t="shared" si="11"/>
        <v>2216</v>
      </c>
      <c r="C66" s="25"/>
      <c r="D66" s="25">
        <v>3245252</v>
      </c>
      <c r="E66" s="25">
        <v>3245252</v>
      </c>
      <c r="F66" s="25">
        <f t="shared" si="10"/>
        <v>3484767</v>
      </c>
      <c r="G66" s="26">
        <v>871518</v>
      </c>
      <c r="H66" s="27">
        <v>871503</v>
      </c>
      <c r="I66" s="27">
        <v>871503</v>
      </c>
      <c r="J66" s="27">
        <v>870243</v>
      </c>
    </row>
    <row r="67" spans="1:10" x14ac:dyDescent="0.3">
      <c r="A67" s="24" t="s">
        <v>65</v>
      </c>
      <c r="B67" s="15">
        <f t="shared" si="11"/>
        <v>2217</v>
      </c>
      <c r="C67" s="25"/>
      <c r="D67" s="25"/>
      <c r="E67" s="25"/>
      <c r="F67" s="25">
        <f t="shared" si="10"/>
        <v>0</v>
      </c>
      <c r="G67" s="26"/>
      <c r="H67" s="27"/>
      <c r="I67" s="27"/>
      <c r="J67" s="27"/>
    </row>
    <row r="68" spans="1:10" x14ac:dyDescent="0.3">
      <c r="A68" s="24" t="s">
        <v>64</v>
      </c>
      <c r="B68" s="15">
        <f t="shared" si="11"/>
        <v>2218</v>
      </c>
      <c r="C68" s="25"/>
      <c r="D68" s="25">
        <v>882255.58</v>
      </c>
      <c r="E68" s="25">
        <v>882255.58</v>
      </c>
      <c r="F68" s="25">
        <f t="shared" si="10"/>
        <v>1455000</v>
      </c>
      <c r="G68" s="26">
        <v>733000</v>
      </c>
      <c r="H68" s="27">
        <v>180000</v>
      </c>
      <c r="I68" s="27">
        <v>88500</v>
      </c>
      <c r="J68" s="27">
        <v>453500</v>
      </c>
    </row>
    <row r="69" spans="1:10" ht="31.5" x14ac:dyDescent="0.3">
      <c r="A69" s="51" t="s">
        <v>66</v>
      </c>
      <c r="B69" s="15">
        <f t="shared" si="11"/>
        <v>2219</v>
      </c>
      <c r="C69" s="25"/>
      <c r="D69" s="25">
        <v>13300</v>
      </c>
      <c r="E69" s="25">
        <v>13300</v>
      </c>
      <c r="F69" s="25">
        <f t="shared" si="10"/>
        <v>13300</v>
      </c>
      <c r="G69" s="26"/>
      <c r="H69" s="27">
        <v>13300</v>
      </c>
      <c r="I69" s="27"/>
      <c r="J69" s="27"/>
    </row>
    <row r="70" spans="1:10" x14ac:dyDescent="0.3">
      <c r="A70" s="24" t="s">
        <v>67</v>
      </c>
      <c r="B70" s="15">
        <f>B69+1</f>
        <v>2220</v>
      </c>
      <c r="C70" s="25"/>
      <c r="D70" s="25"/>
      <c r="E70" s="25"/>
      <c r="F70" s="25">
        <f t="shared" si="10"/>
        <v>0</v>
      </c>
      <c r="G70" s="26"/>
      <c r="H70" s="27"/>
      <c r="I70" s="27"/>
      <c r="J70" s="27"/>
    </row>
    <row r="71" spans="1:10" x14ac:dyDescent="0.3">
      <c r="A71" s="24" t="s">
        <v>68</v>
      </c>
      <c r="B71" s="15">
        <f t="shared" si="11"/>
        <v>2221</v>
      </c>
      <c r="C71" s="25"/>
      <c r="D71" s="25">
        <v>4436696</v>
      </c>
      <c r="E71" s="25">
        <v>4436696</v>
      </c>
      <c r="F71" s="25">
        <f t="shared" si="10"/>
        <v>5769241</v>
      </c>
      <c r="G71" s="26">
        <v>663606</v>
      </c>
      <c r="H71" s="27">
        <v>1635096</v>
      </c>
      <c r="I71" s="27">
        <v>1596096</v>
      </c>
      <c r="J71" s="27">
        <v>1874443</v>
      </c>
    </row>
    <row r="72" spans="1:10" x14ac:dyDescent="0.3">
      <c r="A72" s="24" t="s">
        <v>69</v>
      </c>
      <c r="B72" s="15">
        <f t="shared" si="11"/>
        <v>2222</v>
      </c>
      <c r="C72" s="25"/>
      <c r="D72" s="25"/>
      <c r="E72" s="25"/>
      <c r="F72" s="25">
        <f t="shared" si="10"/>
        <v>0</v>
      </c>
      <c r="G72" s="26"/>
      <c r="H72" s="27"/>
      <c r="I72" s="27"/>
      <c r="J72" s="27"/>
    </row>
    <row r="73" spans="1:10" ht="24.6" customHeight="1" x14ac:dyDescent="0.3">
      <c r="A73" s="19" t="s">
        <v>56</v>
      </c>
      <c r="B73" s="52">
        <v>2230</v>
      </c>
      <c r="C73" s="77">
        <f>C74+C75+C76+C77</f>
        <v>0</v>
      </c>
      <c r="D73" s="77">
        <f t="shared" ref="D73:J73" si="12">D74+D75+D76+D77</f>
        <v>0</v>
      </c>
      <c r="E73" s="77">
        <f t="shared" si="12"/>
        <v>0</v>
      </c>
      <c r="F73" s="77">
        <f t="shared" si="12"/>
        <v>0</v>
      </c>
      <c r="G73" s="77">
        <f t="shared" si="12"/>
        <v>0</v>
      </c>
      <c r="H73" s="77">
        <f t="shared" si="12"/>
        <v>0</v>
      </c>
      <c r="I73" s="77">
        <f t="shared" si="12"/>
        <v>0</v>
      </c>
      <c r="J73" s="77">
        <f t="shared" si="12"/>
        <v>0</v>
      </c>
    </row>
    <row r="74" spans="1:10" ht="31.5" x14ac:dyDescent="0.3">
      <c r="A74" s="51" t="s">
        <v>70</v>
      </c>
      <c r="B74" s="15">
        <v>2231</v>
      </c>
      <c r="C74" s="25"/>
      <c r="D74" s="25"/>
      <c r="E74" s="25"/>
      <c r="F74" s="25"/>
      <c r="G74" s="26"/>
      <c r="H74" s="27"/>
      <c r="I74" s="27"/>
      <c r="J74" s="27"/>
    </row>
    <row r="75" spans="1:10" x14ac:dyDescent="0.3">
      <c r="A75" s="24" t="s">
        <v>71</v>
      </c>
      <c r="B75" s="15">
        <f t="shared" ref="B75:B77" si="13">B74+1</f>
        <v>2232</v>
      </c>
      <c r="C75" s="25"/>
      <c r="D75" s="25"/>
      <c r="E75" s="25"/>
      <c r="F75" s="25"/>
      <c r="G75" s="26"/>
      <c r="H75" s="27"/>
      <c r="I75" s="27"/>
      <c r="J75" s="27"/>
    </row>
    <row r="76" spans="1:10" ht="17.45" customHeight="1" x14ac:dyDescent="0.3">
      <c r="A76" s="24" t="s">
        <v>72</v>
      </c>
      <c r="B76" s="15">
        <f t="shared" si="13"/>
        <v>2233</v>
      </c>
      <c r="C76" s="25"/>
      <c r="D76" s="25"/>
      <c r="E76" s="25"/>
      <c r="F76" s="25"/>
      <c r="G76" s="26"/>
      <c r="H76" s="27"/>
      <c r="I76" s="27"/>
      <c r="J76" s="27"/>
    </row>
    <row r="77" spans="1:10" ht="17.45" customHeight="1" x14ac:dyDescent="0.3">
      <c r="A77" s="24" t="s">
        <v>73</v>
      </c>
      <c r="B77" s="15">
        <f t="shared" si="13"/>
        <v>2234</v>
      </c>
      <c r="C77" s="25"/>
      <c r="D77" s="25"/>
      <c r="E77" s="25"/>
      <c r="F77" s="25"/>
      <c r="G77" s="26"/>
      <c r="H77" s="27"/>
      <c r="I77" s="27"/>
      <c r="J77" s="27"/>
    </row>
    <row r="78" spans="1:10" ht="31.5" x14ac:dyDescent="0.3">
      <c r="A78" s="19" t="s">
        <v>107</v>
      </c>
      <c r="B78" s="52">
        <v>2300</v>
      </c>
      <c r="C78" s="77">
        <f t="shared" ref="C78:J78" si="14">C79+C83</f>
        <v>0</v>
      </c>
      <c r="D78" s="77">
        <f t="shared" si="14"/>
        <v>0</v>
      </c>
      <c r="E78" s="77">
        <f t="shared" si="14"/>
        <v>0</v>
      </c>
      <c r="F78" s="77">
        <f t="shared" si="14"/>
        <v>0</v>
      </c>
      <c r="G78" s="77">
        <f t="shared" si="14"/>
        <v>0</v>
      </c>
      <c r="H78" s="77">
        <f t="shared" si="14"/>
        <v>0</v>
      </c>
      <c r="I78" s="77">
        <f t="shared" si="14"/>
        <v>0</v>
      </c>
      <c r="J78" s="77">
        <f t="shared" si="14"/>
        <v>0</v>
      </c>
    </row>
    <row r="79" spans="1:10" ht="16.899999999999999" customHeight="1" x14ac:dyDescent="0.3">
      <c r="A79" s="48" t="s">
        <v>22</v>
      </c>
      <c r="B79" s="52">
        <f>B60+100</f>
        <v>2310</v>
      </c>
      <c r="C79" s="77">
        <f>C80+C81+C82</f>
        <v>0</v>
      </c>
      <c r="D79" s="77">
        <f t="shared" ref="D79:J79" si="15">D80+D81+D82</f>
        <v>0</v>
      </c>
      <c r="E79" s="77">
        <f t="shared" si="15"/>
        <v>0</v>
      </c>
      <c r="F79" s="77">
        <f t="shared" si="15"/>
        <v>0</v>
      </c>
      <c r="G79" s="77">
        <f t="shared" si="15"/>
        <v>0</v>
      </c>
      <c r="H79" s="77">
        <f t="shared" si="15"/>
        <v>0</v>
      </c>
      <c r="I79" s="77">
        <f t="shared" si="15"/>
        <v>0</v>
      </c>
      <c r="J79" s="77">
        <f t="shared" si="15"/>
        <v>0</v>
      </c>
    </row>
    <row r="80" spans="1:10" ht="16.899999999999999" customHeight="1" x14ac:dyDescent="0.3">
      <c r="A80" s="24" t="s">
        <v>60</v>
      </c>
      <c r="B80" s="15">
        <v>2311</v>
      </c>
      <c r="C80" s="25"/>
      <c r="D80" s="25"/>
      <c r="E80" s="25"/>
      <c r="F80" s="25"/>
      <c r="G80" s="26"/>
      <c r="H80" s="27"/>
      <c r="I80" s="27"/>
      <c r="J80" s="27"/>
    </row>
    <row r="81" spans="1:10" ht="16.899999999999999" customHeight="1" x14ac:dyDescent="0.3">
      <c r="A81" s="24" t="s">
        <v>61</v>
      </c>
      <c r="B81" s="15">
        <f t="shared" ref="B81" si="16">B80+1</f>
        <v>2312</v>
      </c>
      <c r="C81" s="25"/>
      <c r="D81" s="25"/>
      <c r="E81" s="25"/>
      <c r="F81" s="25"/>
      <c r="G81" s="26"/>
      <c r="H81" s="27"/>
      <c r="I81" s="27"/>
      <c r="J81" s="27"/>
    </row>
    <row r="82" spans="1:10" x14ac:dyDescent="0.3">
      <c r="A82" s="24" t="s">
        <v>63</v>
      </c>
      <c r="B82" s="15">
        <v>2313</v>
      </c>
      <c r="C82" s="25"/>
      <c r="D82" s="25"/>
      <c r="E82" s="25"/>
      <c r="F82" s="25"/>
      <c r="G82" s="26"/>
      <c r="H82" s="27"/>
      <c r="I82" s="27"/>
      <c r="J82" s="27"/>
    </row>
    <row r="83" spans="1:10" ht="16.5" customHeight="1" x14ac:dyDescent="0.3">
      <c r="A83" s="19" t="s">
        <v>56</v>
      </c>
      <c r="B83" s="52">
        <v>2330</v>
      </c>
      <c r="C83" s="77">
        <f>C84+C85+C86+C87</f>
        <v>0</v>
      </c>
      <c r="D83" s="77">
        <f t="shared" ref="D83:J83" si="17">D84+D85+D86+D87</f>
        <v>0</v>
      </c>
      <c r="E83" s="77">
        <f t="shared" si="17"/>
        <v>0</v>
      </c>
      <c r="F83" s="77">
        <f t="shared" si="17"/>
        <v>0</v>
      </c>
      <c r="G83" s="77">
        <f t="shared" si="17"/>
        <v>0</v>
      </c>
      <c r="H83" s="77">
        <f t="shared" si="17"/>
        <v>0</v>
      </c>
      <c r="I83" s="77">
        <f t="shared" si="17"/>
        <v>0</v>
      </c>
      <c r="J83" s="77">
        <f t="shared" si="17"/>
        <v>0</v>
      </c>
    </row>
    <row r="84" spans="1:10" ht="31.5" x14ac:dyDescent="0.3">
      <c r="A84" s="51" t="s">
        <v>70</v>
      </c>
      <c r="B84" s="15">
        <v>2331</v>
      </c>
      <c r="C84" s="25"/>
      <c r="D84" s="25"/>
      <c r="E84" s="25"/>
      <c r="F84" s="25"/>
      <c r="G84" s="26"/>
      <c r="H84" s="27"/>
      <c r="I84" s="27"/>
      <c r="J84" s="27"/>
    </row>
    <row r="85" spans="1:10" ht="19.149999999999999" customHeight="1" x14ac:dyDescent="0.3">
      <c r="A85" s="24" t="s">
        <v>71</v>
      </c>
      <c r="B85" s="15">
        <f t="shared" ref="B85:B87" si="18">B84+1</f>
        <v>2332</v>
      </c>
      <c r="C85" s="25"/>
      <c r="D85" s="25"/>
      <c r="E85" s="25"/>
      <c r="F85" s="25"/>
      <c r="G85" s="26"/>
      <c r="H85" s="27"/>
      <c r="I85" s="27"/>
      <c r="J85" s="27"/>
    </row>
    <row r="86" spans="1:10" ht="19.149999999999999" customHeight="1" x14ac:dyDescent="0.3">
      <c r="A86" s="24" t="s">
        <v>72</v>
      </c>
      <c r="B86" s="15">
        <f t="shared" si="18"/>
        <v>2333</v>
      </c>
      <c r="C86" s="25"/>
      <c r="D86" s="25"/>
      <c r="E86" s="25"/>
      <c r="F86" s="25"/>
      <c r="G86" s="26"/>
      <c r="H86" s="27"/>
      <c r="I86" s="27"/>
      <c r="J86" s="27"/>
    </row>
    <row r="87" spans="1:10" ht="16.899999999999999" customHeight="1" x14ac:dyDescent="0.3">
      <c r="A87" s="24" t="s">
        <v>73</v>
      </c>
      <c r="B87" s="15">
        <f t="shared" si="18"/>
        <v>2334</v>
      </c>
      <c r="C87" s="25"/>
      <c r="D87" s="25"/>
      <c r="E87" s="25"/>
      <c r="F87" s="25"/>
      <c r="G87" s="26"/>
      <c r="H87" s="27"/>
      <c r="I87" s="27"/>
      <c r="J87" s="27"/>
    </row>
    <row r="88" spans="1:10" x14ac:dyDescent="0.3">
      <c r="A88" s="19" t="s">
        <v>23</v>
      </c>
      <c r="B88" s="52">
        <v>2400</v>
      </c>
      <c r="C88" s="77">
        <f t="shared" ref="C88:J88" si="19">C89+C102</f>
        <v>0</v>
      </c>
      <c r="D88" s="77">
        <f t="shared" si="19"/>
        <v>415881.05000000005</v>
      </c>
      <c r="E88" s="77">
        <f t="shared" si="19"/>
        <v>415881.05000000005</v>
      </c>
      <c r="F88" s="77">
        <f t="shared" si="19"/>
        <v>545880</v>
      </c>
      <c r="G88" s="77">
        <f t="shared" si="19"/>
        <v>230350</v>
      </c>
      <c r="H88" s="77">
        <f t="shared" si="19"/>
        <v>85910</v>
      </c>
      <c r="I88" s="77">
        <f t="shared" si="19"/>
        <v>57020</v>
      </c>
      <c r="J88" s="77">
        <f t="shared" si="19"/>
        <v>172600</v>
      </c>
    </row>
    <row r="89" spans="1:10" ht="16.899999999999999" customHeight="1" x14ac:dyDescent="0.3">
      <c r="A89" s="48" t="s">
        <v>22</v>
      </c>
      <c r="B89" s="52">
        <f>B79+100</f>
        <v>2410</v>
      </c>
      <c r="C89" s="77">
        <f>C90+C91+C92+C93+C94+C95+C96+C97+C98+C99+C100+C101</f>
        <v>0</v>
      </c>
      <c r="D89" s="77">
        <f t="shared" ref="D89:J89" si="20">D90+D91+D92+D93+D94+D95+D96+D97+D98+D99+D100+D101</f>
        <v>415881.05000000005</v>
      </c>
      <c r="E89" s="77">
        <f t="shared" si="20"/>
        <v>415881.05000000005</v>
      </c>
      <c r="F89" s="77">
        <f t="shared" si="20"/>
        <v>545880</v>
      </c>
      <c r="G89" s="77">
        <f t="shared" si="20"/>
        <v>230350</v>
      </c>
      <c r="H89" s="77">
        <f t="shared" si="20"/>
        <v>85910</v>
      </c>
      <c r="I89" s="77">
        <f t="shared" si="20"/>
        <v>57020</v>
      </c>
      <c r="J89" s="77">
        <f t="shared" si="20"/>
        <v>172600</v>
      </c>
    </row>
    <row r="90" spans="1:10" ht="16.899999999999999" customHeight="1" x14ac:dyDescent="0.3">
      <c r="A90" s="24" t="s">
        <v>58</v>
      </c>
      <c r="B90" s="50">
        <v>2411</v>
      </c>
      <c r="C90" s="25"/>
      <c r="D90" s="25"/>
      <c r="E90" s="25"/>
      <c r="F90" s="25"/>
      <c r="G90" s="26"/>
      <c r="H90" s="27"/>
      <c r="I90" s="27"/>
      <c r="J90" s="27"/>
    </row>
    <row r="91" spans="1:10" ht="16.899999999999999" customHeight="1" x14ac:dyDescent="0.3">
      <c r="A91" s="24" t="s">
        <v>59</v>
      </c>
      <c r="B91" s="15">
        <f t="shared" ref="B91:B101" si="21">B90+1</f>
        <v>2412</v>
      </c>
      <c r="C91" s="25"/>
      <c r="D91" s="25"/>
      <c r="E91" s="25"/>
      <c r="F91" s="25"/>
      <c r="G91" s="26"/>
      <c r="H91" s="27"/>
      <c r="I91" s="27"/>
      <c r="J91" s="27"/>
    </row>
    <row r="92" spans="1:10" ht="16.899999999999999" customHeight="1" x14ac:dyDescent="0.3">
      <c r="A92" s="24" t="s">
        <v>60</v>
      </c>
      <c r="B92" s="15">
        <f t="shared" si="21"/>
        <v>2413</v>
      </c>
      <c r="C92" s="25"/>
      <c r="D92" s="25">
        <v>26768</v>
      </c>
      <c r="E92" s="25">
        <v>26768</v>
      </c>
      <c r="F92" s="25">
        <f>G92+H92+I92+J92</f>
        <v>1000</v>
      </c>
      <c r="G92" s="26">
        <v>250</v>
      </c>
      <c r="H92" s="27">
        <v>250</v>
      </c>
      <c r="I92" s="27">
        <v>250</v>
      </c>
      <c r="J92" s="27">
        <v>250</v>
      </c>
    </row>
    <row r="93" spans="1:10" ht="16.899999999999999" customHeight="1" x14ac:dyDescent="0.3">
      <c r="A93" s="24" t="s">
        <v>61</v>
      </c>
      <c r="B93" s="15">
        <f t="shared" si="21"/>
        <v>2414</v>
      </c>
      <c r="C93" s="25"/>
      <c r="D93" s="25"/>
      <c r="E93" s="25"/>
      <c r="F93" s="25"/>
      <c r="G93" s="26"/>
      <c r="H93" s="27"/>
      <c r="I93" s="27"/>
      <c r="J93" s="27"/>
    </row>
    <row r="94" spans="1:10" ht="16.899999999999999" customHeight="1" x14ac:dyDescent="0.3">
      <c r="A94" s="24" t="s">
        <v>62</v>
      </c>
      <c r="B94" s="15">
        <f t="shared" si="21"/>
        <v>2415</v>
      </c>
      <c r="C94" s="25"/>
      <c r="D94" s="25"/>
      <c r="E94" s="25"/>
      <c r="F94" s="25"/>
      <c r="G94" s="26"/>
      <c r="H94" s="27"/>
      <c r="I94" s="27"/>
      <c r="J94" s="27"/>
    </row>
    <row r="95" spans="1:10" ht="16.899999999999999" customHeight="1" x14ac:dyDescent="0.3">
      <c r="A95" s="24" t="s">
        <v>63</v>
      </c>
      <c r="B95" s="15">
        <f t="shared" si="21"/>
        <v>2416</v>
      </c>
      <c r="C95" s="25"/>
      <c r="D95" s="25">
        <v>1532.2</v>
      </c>
      <c r="E95" s="25">
        <v>1532.2</v>
      </c>
      <c r="F95" s="25">
        <f>G95+H95+I95+J95</f>
        <v>4000</v>
      </c>
      <c r="G95" s="26">
        <v>1000</v>
      </c>
      <c r="H95" s="27">
        <v>1000</v>
      </c>
      <c r="I95" s="27">
        <v>1000</v>
      </c>
      <c r="J95" s="27">
        <v>1000</v>
      </c>
    </row>
    <row r="96" spans="1:10" ht="16.899999999999999" customHeight="1" x14ac:dyDescent="0.3">
      <c r="A96" s="24" t="s">
        <v>65</v>
      </c>
      <c r="B96" s="15">
        <f t="shared" si="21"/>
        <v>2417</v>
      </c>
      <c r="C96" s="25"/>
      <c r="D96" s="25"/>
      <c r="E96" s="25"/>
      <c r="F96" s="25"/>
      <c r="G96" s="26"/>
      <c r="H96" s="27"/>
      <c r="I96" s="27"/>
      <c r="J96" s="27"/>
    </row>
    <row r="97" spans="1:11" ht="16.899999999999999" customHeight="1" x14ac:dyDescent="0.3">
      <c r="A97" s="24" t="s">
        <v>64</v>
      </c>
      <c r="B97" s="15">
        <f t="shared" si="21"/>
        <v>2418</v>
      </c>
      <c r="C97" s="25"/>
      <c r="D97" s="25">
        <v>382210.71</v>
      </c>
      <c r="E97" s="25">
        <v>382210.71</v>
      </c>
      <c r="F97" s="32">
        <f>G97+H97+I97+J97</f>
        <v>537880</v>
      </c>
      <c r="G97" s="45">
        <v>228350</v>
      </c>
      <c r="H97" s="27">
        <v>83910</v>
      </c>
      <c r="I97" s="27">
        <v>55020</v>
      </c>
      <c r="J97" s="27">
        <v>170600</v>
      </c>
    </row>
    <row r="98" spans="1:11" ht="31.5" x14ac:dyDescent="0.3">
      <c r="A98" s="51" t="s">
        <v>66</v>
      </c>
      <c r="B98" s="15">
        <f t="shared" si="21"/>
        <v>2419</v>
      </c>
      <c r="C98" s="25"/>
      <c r="D98" s="25">
        <v>576</v>
      </c>
      <c r="E98" s="25">
        <v>576</v>
      </c>
      <c r="F98" s="25">
        <f>G98+H98+I98+J98</f>
        <v>1000</v>
      </c>
      <c r="G98" s="26">
        <v>250</v>
      </c>
      <c r="H98" s="27">
        <v>250</v>
      </c>
      <c r="I98" s="27">
        <v>250</v>
      </c>
      <c r="J98" s="27">
        <v>250</v>
      </c>
    </row>
    <row r="99" spans="1:11" ht="16.899999999999999" customHeight="1" x14ac:dyDescent="0.3">
      <c r="A99" s="24" t="s">
        <v>67</v>
      </c>
      <c r="B99" s="15">
        <f>B98+1</f>
        <v>2420</v>
      </c>
      <c r="C99" s="25"/>
      <c r="D99" s="25"/>
      <c r="E99" s="25"/>
      <c r="F99" s="25"/>
      <c r="G99" s="26"/>
      <c r="H99" s="27"/>
      <c r="I99" s="27"/>
      <c r="J99" s="27"/>
    </row>
    <row r="100" spans="1:11" ht="16.899999999999999" customHeight="1" x14ac:dyDescent="0.3">
      <c r="A100" s="24" t="s">
        <v>68</v>
      </c>
      <c r="B100" s="15">
        <f t="shared" si="21"/>
        <v>2421</v>
      </c>
      <c r="C100" s="25"/>
      <c r="D100" s="25"/>
      <c r="E100" s="25"/>
      <c r="F100" s="25"/>
      <c r="G100" s="26"/>
      <c r="H100" s="27"/>
      <c r="I100" s="27"/>
      <c r="J100" s="27"/>
    </row>
    <row r="101" spans="1:11" ht="16.899999999999999" customHeight="1" x14ac:dyDescent="0.3">
      <c r="A101" s="24" t="s">
        <v>69</v>
      </c>
      <c r="B101" s="15">
        <f t="shared" si="21"/>
        <v>2422</v>
      </c>
      <c r="C101" s="25"/>
      <c r="D101" s="25">
        <v>4794.1400000000003</v>
      </c>
      <c r="E101" s="25">
        <v>4794.1400000000003</v>
      </c>
      <c r="F101" s="25">
        <f t="shared" ref="F101" si="22">G101+H101+I101+J101</f>
        <v>2000</v>
      </c>
      <c r="G101" s="26">
        <v>500</v>
      </c>
      <c r="H101" s="27">
        <v>500</v>
      </c>
      <c r="I101" s="27">
        <v>500</v>
      </c>
      <c r="J101" s="27">
        <v>500</v>
      </c>
    </row>
    <row r="102" spans="1:11" ht="16.899999999999999" customHeight="1" x14ac:dyDescent="0.3">
      <c r="A102" s="19" t="s">
        <v>56</v>
      </c>
      <c r="B102" s="52">
        <f>B83+100</f>
        <v>2430</v>
      </c>
      <c r="C102" s="77">
        <f>C103+C104+C105+C106</f>
        <v>0</v>
      </c>
      <c r="D102" s="77">
        <f t="shared" ref="D102:J102" si="23">D103+D104+D105+D106</f>
        <v>0</v>
      </c>
      <c r="E102" s="77">
        <f t="shared" si="23"/>
        <v>0</v>
      </c>
      <c r="F102" s="77">
        <f t="shared" si="23"/>
        <v>0</v>
      </c>
      <c r="G102" s="77">
        <f t="shared" si="23"/>
        <v>0</v>
      </c>
      <c r="H102" s="77">
        <f t="shared" si="23"/>
        <v>0</v>
      </c>
      <c r="I102" s="77">
        <f t="shared" si="23"/>
        <v>0</v>
      </c>
      <c r="J102" s="77">
        <f t="shared" si="23"/>
        <v>0</v>
      </c>
    </row>
    <row r="103" spans="1:11" ht="31.5" x14ac:dyDescent="0.3">
      <c r="A103" s="51" t="s">
        <v>70</v>
      </c>
      <c r="B103" s="15">
        <v>2431</v>
      </c>
      <c r="C103" s="25"/>
      <c r="D103" s="25"/>
      <c r="E103" s="25"/>
      <c r="F103" s="25"/>
      <c r="G103" s="26"/>
      <c r="H103" s="27"/>
      <c r="I103" s="27"/>
      <c r="J103" s="27"/>
    </row>
    <row r="104" spans="1:11" ht="16.899999999999999" customHeight="1" x14ac:dyDescent="0.3">
      <c r="A104" s="24" t="s">
        <v>71</v>
      </c>
      <c r="B104" s="15">
        <f t="shared" ref="B104:B106" si="24">B103+1</f>
        <v>2432</v>
      </c>
      <c r="C104" s="25"/>
      <c r="D104" s="25"/>
      <c r="E104" s="25"/>
      <c r="F104" s="25"/>
      <c r="G104" s="26"/>
      <c r="H104" s="27"/>
      <c r="I104" s="27"/>
      <c r="J104" s="27"/>
    </row>
    <row r="105" spans="1:11" ht="16.899999999999999" customHeight="1" x14ac:dyDescent="0.3">
      <c r="A105" s="24" t="s">
        <v>72</v>
      </c>
      <c r="B105" s="15">
        <f t="shared" si="24"/>
        <v>2433</v>
      </c>
      <c r="C105" s="25"/>
      <c r="D105" s="25"/>
      <c r="E105" s="25"/>
      <c r="F105" s="25"/>
      <c r="G105" s="26"/>
      <c r="H105" s="27"/>
      <c r="I105" s="27"/>
      <c r="J105" s="27"/>
    </row>
    <row r="106" spans="1:11" ht="16.899999999999999" customHeight="1" x14ac:dyDescent="0.3">
      <c r="A106" s="24" t="s">
        <v>73</v>
      </c>
      <c r="B106" s="15">
        <f t="shared" si="24"/>
        <v>2434</v>
      </c>
      <c r="C106" s="25"/>
      <c r="D106" s="25"/>
      <c r="E106" s="25"/>
      <c r="F106" s="25"/>
      <c r="G106" s="26"/>
      <c r="H106" s="26"/>
      <c r="I106" s="26"/>
      <c r="J106" s="26"/>
    </row>
    <row r="107" spans="1:11" ht="16.899999999999999" customHeight="1" x14ac:dyDescent="0.3">
      <c r="A107" s="19" t="s">
        <v>108</v>
      </c>
      <c r="B107" s="52">
        <v>2440</v>
      </c>
      <c r="C107" s="25"/>
      <c r="D107" s="25">
        <v>2290589</v>
      </c>
      <c r="E107" s="25">
        <v>2290589</v>
      </c>
      <c r="F107" s="25">
        <f>G107+H107+I107+J107</f>
        <v>1627902</v>
      </c>
      <c r="G107" s="26">
        <v>175000</v>
      </c>
      <c r="H107" s="53">
        <v>648000</v>
      </c>
      <c r="I107" s="53">
        <v>597750</v>
      </c>
      <c r="J107" s="53">
        <v>207152</v>
      </c>
    </row>
    <row r="108" spans="1:11" ht="16.899999999999999" customHeight="1" x14ac:dyDescent="0.3">
      <c r="A108" s="19" t="s">
        <v>34</v>
      </c>
      <c r="B108" s="52">
        <v>2500</v>
      </c>
      <c r="C108" s="77">
        <f>C88+C78+C59+C40+C107</f>
        <v>0</v>
      </c>
      <c r="D108" s="77">
        <f t="shared" ref="D108:J108" si="25">D88+D78+D59+D40+D107</f>
        <v>47396620.039999999</v>
      </c>
      <c r="E108" s="77">
        <f t="shared" si="25"/>
        <v>47396620.039999999</v>
      </c>
      <c r="F108" s="77">
        <f t="shared" si="25"/>
        <v>53672590</v>
      </c>
      <c r="G108" s="77">
        <f t="shared" si="25"/>
        <v>13407004</v>
      </c>
      <c r="H108" s="77">
        <f t="shared" si="25"/>
        <v>14223720</v>
      </c>
      <c r="I108" s="77">
        <f t="shared" si="25"/>
        <v>13290741</v>
      </c>
      <c r="J108" s="77">
        <f t="shared" si="25"/>
        <v>12751125</v>
      </c>
    </row>
    <row r="109" spans="1:11" ht="15" customHeight="1" x14ac:dyDescent="0.3">
      <c r="A109" s="160" t="s">
        <v>76</v>
      </c>
      <c r="B109" s="161"/>
      <c r="C109" s="161"/>
      <c r="D109" s="161"/>
      <c r="E109" s="161"/>
      <c r="F109" s="161"/>
      <c r="G109" s="161"/>
      <c r="H109" s="161"/>
      <c r="I109" s="161"/>
      <c r="J109" s="162"/>
    </row>
    <row r="110" spans="1:11" ht="23.45" customHeight="1" x14ac:dyDescent="0.3">
      <c r="A110" s="19" t="s">
        <v>35</v>
      </c>
      <c r="B110" s="54">
        <v>3000</v>
      </c>
      <c r="C110" s="78">
        <f t="shared" ref="C110:J110" si="26">C38-C108</f>
        <v>0</v>
      </c>
      <c r="D110" s="78">
        <f t="shared" si="26"/>
        <v>3247690.2779999971</v>
      </c>
      <c r="E110" s="78">
        <f t="shared" si="26"/>
        <v>3247690.2779999971</v>
      </c>
      <c r="F110" s="78">
        <f t="shared" si="26"/>
        <v>429094</v>
      </c>
      <c r="G110" s="78">
        <f t="shared" si="26"/>
        <v>-93377.5</v>
      </c>
      <c r="H110" s="78">
        <f t="shared" si="26"/>
        <v>-465876.5</v>
      </c>
      <c r="I110" s="78">
        <f t="shared" si="26"/>
        <v>283874.5</v>
      </c>
      <c r="J110" s="78">
        <f t="shared" si="26"/>
        <v>704473.5</v>
      </c>
      <c r="K110" s="28" t="s">
        <v>109</v>
      </c>
    </row>
    <row r="111" spans="1:11" ht="17.45" customHeight="1" x14ac:dyDescent="0.3">
      <c r="A111" s="24" t="s">
        <v>36</v>
      </c>
      <c r="B111" s="17">
        <v>3100</v>
      </c>
      <c r="C111" s="80">
        <f>C110-C112</f>
        <v>0</v>
      </c>
      <c r="D111" s="80">
        <f t="shared" ref="D111:J111" si="27">D110-D112</f>
        <v>3247690.2779999971</v>
      </c>
      <c r="E111" s="80">
        <f t="shared" si="27"/>
        <v>3247690.2779999971</v>
      </c>
      <c r="F111" s="80">
        <f t="shared" si="27"/>
        <v>429094</v>
      </c>
      <c r="G111" s="80">
        <f t="shared" si="27"/>
        <v>-93377.5</v>
      </c>
      <c r="H111" s="80">
        <f t="shared" si="27"/>
        <v>-465876.5</v>
      </c>
      <c r="I111" s="80">
        <f t="shared" si="27"/>
        <v>283874.5</v>
      </c>
      <c r="J111" s="80">
        <f t="shared" si="27"/>
        <v>704473.5</v>
      </c>
    </row>
    <row r="112" spans="1:11" ht="16.149999999999999" customHeight="1" x14ac:dyDescent="0.3">
      <c r="A112" s="55" t="s">
        <v>37</v>
      </c>
      <c r="B112" s="17">
        <v>3200</v>
      </c>
      <c r="C112" s="32"/>
      <c r="D112" s="32"/>
      <c r="E112" s="32"/>
      <c r="F112" s="32"/>
      <c r="G112" s="45"/>
      <c r="H112" s="27"/>
      <c r="I112" s="27"/>
      <c r="J112" s="27"/>
    </row>
    <row r="113" spans="1:10" ht="16.899999999999999" customHeight="1" x14ac:dyDescent="0.3">
      <c r="A113" s="160" t="s">
        <v>24</v>
      </c>
      <c r="B113" s="161"/>
      <c r="C113" s="161"/>
      <c r="D113" s="161"/>
      <c r="E113" s="161"/>
      <c r="F113" s="161"/>
      <c r="G113" s="161"/>
      <c r="H113" s="161"/>
      <c r="I113" s="161"/>
      <c r="J113" s="162"/>
    </row>
    <row r="114" spans="1:10" ht="16.899999999999999" customHeight="1" x14ac:dyDescent="0.3">
      <c r="A114" s="56" t="s">
        <v>4</v>
      </c>
      <c r="B114" s="15">
        <v>4110</v>
      </c>
      <c r="C114" s="25"/>
      <c r="D114" s="25"/>
      <c r="E114" s="25"/>
      <c r="F114" s="25"/>
      <c r="G114" s="26"/>
      <c r="H114" s="27"/>
      <c r="I114" s="27"/>
      <c r="J114" s="27"/>
    </row>
    <row r="115" spans="1:10" x14ac:dyDescent="0.3">
      <c r="A115" s="56" t="s">
        <v>5</v>
      </c>
      <c r="B115" s="15">
        <v>4120</v>
      </c>
      <c r="C115" s="25"/>
      <c r="D115" s="25">
        <v>365925</v>
      </c>
      <c r="E115" s="25">
        <v>365925</v>
      </c>
      <c r="F115" s="25">
        <f>G115+H115+I115+J115</f>
        <v>408223.57499999995</v>
      </c>
      <c r="G115" s="26">
        <f>ROUND(G61+G42,2)*0.015</f>
        <v>101391.54</v>
      </c>
      <c r="H115" s="26">
        <f t="shared" ref="H115:J115" si="28">ROUND(H61+H42,2)*0.015</f>
        <v>103553.04</v>
      </c>
      <c r="I115" s="26">
        <f t="shared" si="28"/>
        <v>101887.455</v>
      </c>
      <c r="J115" s="26">
        <f t="shared" si="28"/>
        <v>101391.54</v>
      </c>
    </row>
    <row r="116" spans="1:10" x14ac:dyDescent="0.3">
      <c r="A116" s="56" t="s">
        <v>6</v>
      </c>
      <c r="B116" s="15">
        <v>4130</v>
      </c>
      <c r="C116" s="25"/>
      <c r="D116" s="25">
        <v>28198.43</v>
      </c>
      <c r="E116" s="25">
        <v>28198.43</v>
      </c>
      <c r="F116" s="25"/>
      <c r="G116" s="26"/>
      <c r="H116" s="27"/>
      <c r="I116" s="27"/>
      <c r="J116" s="27"/>
    </row>
    <row r="117" spans="1:10" ht="18" customHeight="1" x14ac:dyDescent="0.3">
      <c r="A117" s="56" t="s">
        <v>7</v>
      </c>
      <c r="B117" s="15">
        <v>4140</v>
      </c>
      <c r="C117" s="25"/>
      <c r="D117" s="25">
        <v>4360734.82</v>
      </c>
      <c r="E117" s="25">
        <v>4360734.82</v>
      </c>
      <c r="F117" s="25">
        <f>G117+H117+I117+J117</f>
        <v>4898682.9000000004</v>
      </c>
      <c r="G117" s="26">
        <f>ROUND((G61+G42)*0.18,2)</f>
        <v>1216698.48</v>
      </c>
      <c r="H117" s="26">
        <f t="shared" ref="H117:J117" si="29">ROUND((H61+H42)*0.18,2)</f>
        <v>1242636.48</v>
      </c>
      <c r="I117" s="26">
        <f t="shared" si="29"/>
        <v>1222649.46</v>
      </c>
      <c r="J117" s="26">
        <f t="shared" si="29"/>
        <v>1216698.48</v>
      </c>
    </row>
    <row r="118" spans="1:10" ht="31.5" x14ac:dyDescent="0.3">
      <c r="A118" s="24" t="s">
        <v>8</v>
      </c>
      <c r="B118" s="15">
        <v>4150</v>
      </c>
      <c r="C118" s="25"/>
      <c r="D118" s="25">
        <v>5324054</v>
      </c>
      <c r="E118" s="25">
        <v>5324054</v>
      </c>
      <c r="F118" s="25">
        <f>G118+H118+I118+J118</f>
        <v>5987279</v>
      </c>
      <c r="G118" s="26">
        <f>G62+G43</f>
        <v>1487078</v>
      </c>
      <c r="H118" s="26">
        <f t="shared" ref="H118:J118" si="30">H62+H43</f>
        <v>1518778</v>
      </c>
      <c r="I118" s="26">
        <f t="shared" si="30"/>
        <v>1494349</v>
      </c>
      <c r="J118" s="26">
        <f t="shared" si="30"/>
        <v>1487074</v>
      </c>
    </row>
    <row r="119" spans="1:10" x14ac:dyDescent="0.3">
      <c r="A119" s="56" t="s">
        <v>252</v>
      </c>
      <c r="B119" s="15">
        <v>4160</v>
      </c>
      <c r="C119" s="25"/>
      <c r="D119" s="25">
        <v>2925</v>
      </c>
      <c r="E119" s="25">
        <v>2925</v>
      </c>
      <c r="F119" s="25">
        <v>20000</v>
      </c>
      <c r="G119" s="26">
        <v>5000</v>
      </c>
      <c r="H119" s="27">
        <v>5000</v>
      </c>
      <c r="I119" s="27">
        <v>5000</v>
      </c>
      <c r="J119" s="27">
        <v>5000</v>
      </c>
    </row>
    <row r="120" spans="1:10" ht="24.6" customHeight="1" x14ac:dyDescent="0.3">
      <c r="A120" s="57" t="s">
        <v>9</v>
      </c>
      <c r="B120" s="47">
        <v>4200</v>
      </c>
      <c r="C120" s="75">
        <f>SUM(C114:C119)</f>
        <v>0</v>
      </c>
      <c r="D120" s="75">
        <f t="shared" ref="D120:J120" si="31">SUM(D114:D119)</f>
        <v>10081837.25</v>
      </c>
      <c r="E120" s="75">
        <f t="shared" si="31"/>
        <v>10081837.25</v>
      </c>
      <c r="F120" s="75">
        <f t="shared" si="31"/>
        <v>11314185.475000001</v>
      </c>
      <c r="G120" s="75">
        <f t="shared" si="31"/>
        <v>2810168.02</v>
      </c>
      <c r="H120" s="75">
        <f t="shared" si="31"/>
        <v>2869967.52</v>
      </c>
      <c r="I120" s="75">
        <f t="shared" si="31"/>
        <v>2823885.915</v>
      </c>
      <c r="J120" s="75">
        <f t="shared" si="31"/>
        <v>2810164.02</v>
      </c>
    </row>
    <row r="121" spans="1:10" ht="16.899999999999999" customHeight="1" x14ac:dyDescent="0.3">
      <c r="A121" s="160" t="s">
        <v>52</v>
      </c>
      <c r="B121" s="161"/>
      <c r="C121" s="161"/>
      <c r="D121" s="161"/>
      <c r="E121" s="161"/>
      <c r="F121" s="161"/>
      <c r="G121" s="161"/>
      <c r="H121" s="161"/>
      <c r="I121" s="161"/>
      <c r="J121" s="162"/>
    </row>
    <row r="122" spans="1:10" ht="16.899999999999999" customHeight="1" x14ac:dyDescent="0.3">
      <c r="A122" s="58" t="s">
        <v>38</v>
      </c>
      <c r="B122" s="17">
        <v>5110</v>
      </c>
      <c r="C122" s="75">
        <f>C90+C61+C42</f>
        <v>0</v>
      </c>
      <c r="D122" s="75">
        <f t="shared" ref="D122:J122" si="32">D90+D61+D42</f>
        <v>24394999</v>
      </c>
      <c r="E122" s="75">
        <f t="shared" si="32"/>
        <v>24394999</v>
      </c>
      <c r="F122" s="75">
        <f t="shared" si="32"/>
        <v>27214905</v>
      </c>
      <c r="G122" s="75">
        <f t="shared" si="32"/>
        <v>6759436</v>
      </c>
      <c r="H122" s="75">
        <f t="shared" si="32"/>
        <v>6903536</v>
      </c>
      <c r="I122" s="75">
        <f t="shared" si="32"/>
        <v>6792497</v>
      </c>
      <c r="J122" s="75">
        <f t="shared" si="32"/>
        <v>6759436</v>
      </c>
    </row>
    <row r="123" spans="1:10" ht="16.899999999999999" customHeight="1" x14ac:dyDescent="0.3">
      <c r="A123" s="59" t="s">
        <v>39</v>
      </c>
      <c r="B123" s="60">
        <v>5120</v>
      </c>
      <c r="C123" s="81" t="e">
        <f>C122/C125/12</f>
        <v>#DIV/0!</v>
      </c>
      <c r="D123" s="81">
        <f t="shared" ref="D123:F123" si="33">D122/D125/12</f>
        <v>10900.357015192136</v>
      </c>
      <c r="E123" s="81">
        <f t="shared" si="33"/>
        <v>10900.357015192136</v>
      </c>
      <c r="F123" s="81">
        <f t="shared" si="33"/>
        <v>12160.368632707774</v>
      </c>
      <c r="G123" s="81">
        <f>G122/G125/3</f>
        <v>12081.208221626452</v>
      </c>
      <c r="H123" s="81">
        <f t="shared" ref="H123:J123" si="34">H122/H125/3</f>
        <v>12338.759606791778</v>
      </c>
      <c r="I123" s="81">
        <f t="shared" si="34"/>
        <v>12140.298480786418</v>
      </c>
      <c r="J123" s="81">
        <f t="shared" si="34"/>
        <v>12081.208221626452</v>
      </c>
    </row>
    <row r="124" spans="1:10" ht="16.899999999999999" customHeight="1" x14ac:dyDescent="0.3">
      <c r="A124" s="62"/>
      <c r="B124" s="62"/>
      <c r="C124" s="17" t="s">
        <v>40</v>
      </c>
      <c r="D124" s="17" t="s">
        <v>40</v>
      </c>
      <c r="E124" s="17"/>
      <c r="F124" s="17"/>
      <c r="G124" s="17" t="s">
        <v>40</v>
      </c>
      <c r="H124" s="18" t="s">
        <v>41</v>
      </c>
      <c r="I124" s="18" t="s">
        <v>42</v>
      </c>
      <c r="J124" s="18" t="s">
        <v>43</v>
      </c>
    </row>
    <row r="125" spans="1:10" x14ac:dyDescent="0.3">
      <c r="A125" s="63" t="s">
        <v>26</v>
      </c>
      <c r="B125" s="50">
        <v>5130</v>
      </c>
      <c r="C125" s="64"/>
      <c r="D125" s="64">
        <v>186.5</v>
      </c>
      <c r="E125" s="64">
        <v>186.5</v>
      </c>
      <c r="F125" s="64">
        <v>186.5</v>
      </c>
      <c r="G125" s="65">
        <v>186.5</v>
      </c>
      <c r="H125" s="66">
        <v>186.5</v>
      </c>
      <c r="I125" s="66">
        <v>186.5</v>
      </c>
      <c r="J125" s="66">
        <v>186.5</v>
      </c>
    </row>
    <row r="126" spans="1:10" x14ac:dyDescent="0.3">
      <c r="A126" s="24" t="s">
        <v>27</v>
      </c>
      <c r="B126" s="15">
        <v>5140</v>
      </c>
      <c r="C126" s="25"/>
      <c r="D126" s="25">
        <v>26422607</v>
      </c>
      <c r="E126" s="25">
        <v>26422607</v>
      </c>
      <c r="F126" s="25">
        <v>30298382</v>
      </c>
      <c r="G126" s="26">
        <v>26422607</v>
      </c>
      <c r="H126" s="27">
        <v>26900607</v>
      </c>
      <c r="I126" s="27">
        <v>27298382</v>
      </c>
      <c r="J126" s="27">
        <v>30298382</v>
      </c>
    </row>
    <row r="127" spans="1:10" ht="18.600000000000001" customHeight="1" x14ac:dyDescent="0.3">
      <c r="A127" s="67"/>
      <c r="B127" s="68"/>
      <c r="C127" s="68"/>
      <c r="D127" s="68"/>
      <c r="E127" s="68"/>
      <c r="F127" s="69"/>
      <c r="G127" s="69"/>
      <c r="H127" s="70"/>
      <c r="I127" s="70"/>
      <c r="J127" s="70"/>
    </row>
    <row r="128" spans="1:10" ht="21.75" customHeight="1" x14ac:dyDescent="0.3">
      <c r="A128" s="71" t="s">
        <v>110</v>
      </c>
      <c r="B128" s="72"/>
      <c r="C128" s="73"/>
      <c r="D128" s="72"/>
      <c r="E128" s="72"/>
      <c r="F128" s="73" t="s">
        <v>246</v>
      </c>
      <c r="G128" s="73"/>
    </row>
    <row r="129" spans="1:9" x14ac:dyDescent="0.3">
      <c r="A129" s="71"/>
      <c r="B129" s="72"/>
      <c r="C129" s="74" t="s">
        <v>13</v>
      </c>
      <c r="D129" s="74"/>
      <c r="E129" s="156" t="s">
        <v>57</v>
      </c>
      <c r="F129" s="156"/>
      <c r="G129" s="156"/>
    </row>
    <row r="130" spans="1:9" ht="13.9" customHeight="1" x14ac:dyDescent="0.3"/>
    <row r="131" spans="1:9" ht="13.9" customHeight="1" x14ac:dyDescent="0.3"/>
    <row r="132" spans="1:9" x14ac:dyDescent="0.3">
      <c r="A132" s="4"/>
      <c r="B132" s="4"/>
      <c r="C132" s="5"/>
      <c r="D132" s="5"/>
      <c r="E132" s="5"/>
      <c r="F132" s="5"/>
      <c r="G132" s="5"/>
      <c r="H132" s="5"/>
      <c r="I132" s="5"/>
    </row>
    <row r="133" spans="1:9" x14ac:dyDescent="0.3">
      <c r="A133" s="4"/>
      <c r="B133" s="4"/>
      <c r="C133" s="5"/>
      <c r="D133" s="5"/>
      <c r="E133" s="5"/>
      <c r="F133" s="5"/>
      <c r="G133" s="5"/>
      <c r="H133" s="5"/>
      <c r="I133" s="5"/>
    </row>
    <row r="134" spans="1:9" x14ac:dyDescent="0.3">
      <c r="A134" s="4"/>
      <c r="B134" s="4"/>
      <c r="C134" s="5"/>
      <c r="D134" s="5"/>
      <c r="E134" s="5"/>
      <c r="F134" s="5"/>
      <c r="G134" s="5"/>
      <c r="H134" s="5"/>
      <c r="I134" s="5"/>
    </row>
    <row r="135" spans="1:9" x14ac:dyDescent="0.3">
      <c r="A135" s="4"/>
      <c r="B135" s="4"/>
      <c r="C135" s="5"/>
      <c r="D135" s="5"/>
      <c r="E135" s="5"/>
      <c r="F135" s="5"/>
      <c r="G135" s="5"/>
      <c r="H135" s="5"/>
      <c r="I135" s="5"/>
    </row>
    <row r="136" spans="1:9" x14ac:dyDescent="0.3">
      <c r="A136" s="4"/>
      <c r="B136" s="4"/>
      <c r="C136" s="5"/>
      <c r="D136" s="5"/>
      <c r="E136" s="5"/>
      <c r="F136" s="5"/>
      <c r="G136" s="5"/>
      <c r="H136" s="5"/>
      <c r="I136" s="5"/>
    </row>
    <row r="137" spans="1:9" x14ac:dyDescent="0.3">
      <c r="A137" s="4"/>
      <c r="B137" s="4"/>
      <c r="C137" s="5"/>
      <c r="D137" s="5"/>
      <c r="E137" s="5"/>
      <c r="F137" s="5"/>
      <c r="G137" s="5"/>
      <c r="H137" s="5"/>
      <c r="I137" s="5"/>
    </row>
  </sheetData>
  <sheetProtection algorithmName="SHA-512" hashValue="8YtygFuMpj43qBtA5B05b4xe+IFzd0qA5AHiVN8J9vNybj4Zl8Z33KCffjhWia/kIbacW3tPZUVro4bK0pEi9g==" saltValue="5+2P5kE+q7i7BnOgq0Cv7w==" spinCount="100000" sheet="1" objects="1" scenarios="1"/>
  <mergeCells count="27">
    <mergeCell ref="A16:J16"/>
    <mergeCell ref="A17:J17"/>
    <mergeCell ref="A18:J18"/>
    <mergeCell ref="E14:J14"/>
    <mergeCell ref="H13:J13"/>
    <mergeCell ref="G3:J3"/>
    <mergeCell ref="G2:J2"/>
    <mergeCell ref="G4:J4"/>
    <mergeCell ref="A15:J15"/>
    <mergeCell ref="G7:I7"/>
    <mergeCell ref="H9:I9"/>
    <mergeCell ref="H10:I10"/>
    <mergeCell ref="H11:I11"/>
    <mergeCell ref="H12:I12"/>
    <mergeCell ref="E129:G129"/>
    <mergeCell ref="F20:F21"/>
    <mergeCell ref="G20:J20"/>
    <mergeCell ref="A20:A21"/>
    <mergeCell ref="B20:B21"/>
    <mergeCell ref="C20:C21"/>
    <mergeCell ref="D20:D21"/>
    <mergeCell ref="E20:E21"/>
    <mergeCell ref="A23:J23"/>
    <mergeCell ref="A39:J39"/>
    <mergeCell ref="A121:J121"/>
    <mergeCell ref="A113:J113"/>
    <mergeCell ref="A109:J109"/>
  </mergeCells>
  <pageMargins left="0.82677165354330717" right="0.43307086614173229" top="0.74803149606299213" bottom="0.74803149606299213" header="0" footer="0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opLeftCell="A10" workbookViewId="0">
      <selection activeCell="P35" sqref="P35"/>
    </sheetView>
  </sheetViews>
  <sheetFormatPr defaultRowHeight="15" x14ac:dyDescent="0.25"/>
  <cols>
    <col min="1" max="1" width="9.140625" style="145"/>
    <col min="2" max="2" width="18.42578125" style="145" customWidth="1"/>
    <col min="3" max="3" width="18.85546875" style="145" customWidth="1"/>
    <col min="4" max="4" width="20.7109375" style="145" customWidth="1"/>
    <col min="5" max="11" width="22" style="145" hidden="1" customWidth="1"/>
    <col min="12" max="18" width="20.28515625" style="145" customWidth="1"/>
    <col min="19" max="19" width="19" style="145" customWidth="1"/>
    <col min="20" max="16384" width="9.140625" style="145"/>
  </cols>
  <sheetData>
    <row r="1" spans="1:22" x14ac:dyDescent="0.25">
      <c r="A1" s="145">
        <v>0</v>
      </c>
    </row>
    <row r="3" spans="1:22" ht="60" x14ac:dyDescent="0.25">
      <c r="A3" s="176" t="s">
        <v>134</v>
      </c>
      <c r="B3" s="146" t="s">
        <v>111</v>
      </c>
      <c r="C3" s="146" t="s">
        <v>112</v>
      </c>
      <c r="D3" s="146" t="s">
        <v>113</v>
      </c>
      <c r="E3" s="146" t="s">
        <v>114</v>
      </c>
      <c r="F3" s="146" t="s">
        <v>122</v>
      </c>
      <c r="G3" s="146" t="s">
        <v>123</v>
      </c>
      <c r="H3" s="146" t="s">
        <v>124</v>
      </c>
      <c r="I3" s="146" t="s">
        <v>125</v>
      </c>
      <c r="J3" s="146" t="s">
        <v>126</v>
      </c>
      <c r="K3" s="146" t="s">
        <v>127</v>
      </c>
      <c r="L3" s="146" t="s">
        <v>116</v>
      </c>
      <c r="M3" s="146" t="s">
        <v>128</v>
      </c>
      <c r="N3" s="146" t="s">
        <v>129</v>
      </c>
      <c r="O3" s="146" t="s">
        <v>130</v>
      </c>
      <c r="P3" s="146" t="s">
        <v>131</v>
      </c>
      <c r="Q3" s="146" t="s">
        <v>132</v>
      </c>
      <c r="R3" s="146" t="s">
        <v>133</v>
      </c>
      <c r="S3" s="146" t="s">
        <v>115</v>
      </c>
    </row>
    <row r="4" spans="1:22" x14ac:dyDescent="0.25">
      <c r="A4" s="177"/>
      <c r="B4" s="147" t="s">
        <v>117</v>
      </c>
      <c r="C4" s="147">
        <v>4</v>
      </c>
      <c r="D4" s="147">
        <v>370</v>
      </c>
      <c r="E4" s="147">
        <f>D4/12*1*C4</f>
        <v>123.33333333333333</v>
      </c>
      <c r="F4" s="147">
        <f>D4*1/12</f>
        <v>30.833333333333332</v>
      </c>
      <c r="G4" s="147">
        <f>D4*0.8/12</f>
        <v>24.666666666666668</v>
      </c>
      <c r="H4" s="147">
        <f>E4*0.6/12</f>
        <v>6.166666666666667</v>
      </c>
      <c r="I4" s="147">
        <f>E4*0.4/12</f>
        <v>4.1111111111111116</v>
      </c>
      <c r="J4" s="147">
        <f>E4*0.2/12</f>
        <v>2.0555555555555558</v>
      </c>
      <c r="K4" s="147">
        <f>E4*0</f>
        <v>0</v>
      </c>
      <c r="L4" s="147">
        <v>4104</v>
      </c>
      <c r="M4" s="147">
        <v>104</v>
      </c>
      <c r="N4" s="147">
        <v>29</v>
      </c>
      <c r="O4" s="147">
        <v>15</v>
      </c>
      <c r="P4" s="147"/>
      <c r="Q4" s="147"/>
      <c r="R4" s="147"/>
      <c r="S4" s="151">
        <f>((E4*L4)+(F4*M4)+(G4*N4)+(H4*O4)+(I4*P4)+(J4*Q4)+(K4*R4))*3</f>
        <v>1530523.5</v>
      </c>
    </row>
    <row r="5" spans="1:22" x14ac:dyDescent="0.25">
      <c r="A5" s="177"/>
      <c r="B5" s="148" t="s">
        <v>118</v>
      </c>
      <c r="C5" s="147">
        <v>2.2000000000000002</v>
      </c>
      <c r="D5" s="147">
        <v>370</v>
      </c>
      <c r="E5" s="147">
        <f t="shared" ref="E5:E8" si="0">D5/12*1*C5</f>
        <v>67.833333333333343</v>
      </c>
      <c r="F5" s="147">
        <f t="shared" ref="F5:F8" si="1">D5*1/12</f>
        <v>30.833333333333332</v>
      </c>
      <c r="G5" s="147">
        <f t="shared" ref="G5:G8" si="2">D5*0.8/12</f>
        <v>24.666666666666668</v>
      </c>
      <c r="H5" s="147">
        <f t="shared" ref="H5:H8" si="3">E5*0.6/12</f>
        <v>3.3916666666666671</v>
      </c>
      <c r="I5" s="147">
        <f t="shared" ref="I5:I8" si="4">E5*0.4/12</f>
        <v>2.2611111111111115</v>
      </c>
      <c r="J5" s="147">
        <f t="shared" ref="J5:J8" si="5">E5*0.2/12</f>
        <v>1.1305555555555558</v>
      </c>
      <c r="K5" s="147">
        <f t="shared" ref="K5:K8" si="6">E5*0</f>
        <v>0</v>
      </c>
      <c r="L5" s="147">
        <v>8876</v>
      </c>
      <c r="M5" s="147">
        <v>276</v>
      </c>
      <c r="N5" s="147">
        <v>95</v>
      </c>
      <c r="O5" s="147">
        <v>37</v>
      </c>
      <c r="P5" s="147"/>
      <c r="Q5" s="147"/>
      <c r="R5" s="147"/>
      <c r="S5" s="151">
        <f t="shared" ref="S5:S8" si="7">((E5*L5)+(F5*M5)+(G5*N5)+(H5*O5)+(I5*P5)+(J5*Q5)+(K5*R5))*3</f>
        <v>1839202.4750000006</v>
      </c>
    </row>
    <row r="6" spans="1:22" x14ac:dyDescent="0.25">
      <c r="A6" s="177"/>
      <c r="B6" s="147" t="s">
        <v>119</v>
      </c>
      <c r="C6" s="147">
        <v>1</v>
      </c>
      <c r="D6" s="147">
        <v>370</v>
      </c>
      <c r="E6" s="147">
        <f t="shared" si="0"/>
        <v>30.833333333333332</v>
      </c>
      <c r="F6" s="147">
        <f t="shared" si="1"/>
        <v>30.833333333333332</v>
      </c>
      <c r="G6" s="147">
        <f t="shared" si="2"/>
        <v>24.666666666666668</v>
      </c>
      <c r="H6" s="147">
        <f t="shared" si="3"/>
        <v>1.5416666666666667</v>
      </c>
      <c r="I6" s="147">
        <f t="shared" si="4"/>
        <v>1.0277777777777779</v>
      </c>
      <c r="J6" s="147">
        <f t="shared" si="5"/>
        <v>0.51388888888888895</v>
      </c>
      <c r="K6" s="147">
        <f t="shared" si="6"/>
        <v>0</v>
      </c>
      <c r="L6" s="147">
        <v>15736</v>
      </c>
      <c r="M6" s="147">
        <v>620</v>
      </c>
      <c r="N6" s="147">
        <v>187</v>
      </c>
      <c r="O6" s="147">
        <v>63</v>
      </c>
      <c r="P6" s="147"/>
      <c r="Q6" s="147"/>
      <c r="R6" s="147"/>
      <c r="S6" s="151">
        <f t="shared" si="7"/>
        <v>1527059.375</v>
      </c>
    </row>
    <row r="7" spans="1:22" x14ac:dyDescent="0.25">
      <c r="A7" s="177"/>
      <c r="B7" s="147" t="s">
        <v>120</v>
      </c>
      <c r="C7" s="147">
        <v>1.2</v>
      </c>
      <c r="D7" s="147">
        <v>370</v>
      </c>
      <c r="E7" s="147">
        <f t="shared" si="0"/>
        <v>37</v>
      </c>
      <c r="F7" s="147">
        <f t="shared" si="1"/>
        <v>30.833333333333332</v>
      </c>
      <c r="G7" s="147">
        <f t="shared" si="2"/>
        <v>24.666666666666668</v>
      </c>
      <c r="H7" s="147">
        <f t="shared" si="3"/>
        <v>1.8499999999999999</v>
      </c>
      <c r="I7" s="147">
        <f t="shared" si="4"/>
        <v>1.2333333333333334</v>
      </c>
      <c r="J7" s="147">
        <f t="shared" si="5"/>
        <v>0.6166666666666667</v>
      </c>
      <c r="K7" s="147">
        <f t="shared" si="6"/>
        <v>0</v>
      </c>
      <c r="L7" s="147">
        <v>21321</v>
      </c>
      <c r="M7" s="147">
        <v>851</v>
      </c>
      <c r="N7" s="147">
        <v>239</v>
      </c>
      <c r="O7" s="147">
        <v>73</v>
      </c>
      <c r="P7" s="147"/>
      <c r="Q7" s="147"/>
      <c r="R7" s="147"/>
      <c r="S7" s="151">
        <f t="shared" si="7"/>
        <v>2463439.6500000004</v>
      </c>
    </row>
    <row r="8" spans="1:22" x14ac:dyDescent="0.25">
      <c r="A8" s="178"/>
      <c r="B8" s="147" t="s">
        <v>121</v>
      </c>
      <c r="C8" s="147">
        <v>2</v>
      </c>
      <c r="D8" s="147">
        <v>370</v>
      </c>
      <c r="E8" s="147">
        <f t="shared" si="0"/>
        <v>61.666666666666664</v>
      </c>
      <c r="F8" s="147">
        <f t="shared" si="1"/>
        <v>30.833333333333332</v>
      </c>
      <c r="G8" s="147">
        <f t="shared" si="2"/>
        <v>24.666666666666668</v>
      </c>
      <c r="H8" s="147">
        <f t="shared" si="3"/>
        <v>3.0833333333333335</v>
      </c>
      <c r="I8" s="147">
        <f t="shared" si="4"/>
        <v>2.0555555555555558</v>
      </c>
      <c r="J8" s="147">
        <f t="shared" si="5"/>
        <v>1.0277777777777779</v>
      </c>
      <c r="K8" s="147">
        <f t="shared" si="6"/>
        <v>0</v>
      </c>
      <c r="L8" s="147">
        <v>12346</v>
      </c>
      <c r="M8" s="147">
        <v>495</v>
      </c>
      <c r="N8" s="147">
        <v>124</v>
      </c>
      <c r="O8" s="147">
        <v>32</v>
      </c>
      <c r="P8" s="147"/>
      <c r="Q8" s="147"/>
      <c r="R8" s="147"/>
      <c r="S8" s="151">
        <f t="shared" si="7"/>
        <v>2339269.4999999995</v>
      </c>
    </row>
    <row r="9" spans="1:22" x14ac:dyDescent="0.25">
      <c r="B9" s="149"/>
      <c r="S9" s="152">
        <f>S4+S5+S6+S7+S8</f>
        <v>9699494.5</v>
      </c>
    </row>
    <row r="11" spans="1:22" ht="60" x14ac:dyDescent="0.25">
      <c r="A11" s="176" t="s">
        <v>135</v>
      </c>
      <c r="B11" s="146" t="s">
        <v>111</v>
      </c>
      <c r="C11" s="146" t="s">
        <v>112</v>
      </c>
      <c r="D11" s="146" t="s">
        <v>113</v>
      </c>
      <c r="E11" s="146" t="s">
        <v>114</v>
      </c>
      <c r="F11" s="146" t="s">
        <v>122</v>
      </c>
      <c r="G11" s="146" t="s">
        <v>123</v>
      </c>
      <c r="H11" s="146" t="s">
        <v>124</v>
      </c>
      <c r="I11" s="146" t="s">
        <v>125</v>
      </c>
      <c r="J11" s="146" t="s">
        <v>126</v>
      </c>
      <c r="K11" s="146" t="s">
        <v>127</v>
      </c>
      <c r="L11" s="146" t="s">
        <v>116</v>
      </c>
      <c r="M11" s="146" t="s">
        <v>128</v>
      </c>
      <c r="N11" s="146" t="s">
        <v>129</v>
      </c>
      <c r="O11" s="146" t="s">
        <v>130</v>
      </c>
      <c r="P11" s="146" t="s">
        <v>131</v>
      </c>
      <c r="Q11" s="146" t="s">
        <v>132</v>
      </c>
      <c r="R11" s="146" t="s">
        <v>133</v>
      </c>
      <c r="S11" s="146" t="s">
        <v>115</v>
      </c>
    </row>
    <row r="12" spans="1:22" x14ac:dyDescent="0.25">
      <c r="A12" s="177"/>
      <c r="B12" s="147" t="s">
        <v>117</v>
      </c>
      <c r="C12" s="147">
        <v>4</v>
      </c>
      <c r="D12" s="147">
        <v>370</v>
      </c>
      <c r="E12" s="147">
        <f>D12/12*1*C12</f>
        <v>123.33333333333333</v>
      </c>
      <c r="F12" s="147">
        <f>D12*1/12</f>
        <v>30.833333333333332</v>
      </c>
      <c r="G12" s="147">
        <f>D12*0.8/12</f>
        <v>24.666666666666668</v>
      </c>
      <c r="H12" s="147">
        <f>E12*0.6/12</f>
        <v>6.166666666666667</v>
      </c>
      <c r="I12" s="147">
        <f>E12*0.4/12</f>
        <v>4.1111111111111116</v>
      </c>
      <c r="J12" s="147">
        <f>E12*0.2/12</f>
        <v>2.0555555555555558</v>
      </c>
      <c r="K12" s="147">
        <f>E12*0</f>
        <v>0</v>
      </c>
      <c r="L12" s="147">
        <v>4104</v>
      </c>
      <c r="M12" s="147">
        <v>104</v>
      </c>
      <c r="N12" s="147">
        <v>29</v>
      </c>
      <c r="O12" s="147">
        <v>15</v>
      </c>
      <c r="P12" s="147"/>
      <c r="Q12" s="147"/>
      <c r="R12" s="147"/>
      <c r="S12" s="151">
        <f t="shared" ref="S12:S16" si="8">((E12*L12)+(F12*M12)+(G12*N12)+(H12*O12)+(I12*P12)+(J12*Q12)+(K12*R12))*3</f>
        <v>1530523.5</v>
      </c>
    </row>
    <row r="13" spans="1:22" x14ac:dyDescent="0.25">
      <c r="A13" s="177"/>
      <c r="B13" s="148" t="s">
        <v>118</v>
      </c>
      <c r="C13" s="147">
        <v>2.2000000000000002</v>
      </c>
      <c r="D13" s="147">
        <v>370</v>
      </c>
      <c r="E13" s="147">
        <f t="shared" ref="E13:E16" si="9">D13/12*1*C13</f>
        <v>67.833333333333343</v>
      </c>
      <c r="F13" s="147">
        <f t="shared" ref="F13:F16" si="10">D13*1/12</f>
        <v>30.833333333333332</v>
      </c>
      <c r="G13" s="147">
        <f t="shared" ref="G13:G16" si="11">D13*0.8/12</f>
        <v>24.666666666666668</v>
      </c>
      <c r="H13" s="147">
        <f t="shared" ref="H13:H16" si="12">E13*0.6/12</f>
        <v>3.3916666666666671</v>
      </c>
      <c r="I13" s="147">
        <f t="shared" ref="I13:I16" si="13">E13*0.4/12</f>
        <v>2.2611111111111115</v>
      </c>
      <c r="J13" s="147">
        <f t="shared" ref="J13:J16" si="14">E13*0.2/12</f>
        <v>1.1305555555555558</v>
      </c>
      <c r="K13" s="147">
        <f t="shared" ref="K13:K16" si="15">E13*0</f>
        <v>0</v>
      </c>
      <c r="L13" s="147">
        <v>8876</v>
      </c>
      <c r="M13" s="147">
        <v>276</v>
      </c>
      <c r="N13" s="147">
        <v>95</v>
      </c>
      <c r="O13" s="147">
        <v>37</v>
      </c>
      <c r="P13" s="147"/>
      <c r="Q13" s="147"/>
      <c r="R13" s="147"/>
      <c r="S13" s="151">
        <f t="shared" si="8"/>
        <v>1839202.4750000006</v>
      </c>
    </row>
    <row r="14" spans="1:22" x14ac:dyDescent="0.25">
      <c r="A14" s="177"/>
      <c r="B14" s="147" t="s">
        <v>119</v>
      </c>
      <c r="C14" s="147">
        <v>1</v>
      </c>
      <c r="D14" s="147">
        <v>370</v>
      </c>
      <c r="E14" s="147">
        <f t="shared" si="9"/>
        <v>30.833333333333332</v>
      </c>
      <c r="F14" s="147">
        <f t="shared" si="10"/>
        <v>30.833333333333332</v>
      </c>
      <c r="G14" s="147">
        <f t="shared" si="11"/>
        <v>24.666666666666668</v>
      </c>
      <c r="H14" s="147">
        <f t="shared" si="12"/>
        <v>1.5416666666666667</v>
      </c>
      <c r="I14" s="147">
        <f t="shared" si="13"/>
        <v>1.0277777777777779</v>
      </c>
      <c r="J14" s="147">
        <f t="shared" si="14"/>
        <v>0.51388888888888895</v>
      </c>
      <c r="K14" s="147">
        <f t="shared" si="15"/>
        <v>0</v>
      </c>
      <c r="L14" s="147">
        <v>15736</v>
      </c>
      <c r="M14" s="147">
        <v>620</v>
      </c>
      <c r="N14" s="147">
        <v>187</v>
      </c>
      <c r="O14" s="147">
        <v>63</v>
      </c>
      <c r="P14" s="147"/>
      <c r="Q14" s="147"/>
      <c r="R14" s="147"/>
      <c r="S14" s="151">
        <f t="shared" si="8"/>
        <v>1527059.375</v>
      </c>
      <c r="V14" s="150"/>
    </row>
    <row r="15" spans="1:22" x14ac:dyDescent="0.25">
      <c r="A15" s="177"/>
      <c r="B15" s="147" t="s">
        <v>120</v>
      </c>
      <c r="C15" s="147">
        <v>1.2</v>
      </c>
      <c r="D15" s="147">
        <v>370</v>
      </c>
      <c r="E15" s="147">
        <f t="shared" si="9"/>
        <v>37</v>
      </c>
      <c r="F15" s="147">
        <f t="shared" si="10"/>
        <v>30.833333333333332</v>
      </c>
      <c r="G15" s="147">
        <f t="shared" si="11"/>
        <v>24.666666666666668</v>
      </c>
      <c r="H15" s="147">
        <f t="shared" si="12"/>
        <v>1.8499999999999999</v>
      </c>
      <c r="I15" s="147">
        <f t="shared" si="13"/>
        <v>1.2333333333333334</v>
      </c>
      <c r="J15" s="147">
        <f t="shared" si="14"/>
        <v>0.6166666666666667</v>
      </c>
      <c r="K15" s="147">
        <f t="shared" si="15"/>
        <v>0</v>
      </c>
      <c r="L15" s="147">
        <v>21321</v>
      </c>
      <c r="M15" s="147">
        <v>851</v>
      </c>
      <c r="N15" s="147">
        <v>239</v>
      </c>
      <c r="O15" s="147">
        <v>73</v>
      </c>
      <c r="P15" s="147"/>
      <c r="Q15" s="147"/>
      <c r="R15" s="147"/>
      <c r="S15" s="151">
        <f t="shared" si="8"/>
        <v>2463439.6500000004</v>
      </c>
    </row>
    <row r="16" spans="1:22" x14ac:dyDescent="0.25">
      <c r="A16" s="178"/>
      <c r="B16" s="147" t="s">
        <v>121</v>
      </c>
      <c r="C16" s="147">
        <v>2</v>
      </c>
      <c r="D16" s="147">
        <v>370</v>
      </c>
      <c r="E16" s="147">
        <f t="shared" si="9"/>
        <v>61.666666666666664</v>
      </c>
      <c r="F16" s="147">
        <f t="shared" si="10"/>
        <v>30.833333333333332</v>
      </c>
      <c r="G16" s="147">
        <f t="shared" si="11"/>
        <v>24.666666666666668</v>
      </c>
      <c r="H16" s="147">
        <f t="shared" si="12"/>
        <v>3.0833333333333335</v>
      </c>
      <c r="I16" s="147">
        <f t="shared" si="13"/>
        <v>2.0555555555555558</v>
      </c>
      <c r="J16" s="147">
        <f t="shared" si="14"/>
        <v>1.0277777777777779</v>
      </c>
      <c r="K16" s="147">
        <f t="shared" si="15"/>
        <v>0</v>
      </c>
      <c r="L16" s="147">
        <v>12346</v>
      </c>
      <c r="M16" s="147">
        <v>495</v>
      </c>
      <c r="N16" s="147">
        <v>124</v>
      </c>
      <c r="O16" s="147">
        <v>32</v>
      </c>
      <c r="P16" s="147"/>
      <c r="Q16" s="147"/>
      <c r="R16" s="147"/>
      <c r="S16" s="151">
        <f t="shared" si="8"/>
        <v>2339269.4999999995</v>
      </c>
    </row>
    <row r="17" spans="1:19" x14ac:dyDescent="0.25">
      <c r="S17" s="152">
        <f>S12+S13+S14+S15+S16</f>
        <v>9699494.5</v>
      </c>
    </row>
    <row r="19" spans="1:19" ht="60" x14ac:dyDescent="0.25">
      <c r="A19" s="176" t="s">
        <v>136</v>
      </c>
      <c r="B19" s="146" t="s">
        <v>111</v>
      </c>
      <c r="C19" s="146" t="s">
        <v>112</v>
      </c>
      <c r="D19" s="146" t="s">
        <v>113</v>
      </c>
      <c r="E19" s="146" t="s">
        <v>114</v>
      </c>
      <c r="F19" s="146" t="s">
        <v>122</v>
      </c>
      <c r="G19" s="146" t="s">
        <v>123</v>
      </c>
      <c r="H19" s="146" t="s">
        <v>124</v>
      </c>
      <c r="I19" s="146" t="s">
        <v>125</v>
      </c>
      <c r="J19" s="146" t="s">
        <v>126</v>
      </c>
      <c r="K19" s="146" t="s">
        <v>127</v>
      </c>
      <c r="L19" s="146" t="s">
        <v>116</v>
      </c>
      <c r="M19" s="146" t="s">
        <v>128</v>
      </c>
      <c r="N19" s="146" t="s">
        <v>129</v>
      </c>
      <c r="O19" s="146" t="s">
        <v>130</v>
      </c>
      <c r="P19" s="146" t="s">
        <v>131</v>
      </c>
      <c r="Q19" s="146" t="s">
        <v>132</v>
      </c>
      <c r="R19" s="146" t="s">
        <v>133</v>
      </c>
      <c r="S19" s="146" t="s">
        <v>115</v>
      </c>
    </row>
    <row r="20" spans="1:19" x14ac:dyDescent="0.25">
      <c r="A20" s="177"/>
      <c r="B20" s="147" t="s">
        <v>117</v>
      </c>
      <c r="C20" s="147">
        <v>4</v>
      </c>
      <c r="D20" s="147">
        <v>370</v>
      </c>
      <c r="E20" s="147">
        <f>D20/12*1*C20</f>
        <v>123.33333333333333</v>
      </c>
      <c r="F20" s="147">
        <f>D20*1/12</f>
        <v>30.833333333333332</v>
      </c>
      <c r="G20" s="147">
        <f>D20*0.8/12</f>
        <v>24.666666666666668</v>
      </c>
      <c r="H20" s="147">
        <f>E20*0.6/12</f>
        <v>6.166666666666667</v>
      </c>
      <c r="I20" s="147">
        <f>E20*0.4/12</f>
        <v>4.1111111111111116</v>
      </c>
      <c r="J20" s="147">
        <f>E20*0.2/12</f>
        <v>2.0555555555555558</v>
      </c>
      <c r="K20" s="147">
        <f>E20*0</f>
        <v>0</v>
      </c>
      <c r="L20" s="147">
        <v>4104</v>
      </c>
      <c r="M20" s="147">
        <v>104</v>
      </c>
      <c r="N20" s="147">
        <v>29</v>
      </c>
      <c r="O20" s="147">
        <v>15</v>
      </c>
      <c r="P20" s="147"/>
      <c r="Q20" s="147"/>
      <c r="R20" s="147"/>
      <c r="S20" s="151">
        <f t="shared" ref="S20:S24" si="16">((E20*L20)+(F20*M20)+(G20*N20)+(H20*O20)+(I20*P20)+(J20*Q20)+(K20*R20))*3</f>
        <v>1530523.5</v>
      </c>
    </row>
    <row r="21" spans="1:19" x14ac:dyDescent="0.25">
      <c r="A21" s="177"/>
      <c r="B21" s="148" t="s">
        <v>118</v>
      </c>
      <c r="C21" s="147">
        <v>2.2000000000000002</v>
      </c>
      <c r="D21" s="147">
        <v>370</v>
      </c>
      <c r="E21" s="147">
        <f t="shared" ref="E21:E24" si="17">D21/12*1*C21</f>
        <v>67.833333333333343</v>
      </c>
      <c r="F21" s="147">
        <f t="shared" ref="F21:F24" si="18">D21*1/12</f>
        <v>30.833333333333332</v>
      </c>
      <c r="G21" s="147">
        <f t="shared" ref="G21:G24" si="19">D21*0.8/12</f>
        <v>24.666666666666668</v>
      </c>
      <c r="H21" s="147">
        <f t="shared" ref="H21:H24" si="20">E21*0.6/12</f>
        <v>3.3916666666666671</v>
      </c>
      <c r="I21" s="147">
        <f t="shared" ref="I21:I24" si="21">E21*0.4/12</f>
        <v>2.2611111111111115</v>
      </c>
      <c r="J21" s="147">
        <f t="shared" ref="J21:J24" si="22">E21*0.2/12</f>
        <v>1.1305555555555558</v>
      </c>
      <c r="K21" s="147">
        <f t="shared" ref="K21:K24" si="23">E21*0</f>
        <v>0</v>
      </c>
      <c r="L21" s="147">
        <v>8876</v>
      </c>
      <c r="M21" s="147">
        <v>276</v>
      </c>
      <c r="N21" s="147">
        <v>95</v>
      </c>
      <c r="O21" s="147">
        <v>37</v>
      </c>
      <c r="P21" s="147"/>
      <c r="Q21" s="147"/>
      <c r="R21" s="147"/>
      <c r="S21" s="151">
        <f t="shared" si="16"/>
        <v>1839202.4750000006</v>
      </c>
    </row>
    <row r="22" spans="1:19" x14ac:dyDescent="0.25">
      <c r="A22" s="177"/>
      <c r="B22" s="147" t="s">
        <v>119</v>
      </c>
      <c r="C22" s="147">
        <v>1</v>
      </c>
      <c r="D22" s="147">
        <v>370</v>
      </c>
      <c r="E22" s="147">
        <f t="shared" si="17"/>
        <v>30.833333333333332</v>
      </c>
      <c r="F22" s="147">
        <f t="shared" si="18"/>
        <v>30.833333333333332</v>
      </c>
      <c r="G22" s="147">
        <f t="shared" si="19"/>
        <v>24.666666666666668</v>
      </c>
      <c r="H22" s="147">
        <f t="shared" si="20"/>
        <v>1.5416666666666667</v>
      </c>
      <c r="I22" s="147">
        <f t="shared" si="21"/>
        <v>1.0277777777777779</v>
      </c>
      <c r="J22" s="147">
        <f t="shared" si="22"/>
        <v>0.51388888888888895</v>
      </c>
      <c r="K22" s="147">
        <f t="shared" si="23"/>
        <v>0</v>
      </c>
      <c r="L22" s="147">
        <v>15736</v>
      </c>
      <c r="M22" s="147">
        <v>620</v>
      </c>
      <c r="N22" s="147">
        <v>187</v>
      </c>
      <c r="O22" s="147">
        <v>63</v>
      </c>
      <c r="P22" s="147"/>
      <c r="Q22" s="147"/>
      <c r="R22" s="147"/>
      <c r="S22" s="151">
        <f t="shared" si="16"/>
        <v>1527059.375</v>
      </c>
    </row>
    <row r="23" spans="1:19" x14ac:dyDescent="0.25">
      <c r="A23" s="177"/>
      <c r="B23" s="147" t="s">
        <v>120</v>
      </c>
      <c r="C23" s="147">
        <v>1.2</v>
      </c>
      <c r="D23" s="147">
        <v>370</v>
      </c>
      <c r="E23" s="147">
        <f t="shared" si="17"/>
        <v>37</v>
      </c>
      <c r="F23" s="147">
        <f t="shared" si="18"/>
        <v>30.833333333333332</v>
      </c>
      <c r="G23" s="147">
        <f t="shared" si="19"/>
        <v>24.666666666666668</v>
      </c>
      <c r="H23" s="147">
        <f t="shared" si="20"/>
        <v>1.8499999999999999</v>
      </c>
      <c r="I23" s="147">
        <f t="shared" si="21"/>
        <v>1.2333333333333334</v>
      </c>
      <c r="J23" s="147">
        <f t="shared" si="22"/>
        <v>0.6166666666666667</v>
      </c>
      <c r="K23" s="147">
        <f t="shared" si="23"/>
        <v>0</v>
      </c>
      <c r="L23" s="147">
        <v>21321</v>
      </c>
      <c r="M23" s="147">
        <v>851</v>
      </c>
      <c r="N23" s="147">
        <v>239</v>
      </c>
      <c r="O23" s="147">
        <v>73</v>
      </c>
      <c r="P23" s="147"/>
      <c r="Q23" s="147"/>
      <c r="R23" s="147"/>
      <c r="S23" s="151">
        <f t="shared" si="16"/>
        <v>2463439.6500000004</v>
      </c>
    </row>
    <row r="24" spans="1:19" x14ac:dyDescent="0.25">
      <c r="A24" s="178"/>
      <c r="B24" s="147" t="s">
        <v>121</v>
      </c>
      <c r="C24" s="147">
        <v>2</v>
      </c>
      <c r="D24" s="147">
        <v>370</v>
      </c>
      <c r="E24" s="147">
        <f t="shared" si="17"/>
        <v>61.666666666666664</v>
      </c>
      <c r="F24" s="147">
        <f t="shared" si="18"/>
        <v>30.833333333333332</v>
      </c>
      <c r="G24" s="147">
        <f t="shared" si="19"/>
        <v>24.666666666666668</v>
      </c>
      <c r="H24" s="147">
        <f t="shared" si="20"/>
        <v>3.0833333333333335</v>
      </c>
      <c r="I24" s="147">
        <f t="shared" si="21"/>
        <v>2.0555555555555558</v>
      </c>
      <c r="J24" s="147">
        <f t="shared" si="22"/>
        <v>1.0277777777777779</v>
      </c>
      <c r="K24" s="147">
        <f t="shared" si="23"/>
        <v>0</v>
      </c>
      <c r="L24" s="147">
        <v>12346</v>
      </c>
      <c r="M24" s="147">
        <v>495</v>
      </c>
      <c r="N24" s="147">
        <v>124</v>
      </c>
      <c r="O24" s="147">
        <v>32</v>
      </c>
      <c r="P24" s="147"/>
      <c r="Q24" s="147"/>
      <c r="R24" s="147"/>
      <c r="S24" s="151">
        <f t="shared" si="16"/>
        <v>2339269.4999999995</v>
      </c>
    </row>
    <row r="25" spans="1:19" x14ac:dyDescent="0.25">
      <c r="S25" s="152">
        <f>S20+S21+S22+S24+S23</f>
        <v>9699494.5</v>
      </c>
    </row>
    <row r="27" spans="1:19" ht="60" x14ac:dyDescent="0.25">
      <c r="A27" s="176" t="s">
        <v>137</v>
      </c>
      <c r="B27" s="146" t="s">
        <v>111</v>
      </c>
      <c r="C27" s="146" t="s">
        <v>112</v>
      </c>
      <c r="D27" s="146" t="s">
        <v>113</v>
      </c>
      <c r="E27" s="146" t="s">
        <v>114</v>
      </c>
      <c r="F27" s="146" t="s">
        <v>122</v>
      </c>
      <c r="G27" s="146" t="s">
        <v>123</v>
      </c>
      <c r="H27" s="146" t="s">
        <v>124</v>
      </c>
      <c r="I27" s="146" t="s">
        <v>125</v>
      </c>
      <c r="J27" s="146" t="s">
        <v>126</v>
      </c>
      <c r="K27" s="146" t="s">
        <v>127</v>
      </c>
      <c r="L27" s="146" t="s">
        <v>116</v>
      </c>
      <c r="M27" s="146" t="s">
        <v>128</v>
      </c>
      <c r="N27" s="146" t="s">
        <v>129</v>
      </c>
      <c r="O27" s="146" t="s">
        <v>130</v>
      </c>
      <c r="P27" s="146" t="s">
        <v>131</v>
      </c>
      <c r="Q27" s="146" t="s">
        <v>132</v>
      </c>
      <c r="R27" s="146" t="s">
        <v>133</v>
      </c>
      <c r="S27" s="146" t="s">
        <v>115</v>
      </c>
    </row>
    <row r="28" spans="1:19" x14ac:dyDescent="0.25">
      <c r="A28" s="177"/>
      <c r="B28" s="147" t="s">
        <v>117</v>
      </c>
      <c r="C28" s="147">
        <v>4</v>
      </c>
      <c r="D28" s="147">
        <v>370</v>
      </c>
      <c r="E28" s="147">
        <f>D28/12*1*C28</f>
        <v>123.33333333333333</v>
      </c>
      <c r="F28" s="147">
        <f>D28*1/12</f>
        <v>30.833333333333332</v>
      </c>
      <c r="G28" s="147">
        <f>D28*0.8/12</f>
        <v>24.666666666666668</v>
      </c>
      <c r="H28" s="147">
        <f>E28*0.6/12</f>
        <v>6.166666666666667</v>
      </c>
      <c r="I28" s="147">
        <f>E28*0.4/12</f>
        <v>4.1111111111111116</v>
      </c>
      <c r="J28" s="147">
        <f>E28*0.2/12</f>
        <v>2.0555555555555558</v>
      </c>
      <c r="K28" s="147">
        <f>E28*0</f>
        <v>0</v>
      </c>
      <c r="L28" s="147">
        <v>4104</v>
      </c>
      <c r="M28" s="147">
        <v>104</v>
      </c>
      <c r="N28" s="147">
        <v>29</v>
      </c>
      <c r="O28" s="147">
        <v>15</v>
      </c>
      <c r="P28" s="147"/>
      <c r="Q28" s="147"/>
      <c r="R28" s="147"/>
      <c r="S28" s="151">
        <f t="shared" ref="S28:S32" si="24">((E28*L28)+(F28*M28)+(G28*N28)+(H28*O28)+(I28*P28)+(J28*Q28)+(K28*R28))*3</f>
        <v>1530523.5</v>
      </c>
    </row>
    <row r="29" spans="1:19" x14ac:dyDescent="0.25">
      <c r="A29" s="177"/>
      <c r="B29" s="148" t="s">
        <v>118</v>
      </c>
      <c r="C29" s="147">
        <v>2.2000000000000002</v>
      </c>
      <c r="D29" s="147">
        <v>370</v>
      </c>
      <c r="E29" s="147">
        <f t="shared" ref="E29:E32" si="25">D29/12*1*C29</f>
        <v>67.833333333333343</v>
      </c>
      <c r="F29" s="147">
        <f t="shared" ref="F29:F32" si="26">D29*1/12</f>
        <v>30.833333333333332</v>
      </c>
      <c r="G29" s="147">
        <f t="shared" ref="G29:G32" si="27">D29*0.8/12</f>
        <v>24.666666666666668</v>
      </c>
      <c r="H29" s="147">
        <f t="shared" ref="H29:H32" si="28">E29*0.6/12</f>
        <v>3.3916666666666671</v>
      </c>
      <c r="I29" s="147">
        <f t="shared" ref="I29:I32" si="29">E29*0.4/12</f>
        <v>2.2611111111111115</v>
      </c>
      <c r="J29" s="147">
        <f t="shared" ref="J29:J32" si="30">E29*0.2/12</f>
        <v>1.1305555555555558</v>
      </c>
      <c r="K29" s="147">
        <f t="shared" ref="K29:K32" si="31">E29*0</f>
        <v>0</v>
      </c>
      <c r="L29" s="147">
        <v>8876</v>
      </c>
      <c r="M29" s="147">
        <v>276</v>
      </c>
      <c r="N29" s="147">
        <v>95</v>
      </c>
      <c r="O29" s="147">
        <v>37</v>
      </c>
      <c r="P29" s="147"/>
      <c r="Q29" s="147"/>
      <c r="R29" s="147"/>
      <c r="S29" s="151">
        <f t="shared" si="24"/>
        <v>1839202.4750000006</v>
      </c>
    </row>
    <row r="30" spans="1:19" x14ac:dyDescent="0.25">
      <c r="A30" s="177"/>
      <c r="B30" s="147" t="s">
        <v>119</v>
      </c>
      <c r="C30" s="147">
        <v>1</v>
      </c>
      <c r="D30" s="147">
        <v>370</v>
      </c>
      <c r="E30" s="147">
        <f t="shared" si="25"/>
        <v>30.833333333333332</v>
      </c>
      <c r="F30" s="147">
        <f t="shared" si="26"/>
        <v>30.833333333333332</v>
      </c>
      <c r="G30" s="147">
        <f t="shared" si="27"/>
        <v>24.666666666666668</v>
      </c>
      <c r="H30" s="147">
        <f t="shared" si="28"/>
        <v>1.5416666666666667</v>
      </c>
      <c r="I30" s="147">
        <f t="shared" si="29"/>
        <v>1.0277777777777779</v>
      </c>
      <c r="J30" s="147">
        <f t="shared" si="30"/>
        <v>0.51388888888888895</v>
      </c>
      <c r="K30" s="147">
        <f t="shared" si="31"/>
        <v>0</v>
      </c>
      <c r="L30" s="147">
        <v>15736</v>
      </c>
      <c r="M30" s="147">
        <v>620</v>
      </c>
      <c r="N30" s="147">
        <v>187</v>
      </c>
      <c r="O30" s="147">
        <v>63</v>
      </c>
      <c r="P30" s="147"/>
      <c r="Q30" s="147"/>
      <c r="R30" s="147"/>
      <c r="S30" s="151">
        <f t="shared" si="24"/>
        <v>1527059.375</v>
      </c>
    </row>
    <row r="31" spans="1:19" x14ac:dyDescent="0.25">
      <c r="A31" s="177"/>
      <c r="B31" s="147" t="s">
        <v>120</v>
      </c>
      <c r="C31" s="147">
        <v>1.2</v>
      </c>
      <c r="D31" s="147">
        <v>370</v>
      </c>
      <c r="E31" s="147">
        <f t="shared" si="25"/>
        <v>37</v>
      </c>
      <c r="F31" s="147">
        <f t="shared" si="26"/>
        <v>30.833333333333332</v>
      </c>
      <c r="G31" s="147">
        <f t="shared" si="27"/>
        <v>24.666666666666668</v>
      </c>
      <c r="H31" s="147">
        <f t="shared" si="28"/>
        <v>1.8499999999999999</v>
      </c>
      <c r="I31" s="147">
        <f t="shared" si="29"/>
        <v>1.2333333333333334</v>
      </c>
      <c r="J31" s="147">
        <f t="shared" si="30"/>
        <v>0.6166666666666667</v>
      </c>
      <c r="K31" s="147">
        <f t="shared" si="31"/>
        <v>0</v>
      </c>
      <c r="L31" s="147">
        <v>21321</v>
      </c>
      <c r="M31" s="147">
        <v>851</v>
      </c>
      <c r="N31" s="147">
        <v>239</v>
      </c>
      <c r="O31" s="147">
        <v>73</v>
      </c>
      <c r="P31" s="147"/>
      <c r="Q31" s="147"/>
      <c r="R31" s="147"/>
      <c r="S31" s="151">
        <f t="shared" si="24"/>
        <v>2463439.6500000004</v>
      </c>
    </row>
    <row r="32" spans="1:19" x14ac:dyDescent="0.25">
      <c r="A32" s="178"/>
      <c r="B32" s="147" t="s">
        <v>121</v>
      </c>
      <c r="C32" s="147">
        <v>2</v>
      </c>
      <c r="D32" s="147">
        <v>370</v>
      </c>
      <c r="E32" s="147">
        <f t="shared" si="25"/>
        <v>61.666666666666664</v>
      </c>
      <c r="F32" s="147">
        <f t="shared" si="26"/>
        <v>30.833333333333332</v>
      </c>
      <c r="G32" s="147">
        <f t="shared" si="27"/>
        <v>24.666666666666668</v>
      </c>
      <c r="H32" s="147">
        <f t="shared" si="28"/>
        <v>3.0833333333333335</v>
      </c>
      <c r="I32" s="147">
        <f t="shared" si="29"/>
        <v>2.0555555555555558</v>
      </c>
      <c r="J32" s="147">
        <f t="shared" si="30"/>
        <v>1.0277777777777779</v>
      </c>
      <c r="K32" s="147">
        <f t="shared" si="31"/>
        <v>0</v>
      </c>
      <c r="L32" s="147">
        <v>12346</v>
      </c>
      <c r="M32" s="147">
        <v>495</v>
      </c>
      <c r="N32" s="147">
        <v>124</v>
      </c>
      <c r="O32" s="147">
        <v>32</v>
      </c>
      <c r="P32" s="147"/>
      <c r="Q32" s="147"/>
      <c r="R32" s="147"/>
      <c r="S32" s="151">
        <f t="shared" si="24"/>
        <v>2339269.4999999995</v>
      </c>
    </row>
    <row r="33" spans="1:19" x14ac:dyDescent="0.25">
      <c r="S33" s="152">
        <f>S28+S29+S30+S31+S32</f>
        <v>9699494.5</v>
      </c>
    </row>
    <row r="36" spans="1:19" x14ac:dyDescent="0.25">
      <c r="A36" s="176" t="s">
        <v>138</v>
      </c>
      <c r="B36" s="146" t="s">
        <v>111</v>
      </c>
      <c r="C36" s="147" t="s">
        <v>139</v>
      </c>
      <c r="D36" s="147" t="s">
        <v>140</v>
      </c>
      <c r="E36" s="147"/>
      <c r="F36" s="147"/>
      <c r="G36" s="147"/>
      <c r="L36" s="147" t="s">
        <v>141</v>
      </c>
      <c r="M36" s="147" t="s">
        <v>142</v>
      </c>
      <c r="N36" s="147" t="s">
        <v>138</v>
      </c>
    </row>
    <row r="37" spans="1:19" x14ac:dyDescent="0.25">
      <c r="A37" s="177"/>
      <c r="B37" s="147" t="s">
        <v>117</v>
      </c>
      <c r="C37" s="151">
        <f>S4</f>
        <v>1530523.5</v>
      </c>
      <c r="D37" s="151">
        <f>S12</f>
        <v>1530523.5</v>
      </c>
      <c r="E37" s="151"/>
      <c r="F37" s="151"/>
      <c r="G37" s="151"/>
      <c r="H37" s="153"/>
      <c r="I37" s="153"/>
      <c r="J37" s="153"/>
      <c r="K37" s="153"/>
      <c r="L37" s="151">
        <f>S20</f>
        <v>1530523.5</v>
      </c>
      <c r="M37" s="151">
        <f>S28</f>
        <v>1530523.5</v>
      </c>
      <c r="N37" s="151">
        <f>C37+D37+L37+M37</f>
        <v>6122094</v>
      </c>
    </row>
    <row r="38" spans="1:19" x14ac:dyDescent="0.25">
      <c r="A38" s="177"/>
      <c r="B38" s="148" t="s">
        <v>118</v>
      </c>
      <c r="C38" s="151">
        <f>S5</f>
        <v>1839202.4750000006</v>
      </c>
      <c r="D38" s="151">
        <f>S13</f>
        <v>1839202.4750000006</v>
      </c>
      <c r="E38" s="151"/>
      <c r="F38" s="151"/>
      <c r="G38" s="151"/>
      <c r="H38" s="153"/>
      <c r="I38" s="153"/>
      <c r="J38" s="153"/>
      <c r="K38" s="153"/>
      <c r="L38" s="151">
        <f>S21</f>
        <v>1839202.4750000006</v>
      </c>
      <c r="M38" s="151">
        <f>S29</f>
        <v>1839202.4750000006</v>
      </c>
      <c r="N38" s="151">
        <f t="shared" ref="N38:N41" si="32">C38+D38+L38+M38</f>
        <v>7356809.9000000022</v>
      </c>
    </row>
    <row r="39" spans="1:19" x14ac:dyDescent="0.25">
      <c r="A39" s="177"/>
      <c r="B39" s="147" t="s">
        <v>119</v>
      </c>
      <c r="C39" s="151">
        <f>S6</f>
        <v>1527059.375</v>
      </c>
      <c r="D39" s="151">
        <f>S14</f>
        <v>1527059.375</v>
      </c>
      <c r="E39" s="151"/>
      <c r="F39" s="151"/>
      <c r="G39" s="151"/>
      <c r="H39" s="153"/>
      <c r="I39" s="153"/>
      <c r="J39" s="153"/>
      <c r="K39" s="153"/>
      <c r="L39" s="151">
        <f>S22</f>
        <v>1527059.375</v>
      </c>
      <c r="M39" s="151">
        <f>S30</f>
        <v>1527059.375</v>
      </c>
      <c r="N39" s="151">
        <f t="shared" si="32"/>
        <v>6108237.5</v>
      </c>
    </row>
    <row r="40" spans="1:19" x14ac:dyDescent="0.25">
      <c r="A40" s="177"/>
      <c r="B40" s="147" t="s">
        <v>120</v>
      </c>
      <c r="C40" s="151">
        <f>S7</f>
        <v>2463439.6500000004</v>
      </c>
      <c r="D40" s="151">
        <f>S15</f>
        <v>2463439.6500000004</v>
      </c>
      <c r="E40" s="151"/>
      <c r="F40" s="151"/>
      <c r="G40" s="151"/>
      <c r="H40" s="153"/>
      <c r="I40" s="153"/>
      <c r="J40" s="153"/>
      <c r="K40" s="153"/>
      <c r="L40" s="151">
        <f>S23</f>
        <v>2463439.6500000004</v>
      </c>
      <c r="M40" s="151">
        <f>S31</f>
        <v>2463439.6500000004</v>
      </c>
      <c r="N40" s="151">
        <f t="shared" si="32"/>
        <v>9853758.6000000015</v>
      </c>
    </row>
    <row r="41" spans="1:19" x14ac:dyDescent="0.25">
      <c r="A41" s="178"/>
      <c r="B41" s="147" t="s">
        <v>121</v>
      </c>
      <c r="C41" s="151">
        <f>S8</f>
        <v>2339269.4999999995</v>
      </c>
      <c r="D41" s="151">
        <f>S16</f>
        <v>2339269.4999999995</v>
      </c>
      <c r="E41" s="151"/>
      <c r="F41" s="151"/>
      <c r="G41" s="151"/>
      <c r="H41" s="153"/>
      <c r="I41" s="153"/>
      <c r="J41" s="153"/>
      <c r="K41" s="153"/>
      <c r="L41" s="151">
        <f>S24</f>
        <v>2339269.4999999995</v>
      </c>
      <c r="M41" s="151">
        <f>S32</f>
        <v>2339269.4999999995</v>
      </c>
      <c r="N41" s="151">
        <f t="shared" si="32"/>
        <v>9357077.9999999981</v>
      </c>
    </row>
  </sheetData>
  <mergeCells count="5">
    <mergeCell ref="A3:A8"/>
    <mergeCell ref="A11:A16"/>
    <mergeCell ref="A19:A24"/>
    <mergeCell ref="A27:A32"/>
    <mergeCell ref="A36:A41"/>
  </mergeCells>
  <pageMargins left="0.25" right="0.25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9" zoomScale="89" zoomScaleNormal="89" workbookViewId="0">
      <selection activeCell="O29" sqref="O29"/>
    </sheetView>
  </sheetViews>
  <sheetFormatPr defaultColWidth="9.140625" defaultRowHeight="18" x14ac:dyDescent="0.3"/>
  <cols>
    <col min="1" max="1" width="61.5703125" style="104" customWidth="1"/>
    <col min="2" max="2" width="10.7109375" style="104" customWidth="1"/>
    <col min="3" max="3" width="12.28515625" style="104" customWidth="1"/>
    <col min="4" max="4" width="12.140625" style="99" customWidth="1"/>
    <col min="5" max="5" width="13" style="99" customWidth="1"/>
    <col min="6" max="6" width="12.140625" style="99" customWidth="1"/>
    <col min="7" max="7" width="12.7109375" style="99" customWidth="1"/>
    <col min="8" max="8" width="12.5703125" style="99" customWidth="1"/>
    <col min="9" max="9" width="12.85546875" style="99" customWidth="1"/>
    <col min="10" max="10" width="13.42578125" style="99" customWidth="1"/>
    <col min="11" max="16384" width="9.140625" style="7"/>
  </cols>
  <sheetData>
    <row r="1" spans="1:15" ht="24.6" customHeight="1" x14ac:dyDescent="0.3">
      <c r="A1" s="82" t="s">
        <v>78</v>
      </c>
      <c r="B1" s="83"/>
      <c r="C1" s="84" t="s">
        <v>248</v>
      </c>
      <c r="D1" s="85" t="s">
        <v>249</v>
      </c>
      <c r="E1" s="85" t="s">
        <v>250</v>
      </c>
      <c r="F1" s="85"/>
      <c r="G1" s="85"/>
      <c r="H1" s="86"/>
      <c r="I1" s="86" t="s">
        <v>247</v>
      </c>
      <c r="J1" s="86"/>
      <c r="K1" s="9"/>
      <c r="L1" s="9"/>
      <c r="M1" s="9"/>
      <c r="N1" s="9"/>
      <c r="O1" s="9"/>
    </row>
    <row r="2" spans="1:15" ht="24.6" customHeight="1" x14ac:dyDescent="0.3">
      <c r="A2" s="82"/>
      <c r="B2" s="181" t="s">
        <v>54</v>
      </c>
      <c r="C2" s="181"/>
      <c r="D2" s="181"/>
      <c r="E2" s="181"/>
      <c r="F2" s="181"/>
      <c r="G2" s="181"/>
      <c r="H2" s="86"/>
      <c r="I2" s="86"/>
      <c r="J2" s="86"/>
      <c r="K2" s="9"/>
      <c r="L2" s="9"/>
      <c r="M2" s="9"/>
      <c r="N2" s="9"/>
      <c r="O2" s="9"/>
    </row>
    <row r="3" spans="1:15" ht="24.6" customHeight="1" x14ac:dyDescent="0.3">
      <c r="A3" s="182" t="s">
        <v>79</v>
      </c>
      <c r="B3" s="179" t="s">
        <v>80</v>
      </c>
      <c r="C3" s="179"/>
      <c r="D3" s="179"/>
      <c r="E3" s="179" t="s">
        <v>53</v>
      </c>
      <c r="F3" s="179"/>
      <c r="G3" s="179"/>
      <c r="H3" s="179" t="s">
        <v>81</v>
      </c>
      <c r="I3" s="179"/>
      <c r="J3" s="179"/>
      <c r="K3" s="87"/>
      <c r="L3" s="87"/>
      <c r="M3" s="87"/>
      <c r="N3" s="87"/>
      <c r="O3" s="87"/>
    </row>
    <row r="4" spans="1:15" ht="64.5" customHeight="1" x14ac:dyDescent="0.3">
      <c r="A4" s="182"/>
      <c r="B4" s="88" t="s">
        <v>82</v>
      </c>
      <c r="C4" s="88" t="s">
        <v>83</v>
      </c>
      <c r="D4" s="88" t="s">
        <v>84</v>
      </c>
      <c r="E4" s="88" t="s">
        <v>82</v>
      </c>
      <c r="F4" s="88" t="s">
        <v>83</v>
      </c>
      <c r="G4" s="88" t="s">
        <v>84</v>
      </c>
      <c r="H4" s="88" t="s">
        <v>82</v>
      </c>
      <c r="I4" s="88" t="s">
        <v>83</v>
      </c>
      <c r="J4" s="88" t="s">
        <v>84</v>
      </c>
      <c r="K4" s="89"/>
      <c r="L4" s="89"/>
      <c r="M4" s="89"/>
      <c r="N4" s="89"/>
      <c r="O4" s="89"/>
    </row>
    <row r="5" spans="1:15" ht="24.6" customHeight="1" x14ac:dyDescent="0.3">
      <c r="A5" s="90">
        <v>1</v>
      </c>
      <c r="B5" s="88">
        <v>2</v>
      </c>
      <c r="C5" s="88">
        <f>B5+1</f>
        <v>3</v>
      </c>
      <c r="D5" s="91">
        <f t="shared" ref="D5:J5" si="0">C5+1</f>
        <v>4</v>
      </c>
      <c r="E5" s="91">
        <f t="shared" si="0"/>
        <v>5</v>
      </c>
      <c r="F5" s="91">
        <f t="shared" si="0"/>
        <v>6</v>
      </c>
      <c r="G5" s="91">
        <f t="shared" si="0"/>
        <v>7</v>
      </c>
      <c r="H5" s="91">
        <f t="shared" si="0"/>
        <v>8</v>
      </c>
      <c r="I5" s="91">
        <f t="shared" si="0"/>
        <v>9</v>
      </c>
      <c r="J5" s="91">
        <f t="shared" si="0"/>
        <v>10</v>
      </c>
      <c r="K5" s="92"/>
      <c r="L5" s="92"/>
      <c r="M5" s="92"/>
      <c r="N5" s="92"/>
      <c r="O5" s="92"/>
    </row>
    <row r="6" spans="1:15" ht="24.6" customHeight="1" x14ac:dyDescent="0.3">
      <c r="A6" s="3" t="s">
        <v>85</v>
      </c>
      <c r="B6" s="105">
        <f>SUM(B7:B12)</f>
        <v>0</v>
      </c>
      <c r="C6" s="105">
        <f t="shared" ref="C6:J6" si="1">SUM(C7:C12)</f>
        <v>0</v>
      </c>
      <c r="D6" s="105">
        <f t="shared" si="1"/>
        <v>0</v>
      </c>
      <c r="E6" s="105">
        <f t="shared" si="1"/>
        <v>199</v>
      </c>
      <c r="F6" s="105">
        <f t="shared" si="1"/>
        <v>186.5</v>
      </c>
      <c r="G6" s="105">
        <f t="shared" si="1"/>
        <v>191.5</v>
      </c>
      <c r="H6" s="105">
        <f t="shared" si="1"/>
        <v>186.5</v>
      </c>
      <c r="I6" s="105">
        <f t="shared" si="1"/>
        <v>186.5</v>
      </c>
      <c r="J6" s="105">
        <f t="shared" si="1"/>
        <v>186.5</v>
      </c>
      <c r="K6" s="9"/>
      <c r="L6" s="9"/>
      <c r="M6" s="9"/>
      <c r="N6" s="9"/>
      <c r="O6" s="9"/>
    </row>
    <row r="7" spans="1:15" ht="24.6" customHeight="1" x14ac:dyDescent="0.3">
      <c r="A7" s="95" t="s">
        <v>143</v>
      </c>
      <c r="B7" s="47"/>
      <c r="C7" s="62"/>
      <c r="D7" s="93"/>
      <c r="E7" s="94">
        <v>6</v>
      </c>
      <c r="F7" s="94">
        <v>6</v>
      </c>
      <c r="G7" s="94">
        <v>6</v>
      </c>
      <c r="H7" s="94">
        <v>6</v>
      </c>
      <c r="I7" s="94">
        <v>6</v>
      </c>
      <c r="J7" s="94">
        <v>6</v>
      </c>
      <c r="K7" s="9"/>
      <c r="L7" s="9"/>
      <c r="M7" s="9"/>
      <c r="N7" s="9"/>
      <c r="O7" s="9"/>
    </row>
    <row r="8" spans="1:15" ht="24.6" customHeight="1" x14ac:dyDescent="0.3">
      <c r="A8" s="95" t="s">
        <v>86</v>
      </c>
      <c r="B8" s="47"/>
      <c r="C8" s="62"/>
      <c r="D8" s="93"/>
      <c r="E8" s="94">
        <v>54</v>
      </c>
      <c r="F8" s="94">
        <v>58.25</v>
      </c>
      <c r="G8" s="94">
        <v>56</v>
      </c>
      <c r="H8" s="94">
        <v>58.25</v>
      </c>
      <c r="I8" s="94">
        <v>58.25</v>
      </c>
      <c r="J8" s="94">
        <v>58.25</v>
      </c>
      <c r="K8" s="9"/>
      <c r="L8" s="9"/>
      <c r="M8" s="9"/>
      <c r="N8" s="9"/>
      <c r="O8" s="9"/>
    </row>
    <row r="9" spans="1:15" ht="24.6" customHeight="1" x14ac:dyDescent="0.3">
      <c r="A9" s="95" t="s">
        <v>87</v>
      </c>
      <c r="B9" s="47"/>
      <c r="C9" s="62"/>
      <c r="D9" s="93"/>
      <c r="E9" s="94">
        <v>60</v>
      </c>
      <c r="F9" s="94">
        <v>60.75</v>
      </c>
      <c r="G9" s="94">
        <v>60</v>
      </c>
      <c r="H9" s="94">
        <v>60.75</v>
      </c>
      <c r="I9" s="94">
        <v>60.75</v>
      </c>
      <c r="J9" s="94">
        <v>60.75</v>
      </c>
      <c r="K9" s="9"/>
      <c r="L9" s="9"/>
      <c r="M9" s="9"/>
      <c r="N9" s="9"/>
      <c r="O9" s="9"/>
    </row>
    <row r="10" spans="1:15" ht="24.6" customHeight="1" x14ac:dyDescent="0.3">
      <c r="A10" s="95" t="s">
        <v>88</v>
      </c>
      <c r="B10" s="47"/>
      <c r="C10" s="62"/>
      <c r="D10" s="93"/>
      <c r="E10" s="94">
        <v>16</v>
      </c>
      <c r="F10" s="94">
        <v>18</v>
      </c>
      <c r="G10" s="94">
        <v>17</v>
      </c>
      <c r="H10" s="94">
        <v>18</v>
      </c>
      <c r="I10" s="94">
        <v>18</v>
      </c>
      <c r="J10" s="94">
        <v>18</v>
      </c>
      <c r="K10" s="9"/>
      <c r="L10" s="9"/>
      <c r="M10" s="9"/>
      <c r="N10" s="9"/>
      <c r="O10" s="9"/>
    </row>
    <row r="11" spans="1:15" ht="24.6" customHeight="1" x14ac:dyDescent="0.3">
      <c r="A11" s="95" t="s">
        <v>89</v>
      </c>
      <c r="B11" s="47"/>
      <c r="C11" s="62"/>
      <c r="D11" s="93"/>
      <c r="E11" s="94">
        <v>43</v>
      </c>
      <c r="F11" s="94">
        <v>14.5</v>
      </c>
      <c r="G11" s="94">
        <v>28</v>
      </c>
      <c r="H11" s="94">
        <v>14.5</v>
      </c>
      <c r="I11" s="94">
        <v>14.5</v>
      </c>
      <c r="J11" s="94">
        <v>14.5</v>
      </c>
      <c r="K11" s="9"/>
      <c r="L11" s="9"/>
      <c r="M11" s="9"/>
      <c r="N11" s="9"/>
      <c r="O11" s="9"/>
    </row>
    <row r="12" spans="1:15" ht="24.6" customHeight="1" x14ac:dyDescent="0.3">
      <c r="A12" s="95" t="s">
        <v>144</v>
      </c>
      <c r="B12" s="47"/>
      <c r="C12" s="62"/>
      <c r="D12" s="93"/>
      <c r="E12" s="94">
        <v>20</v>
      </c>
      <c r="F12" s="94">
        <v>29</v>
      </c>
      <c r="G12" s="94">
        <v>24.5</v>
      </c>
      <c r="H12" s="94">
        <v>29</v>
      </c>
      <c r="I12" s="94">
        <v>29</v>
      </c>
      <c r="J12" s="94">
        <v>29</v>
      </c>
      <c r="K12" s="9"/>
      <c r="L12" s="9"/>
      <c r="M12" s="9"/>
      <c r="N12" s="9"/>
      <c r="O12" s="9"/>
    </row>
    <row r="13" spans="1:15" ht="24.6" customHeight="1" x14ac:dyDescent="0.3">
      <c r="A13" s="3" t="s">
        <v>90</v>
      </c>
      <c r="B13" s="105">
        <f>SUM(B14:B19)</f>
        <v>0</v>
      </c>
      <c r="C13" s="105">
        <f t="shared" ref="C13:J13" si="2">SUM(C14:C19)</f>
        <v>0</v>
      </c>
      <c r="D13" s="105">
        <f t="shared" si="2"/>
        <v>0</v>
      </c>
      <c r="E13" s="105">
        <f t="shared" si="2"/>
        <v>186.5</v>
      </c>
      <c r="F13" s="105">
        <f t="shared" si="2"/>
        <v>186.5</v>
      </c>
      <c r="G13" s="105">
        <f t="shared" si="2"/>
        <v>186.5</v>
      </c>
      <c r="H13" s="105">
        <f t="shared" si="2"/>
        <v>186.5</v>
      </c>
      <c r="I13" s="105">
        <f t="shared" si="2"/>
        <v>186.5</v>
      </c>
      <c r="J13" s="105">
        <f t="shared" si="2"/>
        <v>186.5</v>
      </c>
      <c r="K13" s="9"/>
      <c r="L13" s="9"/>
      <c r="M13" s="9"/>
      <c r="N13" s="9"/>
      <c r="O13" s="9"/>
    </row>
    <row r="14" spans="1:15" ht="24.6" customHeight="1" x14ac:dyDescent="0.3">
      <c r="A14" s="95" t="s">
        <v>143</v>
      </c>
      <c r="B14" s="47"/>
      <c r="C14" s="62"/>
      <c r="D14" s="93"/>
      <c r="E14" s="94">
        <v>6</v>
      </c>
      <c r="F14" s="94">
        <v>6</v>
      </c>
      <c r="G14" s="94">
        <v>6</v>
      </c>
      <c r="H14" s="94">
        <v>6</v>
      </c>
      <c r="I14" s="94">
        <v>6</v>
      </c>
      <c r="J14" s="94">
        <v>6</v>
      </c>
      <c r="K14" s="9"/>
      <c r="L14" s="9"/>
      <c r="M14" s="9"/>
      <c r="N14" s="9"/>
      <c r="O14" s="9"/>
    </row>
    <row r="15" spans="1:15" ht="24.6" customHeight="1" x14ac:dyDescent="0.3">
      <c r="A15" s="95" t="s">
        <v>86</v>
      </c>
      <c r="B15" s="47"/>
      <c r="C15" s="62"/>
      <c r="D15" s="93"/>
      <c r="E15" s="94">
        <v>58.25</v>
      </c>
      <c r="F15" s="94">
        <v>58.25</v>
      </c>
      <c r="G15" s="94">
        <v>58.25</v>
      </c>
      <c r="H15" s="94">
        <v>58.25</v>
      </c>
      <c r="I15" s="94">
        <v>58.25</v>
      </c>
      <c r="J15" s="94">
        <v>58.25</v>
      </c>
      <c r="K15" s="9"/>
      <c r="L15" s="9"/>
      <c r="M15" s="9"/>
      <c r="N15" s="9"/>
      <c r="O15" s="9"/>
    </row>
    <row r="16" spans="1:15" ht="24.6" customHeight="1" x14ac:dyDescent="0.3">
      <c r="A16" s="95" t="s">
        <v>87</v>
      </c>
      <c r="B16" s="47"/>
      <c r="C16" s="62"/>
      <c r="D16" s="93"/>
      <c r="E16" s="94">
        <v>60.75</v>
      </c>
      <c r="F16" s="94">
        <v>60.75</v>
      </c>
      <c r="G16" s="94">
        <v>60.75</v>
      </c>
      <c r="H16" s="94">
        <v>60.75</v>
      </c>
      <c r="I16" s="94">
        <v>60.75</v>
      </c>
      <c r="J16" s="94">
        <v>60.75</v>
      </c>
      <c r="K16" s="9"/>
      <c r="L16" s="9"/>
      <c r="M16" s="9"/>
      <c r="N16" s="9"/>
      <c r="O16" s="9"/>
    </row>
    <row r="17" spans="1:15" ht="24.6" customHeight="1" x14ac:dyDescent="0.3">
      <c r="A17" s="95" t="s">
        <v>88</v>
      </c>
      <c r="B17" s="47"/>
      <c r="C17" s="62"/>
      <c r="D17" s="93"/>
      <c r="E17" s="94">
        <v>18</v>
      </c>
      <c r="F17" s="94">
        <v>18</v>
      </c>
      <c r="G17" s="94">
        <v>18</v>
      </c>
      <c r="H17" s="94">
        <v>18</v>
      </c>
      <c r="I17" s="94">
        <v>18</v>
      </c>
      <c r="J17" s="94">
        <v>18</v>
      </c>
      <c r="K17" s="9"/>
      <c r="L17" s="9"/>
      <c r="M17" s="9"/>
      <c r="N17" s="9"/>
      <c r="O17" s="9"/>
    </row>
    <row r="18" spans="1:15" ht="24.6" customHeight="1" x14ac:dyDescent="0.3">
      <c r="A18" s="95" t="s">
        <v>89</v>
      </c>
      <c r="B18" s="47"/>
      <c r="C18" s="62"/>
      <c r="D18" s="93"/>
      <c r="E18" s="94">
        <v>14.5</v>
      </c>
      <c r="F18" s="94">
        <v>14.5</v>
      </c>
      <c r="G18" s="94">
        <v>14.5</v>
      </c>
      <c r="H18" s="94">
        <v>14.5</v>
      </c>
      <c r="I18" s="94">
        <v>14.5</v>
      </c>
      <c r="J18" s="94">
        <v>14.5</v>
      </c>
      <c r="K18" s="9"/>
      <c r="L18" s="9"/>
      <c r="M18" s="9"/>
      <c r="N18" s="9"/>
      <c r="O18" s="9"/>
    </row>
    <row r="19" spans="1:15" ht="24.6" customHeight="1" x14ac:dyDescent="0.3">
      <c r="A19" s="95" t="s">
        <v>144</v>
      </c>
      <c r="B19" s="47"/>
      <c r="C19" s="62"/>
      <c r="D19" s="93"/>
      <c r="E19" s="94">
        <v>29</v>
      </c>
      <c r="F19" s="94">
        <v>29</v>
      </c>
      <c r="G19" s="94">
        <v>29</v>
      </c>
      <c r="H19" s="94">
        <v>29</v>
      </c>
      <c r="I19" s="94">
        <v>29</v>
      </c>
      <c r="J19" s="94">
        <v>29</v>
      </c>
      <c r="K19" s="9"/>
      <c r="L19" s="9"/>
      <c r="M19" s="9"/>
      <c r="N19" s="9"/>
      <c r="O19" s="9"/>
    </row>
    <row r="20" spans="1:15" ht="24.6" customHeight="1" x14ac:dyDescent="0.3">
      <c r="A20" s="3" t="s">
        <v>91</v>
      </c>
      <c r="B20" s="105">
        <f>SUM(B21:B26)</f>
        <v>0</v>
      </c>
      <c r="C20" s="105">
        <f t="shared" ref="C20:J20" si="3">SUM(C21:C26)</f>
        <v>0</v>
      </c>
      <c r="D20" s="105">
        <f t="shared" si="3"/>
        <v>0</v>
      </c>
      <c r="E20" s="105">
        <f t="shared" si="3"/>
        <v>185</v>
      </c>
      <c r="F20" s="105">
        <f t="shared" si="3"/>
        <v>168</v>
      </c>
      <c r="G20" s="105">
        <f t="shared" si="3"/>
        <v>178</v>
      </c>
      <c r="H20" s="105">
        <f t="shared" si="3"/>
        <v>186</v>
      </c>
      <c r="I20" s="105">
        <f t="shared" si="3"/>
        <v>186</v>
      </c>
      <c r="J20" s="105">
        <f t="shared" si="3"/>
        <v>186</v>
      </c>
      <c r="K20" s="9"/>
      <c r="L20" s="9"/>
      <c r="M20" s="9"/>
      <c r="N20" s="9"/>
      <c r="O20" s="9"/>
    </row>
    <row r="21" spans="1:15" ht="24.6" customHeight="1" x14ac:dyDescent="0.3">
      <c r="A21" s="95" t="s">
        <v>143</v>
      </c>
      <c r="B21" s="47"/>
      <c r="C21" s="47"/>
      <c r="D21" s="47"/>
      <c r="E21" s="93">
        <v>6</v>
      </c>
      <c r="F21" s="93">
        <v>6</v>
      </c>
      <c r="G21" s="93">
        <v>6</v>
      </c>
      <c r="H21" s="94">
        <v>6</v>
      </c>
      <c r="I21" s="94">
        <v>6</v>
      </c>
      <c r="J21" s="94">
        <v>6</v>
      </c>
      <c r="K21" s="9"/>
      <c r="L21" s="9"/>
      <c r="M21" s="9"/>
      <c r="N21" s="9"/>
      <c r="O21" s="9"/>
    </row>
    <row r="22" spans="1:15" ht="24.6" customHeight="1" x14ac:dyDescent="0.3">
      <c r="A22" s="95" t="s">
        <v>86</v>
      </c>
      <c r="B22" s="47"/>
      <c r="C22" s="47"/>
      <c r="D22" s="47"/>
      <c r="E22" s="93">
        <v>55</v>
      </c>
      <c r="F22" s="93">
        <v>54</v>
      </c>
      <c r="G22" s="93">
        <v>55</v>
      </c>
      <c r="H22" s="93">
        <v>58</v>
      </c>
      <c r="I22" s="93">
        <v>58</v>
      </c>
      <c r="J22" s="93">
        <v>58</v>
      </c>
      <c r="K22" s="9"/>
      <c r="L22" s="9"/>
      <c r="M22" s="9"/>
      <c r="N22" s="9"/>
      <c r="O22" s="9"/>
    </row>
    <row r="23" spans="1:15" ht="24.6" customHeight="1" x14ac:dyDescent="0.3">
      <c r="A23" s="95" t="s">
        <v>87</v>
      </c>
      <c r="B23" s="47"/>
      <c r="C23" s="47"/>
      <c r="D23" s="47"/>
      <c r="E23" s="93">
        <v>58</v>
      </c>
      <c r="F23" s="93">
        <v>57</v>
      </c>
      <c r="G23" s="93">
        <v>58</v>
      </c>
      <c r="H23" s="93">
        <v>60</v>
      </c>
      <c r="I23" s="93">
        <v>60</v>
      </c>
      <c r="J23" s="93">
        <v>60</v>
      </c>
      <c r="K23" s="9"/>
      <c r="L23" s="9"/>
      <c r="M23" s="9"/>
      <c r="N23" s="9"/>
      <c r="O23" s="9"/>
    </row>
    <row r="24" spans="1:15" ht="24.6" customHeight="1" x14ac:dyDescent="0.3">
      <c r="A24" s="95" t="s">
        <v>88</v>
      </c>
      <c r="B24" s="47"/>
      <c r="C24" s="47"/>
      <c r="D24" s="47"/>
      <c r="E24" s="93">
        <v>19</v>
      </c>
      <c r="F24" s="93">
        <v>17</v>
      </c>
      <c r="G24" s="93">
        <v>18</v>
      </c>
      <c r="H24" s="93">
        <v>18</v>
      </c>
      <c r="I24" s="93">
        <v>18</v>
      </c>
      <c r="J24" s="93">
        <v>18</v>
      </c>
      <c r="K24" s="9"/>
      <c r="L24" s="9"/>
      <c r="M24" s="9"/>
      <c r="N24" s="9"/>
      <c r="O24" s="9"/>
    </row>
    <row r="25" spans="1:15" ht="24.6" customHeight="1" x14ac:dyDescent="0.3">
      <c r="A25" s="95" t="s">
        <v>89</v>
      </c>
      <c r="B25" s="47"/>
      <c r="C25" s="47"/>
      <c r="D25" s="47"/>
      <c r="E25" s="93">
        <v>18</v>
      </c>
      <c r="F25" s="93">
        <v>18</v>
      </c>
      <c r="G25" s="93">
        <v>18</v>
      </c>
      <c r="H25" s="93">
        <v>15</v>
      </c>
      <c r="I25" s="93">
        <v>15</v>
      </c>
      <c r="J25" s="93">
        <v>15</v>
      </c>
      <c r="K25" s="9"/>
      <c r="L25" s="9"/>
      <c r="M25" s="9"/>
      <c r="N25" s="9"/>
      <c r="O25" s="9"/>
    </row>
    <row r="26" spans="1:15" ht="24.6" customHeight="1" x14ac:dyDescent="0.3">
      <c r="A26" s="95" t="s">
        <v>144</v>
      </c>
      <c r="B26" s="47"/>
      <c r="C26" s="47"/>
      <c r="D26" s="47"/>
      <c r="E26" s="93">
        <v>29</v>
      </c>
      <c r="F26" s="93">
        <v>16</v>
      </c>
      <c r="G26" s="93">
        <v>23</v>
      </c>
      <c r="H26" s="93">
        <v>29</v>
      </c>
      <c r="I26" s="93">
        <v>29</v>
      </c>
      <c r="J26" s="93">
        <v>29</v>
      </c>
      <c r="K26" s="9"/>
      <c r="L26" s="9"/>
      <c r="M26" s="9"/>
      <c r="N26" s="9"/>
      <c r="O26" s="9"/>
    </row>
    <row r="27" spans="1:15" ht="24.6" customHeight="1" x14ac:dyDescent="0.3">
      <c r="A27" s="3" t="s">
        <v>239</v>
      </c>
      <c r="B27" s="105">
        <f>B28+B29+B30+B31+B32+B33</f>
        <v>0</v>
      </c>
      <c r="C27" s="105">
        <f t="shared" ref="C27:J27" si="4">C28+C29+C30+C31+C32+C33</f>
        <v>0</v>
      </c>
      <c r="D27" s="105">
        <f t="shared" si="4"/>
        <v>0</v>
      </c>
      <c r="E27" s="105">
        <f t="shared" si="4"/>
        <v>27390352</v>
      </c>
      <c r="F27" s="105">
        <f t="shared" si="4"/>
        <v>24394999</v>
      </c>
      <c r="G27" s="105">
        <f t="shared" si="4"/>
        <v>25892675.5</v>
      </c>
      <c r="H27" s="105">
        <f t="shared" si="4"/>
        <v>27214905</v>
      </c>
      <c r="I27" s="105">
        <f t="shared" si="4"/>
        <v>27214905</v>
      </c>
      <c r="J27" s="105">
        <f t="shared" si="4"/>
        <v>27214905</v>
      </c>
      <c r="K27" s="47"/>
      <c r="L27" s="9"/>
      <c r="M27" s="9"/>
      <c r="N27" s="9"/>
      <c r="O27" s="9"/>
    </row>
    <row r="28" spans="1:15" ht="24.6" customHeight="1" x14ac:dyDescent="0.3">
      <c r="A28" s="95" t="s">
        <v>143</v>
      </c>
      <c r="B28" s="47"/>
      <c r="C28" s="47"/>
      <c r="D28" s="47"/>
      <c r="E28" s="47">
        <v>1604084</v>
      </c>
      <c r="F28" s="47">
        <v>1562321</v>
      </c>
      <c r="G28" s="47">
        <f>(E28+F28)/2</f>
        <v>1583202.5</v>
      </c>
      <c r="H28" s="47">
        <v>1741827</v>
      </c>
      <c r="I28" s="47">
        <v>1741827</v>
      </c>
      <c r="J28" s="47">
        <f>(H28+I28)/2</f>
        <v>1741827</v>
      </c>
      <c r="K28" s="47"/>
      <c r="L28" s="9"/>
      <c r="M28" s="9"/>
      <c r="N28" s="9"/>
      <c r="O28" s="9"/>
    </row>
    <row r="29" spans="1:15" ht="24.6" customHeight="1" x14ac:dyDescent="0.3">
      <c r="A29" s="95" t="s">
        <v>86</v>
      </c>
      <c r="B29" s="47"/>
      <c r="C29" s="47"/>
      <c r="D29" s="47"/>
      <c r="E29" s="47">
        <v>10487188</v>
      </c>
      <c r="F29" s="47">
        <v>9537141</v>
      </c>
      <c r="G29" s="47">
        <f t="shared" ref="G29:G33" si="5">(E29+F29)/2</f>
        <v>10012164.5</v>
      </c>
      <c r="H29" s="47">
        <v>10648689</v>
      </c>
      <c r="I29" s="47">
        <v>10648689</v>
      </c>
      <c r="J29" s="47">
        <f t="shared" ref="J29:J33" si="6">(H29+I29)/2</f>
        <v>10648689</v>
      </c>
      <c r="K29" s="47"/>
      <c r="L29" s="9"/>
      <c r="M29" s="9"/>
      <c r="N29" s="9"/>
      <c r="O29" s="9"/>
    </row>
    <row r="30" spans="1:15" ht="24.6" customHeight="1" x14ac:dyDescent="0.3">
      <c r="A30" s="95" t="s">
        <v>87</v>
      </c>
      <c r="B30" s="47"/>
      <c r="C30" s="47"/>
      <c r="D30" s="47"/>
      <c r="E30" s="47">
        <v>8933024</v>
      </c>
      <c r="F30" s="47">
        <v>7966513</v>
      </c>
      <c r="G30" s="47">
        <f t="shared" si="5"/>
        <v>8449768.5</v>
      </c>
      <c r="H30" s="47">
        <v>8736509</v>
      </c>
      <c r="I30" s="47">
        <v>8736509</v>
      </c>
      <c r="J30" s="47">
        <f t="shared" si="6"/>
        <v>8736509</v>
      </c>
      <c r="K30" s="47"/>
      <c r="L30" s="9"/>
      <c r="M30" s="9"/>
      <c r="N30" s="9"/>
      <c r="O30" s="9"/>
    </row>
    <row r="31" spans="1:15" ht="24.6" customHeight="1" x14ac:dyDescent="0.3">
      <c r="A31" s="95" t="s">
        <v>88</v>
      </c>
      <c r="B31" s="47"/>
      <c r="C31" s="47"/>
      <c r="D31" s="47"/>
      <c r="E31" s="47">
        <v>1927198</v>
      </c>
      <c r="F31" s="47">
        <v>1634964</v>
      </c>
      <c r="G31" s="47">
        <f t="shared" si="5"/>
        <v>1781081</v>
      </c>
      <c r="H31" s="47">
        <v>1699388</v>
      </c>
      <c r="I31" s="47">
        <v>1699388</v>
      </c>
      <c r="J31" s="47">
        <f t="shared" si="6"/>
        <v>1699388</v>
      </c>
      <c r="K31" s="47"/>
      <c r="L31" s="9"/>
      <c r="M31" s="9"/>
      <c r="N31" s="9"/>
      <c r="O31" s="9"/>
    </row>
    <row r="32" spans="1:15" ht="24.6" customHeight="1" x14ac:dyDescent="0.3">
      <c r="A32" s="95" t="s">
        <v>89</v>
      </c>
      <c r="B32" s="47"/>
      <c r="C32" s="47"/>
      <c r="D32" s="47"/>
      <c r="E32" s="47">
        <v>2322298</v>
      </c>
      <c r="F32" s="47">
        <v>2426860</v>
      </c>
      <c r="G32" s="47">
        <f t="shared" si="5"/>
        <v>2374579</v>
      </c>
      <c r="H32" s="47">
        <v>2127867</v>
      </c>
      <c r="I32" s="47">
        <v>2127867</v>
      </c>
      <c r="J32" s="47">
        <f t="shared" si="6"/>
        <v>2127867</v>
      </c>
      <c r="K32" s="47"/>
      <c r="L32" s="9"/>
      <c r="M32" s="9"/>
      <c r="N32" s="9"/>
      <c r="O32" s="9"/>
    </row>
    <row r="33" spans="1:15" ht="24.6" customHeight="1" x14ac:dyDescent="0.3">
      <c r="A33" s="95" t="s">
        <v>144</v>
      </c>
      <c r="B33" s="47"/>
      <c r="C33" s="47"/>
      <c r="D33" s="47"/>
      <c r="E33" s="47">
        <v>2116560</v>
      </c>
      <c r="F33" s="47">
        <v>1267200</v>
      </c>
      <c r="G33" s="47">
        <f t="shared" si="5"/>
        <v>1691880</v>
      </c>
      <c r="H33" s="47">
        <v>2260625</v>
      </c>
      <c r="I33" s="47">
        <v>2260625</v>
      </c>
      <c r="J33" s="47">
        <f t="shared" si="6"/>
        <v>2260625</v>
      </c>
      <c r="K33" s="47"/>
      <c r="L33" s="9"/>
      <c r="M33" s="9"/>
      <c r="N33" s="9"/>
      <c r="O33" s="9"/>
    </row>
    <row r="34" spans="1:15" ht="42.75" customHeight="1" x14ac:dyDescent="0.3">
      <c r="A34" s="3" t="s">
        <v>92</v>
      </c>
      <c r="B34" s="154" t="e">
        <f t="shared" ref="B34:B40" si="7">B27/B20/12</f>
        <v>#DIV/0!</v>
      </c>
      <c r="C34" s="154" t="e">
        <f t="shared" ref="C34:J34" si="8">C27/C20/12</f>
        <v>#DIV/0!</v>
      </c>
      <c r="D34" s="154" t="e">
        <f t="shared" si="8"/>
        <v>#DIV/0!</v>
      </c>
      <c r="E34" s="154">
        <f t="shared" si="8"/>
        <v>12337.996396396396</v>
      </c>
      <c r="F34" s="154">
        <f t="shared" si="8"/>
        <v>12100.693948412698</v>
      </c>
      <c r="G34" s="154">
        <f t="shared" si="8"/>
        <v>12122.0390917603</v>
      </c>
      <c r="H34" s="154">
        <f t="shared" si="8"/>
        <v>12193.057795698924</v>
      </c>
      <c r="I34" s="154">
        <f t="shared" si="8"/>
        <v>12193.057795698924</v>
      </c>
      <c r="J34" s="154">
        <f t="shared" si="8"/>
        <v>12193.057795698924</v>
      </c>
      <c r="K34" s="9"/>
      <c r="L34" s="9"/>
      <c r="M34" s="9"/>
      <c r="N34" s="9"/>
      <c r="O34" s="9"/>
    </row>
    <row r="35" spans="1:15" ht="42.75" customHeight="1" x14ac:dyDescent="0.3">
      <c r="A35" s="95" t="s">
        <v>143</v>
      </c>
      <c r="B35" s="154" t="e">
        <f t="shared" si="7"/>
        <v>#DIV/0!</v>
      </c>
      <c r="C35" s="154" t="e">
        <f t="shared" ref="C35:J35" si="9">C28/C21/12</f>
        <v>#DIV/0!</v>
      </c>
      <c r="D35" s="154" t="e">
        <f t="shared" si="9"/>
        <v>#DIV/0!</v>
      </c>
      <c r="E35" s="154">
        <f t="shared" si="9"/>
        <v>22278.944444444442</v>
      </c>
      <c r="F35" s="154">
        <f t="shared" si="9"/>
        <v>21698.902777777777</v>
      </c>
      <c r="G35" s="154">
        <f t="shared" si="9"/>
        <v>21988.923611111109</v>
      </c>
      <c r="H35" s="154">
        <f t="shared" si="9"/>
        <v>24192.041666666668</v>
      </c>
      <c r="I35" s="154">
        <f t="shared" si="9"/>
        <v>24192.041666666668</v>
      </c>
      <c r="J35" s="154">
        <f t="shared" si="9"/>
        <v>24192.041666666668</v>
      </c>
      <c r="K35" s="9"/>
      <c r="L35" s="9"/>
      <c r="M35" s="9"/>
      <c r="N35" s="9"/>
      <c r="O35" s="9"/>
    </row>
    <row r="36" spans="1:15" ht="42.75" customHeight="1" x14ac:dyDescent="0.3">
      <c r="A36" s="95" t="s">
        <v>86</v>
      </c>
      <c r="B36" s="154" t="e">
        <f t="shared" si="7"/>
        <v>#DIV/0!</v>
      </c>
      <c r="C36" s="154" t="e">
        <f t="shared" ref="C36:J36" si="10">C29/C22/12</f>
        <v>#DIV/0!</v>
      </c>
      <c r="D36" s="154" t="e">
        <f t="shared" si="10"/>
        <v>#DIV/0!</v>
      </c>
      <c r="E36" s="154">
        <f t="shared" si="10"/>
        <v>15889.678787878787</v>
      </c>
      <c r="F36" s="154">
        <f t="shared" si="10"/>
        <v>14717.810185185184</v>
      </c>
      <c r="G36" s="154">
        <f t="shared" si="10"/>
        <v>15169.946212121213</v>
      </c>
      <c r="H36" s="154">
        <f t="shared" si="10"/>
        <v>15299.840517241379</v>
      </c>
      <c r="I36" s="154">
        <f t="shared" si="10"/>
        <v>15299.840517241379</v>
      </c>
      <c r="J36" s="154">
        <f t="shared" si="10"/>
        <v>15299.840517241379</v>
      </c>
      <c r="K36" s="9"/>
      <c r="L36" s="9"/>
      <c r="M36" s="9"/>
      <c r="N36" s="9"/>
      <c r="O36" s="9"/>
    </row>
    <row r="37" spans="1:15" ht="42.75" customHeight="1" x14ac:dyDescent="0.3">
      <c r="A37" s="95" t="s">
        <v>87</v>
      </c>
      <c r="B37" s="154" t="e">
        <f t="shared" si="7"/>
        <v>#DIV/0!</v>
      </c>
      <c r="C37" s="154" t="e">
        <f t="shared" ref="C37:J37" si="11">C30/C23/12</f>
        <v>#DIV/0!</v>
      </c>
      <c r="D37" s="154" t="e">
        <f t="shared" si="11"/>
        <v>#DIV/0!</v>
      </c>
      <c r="E37" s="154">
        <f t="shared" si="11"/>
        <v>12834.80459770115</v>
      </c>
      <c r="F37" s="154">
        <f t="shared" si="11"/>
        <v>11646.948830409356</v>
      </c>
      <c r="G37" s="154">
        <f t="shared" si="11"/>
        <v>12140.471982758621</v>
      </c>
      <c r="H37" s="154">
        <f t="shared" si="11"/>
        <v>12134.040277777778</v>
      </c>
      <c r="I37" s="154">
        <f t="shared" si="11"/>
        <v>12134.040277777778</v>
      </c>
      <c r="J37" s="154">
        <f t="shared" si="11"/>
        <v>12134.040277777778</v>
      </c>
      <c r="K37" s="9"/>
      <c r="L37" s="9"/>
      <c r="M37" s="9"/>
      <c r="N37" s="9"/>
      <c r="O37" s="9"/>
    </row>
    <row r="38" spans="1:15" ht="42.75" customHeight="1" x14ac:dyDescent="0.3">
      <c r="A38" s="95" t="s">
        <v>88</v>
      </c>
      <c r="B38" s="154" t="e">
        <f t="shared" si="7"/>
        <v>#DIV/0!</v>
      </c>
      <c r="C38" s="154" t="e">
        <f t="shared" ref="C38:J38" si="12">C31/C24/12</f>
        <v>#DIV/0!</v>
      </c>
      <c r="D38" s="154" t="e">
        <f t="shared" si="12"/>
        <v>#DIV/0!</v>
      </c>
      <c r="E38" s="154">
        <f t="shared" si="12"/>
        <v>8452.6228070175439</v>
      </c>
      <c r="F38" s="154">
        <f t="shared" si="12"/>
        <v>8014.5294117647063</v>
      </c>
      <c r="G38" s="154">
        <f t="shared" si="12"/>
        <v>8245.7453703703704</v>
      </c>
      <c r="H38" s="154">
        <f t="shared" si="12"/>
        <v>7867.5370370370365</v>
      </c>
      <c r="I38" s="154">
        <f t="shared" si="12"/>
        <v>7867.5370370370365</v>
      </c>
      <c r="J38" s="154">
        <f t="shared" si="12"/>
        <v>7867.5370370370365</v>
      </c>
      <c r="K38" s="9"/>
      <c r="L38" s="9"/>
      <c r="M38" s="9"/>
      <c r="N38" s="9"/>
      <c r="O38" s="9"/>
    </row>
    <row r="39" spans="1:15" ht="42.75" customHeight="1" x14ac:dyDescent="0.3">
      <c r="A39" s="95" t="s">
        <v>89</v>
      </c>
      <c r="B39" s="154" t="e">
        <f t="shared" si="7"/>
        <v>#DIV/0!</v>
      </c>
      <c r="C39" s="154" t="e">
        <f t="shared" ref="C39:J39" si="13">C32/C25/12</f>
        <v>#DIV/0!</v>
      </c>
      <c r="D39" s="154" t="e">
        <f t="shared" si="13"/>
        <v>#DIV/0!</v>
      </c>
      <c r="E39" s="154">
        <f t="shared" si="13"/>
        <v>10751.37962962963</v>
      </c>
      <c r="F39" s="154">
        <f t="shared" si="13"/>
        <v>11235.462962962964</v>
      </c>
      <c r="G39" s="154">
        <f t="shared" si="13"/>
        <v>10993.421296296297</v>
      </c>
      <c r="H39" s="154">
        <f t="shared" si="13"/>
        <v>11821.483333333332</v>
      </c>
      <c r="I39" s="154">
        <f t="shared" si="13"/>
        <v>11821.483333333332</v>
      </c>
      <c r="J39" s="154">
        <f t="shared" si="13"/>
        <v>11821.483333333332</v>
      </c>
      <c r="K39" s="9"/>
      <c r="L39" s="9"/>
      <c r="M39" s="9"/>
      <c r="N39" s="9"/>
      <c r="O39" s="9"/>
    </row>
    <row r="40" spans="1:15" ht="24.6" customHeight="1" x14ac:dyDescent="0.3">
      <c r="A40" s="95" t="s">
        <v>144</v>
      </c>
      <c r="B40" s="154" t="e">
        <f t="shared" si="7"/>
        <v>#DIV/0!</v>
      </c>
      <c r="C40" s="154" t="e">
        <f t="shared" ref="C40:J40" si="14">C33/C26/12</f>
        <v>#DIV/0!</v>
      </c>
      <c r="D40" s="154" t="e">
        <f t="shared" si="14"/>
        <v>#DIV/0!</v>
      </c>
      <c r="E40" s="154">
        <f t="shared" si="14"/>
        <v>6082.0689655172418</v>
      </c>
      <c r="F40" s="154">
        <f t="shared" si="14"/>
        <v>6600</v>
      </c>
      <c r="G40" s="154">
        <f t="shared" si="14"/>
        <v>6130</v>
      </c>
      <c r="H40" s="154">
        <f t="shared" si="14"/>
        <v>6496.0488505747126</v>
      </c>
      <c r="I40" s="154">
        <f t="shared" si="14"/>
        <v>6496.0488505747126</v>
      </c>
      <c r="J40" s="154">
        <f t="shared" si="14"/>
        <v>6496.0488505747126</v>
      </c>
      <c r="K40" s="9"/>
      <c r="L40" s="9"/>
      <c r="M40" s="9"/>
      <c r="N40" s="9"/>
      <c r="O40" s="9"/>
    </row>
    <row r="41" spans="1:15" ht="24.6" customHeight="1" x14ac:dyDescent="0.3">
      <c r="A41" s="82"/>
      <c r="B41" s="68"/>
      <c r="C41" s="96"/>
      <c r="D41" s="97"/>
      <c r="E41" s="97"/>
      <c r="F41" s="97"/>
      <c r="G41" s="97"/>
      <c r="H41" s="86"/>
      <c r="I41" s="86"/>
      <c r="J41" s="86"/>
      <c r="K41" s="9"/>
      <c r="L41" s="9"/>
      <c r="M41" s="9"/>
      <c r="N41" s="9"/>
      <c r="O41" s="9"/>
    </row>
    <row r="42" spans="1:15" ht="18.600000000000001" customHeight="1" x14ac:dyDescent="0.3">
      <c r="A42" s="67"/>
      <c r="B42" s="68"/>
      <c r="C42" s="68"/>
      <c r="D42" s="98"/>
      <c r="E42" s="98"/>
      <c r="F42" s="97"/>
      <c r="G42" s="97"/>
    </row>
    <row r="43" spans="1:15" ht="21.75" customHeight="1" x14ac:dyDescent="0.3">
      <c r="A43" s="100" t="s">
        <v>93</v>
      </c>
      <c r="B43" s="12"/>
      <c r="C43" s="101"/>
      <c r="D43" s="102"/>
      <c r="E43" s="102"/>
      <c r="F43" s="103" t="s">
        <v>246</v>
      </c>
      <c r="G43" s="103"/>
    </row>
    <row r="44" spans="1:15" x14ac:dyDescent="0.3">
      <c r="A44" s="100"/>
      <c r="B44" s="12"/>
      <c r="C44" s="12" t="s">
        <v>13</v>
      </c>
      <c r="D44" s="102"/>
      <c r="E44" s="180" t="s">
        <v>94</v>
      </c>
      <c r="F44" s="180"/>
      <c r="G44" s="180"/>
    </row>
    <row r="45" spans="1:15" ht="13.9" customHeight="1" x14ac:dyDescent="0.3"/>
    <row r="46" spans="1:15" x14ac:dyDescent="0.3">
      <c r="A46" s="104" t="s">
        <v>95</v>
      </c>
    </row>
  </sheetData>
  <sheetProtection algorithmName="SHA-512" hashValue="Gf9a7LNn40iZng6d8ywJ2c5Lxz8JAA1N3F9SiAM2B135BK52sXtNTfjWVj03WQwU1fGR/i3r5/uxcjlx80E3GQ==" saltValue="Czv6lnuqEqNSrevonlBwzA==" spinCount="100000" sheet="1" objects="1" scenarios="1"/>
  <mergeCells count="6">
    <mergeCell ref="H3:J3"/>
    <mergeCell ref="E44:G44"/>
    <mergeCell ref="B2:G2"/>
    <mergeCell ref="A3:A4"/>
    <mergeCell ref="B3:D3"/>
    <mergeCell ref="E3:G3"/>
  </mergeCells>
  <pageMargins left="0.82677165354330717" right="0.43307086614173229" top="0.74803149606299213" bottom="0.74803149606299213" header="0" footer="0"/>
  <pageSetup paperSize="9" scale="70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zoomScaleNormal="100" workbookViewId="0">
      <selection activeCell="F7" sqref="F7"/>
    </sheetView>
  </sheetViews>
  <sheetFormatPr defaultRowHeight="15" x14ac:dyDescent="0.25"/>
  <cols>
    <col min="1" max="1" width="45.42578125" customWidth="1"/>
    <col min="2" max="2" width="18.7109375" customWidth="1"/>
    <col min="3" max="3" width="18.85546875" customWidth="1"/>
    <col min="4" max="4" width="17.5703125" customWidth="1"/>
    <col min="7" max="7" width="10.42578125" bestFit="1" customWidth="1"/>
  </cols>
  <sheetData>
    <row r="1" spans="1:7" ht="141.75" x14ac:dyDescent="0.25">
      <c r="A1" s="106" t="s">
        <v>145</v>
      </c>
      <c r="B1" s="107" t="s">
        <v>146</v>
      </c>
      <c r="C1" s="107" t="s">
        <v>147</v>
      </c>
      <c r="D1" s="107" t="s">
        <v>148</v>
      </c>
    </row>
    <row r="2" spans="1:7" ht="15.75" x14ac:dyDescent="0.25">
      <c r="A2" s="124">
        <v>0</v>
      </c>
      <c r="B2" s="125">
        <v>0.1</v>
      </c>
      <c r="C2" s="124">
        <v>0.2</v>
      </c>
      <c r="D2" s="125">
        <v>0.3</v>
      </c>
    </row>
    <row r="3" spans="1:7" ht="36" customHeight="1" x14ac:dyDescent="0.25">
      <c r="A3" s="108" t="s">
        <v>149</v>
      </c>
      <c r="B3" s="109"/>
      <c r="C3" s="110"/>
      <c r="D3" s="111">
        <f>D18+D20+D21+D23+D24+D25+D26+D27+D28+D30+D31+D32+D33+D37+D38+D39+D41+D42+D43+D44+D45+D46+D51</f>
        <v>2518512.5299999998</v>
      </c>
      <c r="G3" s="155"/>
    </row>
    <row r="4" spans="1:7" ht="30.75" customHeight="1" x14ac:dyDescent="0.25">
      <c r="A4" s="112" t="s">
        <v>150</v>
      </c>
      <c r="B4" s="113"/>
      <c r="C4" s="114"/>
      <c r="D4" s="115">
        <f>IFERROR(B4*C4,)</f>
        <v>0</v>
      </c>
      <c r="G4" s="155"/>
    </row>
    <row r="5" spans="1:7" ht="15.75" x14ac:dyDescent="0.25">
      <c r="A5" s="112" t="s">
        <v>151</v>
      </c>
      <c r="B5" s="113"/>
      <c r="C5" s="114"/>
      <c r="D5" s="115">
        <f t="shared" ref="D5:D20" si="0">IFERROR(B5*C5,)</f>
        <v>0</v>
      </c>
    </row>
    <row r="6" spans="1:7" ht="15.75" x14ac:dyDescent="0.25">
      <c r="A6" s="112" t="s">
        <v>152</v>
      </c>
      <c r="B6" s="113"/>
      <c r="C6" s="114"/>
      <c r="D6" s="115">
        <f t="shared" si="0"/>
        <v>0</v>
      </c>
    </row>
    <row r="7" spans="1:7" ht="28.5" customHeight="1" x14ac:dyDescent="0.25">
      <c r="A7" s="112" t="s">
        <v>153</v>
      </c>
      <c r="B7" s="113"/>
      <c r="C7" s="114"/>
      <c r="D7" s="115">
        <f t="shared" si="0"/>
        <v>0</v>
      </c>
    </row>
    <row r="8" spans="1:7" ht="15.75" x14ac:dyDescent="0.25">
      <c r="A8" s="112" t="s">
        <v>154</v>
      </c>
      <c r="B8" s="113"/>
      <c r="C8" s="114"/>
      <c r="D8" s="115">
        <f t="shared" si="0"/>
        <v>0</v>
      </c>
    </row>
    <row r="9" spans="1:7" ht="47.25" x14ac:dyDescent="0.25">
      <c r="A9" s="112" t="s">
        <v>155</v>
      </c>
      <c r="B9" s="113"/>
      <c r="C9" s="114"/>
      <c r="D9" s="115">
        <f t="shared" si="0"/>
        <v>0</v>
      </c>
    </row>
    <row r="10" spans="1:7" ht="31.5" x14ac:dyDescent="0.25">
      <c r="A10" s="112" t="s">
        <v>156</v>
      </c>
      <c r="B10" s="113"/>
      <c r="C10" s="114"/>
      <c r="D10" s="115">
        <f t="shared" si="0"/>
        <v>0</v>
      </c>
    </row>
    <row r="11" spans="1:7" ht="15.75" x14ac:dyDescent="0.25">
      <c r="A11" s="112" t="s">
        <v>157</v>
      </c>
      <c r="B11" s="113"/>
      <c r="C11" s="114"/>
      <c r="D11" s="115">
        <f t="shared" si="0"/>
        <v>0</v>
      </c>
    </row>
    <row r="12" spans="1:7" ht="15.75" x14ac:dyDescent="0.25">
      <c r="A12" s="112" t="s">
        <v>158</v>
      </c>
      <c r="B12" s="113"/>
      <c r="C12" s="114"/>
      <c r="D12" s="115">
        <f t="shared" si="0"/>
        <v>0</v>
      </c>
    </row>
    <row r="13" spans="1:7" ht="15.75" x14ac:dyDescent="0.25">
      <c r="A13" s="112" t="s">
        <v>159</v>
      </c>
      <c r="B13" s="113"/>
      <c r="C13" s="114"/>
      <c r="D13" s="115">
        <f t="shared" si="0"/>
        <v>0</v>
      </c>
    </row>
    <row r="14" spans="1:7" ht="15.75" x14ac:dyDescent="0.25">
      <c r="A14" s="112" t="s">
        <v>160</v>
      </c>
      <c r="B14" s="113"/>
      <c r="C14" s="114"/>
      <c r="D14" s="115">
        <f t="shared" si="0"/>
        <v>0</v>
      </c>
    </row>
    <row r="15" spans="1:7" ht="15.75" x14ac:dyDescent="0.25">
      <c r="A15" s="112" t="s">
        <v>161</v>
      </c>
      <c r="B15" s="113"/>
      <c r="C15" s="114"/>
      <c r="D15" s="115">
        <f t="shared" si="0"/>
        <v>0</v>
      </c>
    </row>
    <row r="16" spans="1:7" ht="15.75" x14ac:dyDescent="0.25">
      <c r="A16" s="112" t="s">
        <v>162</v>
      </c>
      <c r="B16" s="113"/>
      <c r="C16" s="114"/>
      <c r="D16" s="115">
        <f t="shared" si="0"/>
        <v>0</v>
      </c>
    </row>
    <row r="17" spans="1:4" ht="15.75" x14ac:dyDescent="0.25">
      <c r="A17" s="112" t="s">
        <v>163</v>
      </c>
      <c r="B17" s="113"/>
      <c r="C17" s="114"/>
      <c r="D17" s="115">
        <f t="shared" si="0"/>
        <v>0</v>
      </c>
    </row>
    <row r="18" spans="1:4" ht="47.25" x14ac:dyDescent="0.25">
      <c r="A18" s="112" t="s">
        <v>164</v>
      </c>
      <c r="B18" s="113">
        <v>11200</v>
      </c>
      <c r="C18" s="114">
        <v>21.273</v>
      </c>
      <c r="D18" s="115">
        <f t="shared" si="0"/>
        <v>238257.6</v>
      </c>
    </row>
    <row r="19" spans="1:4" ht="15.75" x14ac:dyDescent="0.25">
      <c r="A19" s="112" t="s">
        <v>165</v>
      </c>
      <c r="B19" s="113"/>
      <c r="C19" s="114"/>
      <c r="D19" s="115">
        <f t="shared" si="0"/>
        <v>0</v>
      </c>
    </row>
    <row r="20" spans="1:4" ht="47.25" x14ac:dyDescent="0.25">
      <c r="A20" s="112" t="s">
        <v>166</v>
      </c>
      <c r="B20" s="113">
        <v>4807</v>
      </c>
      <c r="C20" s="114">
        <v>4.2240000000000002</v>
      </c>
      <c r="D20" s="115">
        <f t="shared" si="0"/>
        <v>20304.768</v>
      </c>
    </row>
    <row r="21" spans="1:4" ht="78.75" x14ac:dyDescent="0.25">
      <c r="A21" s="112" t="s">
        <v>167</v>
      </c>
      <c r="B21" s="113">
        <v>365</v>
      </c>
      <c r="C21" s="114">
        <v>35.97</v>
      </c>
      <c r="D21" s="115">
        <f>IFERROR(B21*C21,)</f>
        <v>13129.05</v>
      </c>
    </row>
    <row r="22" spans="1:4" ht="110.25" x14ac:dyDescent="0.25">
      <c r="A22" s="112" t="s">
        <v>168</v>
      </c>
      <c r="B22" s="116"/>
      <c r="C22" s="116"/>
      <c r="D22" s="117"/>
    </row>
    <row r="23" spans="1:4" ht="15.75" x14ac:dyDescent="0.25">
      <c r="A23" s="118" t="s">
        <v>169</v>
      </c>
      <c r="B23" s="113">
        <v>10000</v>
      </c>
      <c r="C23" s="114">
        <v>1.044</v>
      </c>
      <c r="D23" s="115">
        <f>IFERROR(B23*C23,)</f>
        <v>10440</v>
      </c>
    </row>
    <row r="24" spans="1:4" ht="15.75" x14ac:dyDescent="0.25">
      <c r="A24" s="118" t="s">
        <v>170</v>
      </c>
      <c r="B24" s="113">
        <v>38400</v>
      </c>
      <c r="C24" s="114">
        <v>3.5350000000000001</v>
      </c>
      <c r="D24" s="115">
        <f t="shared" ref="D24:D46" si="1">IFERROR(B24*C24,)</f>
        <v>135744</v>
      </c>
    </row>
    <row r="25" spans="1:4" ht="15.75" x14ac:dyDescent="0.25">
      <c r="A25" s="118" t="s">
        <v>171</v>
      </c>
      <c r="B25" s="113">
        <v>6000</v>
      </c>
      <c r="C25" s="114">
        <v>2.9609999999999999</v>
      </c>
      <c r="D25" s="115">
        <f t="shared" si="1"/>
        <v>17766</v>
      </c>
    </row>
    <row r="26" spans="1:4" ht="15.75" x14ac:dyDescent="0.25">
      <c r="A26" s="118" t="s">
        <v>172</v>
      </c>
      <c r="B26" s="113">
        <v>46900</v>
      </c>
      <c r="C26" s="114">
        <v>0.27400000000000002</v>
      </c>
      <c r="D26" s="115">
        <f t="shared" si="1"/>
        <v>12850.6</v>
      </c>
    </row>
    <row r="27" spans="1:4" ht="15.75" x14ac:dyDescent="0.25">
      <c r="A27" s="118" t="s">
        <v>173</v>
      </c>
      <c r="B27" s="113">
        <v>10</v>
      </c>
      <c r="C27" s="114">
        <v>200</v>
      </c>
      <c r="D27" s="115">
        <f t="shared" si="1"/>
        <v>2000</v>
      </c>
    </row>
    <row r="28" spans="1:4" ht="15.75" x14ac:dyDescent="0.25">
      <c r="A28" s="118" t="s">
        <v>174</v>
      </c>
      <c r="B28" s="113">
        <v>15000</v>
      </c>
      <c r="C28" s="114">
        <v>1.32</v>
      </c>
      <c r="D28" s="115">
        <f t="shared" si="1"/>
        <v>19800</v>
      </c>
    </row>
    <row r="29" spans="1:4" ht="15.75" x14ac:dyDescent="0.25">
      <c r="A29" s="118" t="s">
        <v>175</v>
      </c>
      <c r="B29" s="113"/>
      <c r="C29" s="114"/>
      <c r="D29" s="115">
        <f t="shared" si="1"/>
        <v>0</v>
      </c>
    </row>
    <row r="30" spans="1:4" ht="15.75" x14ac:dyDescent="0.25">
      <c r="A30" s="118" t="s">
        <v>176</v>
      </c>
      <c r="B30" s="113">
        <v>30000</v>
      </c>
      <c r="C30" s="114">
        <v>6.42</v>
      </c>
      <c r="D30" s="115">
        <f t="shared" si="1"/>
        <v>192600</v>
      </c>
    </row>
    <row r="31" spans="1:4" ht="15.75" x14ac:dyDescent="0.25">
      <c r="A31" s="118" t="s">
        <v>177</v>
      </c>
      <c r="B31" s="113">
        <v>60</v>
      </c>
      <c r="C31" s="114">
        <v>34.332999999999998</v>
      </c>
      <c r="D31" s="115">
        <f t="shared" si="1"/>
        <v>2059.98</v>
      </c>
    </row>
    <row r="32" spans="1:4" ht="31.5" x14ac:dyDescent="0.25">
      <c r="A32" s="112" t="s">
        <v>178</v>
      </c>
      <c r="B32" s="113">
        <v>4620</v>
      </c>
      <c r="C32" s="114">
        <v>1.6479999999999999</v>
      </c>
      <c r="D32" s="115">
        <f t="shared" si="1"/>
        <v>7613.7599999999993</v>
      </c>
    </row>
    <row r="33" spans="1:4" ht="31.5" x14ac:dyDescent="0.25">
      <c r="A33" s="112" t="s">
        <v>179</v>
      </c>
      <c r="B33" s="113">
        <v>54750</v>
      </c>
      <c r="C33" s="114">
        <v>17.271999999999998</v>
      </c>
      <c r="D33" s="115">
        <f t="shared" si="1"/>
        <v>945641.99999999988</v>
      </c>
    </row>
    <row r="34" spans="1:4" ht="15.75" x14ac:dyDescent="0.25">
      <c r="A34" s="112" t="s">
        <v>180</v>
      </c>
      <c r="B34" s="113"/>
      <c r="C34" s="114"/>
      <c r="D34" s="115">
        <f>IFERROR(B34*C34,)</f>
        <v>0</v>
      </c>
    </row>
    <row r="35" spans="1:4" ht="31.5" x14ac:dyDescent="0.25">
      <c r="A35" s="112" t="s">
        <v>181</v>
      </c>
      <c r="B35" s="113"/>
      <c r="C35" s="114"/>
      <c r="D35" s="115">
        <f t="shared" si="1"/>
        <v>0</v>
      </c>
    </row>
    <row r="36" spans="1:4" ht="31.5" x14ac:dyDescent="0.25">
      <c r="A36" s="112" t="s">
        <v>182</v>
      </c>
      <c r="B36" s="113"/>
      <c r="C36" s="114"/>
      <c r="D36" s="115">
        <f t="shared" si="1"/>
        <v>0</v>
      </c>
    </row>
    <row r="37" spans="1:4" ht="31.5" x14ac:dyDescent="0.25">
      <c r="A37" s="112" t="s">
        <v>183</v>
      </c>
      <c r="B37" s="113">
        <v>9</v>
      </c>
      <c r="C37" s="114">
        <v>3500</v>
      </c>
      <c r="D37" s="115">
        <f t="shared" si="1"/>
        <v>31500</v>
      </c>
    </row>
    <row r="38" spans="1:4" ht="31.5" x14ac:dyDescent="0.25">
      <c r="A38" s="112" t="s">
        <v>184</v>
      </c>
      <c r="B38" s="113">
        <v>15</v>
      </c>
      <c r="C38" s="114">
        <v>9000</v>
      </c>
      <c r="D38" s="115">
        <f t="shared" si="1"/>
        <v>135000</v>
      </c>
    </row>
    <row r="39" spans="1:4" ht="15.75" x14ac:dyDescent="0.25">
      <c r="A39" s="112" t="s">
        <v>185</v>
      </c>
      <c r="B39" s="113">
        <v>19</v>
      </c>
      <c r="C39" s="114">
        <v>3794.74</v>
      </c>
      <c r="D39" s="115">
        <f>IFERROR(B39*C39,)</f>
        <v>72100.06</v>
      </c>
    </row>
    <row r="40" spans="1:4" ht="47.25" x14ac:dyDescent="0.25">
      <c r="A40" s="112" t="s">
        <v>186</v>
      </c>
      <c r="B40" s="116"/>
      <c r="C40" s="116">
        <v>0</v>
      </c>
      <c r="D40" s="117"/>
    </row>
    <row r="41" spans="1:4" ht="15.75" x14ac:dyDescent="0.25">
      <c r="A41" s="118" t="s">
        <v>187</v>
      </c>
      <c r="B41" s="113">
        <v>34</v>
      </c>
      <c r="C41" s="114">
        <v>2882.35</v>
      </c>
      <c r="D41" s="115">
        <f>IFERROR(B41*C41,)</f>
        <v>97999.9</v>
      </c>
    </row>
    <row r="42" spans="1:4" ht="15.75" x14ac:dyDescent="0.25">
      <c r="A42" s="118" t="s">
        <v>188</v>
      </c>
      <c r="B42" s="113">
        <v>210</v>
      </c>
      <c r="C42" s="114">
        <v>819.05</v>
      </c>
      <c r="D42" s="115">
        <f>IFERROR(B42*C42,)</f>
        <v>172000.5</v>
      </c>
    </row>
    <row r="43" spans="1:4" ht="15.75" x14ac:dyDescent="0.25">
      <c r="A43" s="118" t="s">
        <v>189</v>
      </c>
      <c r="B43" s="113"/>
      <c r="C43" s="114"/>
      <c r="D43" s="115">
        <f t="shared" si="1"/>
        <v>0</v>
      </c>
    </row>
    <row r="44" spans="1:4" ht="15.75" x14ac:dyDescent="0.25">
      <c r="A44" s="118" t="s">
        <v>190</v>
      </c>
      <c r="B44" s="113">
        <v>39</v>
      </c>
      <c r="C44" s="114">
        <v>3000</v>
      </c>
      <c r="D44" s="115">
        <f t="shared" si="1"/>
        <v>117000</v>
      </c>
    </row>
    <row r="45" spans="1:4" ht="15.75" x14ac:dyDescent="0.25">
      <c r="A45" s="118" t="s">
        <v>191</v>
      </c>
      <c r="B45" s="113">
        <v>25</v>
      </c>
      <c r="C45" s="114">
        <v>3400</v>
      </c>
      <c r="D45" s="115">
        <f t="shared" si="1"/>
        <v>85000</v>
      </c>
    </row>
    <row r="46" spans="1:4" ht="15.75" x14ac:dyDescent="0.25">
      <c r="A46" s="118" t="s">
        <v>192</v>
      </c>
      <c r="B46" s="113">
        <v>1</v>
      </c>
      <c r="C46" s="114">
        <v>6000</v>
      </c>
      <c r="D46" s="115">
        <f t="shared" si="1"/>
        <v>6000</v>
      </c>
    </row>
    <row r="47" spans="1:4" ht="63" x14ac:dyDescent="0.25">
      <c r="A47" s="112" t="s">
        <v>193</v>
      </c>
      <c r="B47" s="116"/>
      <c r="C47" s="116"/>
      <c r="D47" s="117"/>
    </row>
    <row r="48" spans="1:4" ht="15.75" x14ac:dyDescent="0.25">
      <c r="A48" s="118" t="s">
        <v>194</v>
      </c>
      <c r="B48" s="113"/>
      <c r="C48" s="114"/>
      <c r="D48" s="115">
        <f>IFERROR(B48*C48,)</f>
        <v>0</v>
      </c>
    </row>
    <row r="49" spans="1:4" ht="31.5" x14ac:dyDescent="0.25">
      <c r="A49" s="118" t="s">
        <v>195</v>
      </c>
      <c r="B49" s="113"/>
      <c r="C49" s="114"/>
      <c r="D49" s="115">
        <f t="shared" ref="D49:D53" si="2">IFERROR(B49*C49,)</f>
        <v>0</v>
      </c>
    </row>
    <row r="50" spans="1:4" ht="31.5" x14ac:dyDescent="0.25">
      <c r="A50" s="112" t="s">
        <v>196</v>
      </c>
      <c r="B50" s="113"/>
      <c r="C50" s="114"/>
      <c r="D50" s="115">
        <f t="shared" si="2"/>
        <v>0</v>
      </c>
    </row>
    <row r="51" spans="1:4" ht="47.25" x14ac:dyDescent="0.25">
      <c r="A51" s="112" t="s">
        <v>197</v>
      </c>
      <c r="B51" s="113">
        <v>58729</v>
      </c>
      <c r="C51" s="114">
        <v>3.1280000000000001</v>
      </c>
      <c r="D51" s="115">
        <f t="shared" si="2"/>
        <v>183704.31200000001</v>
      </c>
    </row>
    <row r="52" spans="1:4" ht="47.25" x14ac:dyDescent="0.25">
      <c r="A52" s="112" t="s">
        <v>198</v>
      </c>
      <c r="B52" s="113"/>
      <c r="C52" s="114"/>
      <c r="D52" s="115">
        <f t="shared" si="2"/>
        <v>0</v>
      </c>
    </row>
    <row r="53" spans="1:4" ht="31.5" x14ac:dyDescent="0.25">
      <c r="A53" s="112" t="s">
        <v>199</v>
      </c>
      <c r="B53" s="113"/>
      <c r="C53" s="114"/>
      <c r="D53" s="115">
        <f t="shared" si="2"/>
        <v>0</v>
      </c>
    </row>
    <row r="54" spans="1:4" ht="47.25" x14ac:dyDescent="0.25">
      <c r="A54" s="108" t="s">
        <v>200</v>
      </c>
      <c r="B54" s="119"/>
      <c r="C54" s="120"/>
      <c r="D54" s="111">
        <f>D60+D61+D62</f>
        <v>470259.51</v>
      </c>
    </row>
    <row r="55" spans="1:4" ht="15.75" x14ac:dyDescent="0.25">
      <c r="A55" s="112" t="s">
        <v>201</v>
      </c>
      <c r="B55" s="113"/>
      <c r="C55" s="114"/>
      <c r="D55" s="115">
        <f t="shared" ref="D55:D67" si="3">IFERROR(B55*C55,)</f>
        <v>0</v>
      </c>
    </row>
    <row r="56" spans="1:4" ht="15.75" x14ac:dyDescent="0.25">
      <c r="A56" s="112" t="s">
        <v>202</v>
      </c>
      <c r="B56" s="113"/>
      <c r="C56" s="114"/>
      <c r="D56" s="115">
        <f t="shared" si="3"/>
        <v>0</v>
      </c>
    </row>
    <row r="57" spans="1:4" ht="15.75" x14ac:dyDescent="0.25">
      <c r="A57" s="112" t="s">
        <v>203</v>
      </c>
      <c r="B57" s="113"/>
      <c r="C57" s="114"/>
      <c r="D57" s="115">
        <f t="shared" si="3"/>
        <v>0</v>
      </c>
    </row>
    <row r="58" spans="1:4" ht="15.75" x14ac:dyDescent="0.25">
      <c r="A58" s="112" t="s">
        <v>204</v>
      </c>
      <c r="B58" s="113"/>
      <c r="C58" s="114"/>
      <c r="D58" s="115">
        <f t="shared" si="3"/>
        <v>0</v>
      </c>
    </row>
    <row r="59" spans="1:4" ht="15.75" x14ac:dyDescent="0.25">
      <c r="A59" s="112" t="s">
        <v>205</v>
      </c>
      <c r="B59" s="113"/>
      <c r="C59" s="114"/>
      <c r="D59" s="115">
        <f t="shared" si="3"/>
        <v>0</v>
      </c>
    </row>
    <row r="60" spans="1:4" ht="31.5" x14ac:dyDescent="0.25">
      <c r="A60" s="112" t="s">
        <v>206</v>
      </c>
      <c r="B60" s="113">
        <v>1323</v>
      </c>
      <c r="C60" s="114">
        <v>250.32</v>
      </c>
      <c r="D60" s="115">
        <v>309534.31</v>
      </c>
    </row>
    <row r="61" spans="1:4" ht="15.75" x14ac:dyDescent="0.25">
      <c r="A61" s="112" t="s">
        <v>207</v>
      </c>
      <c r="B61" s="113">
        <v>1</v>
      </c>
      <c r="C61" s="114">
        <v>1550</v>
      </c>
      <c r="D61" s="115">
        <f t="shared" si="3"/>
        <v>1550</v>
      </c>
    </row>
    <row r="62" spans="1:4" ht="15.75" x14ac:dyDescent="0.25">
      <c r="A62" s="112" t="s">
        <v>208</v>
      </c>
      <c r="B62" s="113">
        <v>87</v>
      </c>
      <c r="C62" s="114">
        <v>1829.6</v>
      </c>
      <c r="D62" s="115">
        <f t="shared" si="3"/>
        <v>159175.19999999998</v>
      </c>
    </row>
    <row r="63" spans="1:4" ht="15.75" x14ac:dyDescent="0.25">
      <c r="A63" s="112" t="s">
        <v>209</v>
      </c>
      <c r="B63" s="113"/>
      <c r="C63" s="114"/>
      <c r="D63" s="115">
        <f t="shared" si="3"/>
        <v>0</v>
      </c>
    </row>
    <row r="64" spans="1:4" ht="15.75" x14ac:dyDescent="0.25">
      <c r="A64" s="112" t="s">
        <v>210</v>
      </c>
      <c r="B64" s="113"/>
      <c r="C64" s="114"/>
      <c r="D64" s="115">
        <f t="shared" si="3"/>
        <v>0</v>
      </c>
    </row>
    <row r="65" spans="1:4" ht="15.75" x14ac:dyDescent="0.25">
      <c r="A65" s="112" t="s">
        <v>211</v>
      </c>
      <c r="B65" s="113"/>
      <c r="C65" s="114"/>
      <c r="D65" s="115">
        <f t="shared" si="3"/>
        <v>0</v>
      </c>
    </row>
    <row r="66" spans="1:4" ht="15.75" x14ac:dyDescent="0.25">
      <c r="A66" s="112" t="s">
        <v>212</v>
      </c>
      <c r="B66" s="113"/>
      <c r="C66" s="114"/>
      <c r="D66" s="115">
        <f t="shared" si="3"/>
        <v>0</v>
      </c>
    </row>
    <row r="67" spans="1:4" ht="15.75" x14ac:dyDescent="0.25">
      <c r="A67" s="112" t="s">
        <v>213</v>
      </c>
      <c r="B67" s="113"/>
      <c r="C67" s="114"/>
      <c r="D67" s="115">
        <f t="shared" si="3"/>
        <v>0</v>
      </c>
    </row>
    <row r="68" spans="1:4" ht="31.5" x14ac:dyDescent="0.25">
      <c r="A68" s="108" t="s">
        <v>214</v>
      </c>
      <c r="B68" s="121"/>
      <c r="C68" s="122"/>
      <c r="D68" s="111">
        <f>SUM($E$85:$E$89)</f>
        <v>0</v>
      </c>
    </row>
    <row r="69" spans="1:4" ht="47.25" x14ac:dyDescent="0.25">
      <c r="A69" s="112" t="s">
        <v>215</v>
      </c>
      <c r="B69" s="113"/>
      <c r="C69" s="114"/>
      <c r="D69" s="115">
        <f>IFERROR(B69*C69,)</f>
        <v>0</v>
      </c>
    </row>
    <row r="70" spans="1:4" ht="63" x14ac:dyDescent="0.25">
      <c r="A70" s="112" t="s">
        <v>216</v>
      </c>
      <c r="B70" s="113"/>
      <c r="C70" s="114"/>
      <c r="D70" s="115">
        <f>IFERROR(B70*C70,)</f>
        <v>0</v>
      </c>
    </row>
    <row r="71" spans="1:4" ht="15.75" x14ac:dyDescent="0.25">
      <c r="A71" s="112" t="s">
        <v>217</v>
      </c>
      <c r="B71" s="113"/>
      <c r="C71" s="114"/>
      <c r="D71" s="115">
        <f>IFERROR(B71*C71,)</f>
        <v>0</v>
      </c>
    </row>
    <row r="72" spans="1:4" ht="47.25" x14ac:dyDescent="0.25">
      <c r="A72" s="112" t="s">
        <v>218</v>
      </c>
      <c r="B72" s="113">
        <v>0</v>
      </c>
      <c r="C72" s="114">
        <v>0</v>
      </c>
      <c r="D72" s="115">
        <f>IFERROR(B72*C72,)</f>
        <v>0</v>
      </c>
    </row>
    <row r="73" spans="1:4" ht="31.5" x14ac:dyDescent="0.25">
      <c r="A73" s="112" t="s">
        <v>219</v>
      </c>
      <c r="B73" s="113"/>
      <c r="C73" s="114"/>
      <c r="D73" s="115">
        <f>IFERROR(B73*C73,)</f>
        <v>0</v>
      </c>
    </row>
    <row r="74" spans="1:4" ht="15.75" x14ac:dyDescent="0.25">
      <c r="A74" s="123" t="s">
        <v>220</v>
      </c>
      <c r="B74" s="121"/>
      <c r="C74" s="122"/>
      <c r="D74" s="111">
        <f>SUM($E$91:$E$101)</f>
        <v>0</v>
      </c>
    </row>
    <row r="75" spans="1:4" ht="15.75" x14ac:dyDescent="0.25">
      <c r="A75" s="112"/>
      <c r="B75" s="113"/>
      <c r="C75" s="114"/>
      <c r="D75" s="115">
        <f t="shared" ref="D75:D85" si="4">IFERROR(B75*C75,)</f>
        <v>0</v>
      </c>
    </row>
    <row r="76" spans="1:4" ht="15.75" x14ac:dyDescent="0.25">
      <c r="A76" s="112"/>
      <c r="B76" s="113"/>
      <c r="C76" s="114"/>
      <c r="D76" s="115">
        <f t="shared" si="4"/>
        <v>0</v>
      </c>
    </row>
    <row r="77" spans="1:4" ht="15.75" x14ac:dyDescent="0.25">
      <c r="A77" s="112"/>
      <c r="B77" s="113"/>
      <c r="C77" s="114"/>
      <c r="D77" s="115">
        <f t="shared" si="4"/>
        <v>0</v>
      </c>
    </row>
    <row r="78" spans="1:4" ht="15.75" x14ac:dyDescent="0.25">
      <c r="A78" s="112"/>
      <c r="B78" s="113"/>
      <c r="C78" s="114"/>
      <c r="D78" s="115">
        <f t="shared" si="4"/>
        <v>0</v>
      </c>
    </row>
    <row r="79" spans="1:4" ht="15.75" x14ac:dyDescent="0.25">
      <c r="A79" s="112"/>
      <c r="B79" s="113"/>
      <c r="C79" s="114"/>
      <c r="D79" s="115">
        <f t="shared" si="4"/>
        <v>0</v>
      </c>
    </row>
    <row r="80" spans="1:4" ht="15.75" x14ac:dyDescent="0.25">
      <c r="A80" s="112"/>
      <c r="B80" s="113"/>
      <c r="C80" s="114"/>
      <c r="D80" s="115">
        <f t="shared" si="4"/>
        <v>0</v>
      </c>
    </row>
    <row r="81" spans="1:4" ht="15.75" x14ac:dyDescent="0.25">
      <c r="A81" s="112"/>
      <c r="B81" s="113"/>
      <c r="C81" s="114"/>
      <c r="D81" s="115">
        <f t="shared" si="4"/>
        <v>0</v>
      </c>
    </row>
    <row r="82" spans="1:4" ht="15.75" x14ac:dyDescent="0.25">
      <c r="A82" s="112"/>
      <c r="B82" s="113"/>
      <c r="C82" s="114"/>
      <c r="D82" s="115">
        <f t="shared" si="4"/>
        <v>0</v>
      </c>
    </row>
    <row r="83" spans="1:4" ht="15.75" x14ac:dyDescent="0.25">
      <c r="A83" s="112"/>
      <c r="B83" s="113"/>
      <c r="C83" s="114"/>
      <c r="D83" s="115">
        <f t="shared" si="4"/>
        <v>0</v>
      </c>
    </row>
    <row r="84" spans="1:4" ht="15.75" x14ac:dyDescent="0.25">
      <c r="A84" s="112"/>
      <c r="B84" s="113"/>
      <c r="C84" s="114"/>
      <c r="D84" s="115">
        <f t="shared" si="4"/>
        <v>0</v>
      </c>
    </row>
    <row r="85" spans="1:4" ht="15.75" x14ac:dyDescent="0.25">
      <c r="A85" s="112"/>
      <c r="B85" s="113"/>
      <c r="C85" s="114"/>
      <c r="D85" s="115">
        <f t="shared" si="4"/>
        <v>0</v>
      </c>
    </row>
  </sheetData>
  <protectedRanges>
    <protectedRange sqref="A75:A85" name="Найменування інші_2"/>
    <protectedRange sqref="C23:C39 C41:C46 C48:C53 C55:C67 C69:C73 C75:C85 C4:C21" name="Оціночна вартість_2"/>
  </protectedRanges>
  <dataValidations count="1">
    <dataValidation type="decimal" operator="greaterThanOrEqual" allowBlank="1" showInputMessage="1" showErrorMessage="1" error="Розділення цілої та дробової частини числа має бути введено через крапку &quot;.&quot;_x000a_Наприклад: 23.10" sqref="C55:C67 C69:C73 C75:C85 C4:C53">
      <formula1>0</formula1>
    </dataValidation>
  </dataValidations>
  <pageMargins left="0.25" right="0.25" top="0.75" bottom="0.75" header="0.3" footer="0.3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00" workbookViewId="0">
      <selection activeCell="I19" sqref="I19"/>
    </sheetView>
  </sheetViews>
  <sheetFormatPr defaultColWidth="9.140625" defaultRowHeight="18" x14ac:dyDescent="0.3"/>
  <cols>
    <col min="1" max="1" width="61.5703125" style="8" customWidth="1"/>
    <col min="2" max="2" width="7.140625" style="8" customWidth="1"/>
    <col min="3" max="3" width="13.85546875" style="6" customWidth="1"/>
    <col min="4" max="4" width="15.7109375" style="6" customWidth="1"/>
    <col min="5" max="5" width="12.85546875" style="6" customWidth="1"/>
    <col min="6" max="6" width="13.42578125" style="6" customWidth="1"/>
    <col min="7" max="16384" width="9.140625" style="7"/>
  </cols>
  <sheetData>
    <row r="1" spans="1:10" ht="18.75" customHeight="1" x14ac:dyDescent="0.3">
      <c r="A1" s="4"/>
      <c r="B1" s="4"/>
      <c r="C1" s="1"/>
      <c r="D1" s="2"/>
    </row>
    <row r="2" spans="1:10" ht="13.9" customHeight="1" x14ac:dyDescent="0.3">
      <c r="A2" s="4"/>
      <c r="B2" s="4"/>
      <c r="C2" s="183"/>
      <c r="D2" s="183"/>
      <c r="E2" s="183"/>
      <c r="F2" s="183"/>
      <c r="J2" s="9"/>
    </row>
    <row r="3" spans="1:10" ht="33" customHeight="1" x14ac:dyDescent="0.3">
      <c r="A3" s="168" t="s">
        <v>226</v>
      </c>
      <c r="B3" s="168"/>
      <c r="C3" s="168"/>
      <c r="D3" s="168"/>
      <c r="E3" s="168"/>
      <c r="F3" s="168"/>
    </row>
    <row r="4" spans="1:10" ht="20.45" customHeight="1" x14ac:dyDescent="0.3">
      <c r="A4" s="171" t="s">
        <v>0</v>
      </c>
      <c r="B4" s="171"/>
      <c r="C4" s="171"/>
      <c r="D4" s="171"/>
      <c r="E4" s="171"/>
      <c r="F4" s="171"/>
    </row>
    <row r="5" spans="1:10" ht="13.15" customHeight="1" x14ac:dyDescent="0.3">
      <c r="A5" s="172" t="s">
        <v>54</v>
      </c>
      <c r="B5" s="172"/>
      <c r="C5" s="172"/>
      <c r="D5" s="172"/>
      <c r="E5" s="172"/>
      <c r="F5" s="172"/>
    </row>
    <row r="6" spans="1:10" ht="17.45" customHeight="1" x14ac:dyDescent="0.3">
      <c r="A6" s="173" t="s">
        <v>1</v>
      </c>
      <c r="B6" s="173"/>
      <c r="C6" s="173"/>
      <c r="D6" s="173"/>
      <c r="E6" s="173"/>
      <c r="F6" s="173"/>
    </row>
    <row r="7" spans="1:10" ht="11.45" customHeight="1" x14ac:dyDescent="0.3">
      <c r="A7" s="10"/>
      <c r="B7" s="11"/>
      <c r="E7" s="12" t="s">
        <v>238</v>
      </c>
    </row>
    <row r="8" spans="1:10" ht="30" customHeight="1" x14ac:dyDescent="0.3">
      <c r="A8" s="159" t="s">
        <v>10</v>
      </c>
      <c r="B8" s="159" t="s">
        <v>2</v>
      </c>
      <c r="C8" s="158" t="s">
        <v>221</v>
      </c>
      <c r="D8" s="158"/>
      <c r="E8" s="158"/>
      <c r="F8" s="158"/>
    </row>
    <row r="9" spans="1:10" ht="21" customHeight="1" x14ac:dyDescent="0.3">
      <c r="A9" s="159"/>
      <c r="B9" s="159"/>
      <c r="C9" s="13" t="s">
        <v>222</v>
      </c>
      <c r="D9" s="14" t="s">
        <v>223</v>
      </c>
      <c r="E9" s="90" t="s">
        <v>224</v>
      </c>
      <c r="F9" s="14" t="s">
        <v>225</v>
      </c>
    </row>
    <row r="10" spans="1:10" ht="15" customHeight="1" x14ac:dyDescent="0.3">
      <c r="A10" s="15" t="s">
        <v>11</v>
      </c>
      <c r="B10" s="15" t="s">
        <v>12</v>
      </c>
      <c r="C10" s="17">
        <v>7</v>
      </c>
      <c r="D10" s="18">
        <v>8</v>
      </c>
      <c r="E10" s="18">
        <v>9</v>
      </c>
      <c r="F10" s="18">
        <v>10</v>
      </c>
    </row>
    <row r="11" spans="1:10" x14ac:dyDescent="0.3">
      <c r="A11" s="160" t="s">
        <v>74</v>
      </c>
      <c r="B11" s="161"/>
      <c r="C11" s="161"/>
      <c r="D11" s="161"/>
      <c r="E11" s="161"/>
      <c r="F11" s="162"/>
    </row>
    <row r="12" spans="1:10" ht="31.5" x14ac:dyDescent="0.3">
      <c r="A12" s="19" t="s">
        <v>18</v>
      </c>
      <c r="B12" s="20" t="s">
        <v>44</v>
      </c>
      <c r="C12" s="22"/>
      <c r="D12" s="23"/>
      <c r="E12" s="76">
        <f>C12-D12</f>
        <v>0</v>
      </c>
      <c r="F12" s="76" t="e">
        <f>(D12/C12)*100%</f>
        <v>#DIV/0!</v>
      </c>
    </row>
    <row r="13" spans="1:10" ht="31.5" x14ac:dyDescent="0.3">
      <c r="A13" s="19" t="s">
        <v>77</v>
      </c>
      <c r="B13" s="20" t="s">
        <v>45</v>
      </c>
      <c r="C13" s="77">
        <f t="shared" ref="C13" si="0">C14+C15</f>
        <v>0</v>
      </c>
      <c r="D13" s="77">
        <f>D14+D15</f>
        <v>0</v>
      </c>
      <c r="E13" s="76">
        <f t="shared" ref="E13:E76" si="1">C13-D13</f>
        <v>0</v>
      </c>
      <c r="F13" s="76" t="e">
        <f t="shared" ref="F13:F76" si="2">(D13/C13)*100%</f>
        <v>#DIV/0!</v>
      </c>
    </row>
    <row r="14" spans="1:10" x14ac:dyDescent="0.3">
      <c r="A14" s="24" t="s">
        <v>99</v>
      </c>
      <c r="B14" s="20" t="s">
        <v>46</v>
      </c>
      <c r="C14" s="26"/>
      <c r="D14" s="27"/>
      <c r="E14" s="76">
        <f t="shared" si="1"/>
        <v>0</v>
      </c>
      <c r="F14" s="76" t="e">
        <f t="shared" si="2"/>
        <v>#DIV/0!</v>
      </c>
    </row>
    <row r="15" spans="1:10" x14ac:dyDescent="0.3">
      <c r="A15" s="24" t="s">
        <v>97</v>
      </c>
      <c r="B15" s="20" t="s">
        <v>47</v>
      </c>
      <c r="C15" s="26"/>
      <c r="D15" s="27"/>
      <c r="E15" s="76">
        <f t="shared" si="1"/>
        <v>0</v>
      </c>
      <c r="F15" s="76" t="e">
        <f t="shared" si="2"/>
        <v>#DIV/0!</v>
      </c>
    </row>
    <row r="16" spans="1:10" ht="31.5" x14ac:dyDescent="0.3">
      <c r="A16" s="19" t="s">
        <v>98</v>
      </c>
      <c r="B16" s="20" t="s">
        <v>48</v>
      </c>
      <c r="C16" s="77">
        <f t="shared" ref="C16:D16" si="3">C17+C18</f>
        <v>0</v>
      </c>
      <c r="D16" s="77">
        <f t="shared" si="3"/>
        <v>0</v>
      </c>
      <c r="E16" s="76">
        <f t="shared" si="1"/>
        <v>0</v>
      </c>
      <c r="F16" s="76" t="e">
        <f t="shared" si="2"/>
        <v>#DIV/0!</v>
      </c>
      <c r="H16" s="28" t="s">
        <v>106</v>
      </c>
    </row>
    <row r="17" spans="1:8" x14ac:dyDescent="0.3">
      <c r="A17" s="24" t="s">
        <v>99</v>
      </c>
      <c r="B17" s="20" t="s">
        <v>49</v>
      </c>
      <c r="C17" s="26"/>
      <c r="D17" s="27"/>
      <c r="E17" s="76">
        <f t="shared" si="1"/>
        <v>0</v>
      </c>
      <c r="F17" s="76" t="e">
        <f t="shared" si="2"/>
        <v>#DIV/0!</v>
      </c>
    </row>
    <row r="18" spans="1:8" x14ac:dyDescent="0.3">
      <c r="A18" s="24" t="s">
        <v>97</v>
      </c>
      <c r="B18" s="20" t="s">
        <v>50</v>
      </c>
      <c r="C18" s="26"/>
      <c r="D18" s="27"/>
      <c r="E18" s="76">
        <f t="shared" si="1"/>
        <v>0</v>
      </c>
      <c r="F18" s="76" t="e">
        <f t="shared" si="2"/>
        <v>#DIV/0!</v>
      </c>
    </row>
    <row r="19" spans="1:8" ht="19.899999999999999" customHeight="1" x14ac:dyDescent="0.3">
      <c r="A19" s="29" t="s">
        <v>19</v>
      </c>
      <c r="B19" s="30" t="s">
        <v>51</v>
      </c>
      <c r="C19" s="78">
        <f t="shared" ref="C19:D19" si="4">C20+C21+C22+C23+C24+C25</f>
        <v>0</v>
      </c>
      <c r="D19" s="78">
        <f t="shared" si="4"/>
        <v>0</v>
      </c>
      <c r="E19" s="76">
        <f t="shared" si="1"/>
        <v>0</v>
      </c>
      <c r="F19" s="76" t="e">
        <f t="shared" si="2"/>
        <v>#DIV/0!</v>
      </c>
    </row>
    <row r="20" spans="1:8" ht="31.5" x14ac:dyDescent="0.3">
      <c r="A20" s="31" t="s">
        <v>102</v>
      </c>
      <c r="B20" s="17">
        <v>1410</v>
      </c>
      <c r="C20" s="32"/>
      <c r="D20" s="27"/>
      <c r="E20" s="76">
        <f t="shared" si="1"/>
        <v>0</v>
      </c>
      <c r="F20" s="76" t="e">
        <f t="shared" si="2"/>
        <v>#DIV/0!</v>
      </c>
      <c r="H20" s="28" t="s">
        <v>104</v>
      </c>
    </row>
    <row r="21" spans="1:8" ht="32.25" x14ac:dyDescent="0.3">
      <c r="A21" s="33" t="s">
        <v>101</v>
      </c>
      <c r="B21" s="34">
        <v>1420</v>
      </c>
      <c r="C21" s="36"/>
      <c r="D21" s="37"/>
      <c r="E21" s="76">
        <f t="shared" si="1"/>
        <v>0</v>
      </c>
      <c r="F21" s="76" t="e">
        <f t="shared" si="2"/>
        <v>#DIV/0!</v>
      </c>
      <c r="H21" s="28" t="s">
        <v>105</v>
      </c>
    </row>
    <row r="22" spans="1:8" x14ac:dyDescent="0.3">
      <c r="A22" s="38" t="s">
        <v>31</v>
      </c>
      <c r="B22" s="39">
        <v>1430</v>
      </c>
      <c r="C22" s="41"/>
      <c r="D22" s="42"/>
      <c r="E22" s="76">
        <f t="shared" si="1"/>
        <v>0</v>
      </c>
      <c r="F22" s="76" t="e">
        <f t="shared" si="2"/>
        <v>#DIV/0!</v>
      </c>
    </row>
    <row r="23" spans="1:8" x14ac:dyDescent="0.3">
      <c r="A23" s="43" t="s">
        <v>32</v>
      </c>
      <c r="B23" s="17">
        <v>1440</v>
      </c>
      <c r="C23" s="32"/>
      <c r="D23" s="27"/>
      <c r="E23" s="76">
        <f t="shared" si="1"/>
        <v>0</v>
      </c>
      <c r="F23" s="76" t="e">
        <f t="shared" si="2"/>
        <v>#DIV/0!</v>
      </c>
      <c r="H23" s="28" t="s">
        <v>103</v>
      </c>
    </row>
    <row r="24" spans="1:8" x14ac:dyDescent="0.3">
      <c r="A24" s="43" t="s">
        <v>33</v>
      </c>
      <c r="B24" s="17">
        <v>1450</v>
      </c>
      <c r="C24" s="32"/>
      <c r="D24" s="27"/>
      <c r="E24" s="76">
        <f t="shared" si="1"/>
        <v>0</v>
      </c>
      <c r="F24" s="76" t="e">
        <f t="shared" si="2"/>
        <v>#DIV/0!</v>
      </c>
    </row>
    <row r="25" spans="1:8" ht="32.25" x14ac:dyDescent="0.3">
      <c r="A25" s="44" t="s">
        <v>100</v>
      </c>
      <c r="B25" s="17">
        <v>1470</v>
      </c>
      <c r="C25" s="45"/>
      <c r="D25" s="27"/>
      <c r="E25" s="76">
        <f t="shared" si="1"/>
        <v>0</v>
      </c>
      <c r="F25" s="76" t="e">
        <f t="shared" si="2"/>
        <v>#DIV/0!</v>
      </c>
    </row>
    <row r="26" spans="1:8" ht="18.600000000000001" customHeight="1" x14ac:dyDescent="0.3">
      <c r="A26" s="46" t="s">
        <v>75</v>
      </c>
      <c r="B26" s="47">
        <v>1500</v>
      </c>
      <c r="C26" s="75">
        <f>C12+C13+C16+C19</f>
        <v>0</v>
      </c>
      <c r="D26" s="75">
        <f>D12+D13+D16+D19</f>
        <v>0</v>
      </c>
      <c r="E26" s="76">
        <f t="shared" si="1"/>
        <v>0</v>
      </c>
      <c r="F26" s="76" t="e">
        <f t="shared" si="2"/>
        <v>#DIV/0!</v>
      </c>
    </row>
    <row r="27" spans="1:8" x14ac:dyDescent="0.3">
      <c r="A27" s="163" t="s">
        <v>20</v>
      </c>
      <c r="B27" s="164"/>
      <c r="C27" s="164"/>
      <c r="D27" s="164"/>
      <c r="E27" s="164"/>
      <c r="F27" s="165"/>
    </row>
    <row r="28" spans="1:8" ht="46.9" customHeight="1" x14ac:dyDescent="0.3">
      <c r="A28" s="48" t="s">
        <v>21</v>
      </c>
      <c r="B28" s="49">
        <v>2100</v>
      </c>
      <c r="C28" s="79">
        <f>C29+C42</f>
        <v>0</v>
      </c>
      <c r="D28" s="79">
        <f>D29+D42</f>
        <v>0</v>
      </c>
      <c r="E28" s="76">
        <f t="shared" si="1"/>
        <v>0</v>
      </c>
      <c r="F28" s="76" t="e">
        <f t="shared" si="2"/>
        <v>#DIV/0!</v>
      </c>
    </row>
    <row r="29" spans="1:8" ht="18" customHeight="1" x14ac:dyDescent="0.3">
      <c r="A29" s="48" t="s">
        <v>22</v>
      </c>
      <c r="B29" s="49">
        <v>2110</v>
      </c>
      <c r="C29" s="79">
        <f t="shared" ref="C29:D29" si="5">C30+C31+C32+C33+C34+C35+C36+C37+C38+C39+C40+C41</f>
        <v>0</v>
      </c>
      <c r="D29" s="79">
        <f t="shared" si="5"/>
        <v>0</v>
      </c>
      <c r="E29" s="76">
        <f t="shared" si="1"/>
        <v>0</v>
      </c>
      <c r="F29" s="76" t="e">
        <f t="shared" si="2"/>
        <v>#DIV/0!</v>
      </c>
    </row>
    <row r="30" spans="1:8" ht="18" customHeight="1" x14ac:dyDescent="0.3">
      <c r="A30" s="24" t="s">
        <v>58</v>
      </c>
      <c r="B30" s="50">
        <v>2111</v>
      </c>
      <c r="C30" s="36"/>
      <c r="D30" s="27"/>
      <c r="E30" s="76">
        <f t="shared" si="1"/>
        <v>0</v>
      </c>
      <c r="F30" s="76" t="e">
        <f t="shared" si="2"/>
        <v>#DIV/0!</v>
      </c>
    </row>
    <row r="31" spans="1:8" ht="19.899999999999999" customHeight="1" x14ac:dyDescent="0.3">
      <c r="A31" s="24" t="s">
        <v>59</v>
      </c>
      <c r="B31" s="15">
        <v>2112</v>
      </c>
      <c r="C31" s="26"/>
      <c r="D31" s="27"/>
      <c r="E31" s="76">
        <f t="shared" si="1"/>
        <v>0</v>
      </c>
      <c r="F31" s="76" t="e">
        <f t="shared" si="2"/>
        <v>#DIV/0!</v>
      </c>
    </row>
    <row r="32" spans="1:8" ht="18" customHeight="1" x14ac:dyDescent="0.3">
      <c r="A32" s="24" t="s">
        <v>60</v>
      </c>
      <c r="B32" s="15">
        <v>2113</v>
      </c>
      <c r="C32" s="26"/>
      <c r="D32" s="27"/>
      <c r="E32" s="76">
        <f t="shared" si="1"/>
        <v>0</v>
      </c>
      <c r="F32" s="76" t="e">
        <f t="shared" si="2"/>
        <v>#DIV/0!</v>
      </c>
    </row>
    <row r="33" spans="1:6" ht="18" customHeight="1" x14ac:dyDescent="0.3">
      <c r="A33" s="24" t="s">
        <v>61</v>
      </c>
      <c r="B33" s="15">
        <v>2114</v>
      </c>
      <c r="C33" s="26"/>
      <c r="D33" s="27"/>
      <c r="E33" s="76">
        <f t="shared" si="1"/>
        <v>0</v>
      </c>
      <c r="F33" s="76" t="e">
        <f t="shared" si="2"/>
        <v>#DIV/0!</v>
      </c>
    </row>
    <row r="34" spans="1:6" ht="18" customHeight="1" x14ac:dyDescent="0.3">
      <c r="A34" s="24" t="s">
        <v>62</v>
      </c>
      <c r="B34" s="15">
        <v>2114</v>
      </c>
      <c r="C34" s="26"/>
      <c r="D34" s="27"/>
      <c r="E34" s="76">
        <f t="shared" si="1"/>
        <v>0</v>
      </c>
      <c r="F34" s="76" t="e">
        <f t="shared" si="2"/>
        <v>#DIV/0!</v>
      </c>
    </row>
    <row r="35" spans="1:6" ht="18" customHeight="1" x14ac:dyDescent="0.3">
      <c r="A35" s="24" t="s">
        <v>63</v>
      </c>
      <c r="B35" s="15">
        <v>2115</v>
      </c>
      <c r="C35" s="26"/>
      <c r="D35" s="27"/>
      <c r="E35" s="76">
        <f t="shared" si="1"/>
        <v>0</v>
      </c>
      <c r="F35" s="76" t="e">
        <f t="shared" si="2"/>
        <v>#DIV/0!</v>
      </c>
    </row>
    <row r="36" spans="1:6" ht="18" customHeight="1" x14ac:dyDescent="0.3">
      <c r="A36" s="24" t="s">
        <v>65</v>
      </c>
      <c r="B36" s="15">
        <v>2116</v>
      </c>
      <c r="C36" s="26"/>
      <c r="D36" s="27"/>
      <c r="E36" s="76">
        <f t="shared" si="1"/>
        <v>0</v>
      </c>
      <c r="F36" s="76" t="e">
        <f t="shared" si="2"/>
        <v>#DIV/0!</v>
      </c>
    </row>
    <row r="37" spans="1:6" ht="18" customHeight="1" x14ac:dyDescent="0.3">
      <c r="A37" s="24" t="s">
        <v>64</v>
      </c>
      <c r="B37" s="15">
        <v>2117</v>
      </c>
      <c r="C37" s="26"/>
      <c r="D37" s="27"/>
      <c r="E37" s="76">
        <f t="shared" si="1"/>
        <v>0</v>
      </c>
      <c r="F37" s="76" t="e">
        <f t="shared" si="2"/>
        <v>#DIV/0!</v>
      </c>
    </row>
    <row r="38" spans="1:6" ht="31.5" x14ac:dyDescent="0.3">
      <c r="A38" s="51" t="s">
        <v>66</v>
      </c>
      <c r="B38" s="15">
        <v>2118</v>
      </c>
      <c r="C38" s="26"/>
      <c r="D38" s="27"/>
      <c r="E38" s="76">
        <f t="shared" si="1"/>
        <v>0</v>
      </c>
      <c r="F38" s="76" t="e">
        <f t="shared" si="2"/>
        <v>#DIV/0!</v>
      </c>
    </row>
    <row r="39" spans="1:6" x14ac:dyDescent="0.3">
      <c r="A39" s="24" t="s">
        <v>67</v>
      </c>
      <c r="B39" s="15">
        <f>B38+1</f>
        <v>2119</v>
      </c>
      <c r="C39" s="26"/>
      <c r="D39" s="27"/>
      <c r="E39" s="76">
        <f t="shared" si="1"/>
        <v>0</v>
      </c>
      <c r="F39" s="76" t="e">
        <f t="shared" si="2"/>
        <v>#DIV/0!</v>
      </c>
    </row>
    <row r="40" spans="1:6" x14ac:dyDescent="0.3">
      <c r="A40" s="24" t="s">
        <v>68</v>
      </c>
      <c r="B40" s="15">
        <f t="shared" ref="B40:B41" si="6">B39+1</f>
        <v>2120</v>
      </c>
      <c r="C40" s="26"/>
      <c r="D40" s="27"/>
      <c r="E40" s="76">
        <f t="shared" si="1"/>
        <v>0</v>
      </c>
      <c r="F40" s="76" t="e">
        <f t="shared" si="2"/>
        <v>#DIV/0!</v>
      </c>
    </row>
    <row r="41" spans="1:6" x14ac:dyDescent="0.3">
      <c r="A41" s="24" t="s">
        <v>69</v>
      </c>
      <c r="B41" s="15">
        <f t="shared" si="6"/>
        <v>2121</v>
      </c>
      <c r="C41" s="26"/>
      <c r="D41" s="27"/>
      <c r="E41" s="76">
        <f t="shared" si="1"/>
        <v>0</v>
      </c>
      <c r="F41" s="76" t="e">
        <f t="shared" si="2"/>
        <v>#DIV/0!</v>
      </c>
    </row>
    <row r="42" spans="1:6" x14ac:dyDescent="0.3">
      <c r="A42" s="19" t="s">
        <v>56</v>
      </c>
      <c r="B42" s="52">
        <v>2130</v>
      </c>
      <c r="C42" s="77">
        <f t="shared" ref="C42:D42" si="7">C43+C44+C45+C46</f>
        <v>0</v>
      </c>
      <c r="D42" s="77">
        <f t="shared" si="7"/>
        <v>0</v>
      </c>
      <c r="E42" s="76">
        <f t="shared" si="1"/>
        <v>0</v>
      </c>
      <c r="F42" s="76" t="e">
        <f t="shared" si="2"/>
        <v>#DIV/0!</v>
      </c>
    </row>
    <row r="43" spans="1:6" ht="31.5" x14ac:dyDescent="0.3">
      <c r="A43" s="51" t="s">
        <v>70</v>
      </c>
      <c r="B43" s="15">
        <v>2131</v>
      </c>
      <c r="C43" s="26"/>
      <c r="D43" s="27"/>
      <c r="E43" s="76">
        <f t="shared" si="1"/>
        <v>0</v>
      </c>
      <c r="F43" s="76" t="e">
        <f t="shared" si="2"/>
        <v>#DIV/0!</v>
      </c>
    </row>
    <row r="44" spans="1:6" x14ac:dyDescent="0.3">
      <c r="A44" s="24" t="s">
        <v>71</v>
      </c>
      <c r="B44" s="15">
        <v>2132</v>
      </c>
      <c r="C44" s="26"/>
      <c r="D44" s="27"/>
      <c r="E44" s="76">
        <f t="shared" si="1"/>
        <v>0</v>
      </c>
      <c r="F44" s="76" t="e">
        <f t="shared" si="2"/>
        <v>#DIV/0!</v>
      </c>
    </row>
    <row r="45" spans="1:6" x14ac:dyDescent="0.3">
      <c r="A45" s="24" t="s">
        <v>72</v>
      </c>
      <c r="B45" s="15">
        <v>2133</v>
      </c>
      <c r="C45" s="26"/>
      <c r="D45" s="27"/>
      <c r="E45" s="76">
        <f t="shared" si="1"/>
        <v>0</v>
      </c>
      <c r="F45" s="76" t="e">
        <f t="shared" si="2"/>
        <v>#DIV/0!</v>
      </c>
    </row>
    <row r="46" spans="1:6" x14ac:dyDescent="0.3">
      <c r="A46" s="24" t="s">
        <v>73</v>
      </c>
      <c r="B46" s="15">
        <v>2134</v>
      </c>
      <c r="C46" s="26"/>
      <c r="D46" s="27"/>
      <c r="E46" s="76">
        <f t="shared" si="1"/>
        <v>0</v>
      </c>
      <c r="F46" s="76" t="e">
        <f t="shared" si="2"/>
        <v>#DIV/0!</v>
      </c>
    </row>
    <row r="47" spans="1:6" ht="30.6" customHeight="1" x14ac:dyDescent="0.3">
      <c r="A47" s="19" t="s">
        <v>96</v>
      </c>
      <c r="B47" s="52">
        <v>2200</v>
      </c>
      <c r="C47" s="77">
        <f>C48+C61</f>
        <v>0</v>
      </c>
      <c r="D47" s="77">
        <f>D48+D61</f>
        <v>0</v>
      </c>
      <c r="E47" s="76">
        <f t="shared" si="1"/>
        <v>0</v>
      </c>
      <c r="F47" s="76" t="e">
        <f t="shared" si="2"/>
        <v>#DIV/0!</v>
      </c>
    </row>
    <row r="48" spans="1:6" x14ac:dyDescent="0.3">
      <c r="A48" s="48" t="s">
        <v>22</v>
      </c>
      <c r="B48" s="52">
        <v>2210</v>
      </c>
      <c r="C48" s="77">
        <f t="shared" ref="C48:D48" si="8">C49+C50+C51+C52+C53+C54+C55+C56+C57+C58+C59+C60</f>
        <v>0</v>
      </c>
      <c r="D48" s="77">
        <f t="shared" si="8"/>
        <v>0</v>
      </c>
      <c r="E48" s="76">
        <f t="shared" si="1"/>
        <v>0</v>
      </c>
      <c r="F48" s="76" t="e">
        <f t="shared" si="2"/>
        <v>#DIV/0!</v>
      </c>
    </row>
    <row r="49" spans="1:6" x14ac:dyDescent="0.3">
      <c r="A49" s="24" t="s">
        <v>58</v>
      </c>
      <c r="B49" s="50">
        <v>2211</v>
      </c>
      <c r="C49" s="26"/>
      <c r="D49" s="27"/>
      <c r="E49" s="76">
        <f t="shared" si="1"/>
        <v>0</v>
      </c>
      <c r="F49" s="76" t="e">
        <f t="shared" si="2"/>
        <v>#DIV/0!</v>
      </c>
    </row>
    <row r="50" spans="1:6" x14ac:dyDescent="0.3">
      <c r="A50" s="24" t="s">
        <v>59</v>
      </c>
      <c r="B50" s="15">
        <f>B49+1</f>
        <v>2212</v>
      </c>
      <c r="C50" s="26"/>
      <c r="D50" s="27"/>
      <c r="E50" s="76">
        <f t="shared" si="1"/>
        <v>0</v>
      </c>
      <c r="F50" s="76" t="e">
        <f t="shared" si="2"/>
        <v>#DIV/0!</v>
      </c>
    </row>
    <row r="51" spans="1:6" x14ac:dyDescent="0.3">
      <c r="A51" s="24" t="s">
        <v>60</v>
      </c>
      <c r="B51" s="15">
        <f t="shared" ref="B51:B60" si="9">B50+1</f>
        <v>2213</v>
      </c>
      <c r="C51" s="26"/>
      <c r="D51" s="27"/>
      <c r="E51" s="76">
        <f t="shared" si="1"/>
        <v>0</v>
      </c>
      <c r="F51" s="76" t="e">
        <f t="shared" si="2"/>
        <v>#DIV/0!</v>
      </c>
    </row>
    <row r="52" spans="1:6" x14ac:dyDescent="0.3">
      <c r="A52" s="24" t="s">
        <v>61</v>
      </c>
      <c r="B52" s="15">
        <f t="shared" si="9"/>
        <v>2214</v>
      </c>
      <c r="C52" s="26"/>
      <c r="D52" s="27"/>
      <c r="E52" s="76">
        <f t="shared" si="1"/>
        <v>0</v>
      </c>
      <c r="F52" s="76" t="e">
        <f t="shared" si="2"/>
        <v>#DIV/0!</v>
      </c>
    </row>
    <row r="53" spans="1:6" x14ac:dyDescent="0.3">
      <c r="A53" s="24" t="s">
        <v>62</v>
      </c>
      <c r="B53" s="15">
        <f t="shared" si="9"/>
        <v>2215</v>
      </c>
      <c r="C53" s="26"/>
      <c r="D53" s="27"/>
      <c r="E53" s="76">
        <f t="shared" si="1"/>
        <v>0</v>
      </c>
      <c r="F53" s="76" t="e">
        <f t="shared" si="2"/>
        <v>#DIV/0!</v>
      </c>
    </row>
    <row r="54" spans="1:6" x14ac:dyDescent="0.3">
      <c r="A54" s="24" t="s">
        <v>63</v>
      </c>
      <c r="B54" s="15">
        <f t="shared" si="9"/>
        <v>2216</v>
      </c>
      <c r="C54" s="26"/>
      <c r="D54" s="27"/>
      <c r="E54" s="76">
        <f t="shared" si="1"/>
        <v>0</v>
      </c>
      <c r="F54" s="76" t="e">
        <f t="shared" si="2"/>
        <v>#DIV/0!</v>
      </c>
    </row>
    <row r="55" spans="1:6" x14ac:dyDescent="0.3">
      <c r="A55" s="24" t="s">
        <v>65</v>
      </c>
      <c r="B55" s="15">
        <f t="shared" si="9"/>
        <v>2217</v>
      </c>
      <c r="C55" s="26"/>
      <c r="D55" s="27"/>
      <c r="E55" s="76">
        <f t="shared" si="1"/>
        <v>0</v>
      </c>
      <c r="F55" s="76" t="e">
        <f t="shared" si="2"/>
        <v>#DIV/0!</v>
      </c>
    </row>
    <row r="56" spans="1:6" x14ac:dyDescent="0.3">
      <c r="A56" s="24" t="s">
        <v>64</v>
      </c>
      <c r="B56" s="15">
        <f t="shared" si="9"/>
        <v>2218</v>
      </c>
      <c r="C56" s="26"/>
      <c r="D56" s="27"/>
      <c r="E56" s="76">
        <f t="shared" si="1"/>
        <v>0</v>
      </c>
      <c r="F56" s="76" t="e">
        <f t="shared" si="2"/>
        <v>#DIV/0!</v>
      </c>
    </row>
    <row r="57" spans="1:6" ht="31.5" x14ac:dyDescent="0.3">
      <c r="A57" s="51" t="s">
        <v>66</v>
      </c>
      <c r="B57" s="15">
        <f t="shared" si="9"/>
        <v>2219</v>
      </c>
      <c r="C57" s="26"/>
      <c r="D57" s="27"/>
      <c r="E57" s="76">
        <f t="shared" si="1"/>
        <v>0</v>
      </c>
      <c r="F57" s="76" t="e">
        <f t="shared" si="2"/>
        <v>#DIV/0!</v>
      </c>
    </row>
    <row r="58" spans="1:6" x14ac:dyDescent="0.3">
      <c r="A58" s="24" t="s">
        <v>67</v>
      </c>
      <c r="B58" s="15">
        <f>B57+1</f>
        <v>2220</v>
      </c>
      <c r="C58" s="26"/>
      <c r="D58" s="27"/>
      <c r="E58" s="76">
        <f t="shared" si="1"/>
        <v>0</v>
      </c>
      <c r="F58" s="76" t="e">
        <f t="shared" si="2"/>
        <v>#DIV/0!</v>
      </c>
    </row>
    <row r="59" spans="1:6" x14ac:dyDescent="0.3">
      <c r="A59" s="24" t="s">
        <v>68</v>
      </c>
      <c r="B59" s="15">
        <f t="shared" si="9"/>
        <v>2221</v>
      </c>
      <c r="C59" s="26"/>
      <c r="D59" s="27"/>
      <c r="E59" s="76">
        <f t="shared" si="1"/>
        <v>0</v>
      </c>
      <c r="F59" s="76" t="e">
        <f t="shared" si="2"/>
        <v>#DIV/0!</v>
      </c>
    </row>
    <row r="60" spans="1:6" x14ac:dyDescent="0.3">
      <c r="A60" s="24" t="s">
        <v>69</v>
      </c>
      <c r="B60" s="15">
        <f t="shared" si="9"/>
        <v>2222</v>
      </c>
      <c r="C60" s="26"/>
      <c r="D60" s="27"/>
      <c r="E60" s="76">
        <f t="shared" si="1"/>
        <v>0</v>
      </c>
      <c r="F60" s="76" t="e">
        <f t="shared" si="2"/>
        <v>#DIV/0!</v>
      </c>
    </row>
    <row r="61" spans="1:6" ht="24.6" customHeight="1" x14ac:dyDescent="0.3">
      <c r="A61" s="19" t="s">
        <v>56</v>
      </c>
      <c r="B61" s="52">
        <v>2230</v>
      </c>
      <c r="C61" s="77">
        <f t="shared" ref="C61:D61" si="10">C62+C63+C64+C65</f>
        <v>0</v>
      </c>
      <c r="D61" s="77">
        <f t="shared" si="10"/>
        <v>0</v>
      </c>
      <c r="E61" s="76">
        <f t="shared" si="1"/>
        <v>0</v>
      </c>
      <c r="F61" s="76" t="e">
        <f t="shared" si="2"/>
        <v>#DIV/0!</v>
      </c>
    </row>
    <row r="62" spans="1:6" ht="31.5" x14ac:dyDescent="0.3">
      <c r="A62" s="51" t="s">
        <v>70</v>
      </c>
      <c r="B62" s="15">
        <v>2231</v>
      </c>
      <c r="C62" s="26"/>
      <c r="D62" s="27"/>
      <c r="E62" s="76">
        <f t="shared" si="1"/>
        <v>0</v>
      </c>
      <c r="F62" s="76" t="e">
        <f t="shared" si="2"/>
        <v>#DIV/0!</v>
      </c>
    </row>
    <row r="63" spans="1:6" x14ac:dyDescent="0.3">
      <c r="A63" s="24" t="s">
        <v>71</v>
      </c>
      <c r="B63" s="15">
        <f t="shared" ref="B63:B65" si="11">B62+1</f>
        <v>2232</v>
      </c>
      <c r="C63" s="26"/>
      <c r="D63" s="27"/>
      <c r="E63" s="76">
        <f t="shared" si="1"/>
        <v>0</v>
      </c>
      <c r="F63" s="76" t="e">
        <f t="shared" si="2"/>
        <v>#DIV/0!</v>
      </c>
    </row>
    <row r="64" spans="1:6" ht="17.45" customHeight="1" x14ac:dyDescent="0.3">
      <c r="A64" s="24" t="s">
        <v>72</v>
      </c>
      <c r="B64" s="15">
        <f t="shared" si="11"/>
        <v>2233</v>
      </c>
      <c r="C64" s="26"/>
      <c r="D64" s="27"/>
      <c r="E64" s="76">
        <f t="shared" si="1"/>
        <v>0</v>
      </c>
      <c r="F64" s="76" t="e">
        <f t="shared" si="2"/>
        <v>#DIV/0!</v>
      </c>
    </row>
    <row r="65" spans="1:6" ht="17.45" customHeight="1" x14ac:dyDescent="0.3">
      <c r="A65" s="24" t="s">
        <v>73</v>
      </c>
      <c r="B65" s="15">
        <f t="shared" si="11"/>
        <v>2234</v>
      </c>
      <c r="C65" s="26"/>
      <c r="D65" s="27"/>
      <c r="E65" s="76">
        <f t="shared" si="1"/>
        <v>0</v>
      </c>
      <c r="F65" s="76" t="e">
        <f t="shared" si="2"/>
        <v>#DIV/0!</v>
      </c>
    </row>
    <row r="66" spans="1:6" ht="31.5" x14ac:dyDescent="0.3">
      <c r="A66" s="19" t="s">
        <v>107</v>
      </c>
      <c r="B66" s="52">
        <v>2300</v>
      </c>
      <c r="C66" s="77">
        <f>C67+C71</f>
        <v>0</v>
      </c>
      <c r="D66" s="77">
        <f>D67+D71</f>
        <v>0</v>
      </c>
      <c r="E66" s="76">
        <f t="shared" si="1"/>
        <v>0</v>
      </c>
      <c r="F66" s="76" t="e">
        <f t="shared" si="2"/>
        <v>#DIV/0!</v>
      </c>
    </row>
    <row r="67" spans="1:6" ht="16.899999999999999" customHeight="1" x14ac:dyDescent="0.3">
      <c r="A67" s="48" t="s">
        <v>22</v>
      </c>
      <c r="B67" s="52">
        <f>B48+100</f>
        <v>2310</v>
      </c>
      <c r="C67" s="77">
        <f t="shared" ref="C67:D67" si="12">C68+C69+C70</f>
        <v>0</v>
      </c>
      <c r="D67" s="77">
        <f t="shared" si="12"/>
        <v>0</v>
      </c>
      <c r="E67" s="76">
        <f t="shared" si="1"/>
        <v>0</v>
      </c>
      <c r="F67" s="76" t="e">
        <f t="shared" si="2"/>
        <v>#DIV/0!</v>
      </c>
    </row>
    <row r="68" spans="1:6" ht="16.899999999999999" customHeight="1" x14ac:dyDescent="0.3">
      <c r="A68" s="24" t="s">
        <v>60</v>
      </c>
      <c r="B68" s="15">
        <v>2311</v>
      </c>
      <c r="C68" s="26"/>
      <c r="D68" s="27"/>
      <c r="E68" s="76">
        <f t="shared" si="1"/>
        <v>0</v>
      </c>
      <c r="F68" s="76" t="e">
        <f t="shared" si="2"/>
        <v>#DIV/0!</v>
      </c>
    </row>
    <row r="69" spans="1:6" ht="16.899999999999999" customHeight="1" x14ac:dyDescent="0.3">
      <c r="A69" s="24" t="s">
        <v>61</v>
      </c>
      <c r="B69" s="15">
        <f t="shared" ref="B69" si="13">B68+1</f>
        <v>2312</v>
      </c>
      <c r="C69" s="26"/>
      <c r="D69" s="27"/>
      <c r="E69" s="76">
        <f t="shared" si="1"/>
        <v>0</v>
      </c>
      <c r="F69" s="76" t="e">
        <f t="shared" si="2"/>
        <v>#DIV/0!</v>
      </c>
    </row>
    <row r="70" spans="1:6" x14ac:dyDescent="0.3">
      <c r="A70" s="24" t="s">
        <v>63</v>
      </c>
      <c r="B70" s="15">
        <v>2313</v>
      </c>
      <c r="C70" s="26"/>
      <c r="D70" s="27"/>
      <c r="E70" s="76">
        <f t="shared" si="1"/>
        <v>0</v>
      </c>
      <c r="F70" s="76" t="e">
        <f t="shared" si="2"/>
        <v>#DIV/0!</v>
      </c>
    </row>
    <row r="71" spans="1:6" ht="16.5" customHeight="1" x14ac:dyDescent="0.3">
      <c r="A71" s="19" t="s">
        <v>56</v>
      </c>
      <c r="B71" s="52">
        <v>2330</v>
      </c>
      <c r="C71" s="77">
        <f t="shared" ref="C71:D71" si="14">C72+C73+C74+C75</f>
        <v>0</v>
      </c>
      <c r="D71" s="77">
        <f t="shared" si="14"/>
        <v>0</v>
      </c>
      <c r="E71" s="76">
        <f t="shared" si="1"/>
        <v>0</v>
      </c>
      <c r="F71" s="76" t="e">
        <f t="shared" si="2"/>
        <v>#DIV/0!</v>
      </c>
    </row>
    <row r="72" spans="1:6" ht="31.5" x14ac:dyDescent="0.3">
      <c r="A72" s="51" t="s">
        <v>70</v>
      </c>
      <c r="B72" s="15">
        <v>2331</v>
      </c>
      <c r="C72" s="26"/>
      <c r="D72" s="27"/>
      <c r="E72" s="76">
        <f t="shared" si="1"/>
        <v>0</v>
      </c>
      <c r="F72" s="76" t="e">
        <f t="shared" si="2"/>
        <v>#DIV/0!</v>
      </c>
    </row>
    <row r="73" spans="1:6" ht="19.149999999999999" customHeight="1" x14ac:dyDescent="0.3">
      <c r="A73" s="24" t="s">
        <v>71</v>
      </c>
      <c r="B73" s="15">
        <f t="shared" ref="B73:B75" si="15">B72+1</f>
        <v>2332</v>
      </c>
      <c r="C73" s="26"/>
      <c r="D73" s="27"/>
      <c r="E73" s="76">
        <f t="shared" si="1"/>
        <v>0</v>
      </c>
      <c r="F73" s="76" t="e">
        <f t="shared" si="2"/>
        <v>#DIV/0!</v>
      </c>
    </row>
    <row r="74" spans="1:6" ht="19.149999999999999" customHeight="1" x14ac:dyDescent="0.3">
      <c r="A74" s="24" t="s">
        <v>72</v>
      </c>
      <c r="B74" s="15">
        <f t="shared" si="15"/>
        <v>2333</v>
      </c>
      <c r="C74" s="26"/>
      <c r="D74" s="27"/>
      <c r="E74" s="76">
        <f t="shared" si="1"/>
        <v>0</v>
      </c>
      <c r="F74" s="76" t="e">
        <f t="shared" si="2"/>
        <v>#DIV/0!</v>
      </c>
    </row>
    <row r="75" spans="1:6" ht="16.899999999999999" customHeight="1" x14ac:dyDescent="0.3">
      <c r="A75" s="24" t="s">
        <v>73</v>
      </c>
      <c r="B75" s="15">
        <f t="shared" si="15"/>
        <v>2334</v>
      </c>
      <c r="C75" s="26"/>
      <c r="D75" s="27"/>
      <c r="E75" s="76">
        <f t="shared" si="1"/>
        <v>0</v>
      </c>
      <c r="F75" s="76" t="e">
        <f t="shared" si="2"/>
        <v>#DIV/0!</v>
      </c>
    </row>
    <row r="76" spans="1:6" x14ac:dyDescent="0.3">
      <c r="A76" s="19" t="s">
        <v>23</v>
      </c>
      <c r="B76" s="52">
        <v>2400</v>
      </c>
      <c r="C76" s="77">
        <f>C77+C90</f>
        <v>0</v>
      </c>
      <c r="D76" s="77">
        <f>D77+D90</f>
        <v>0</v>
      </c>
      <c r="E76" s="76">
        <f t="shared" si="1"/>
        <v>0</v>
      </c>
      <c r="F76" s="76" t="e">
        <f t="shared" si="2"/>
        <v>#DIV/0!</v>
      </c>
    </row>
    <row r="77" spans="1:6" ht="16.899999999999999" customHeight="1" x14ac:dyDescent="0.3">
      <c r="A77" s="48" t="s">
        <v>22</v>
      </c>
      <c r="B77" s="52">
        <f>B67+100</f>
        <v>2410</v>
      </c>
      <c r="C77" s="77">
        <f t="shared" ref="C77:D77" si="16">C78+C79+C80+C81+C82+C83+C84+C85+C86+C87+C88+C89</f>
        <v>0</v>
      </c>
      <c r="D77" s="77">
        <f t="shared" si="16"/>
        <v>0</v>
      </c>
      <c r="E77" s="76">
        <f t="shared" ref="E77:E96" si="17">C77-D77</f>
        <v>0</v>
      </c>
      <c r="F77" s="76" t="e">
        <f t="shared" ref="F77:F96" si="18">(D77/C77)*100%</f>
        <v>#DIV/0!</v>
      </c>
    </row>
    <row r="78" spans="1:6" ht="16.899999999999999" customHeight="1" x14ac:dyDescent="0.3">
      <c r="A78" s="24" t="s">
        <v>58</v>
      </c>
      <c r="B78" s="50">
        <v>2411</v>
      </c>
      <c r="C78" s="26"/>
      <c r="D78" s="27"/>
      <c r="E78" s="76">
        <f t="shared" si="17"/>
        <v>0</v>
      </c>
      <c r="F78" s="76" t="e">
        <f t="shared" si="18"/>
        <v>#DIV/0!</v>
      </c>
    </row>
    <row r="79" spans="1:6" ht="16.899999999999999" customHeight="1" x14ac:dyDescent="0.3">
      <c r="A79" s="24" t="s">
        <v>59</v>
      </c>
      <c r="B79" s="15">
        <f t="shared" ref="B79:B89" si="19">B78+1</f>
        <v>2412</v>
      </c>
      <c r="C79" s="26"/>
      <c r="D79" s="27"/>
      <c r="E79" s="76">
        <f t="shared" si="17"/>
        <v>0</v>
      </c>
      <c r="F79" s="76" t="e">
        <f t="shared" si="18"/>
        <v>#DIV/0!</v>
      </c>
    </row>
    <row r="80" spans="1:6" ht="16.899999999999999" customHeight="1" x14ac:dyDescent="0.3">
      <c r="A80" s="24" t="s">
        <v>60</v>
      </c>
      <c r="B80" s="15">
        <f t="shared" si="19"/>
        <v>2413</v>
      </c>
      <c r="C80" s="26"/>
      <c r="D80" s="27"/>
      <c r="E80" s="76">
        <f t="shared" si="17"/>
        <v>0</v>
      </c>
      <c r="F80" s="76" t="e">
        <f t="shared" si="18"/>
        <v>#DIV/0!</v>
      </c>
    </row>
    <row r="81" spans="1:6" ht="16.899999999999999" customHeight="1" x14ac:dyDescent="0.3">
      <c r="A81" s="24" t="s">
        <v>61</v>
      </c>
      <c r="B81" s="15">
        <f t="shared" si="19"/>
        <v>2414</v>
      </c>
      <c r="C81" s="26"/>
      <c r="D81" s="27"/>
      <c r="E81" s="76">
        <f t="shared" si="17"/>
        <v>0</v>
      </c>
      <c r="F81" s="76" t="e">
        <f t="shared" si="18"/>
        <v>#DIV/0!</v>
      </c>
    </row>
    <row r="82" spans="1:6" ht="16.899999999999999" customHeight="1" x14ac:dyDescent="0.3">
      <c r="A82" s="24" t="s">
        <v>62</v>
      </c>
      <c r="B82" s="15">
        <f t="shared" si="19"/>
        <v>2415</v>
      </c>
      <c r="C82" s="26"/>
      <c r="D82" s="27"/>
      <c r="E82" s="76">
        <f t="shared" si="17"/>
        <v>0</v>
      </c>
      <c r="F82" s="76" t="e">
        <f t="shared" si="18"/>
        <v>#DIV/0!</v>
      </c>
    </row>
    <row r="83" spans="1:6" ht="16.899999999999999" customHeight="1" x14ac:dyDescent="0.3">
      <c r="A83" s="24" t="s">
        <v>63</v>
      </c>
      <c r="B83" s="15">
        <f t="shared" si="19"/>
        <v>2416</v>
      </c>
      <c r="C83" s="26"/>
      <c r="D83" s="27"/>
      <c r="E83" s="76">
        <f t="shared" si="17"/>
        <v>0</v>
      </c>
      <c r="F83" s="76" t="e">
        <f t="shared" si="18"/>
        <v>#DIV/0!</v>
      </c>
    </row>
    <row r="84" spans="1:6" ht="16.899999999999999" customHeight="1" x14ac:dyDescent="0.3">
      <c r="A84" s="24" t="s">
        <v>65</v>
      </c>
      <c r="B84" s="15">
        <f t="shared" si="19"/>
        <v>2417</v>
      </c>
      <c r="C84" s="26"/>
      <c r="D84" s="27"/>
      <c r="E84" s="76">
        <f t="shared" si="17"/>
        <v>0</v>
      </c>
      <c r="F84" s="76" t="e">
        <f t="shared" si="18"/>
        <v>#DIV/0!</v>
      </c>
    </row>
    <row r="85" spans="1:6" ht="16.899999999999999" customHeight="1" x14ac:dyDescent="0.3">
      <c r="A85" s="24" t="s">
        <v>64</v>
      </c>
      <c r="B85" s="15">
        <f t="shared" si="19"/>
        <v>2418</v>
      </c>
      <c r="C85" s="26"/>
      <c r="D85" s="27"/>
      <c r="E85" s="76">
        <f t="shared" si="17"/>
        <v>0</v>
      </c>
      <c r="F85" s="76" t="e">
        <f t="shared" si="18"/>
        <v>#DIV/0!</v>
      </c>
    </row>
    <row r="86" spans="1:6" ht="31.5" x14ac:dyDescent="0.3">
      <c r="A86" s="51" t="s">
        <v>66</v>
      </c>
      <c r="B86" s="15">
        <f t="shared" si="19"/>
        <v>2419</v>
      </c>
      <c r="C86" s="26"/>
      <c r="D86" s="27"/>
      <c r="E86" s="76">
        <f t="shared" si="17"/>
        <v>0</v>
      </c>
      <c r="F86" s="76" t="e">
        <f t="shared" si="18"/>
        <v>#DIV/0!</v>
      </c>
    </row>
    <row r="87" spans="1:6" ht="16.899999999999999" customHeight="1" x14ac:dyDescent="0.3">
      <c r="A87" s="24" t="s">
        <v>67</v>
      </c>
      <c r="B87" s="15">
        <f>B86+1</f>
        <v>2420</v>
      </c>
      <c r="C87" s="26"/>
      <c r="D87" s="27"/>
      <c r="E87" s="76">
        <f t="shared" si="17"/>
        <v>0</v>
      </c>
      <c r="F87" s="76" t="e">
        <f t="shared" si="18"/>
        <v>#DIV/0!</v>
      </c>
    </row>
    <row r="88" spans="1:6" ht="16.899999999999999" customHeight="1" x14ac:dyDescent="0.3">
      <c r="A88" s="24" t="s">
        <v>68</v>
      </c>
      <c r="B88" s="15">
        <f t="shared" si="19"/>
        <v>2421</v>
      </c>
      <c r="C88" s="26"/>
      <c r="D88" s="27"/>
      <c r="E88" s="76">
        <f t="shared" si="17"/>
        <v>0</v>
      </c>
      <c r="F88" s="76" t="e">
        <f t="shared" si="18"/>
        <v>#DIV/0!</v>
      </c>
    </row>
    <row r="89" spans="1:6" ht="16.899999999999999" customHeight="1" x14ac:dyDescent="0.3">
      <c r="A89" s="24" t="s">
        <v>69</v>
      </c>
      <c r="B89" s="15">
        <f t="shared" si="19"/>
        <v>2422</v>
      </c>
      <c r="C89" s="26"/>
      <c r="D89" s="27"/>
      <c r="E89" s="76">
        <f t="shared" si="17"/>
        <v>0</v>
      </c>
      <c r="F89" s="76" t="e">
        <f t="shared" si="18"/>
        <v>#DIV/0!</v>
      </c>
    </row>
    <row r="90" spans="1:6" ht="16.899999999999999" customHeight="1" x14ac:dyDescent="0.3">
      <c r="A90" s="19" t="s">
        <v>56</v>
      </c>
      <c r="B90" s="52">
        <f>B71+100</f>
        <v>2430</v>
      </c>
      <c r="C90" s="77">
        <f t="shared" ref="C90:D90" si="20">C91+C92+C93+C94</f>
        <v>0</v>
      </c>
      <c r="D90" s="77">
        <f t="shared" si="20"/>
        <v>0</v>
      </c>
      <c r="E90" s="76">
        <f t="shared" si="17"/>
        <v>0</v>
      </c>
      <c r="F90" s="76" t="e">
        <f t="shared" si="18"/>
        <v>#DIV/0!</v>
      </c>
    </row>
    <row r="91" spans="1:6" ht="31.5" x14ac:dyDescent="0.3">
      <c r="A91" s="51" t="s">
        <v>70</v>
      </c>
      <c r="B91" s="15">
        <v>2431</v>
      </c>
      <c r="C91" s="26"/>
      <c r="D91" s="27"/>
      <c r="E91" s="76">
        <f t="shared" si="17"/>
        <v>0</v>
      </c>
      <c r="F91" s="76" t="e">
        <f t="shared" si="18"/>
        <v>#DIV/0!</v>
      </c>
    </row>
    <row r="92" spans="1:6" ht="16.899999999999999" customHeight="1" x14ac:dyDescent="0.3">
      <c r="A92" s="24" t="s">
        <v>71</v>
      </c>
      <c r="B92" s="15">
        <f t="shared" ref="B92:B94" si="21">B91+1</f>
        <v>2432</v>
      </c>
      <c r="C92" s="26"/>
      <c r="D92" s="27"/>
      <c r="E92" s="76">
        <f t="shared" si="17"/>
        <v>0</v>
      </c>
      <c r="F92" s="76" t="e">
        <f t="shared" si="18"/>
        <v>#DIV/0!</v>
      </c>
    </row>
    <row r="93" spans="1:6" ht="16.899999999999999" customHeight="1" x14ac:dyDescent="0.3">
      <c r="A93" s="24" t="s">
        <v>72</v>
      </c>
      <c r="B93" s="15">
        <f t="shared" si="21"/>
        <v>2433</v>
      </c>
      <c r="C93" s="26"/>
      <c r="D93" s="27"/>
      <c r="E93" s="76">
        <f t="shared" si="17"/>
        <v>0</v>
      </c>
      <c r="F93" s="76" t="e">
        <f t="shared" si="18"/>
        <v>#DIV/0!</v>
      </c>
    </row>
    <row r="94" spans="1:6" ht="16.899999999999999" customHeight="1" x14ac:dyDescent="0.3">
      <c r="A94" s="24" t="s">
        <v>73</v>
      </c>
      <c r="B94" s="15">
        <f t="shared" si="21"/>
        <v>2434</v>
      </c>
      <c r="C94" s="26"/>
      <c r="D94" s="27"/>
      <c r="E94" s="76">
        <f t="shared" si="17"/>
        <v>0</v>
      </c>
      <c r="F94" s="76" t="e">
        <f t="shared" si="18"/>
        <v>#DIV/0!</v>
      </c>
    </row>
    <row r="95" spans="1:6" ht="16.899999999999999" customHeight="1" x14ac:dyDescent="0.3">
      <c r="A95" s="19" t="s">
        <v>108</v>
      </c>
      <c r="B95" s="52">
        <v>2440</v>
      </c>
      <c r="C95" s="26"/>
      <c r="D95" s="53"/>
      <c r="E95" s="76">
        <f t="shared" si="17"/>
        <v>0</v>
      </c>
      <c r="F95" s="76" t="e">
        <f t="shared" si="18"/>
        <v>#DIV/0!</v>
      </c>
    </row>
    <row r="96" spans="1:6" ht="16.899999999999999" customHeight="1" x14ac:dyDescent="0.3">
      <c r="A96" s="19" t="s">
        <v>34</v>
      </c>
      <c r="B96" s="52">
        <v>2500</v>
      </c>
      <c r="C96" s="77">
        <f t="shared" ref="C96:D96" si="22">C76+C66+C47+C28+C95</f>
        <v>0</v>
      </c>
      <c r="D96" s="77">
        <f t="shared" si="22"/>
        <v>0</v>
      </c>
      <c r="E96" s="76">
        <f t="shared" si="17"/>
        <v>0</v>
      </c>
      <c r="F96" s="76" t="e">
        <f t="shared" si="18"/>
        <v>#DIV/0!</v>
      </c>
    </row>
    <row r="97" spans="1:7" ht="15" customHeight="1" x14ac:dyDescent="0.3">
      <c r="A97" s="160" t="s">
        <v>76</v>
      </c>
      <c r="B97" s="161"/>
      <c r="C97" s="161"/>
      <c r="D97" s="161"/>
      <c r="E97" s="161"/>
      <c r="F97" s="162"/>
    </row>
    <row r="98" spans="1:7" ht="23.45" customHeight="1" x14ac:dyDescent="0.3">
      <c r="A98" s="19" t="s">
        <v>35</v>
      </c>
      <c r="B98" s="54">
        <v>3000</v>
      </c>
      <c r="C98" s="78">
        <f>C26-C96</f>
        <v>0</v>
      </c>
      <c r="D98" s="78">
        <f>D26-D96</f>
        <v>0</v>
      </c>
      <c r="E98" s="78">
        <f>E26-E96</f>
        <v>0</v>
      </c>
      <c r="F98" s="76" t="e">
        <f t="shared" ref="F98:F99" si="23">(D98/C98)*100%</f>
        <v>#DIV/0!</v>
      </c>
      <c r="G98" s="28" t="s">
        <v>109</v>
      </c>
    </row>
    <row r="99" spans="1:7" ht="17.45" customHeight="1" x14ac:dyDescent="0.3">
      <c r="A99" s="24" t="s">
        <v>36</v>
      </c>
      <c r="B99" s="17">
        <v>3100</v>
      </c>
      <c r="C99" s="80">
        <f t="shared" ref="C99:E99" si="24">C98-C100</f>
        <v>0</v>
      </c>
      <c r="D99" s="80">
        <f t="shared" si="24"/>
        <v>0</v>
      </c>
      <c r="E99" s="80">
        <f t="shared" si="24"/>
        <v>0</v>
      </c>
      <c r="F99" s="76" t="e">
        <f t="shared" si="23"/>
        <v>#DIV/0!</v>
      </c>
    </row>
    <row r="100" spans="1:7" ht="16.149999999999999" customHeight="1" x14ac:dyDescent="0.3">
      <c r="A100" s="55" t="s">
        <v>37</v>
      </c>
      <c r="B100" s="17">
        <v>3200</v>
      </c>
      <c r="C100" s="45"/>
      <c r="D100" s="27"/>
      <c r="E100" s="27"/>
      <c r="F100" s="27"/>
    </row>
    <row r="101" spans="1:7" ht="16.899999999999999" customHeight="1" x14ac:dyDescent="0.3">
      <c r="A101" s="160" t="s">
        <v>24</v>
      </c>
      <c r="B101" s="161"/>
      <c r="C101" s="161"/>
      <c r="D101" s="161"/>
      <c r="E101" s="161"/>
      <c r="F101" s="162"/>
    </row>
    <row r="102" spans="1:7" ht="16.899999999999999" customHeight="1" x14ac:dyDescent="0.3">
      <c r="A102" s="56" t="s">
        <v>4</v>
      </c>
      <c r="B102" s="15">
        <v>4110</v>
      </c>
      <c r="C102" s="26"/>
      <c r="D102" s="27"/>
      <c r="E102" s="78">
        <f t="shared" ref="E102:E110" si="25">E30-E100</f>
        <v>0</v>
      </c>
      <c r="F102" s="76" t="e">
        <f t="shared" ref="F102:F110" si="26">(D102/C102)*100%</f>
        <v>#DIV/0!</v>
      </c>
    </row>
    <row r="103" spans="1:7" x14ac:dyDescent="0.3">
      <c r="A103" s="56" t="s">
        <v>5</v>
      </c>
      <c r="B103" s="15">
        <v>4120</v>
      </c>
      <c r="C103" s="26"/>
      <c r="D103" s="27"/>
      <c r="E103" s="78">
        <f t="shared" si="25"/>
        <v>0</v>
      </c>
      <c r="F103" s="76" t="e">
        <f t="shared" si="26"/>
        <v>#DIV/0!</v>
      </c>
    </row>
    <row r="104" spans="1:7" x14ac:dyDescent="0.3">
      <c r="A104" s="56" t="s">
        <v>6</v>
      </c>
      <c r="B104" s="15">
        <v>4130</v>
      </c>
      <c r="C104" s="26"/>
      <c r="D104" s="27"/>
      <c r="E104" s="78">
        <f t="shared" si="25"/>
        <v>0</v>
      </c>
      <c r="F104" s="76" t="e">
        <f t="shared" si="26"/>
        <v>#DIV/0!</v>
      </c>
    </row>
    <row r="105" spans="1:7" ht="18" customHeight="1" x14ac:dyDescent="0.3">
      <c r="A105" s="56" t="s">
        <v>7</v>
      </c>
      <c r="B105" s="15">
        <v>4140</v>
      </c>
      <c r="C105" s="26"/>
      <c r="D105" s="27"/>
      <c r="E105" s="78">
        <f t="shared" si="25"/>
        <v>0</v>
      </c>
      <c r="F105" s="76" t="e">
        <f t="shared" si="26"/>
        <v>#DIV/0!</v>
      </c>
    </row>
    <row r="106" spans="1:7" ht="31.5" x14ac:dyDescent="0.3">
      <c r="A106" s="24" t="s">
        <v>8</v>
      </c>
      <c r="B106" s="15">
        <v>4150</v>
      </c>
      <c r="C106" s="26"/>
      <c r="D106" s="27"/>
      <c r="E106" s="78">
        <f t="shared" si="25"/>
        <v>0</v>
      </c>
      <c r="F106" s="76" t="e">
        <f t="shared" si="26"/>
        <v>#DIV/0!</v>
      </c>
    </row>
    <row r="107" spans="1:7" x14ac:dyDescent="0.3">
      <c r="A107" s="56" t="s">
        <v>25</v>
      </c>
      <c r="B107" s="15">
        <v>4160</v>
      </c>
      <c r="C107" s="26"/>
      <c r="D107" s="27"/>
      <c r="E107" s="78">
        <f t="shared" si="25"/>
        <v>0</v>
      </c>
      <c r="F107" s="76" t="e">
        <f t="shared" si="26"/>
        <v>#DIV/0!</v>
      </c>
    </row>
    <row r="108" spans="1:7" ht="24.6" customHeight="1" x14ac:dyDescent="0.3">
      <c r="A108" s="57" t="s">
        <v>9</v>
      </c>
      <c r="B108" s="47">
        <v>4200</v>
      </c>
      <c r="C108" s="75">
        <f t="shared" ref="C108:D108" si="27">SUM(C102:C107)</f>
        <v>0</v>
      </c>
      <c r="D108" s="75">
        <f t="shared" si="27"/>
        <v>0</v>
      </c>
      <c r="E108" s="75">
        <f t="shared" si="25"/>
        <v>0</v>
      </c>
      <c r="F108" s="76" t="e">
        <f t="shared" si="26"/>
        <v>#DIV/0!</v>
      </c>
    </row>
    <row r="109" spans="1:7" ht="16.899999999999999" customHeight="1" x14ac:dyDescent="0.3">
      <c r="A109" s="160" t="s">
        <v>52</v>
      </c>
      <c r="B109" s="161"/>
      <c r="C109" s="161"/>
      <c r="D109" s="161"/>
      <c r="E109" s="161"/>
      <c r="F109" s="162"/>
    </row>
    <row r="110" spans="1:7" ht="16.899999999999999" customHeight="1" x14ac:dyDescent="0.3">
      <c r="A110" s="58" t="s">
        <v>38</v>
      </c>
      <c r="B110" s="17">
        <v>5110</v>
      </c>
      <c r="C110" s="75">
        <f t="shared" ref="C110:D110" si="28">C78+C49+C30</f>
        <v>0</v>
      </c>
      <c r="D110" s="75">
        <f t="shared" si="28"/>
        <v>0</v>
      </c>
      <c r="E110" s="78">
        <f t="shared" si="25"/>
        <v>0</v>
      </c>
      <c r="F110" s="76" t="e">
        <f t="shared" si="26"/>
        <v>#DIV/0!</v>
      </c>
    </row>
    <row r="111" spans="1:7" ht="16.899999999999999" customHeight="1" x14ac:dyDescent="0.3">
      <c r="A111" s="59" t="s">
        <v>39</v>
      </c>
      <c r="B111" s="60">
        <v>5120</v>
      </c>
      <c r="C111" s="61" t="e">
        <f>C110/C113/3</f>
        <v>#DIV/0!</v>
      </c>
      <c r="D111" s="61" t="e">
        <f t="shared" ref="D111:F111" si="29">D110/D113/3</f>
        <v>#DIV/0!</v>
      </c>
      <c r="E111" s="61" t="e">
        <f t="shared" si="29"/>
        <v>#DIV/0!</v>
      </c>
      <c r="F111" s="61" t="e">
        <f t="shared" si="29"/>
        <v>#DIV/0!</v>
      </c>
    </row>
    <row r="112" spans="1:7" ht="16.899999999999999" customHeight="1" x14ac:dyDescent="0.3">
      <c r="A112" s="62"/>
      <c r="B112" s="62"/>
      <c r="C112" s="17" t="s">
        <v>40</v>
      </c>
      <c r="D112" s="18" t="s">
        <v>41</v>
      </c>
      <c r="E112" s="18" t="s">
        <v>42</v>
      </c>
      <c r="F112" s="18" t="s">
        <v>43</v>
      </c>
    </row>
    <row r="113" spans="1:6" x14ac:dyDescent="0.3">
      <c r="A113" s="63" t="s">
        <v>26</v>
      </c>
      <c r="B113" s="50">
        <v>5130</v>
      </c>
      <c r="C113" s="65"/>
      <c r="D113" s="66"/>
      <c r="E113" s="66"/>
      <c r="F113" s="66"/>
    </row>
    <row r="114" spans="1:6" x14ac:dyDescent="0.3">
      <c r="A114" s="24" t="s">
        <v>27</v>
      </c>
      <c r="B114" s="15">
        <v>5140</v>
      </c>
      <c r="C114" s="26"/>
      <c r="D114" s="27"/>
      <c r="E114" s="27"/>
      <c r="F114" s="27"/>
    </row>
    <row r="115" spans="1:6" ht="18.600000000000001" customHeight="1" x14ac:dyDescent="0.3">
      <c r="A115" s="67"/>
      <c r="B115" s="68"/>
      <c r="C115" s="69"/>
      <c r="D115" s="70"/>
      <c r="E115" s="70"/>
      <c r="F115" s="70"/>
    </row>
    <row r="116" spans="1:6" ht="21.75" customHeight="1" x14ac:dyDescent="0.3">
      <c r="A116" s="71" t="s">
        <v>110</v>
      </c>
      <c r="B116" s="72"/>
      <c r="C116" s="73"/>
    </row>
    <row r="117" spans="1:6" x14ac:dyDescent="0.3">
      <c r="A117" s="71"/>
      <c r="B117" s="72"/>
      <c r="C117" s="126"/>
    </row>
    <row r="118" spans="1:6" ht="13.9" customHeight="1" x14ac:dyDescent="0.3"/>
    <row r="119" spans="1:6" ht="13.9" customHeight="1" x14ac:dyDescent="0.3"/>
    <row r="120" spans="1:6" x14ac:dyDescent="0.3">
      <c r="A120" s="4"/>
      <c r="B120" s="4"/>
      <c r="C120" s="5"/>
      <c r="D120" s="5"/>
      <c r="E120" s="5"/>
    </row>
    <row r="121" spans="1:6" x14ac:dyDescent="0.3">
      <c r="A121" s="4"/>
      <c r="B121" s="4"/>
      <c r="C121" s="5"/>
      <c r="D121" s="5"/>
      <c r="E121" s="5"/>
    </row>
    <row r="122" spans="1:6" x14ac:dyDescent="0.3">
      <c r="A122" s="4"/>
      <c r="B122" s="4"/>
      <c r="C122" s="5"/>
      <c r="D122" s="5"/>
      <c r="E122" s="5"/>
    </row>
    <row r="123" spans="1:6" x14ac:dyDescent="0.3">
      <c r="A123" s="4"/>
      <c r="B123" s="4"/>
      <c r="C123" s="5"/>
      <c r="D123" s="5"/>
      <c r="E123" s="5"/>
    </row>
    <row r="124" spans="1:6" x14ac:dyDescent="0.3">
      <c r="A124" s="4"/>
      <c r="B124" s="4"/>
      <c r="C124" s="5"/>
      <c r="D124" s="5"/>
      <c r="E124" s="5"/>
    </row>
    <row r="125" spans="1:6" x14ac:dyDescent="0.3">
      <c r="A125" s="4"/>
      <c r="B125" s="4"/>
      <c r="C125" s="5"/>
      <c r="D125" s="5"/>
      <c r="E125" s="5"/>
    </row>
  </sheetData>
  <sheetProtection password="CF7A" sheet="1" objects="1" scenarios="1"/>
  <mergeCells count="13">
    <mergeCell ref="A11:F11"/>
    <mergeCell ref="A27:F27"/>
    <mergeCell ref="A97:F97"/>
    <mergeCell ref="A101:F101"/>
    <mergeCell ref="A109:F109"/>
    <mergeCell ref="A6:F6"/>
    <mergeCell ref="A8:A9"/>
    <mergeCell ref="B8:B9"/>
    <mergeCell ref="C8:F8"/>
    <mergeCell ref="C2:F2"/>
    <mergeCell ref="A3:F3"/>
    <mergeCell ref="A4:F4"/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Додаток 1 (форма плану)</vt:lpstr>
      <vt:lpstr>розрахунок доходів від НСЗУ</vt:lpstr>
      <vt:lpstr>Дані про персонал та зп</vt:lpstr>
      <vt:lpstr>МТО</vt:lpstr>
      <vt:lpstr>фін 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User</cp:lastModifiedBy>
  <cp:lastPrinted>2019-12-24T11:16:25Z</cp:lastPrinted>
  <dcterms:created xsi:type="dcterms:W3CDTF">2016-09-17T08:38:05Z</dcterms:created>
  <dcterms:modified xsi:type="dcterms:W3CDTF">2019-12-24T11:17:46Z</dcterms:modified>
</cp:coreProperties>
</file>