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7550" windowHeight="10035"/>
  </bookViews>
  <sheets>
    <sheet name="Sheet" sheetId="1" r:id="rId1"/>
  </sheets>
  <definedNames>
    <definedName name="_xlnm._FilterDatabase" localSheetId="0" hidden="1">Sheet!$A$5:$BD$15</definedName>
  </definedNames>
  <calcPr calcId="162913"/>
</workbook>
</file>

<file path=xl/calcChain.xml><?xml version="1.0" encoding="utf-8"?>
<calcChain xmlns="http://schemas.openxmlformats.org/spreadsheetml/2006/main">
  <c r="B94" i="1" l="1"/>
  <c r="B93" i="1"/>
  <c r="AQ92" i="1"/>
  <c r="B92" i="1"/>
  <c r="AQ91" i="1"/>
  <c r="C91" i="1"/>
  <c r="B91" i="1"/>
  <c r="B90" i="1"/>
  <c r="AQ89" i="1"/>
  <c r="B89" i="1"/>
  <c r="B88" i="1"/>
  <c r="AQ87" i="1"/>
  <c r="B87" i="1"/>
  <c r="B86" i="1"/>
  <c r="B85" i="1"/>
  <c r="B84" i="1"/>
  <c r="B83" i="1"/>
  <c r="B82" i="1"/>
  <c r="B81" i="1"/>
  <c r="B80" i="1"/>
  <c r="B79" i="1"/>
  <c r="AQ78" i="1"/>
  <c r="B78" i="1"/>
  <c r="AQ77" i="1"/>
  <c r="B77" i="1"/>
  <c r="B76" i="1"/>
  <c r="AQ75" i="1"/>
  <c r="B75" i="1"/>
  <c r="AQ74" i="1"/>
  <c r="B74" i="1"/>
  <c r="AQ73" i="1"/>
  <c r="B73" i="1"/>
  <c r="AQ72" i="1"/>
  <c r="B72" i="1"/>
  <c r="B71" i="1"/>
  <c r="B70" i="1"/>
  <c r="B69" i="1"/>
  <c r="B68" i="1"/>
  <c r="B67" i="1"/>
  <c r="B66" i="1"/>
  <c r="B65" i="1"/>
  <c r="B64" i="1"/>
  <c r="AQ63" i="1"/>
  <c r="B63" i="1"/>
  <c r="B62" i="1"/>
  <c r="B61" i="1"/>
  <c r="B60" i="1"/>
  <c r="AQ59" i="1"/>
  <c r="B59" i="1"/>
  <c r="B58" i="1"/>
  <c r="B57" i="1"/>
  <c r="B56" i="1"/>
  <c r="B55" i="1"/>
  <c r="AQ54" i="1"/>
  <c r="B54" i="1"/>
  <c r="B53" i="1"/>
  <c r="AQ52" i="1"/>
  <c r="B52" i="1"/>
  <c r="B51" i="1"/>
  <c r="B50" i="1"/>
  <c r="B49" i="1"/>
  <c r="B48" i="1"/>
  <c r="B47" i="1"/>
  <c r="B46" i="1"/>
  <c r="B45" i="1"/>
  <c r="AQ44" i="1"/>
  <c r="B44" i="1"/>
  <c r="B43" i="1"/>
  <c r="AQ42" i="1"/>
  <c r="B42" i="1"/>
  <c r="AQ41" i="1"/>
  <c r="B41" i="1"/>
  <c r="B40" i="1"/>
  <c r="B39" i="1"/>
  <c r="B38" i="1"/>
  <c r="B37" i="1"/>
  <c r="B36" i="1"/>
  <c r="B35" i="1"/>
  <c r="AQ34" i="1"/>
  <c r="B34" i="1"/>
  <c r="B33" i="1"/>
  <c r="AQ32" i="1"/>
  <c r="B32" i="1"/>
  <c r="B31" i="1"/>
  <c r="B30" i="1"/>
  <c r="B29" i="1"/>
  <c r="B28" i="1"/>
  <c r="AQ27" i="1"/>
  <c r="B27" i="1"/>
  <c r="B26" i="1"/>
  <c r="B25" i="1"/>
  <c r="B24" i="1"/>
  <c r="B23" i="1"/>
  <c r="B22" i="1"/>
  <c r="B21" i="1"/>
  <c r="AQ20" i="1"/>
  <c r="B20" i="1"/>
  <c r="AQ19" i="1"/>
  <c r="B19" i="1"/>
  <c r="AQ18" i="1"/>
  <c r="B18" i="1"/>
  <c r="AQ17" i="1"/>
  <c r="B17" i="1"/>
  <c r="AQ16" i="1"/>
  <c r="B16" i="1"/>
  <c r="B15" i="1"/>
  <c r="AQ14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<sst xmlns="http://schemas.openxmlformats.org/spreadsheetml/2006/main" count="2444" uniqueCount="490">
  <si>
    <t xml:space="preserve">  Електрична енергія</t>
  </si>
  <si>
    <t xml:space="preserve">  електрична енергія</t>
  </si>
  <si>
    <t xml:space="preserve"> Професійне навчання матросів-рятувальників </t>
  </si>
  <si>
    <t>% зниження</t>
  </si>
  <si>
    <t>+38 056 3734574</t>
  </si>
  <si>
    <t>+380444240434</t>
  </si>
  <si>
    <t>+380501406645</t>
  </si>
  <si>
    <t>+380501810710</t>
  </si>
  <si>
    <t>+380506209989</t>
  </si>
  <si>
    <t>+380507684190</t>
  </si>
  <si>
    <t>+380508723560</t>
  </si>
  <si>
    <t>+380562353533</t>
  </si>
  <si>
    <t>+380562368542</t>
  </si>
  <si>
    <t>+3805627676378</t>
  </si>
  <si>
    <t>+380563704425</t>
  </si>
  <si>
    <t>+380563705270</t>
  </si>
  <si>
    <t>+380563734574</t>
  </si>
  <si>
    <t>+380563735779</t>
  </si>
  <si>
    <t xml:space="preserve">+380563735779 </t>
  </si>
  <si>
    <t>+380567445818</t>
  </si>
  <si>
    <t>+380567530040</t>
  </si>
  <si>
    <t>+380567765763</t>
  </si>
  <si>
    <t>+380567782067</t>
  </si>
  <si>
    <t>+380567902285</t>
  </si>
  <si>
    <t>+380567909900</t>
  </si>
  <si>
    <t>+380577563696</t>
  </si>
  <si>
    <t>+380636390928</t>
  </si>
  <si>
    <t>+380663692161</t>
  </si>
  <si>
    <t>+380665707003</t>
  </si>
  <si>
    <t>+380667853024</t>
  </si>
  <si>
    <t>+380668177997</t>
  </si>
  <si>
    <t>+380672336577</t>
  </si>
  <si>
    <t>+380674164047</t>
  </si>
  <si>
    <t>+380675390890</t>
  </si>
  <si>
    <t>+380675455086</t>
  </si>
  <si>
    <t>+380675621055</t>
  </si>
  <si>
    <t>+380675664988</t>
  </si>
  <si>
    <t>+380676334521</t>
  </si>
  <si>
    <t>+380678635843</t>
  </si>
  <si>
    <t>+380800218215</t>
  </si>
  <si>
    <t>+380933010616</t>
  </si>
  <si>
    <t>+380963593464</t>
  </si>
  <si>
    <t>+380968286706</t>
  </si>
  <si>
    <t>+380974592023</t>
  </si>
  <si>
    <t>+380975226527</t>
  </si>
  <si>
    <t>+380980223570,+380994109322</t>
  </si>
  <si>
    <t>+380983268406</t>
  </si>
  <si>
    <t>+380985552955</t>
  </si>
  <si>
    <t>+380990924394</t>
  </si>
  <si>
    <t>+380991555666</t>
  </si>
  <si>
    <t>0 (0)</t>
  </si>
  <si>
    <t>0 (0) / 0 (0)</t>
  </si>
  <si>
    <t>00102-00</t>
  </si>
  <si>
    <t>0050057813</t>
  </si>
  <si>
    <t>005025/2020</t>
  </si>
  <si>
    <t>00966-00</t>
  </si>
  <si>
    <t>02027954</t>
  </si>
  <si>
    <t>02128158</t>
  </si>
  <si>
    <t>0312</t>
  </si>
  <si>
    <t>03410000-7 Деревина</t>
  </si>
  <si>
    <t>04116-00</t>
  </si>
  <si>
    <t>0445854290</t>
  </si>
  <si>
    <t>09120000-6 Газове паливо</t>
  </si>
  <si>
    <t>09132000-3 Бензин;09134200-9 Дизельне паливо</t>
  </si>
  <si>
    <t>09310000-5 Електрична енергія</t>
  </si>
  <si>
    <t>0957042436</t>
  </si>
  <si>
    <t>1</t>
  </si>
  <si>
    <t>1 (0)</t>
  </si>
  <si>
    <t>1 (1)</t>
  </si>
  <si>
    <t>1/2019</t>
  </si>
  <si>
    <t>10</t>
  </si>
  <si>
    <t>11</t>
  </si>
  <si>
    <t>11/2018</t>
  </si>
  <si>
    <t>12</t>
  </si>
  <si>
    <t>12/10/2018</t>
  </si>
  <si>
    <t>13</t>
  </si>
  <si>
    <t>14</t>
  </si>
  <si>
    <t>15</t>
  </si>
  <si>
    <t>15/2019</t>
  </si>
  <si>
    <t>16</t>
  </si>
  <si>
    <t>16/2018</t>
  </si>
  <si>
    <t>16160000-4 Садова техніка різна</t>
  </si>
  <si>
    <t>1675503692</t>
  </si>
  <si>
    <t>17</t>
  </si>
  <si>
    <t>17/2019</t>
  </si>
  <si>
    <t>18/2018</t>
  </si>
  <si>
    <t>18/2019</t>
  </si>
  <si>
    <t>1885407737</t>
  </si>
  <si>
    <t>19143995</t>
  </si>
  <si>
    <t>2</t>
  </si>
  <si>
    <t>2/2019</t>
  </si>
  <si>
    <t>2/2020</t>
  </si>
  <si>
    <t>20 ДН</t>
  </si>
  <si>
    <t>20/2018</t>
  </si>
  <si>
    <t>20262860</t>
  </si>
  <si>
    <t>21/2019</t>
  </si>
  <si>
    <t>21856290</t>
  </si>
  <si>
    <t>22/2019</t>
  </si>
  <si>
    <t>22200000-2 Газети, періодичні спеціалізовані та інші періодичні видання і журнали</t>
  </si>
  <si>
    <t>23/2019</t>
  </si>
  <si>
    <t>23359034</t>
  </si>
  <si>
    <t>24/2019</t>
  </si>
  <si>
    <t>24477540</t>
  </si>
  <si>
    <t>2744015045</t>
  </si>
  <si>
    <t>2752600672</t>
  </si>
  <si>
    <t>2805501897</t>
  </si>
  <si>
    <t>2817210060</t>
  </si>
  <si>
    <t>2872505450</t>
  </si>
  <si>
    <t>2874205912</t>
  </si>
  <si>
    <t>2978900762</t>
  </si>
  <si>
    <t>3</t>
  </si>
  <si>
    <t>3/2019</t>
  </si>
  <si>
    <t>30190000-7 Офісне устаткування та приладдя різне</t>
  </si>
  <si>
    <t>30210000-4 Машини для обробки даних (апаратна частина)</t>
  </si>
  <si>
    <t>30230000-0 Комп’ютерне обладнання</t>
  </si>
  <si>
    <t>30234600-4 Флеш-пам'ять</t>
  </si>
  <si>
    <t>3029320064</t>
  </si>
  <si>
    <t>30728887</t>
  </si>
  <si>
    <t>31520000-7 Світильники та освітлювальна арматура</t>
  </si>
  <si>
    <t>31522000-1 Ялинкові електричні гірлянди</t>
  </si>
  <si>
    <t>32350310</t>
  </si>
  <si>
    <t>32490244</t>
  </si>
  <si>
    <t>3266504459</t>
  </si>
  <si>
    <t>33542497</t>
  </si>
  <si>
    <t>3378211084</t>
  </si>
  <si>
    <t>35270122</t>
  </si>
  <si>
    <t>35396472</t>
  </si>
  <si>
    <t>35578530</t>
  </si>
  <si>
    <t>35779669</t>
  </si>
  <si>
    <t>36053371</t>
  </si>
  <si>
    <t>36216548</t>
  </si>
  <si>
    <t>36376733</t>
  </si>
  <si>
    <t>3646003258</t>
  </si>
  <si>
    <t>3656104831</t>
  </si>
  <si>
    <t>380505938712, 380991555666</t>
  </si>
  <si>
    <t>380567904276, 380676107071</t>
  </si>
  <si>
    <t>380567904276, 380676911265</t>
  </si>
  <si>
    <t>38385636</t>
  </si>
  <si>
    <t>38529250</t>
  </si>
  <si>
    <t>39220000-0 Кухонне приладдя, товари для дому та господарства і приладдя для закладів громадського харчування</t>
  </si>
  <si>
    <t>39224000-8 Мітли, щітки та інше господарське приладдя</t>
  </si>
  <si>
    <t>39247998</t>
  </si>
  <si>
    <t>39306466</t>
  </si>
  <si>
    <t>39417349</t>
  </si>
  <si>
    <t>39470376</t>
  </si>
  <si>
    <t>39564055</t>
  </si>
  <si>
    <t>39572642</t>
  </si>
  <si>
    <t>4</t>
  </si>
  <si>
    <t>4/2019</t>
  </si>
  <si>
    <t>40045272</t>
  </si>
  <si>
    <t>40359262</t>
  </si>
  <si>
    <t>40473930</t>
  </si>
  <si>
    <t>40657996</t>
  </si>
  <si>
    <t>41SB497-382-20</t>
  </si>
  <si>
    <t>41SB497-715-19</t>
  </si>
  <si>
    <t>42082379</t>
  </si>
  <si>
    <t>42901055</t>
  </si>
  <si>
    <t>42AB491-10820-19</t>
  </si>
  <si>
    <t>42АВ491-1854-19</t>
  </si>
  <si>
    <t>43317165</t>
  </si>
  <si>
    <t>44110000-4 Конструкційні матеріали</t>
  </si>
  <si>
    <t>44160000-9 Магістралі, трубопроводи, труби, обсадні труби, тюбінги та супутні вироби</t>
  </si>
  <si>
    <t>44210000-5 Конструкції та їх частини</t>
  </si>
  <si>
    <t>44211100-3 Модульні та переносні споруди</t>
  </si>
  <si>
    <t>44315100-2 Зварювальне приладдя</t>
  </si>
  <si>
    <t>44510000-8 Знаряддя</t>
  </si>
  <si>
    <t>44511000-5 Ручні знаряддя</t>
  </si>
  <si>
    <t>44810000-1 Фарби</t>
  </si>
  <si>
    <t>45262640-9 Послуги з поліпшування стану довкілля</t>
  </si>
  <si>
    <t>45310000-3 Електромонтажні роботи</t>
  </si>
  <si>
    <t>45317000-2 Інші електромонтажні роботи</t>
  </si>
  <si>
    <t>45450000-6 Інші завершальні будівельні роботи</t>
  </si>
  <si>
    <t>5</t>
  </si>
  <si>
    <t>5/2019</t>
  </si>
  <si>
    <t>50410000-2 Послуги з ремонту і технічного обслуговування вимірювальних, випробувальних і контрольних приладів</t>
  </si>
  <si>
    <t>50530000-9 Послуги з ремонту і технічного обслуговування техніки</t>
  </si>
  <si>
    <t>50532200-5 Послуги з ремонту і технічного обслуговування трансформаторів</t>
  </si>
  <si>
    <t>51/ІТС</t>
  </si>
  <si>
    <t>51310000-8 Послуги зі встановлення радіо-, телевізійної, аудіо- та відеоапаратури</t>
  </si>
  <si>
    <t>6</t>
  </si>
  <si>
    <t>6/2019</t>
  </si>
  <si>
    <t>65200000-5 Послуги з розподілу газу та супутні послуги</t>
  </si>
  <si>
    <t>65310000-9 Розподіл електричної енергії</t>
  </si>
  <si>
    <t>692</t>
  </si>
  <si>
    <t>7</t>
  </si>
  <si>
    <t>72250000-2 Послуги, пов’язані із системами та підтримкою</t>
  </si>
  <si>
    <t>72260000-5 Послуги, пов’язані з програмним забезпеченням</t>
  </si>
  <si>
    <t>729</t>
  </si>
  <si>
    <t>75240000-0 Послуги із забезпечення громадської безпеки, охорони правопорядку та громадського порядку</t>
  </si>
  <si>
    <t>75250000-3 Послуги пожежних і рятувальних служб</t>
  </si>
  <si>
    <t>79710000-4 Охоронні послуги</t>
  </si>
  <si>
    <t>79950000-8 Послуги з організації виставок, ярмарок і конгресів</t>
  </si>
  <si>
    <t>8</t>
  </si>
  <si>
    <t>80510000-2 Послуги з професійної підготовки спеціалістів</t>
  </si>
  <si>
    <t>85140000-2 Послуги у сфері охорони здоров’я різні</t>
  </si>
  <si>
    <t>9</t>
  </si>
  <si>
    <t>90510000-5 Утилізація сміття та поводження зі сміттям</t>
  </si>
  <si>
    <t>90510000-5 Утилізація/видалення сміття та поводження зі сміттям</t>
  </si>
  <si>
    <t>90511000-2 Послуги зі збирання відходів</t>
  </si>
  <si>
    <t>90511000-2 Послуги зі збирання сміття</t>
  </si>
  <si>
    <t>90920000-2 Послуги із санітарно-гігієнічної обробки приміщень</t>
  </si>
  <si>
    <t>90923000-3 Послуги з дератизації</t>
  </si>
  <si>
    <t>92</t>
  </si>
  <si>
    <t>92300000-4 Розважальні послуги</t>
  </si>
  <si>
    <t>92520000-2 Послуги музеїв та послуги зі збереження історичних пам’яток і будівель</t>
  </si>
  <si>
    <t>Alina.Olhovikova@dpgaszbut.104.ua</t>
  </si>
  <si>
    <t>M-P-K@i.ua</t>
  </si>
  <si>
    <t>Margaryta.Mashtakova@dpgaszbut.104.ua</t>
  </si>
  <si>
    <t>UAH</t>
  </si>
  <si>
    <t>Vorel_2018@ukr.net</t>
  </si>
  <si>
    <t>astrogal@bk.ru</t>
  </si>
  <si>
    <t>bmt_parus@i.ua</t>
  </si>
  <si>
    <t>boe@ak.ua</t>
  </si>
  <si>
    <t>contract.bild@gmail.com</t>
  </si>
  <si>
    <t>dogovornoy3@dkt.dp.ua</t>
  </si>
  <si>
    <t>dolc.vsp.5@ses.dp.ua</t>
  </si>
  <si>
    <t>ekotechtrans@gmail.com</t>
  </si>
  <si>
    <t>info@diya.com.ua</t>
  </si>
  <si>
    <t>krok.fire@mail.ru</t>
  </si>
  <si>
    <t>kvorumsystems@gmail.com</t>
  </si>
  <si>
    <t>lena982002@ukr.net</t>
  </si>
  <si>
    <t>m.larina@ptfavias.dp.ua</t>
  </si>
  <si>
    <t>mkavun@i.ua</t>
  </si>
  <si>
    <t>n.savchenko.kiloamper@gmail.com</t>
  </si>
  <si>
    <t>orel_2017@ukr.net</t>
  </si>
  <si>
    <t>ovv0602@i.ua</t>
  </si>
  <si>
    <t>prb1234@ukr.net</t>
  </si>
  <si>
    <t>profvarta@gmail.com</t>
  </si>
  <si>
    <t>prozorro@o2.kiev.ua</t>
  </si>
  <si>
    <t>report.zakupki@prom.ua</t>
  </si>
  <si>
    <t>saafinma@i.ua</t>
  </si>
  <si>
    <t>sadovnic.p@gmail.com</t>
  </si>
  <si>
    <t>sale@dp.epicentrk.com</t>
  </si>
  <si>
    <t>severok99@i.ua</t>
  </si>
  <si>
    <t>sofiya80@i.ua</t>
  </si>
  <si>
    <t>stas150851@gmail.com</t>
  </si>
  <si>
    <t>tecnomrya@gmail.com</t>
  </si>
  <si>
    <t>tvkurnosova77@gmail.com</t>
  </si>
  <si>
    <t>ukrtree@gmail.com</t>
  </si>
  <si>
    <t>vasces@mail.ru</t>
  </si>
  <si>
    <t>victoramodey@yahoo.com</t>
  </si>
  <si>
    <t>vip-yalunka@mail.ru</t>
  </si>
  <si>
    <t>yaalovenko@gmail.com</t>
  </si>
  <si>
    <t>yalunka.ukrainu@gmail.com</t>
  </si>
  <si>
    <t>yascom@ukr.net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</si>
  <si>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</si>
  <si>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</si>
  <si>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</si>
  <si>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</si>
  <si>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АКЦІОНЕРНЕ ТОВАРИСТВО "ДТЕК ДНІПРОВСЬКІ ЕЛЕКТРОМЕРЕЖІ"</t>
  </si>
  <si>
    <t>АКЦІОНЕРНЕ ТОВАРИСТВО "ОПЕРАТОР ГАЗОРОЗПОДІЛЬНОЇ СИСТЕМИ "ДНІПРОГАЗ"</t>
  </si>
  <si>
    <t>Багатофункціональний пристрій, 1 шт</t>
  </si>
  <si>
    <t xml:space="preserve">Бензин А-95 у талонах (скретч-картка або аналог) номіналом по 10 літрів; Дизельне паливо у талонах (скретч-картка або аналог) номіналом по 10 літрів </t>
  </si>
  <si>
    <t xml:space="preserve">Бензин А-95 – 400 літрів у талонах (скретч-картка або аналог) номіналом по 10 літрів, Дизельне паливо – 800 літрів у талонах (скретч-картка або аналог) номіналом по 10 літрів </t>
  </si>
  <si>
    <t xml:space="preserve">Брус 50х60 мм довжиною по 2 метри </t>
  </si>
  <si>
    <t xml:space="preserve">Брус 50х60 мм довжиною по 2 метри 120 шт </t>
  </si>
  <si>
    <t>В ході періоду уточнень та надання пропозицій виникла необхідність внести зміни до опису предмета закупівлі та  збільшена сума очікуваної вартості закупівлі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</si>
  <si>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</si>
  <si>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</si>
  <si>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</si>
  <si>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</si>
  <si>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Відкриті торги</t>
  </si>
  <si>
    <t>Відокремлений структурний підрозділ «Дніпровський міський відділ лабораторних досліджень» Державної установи «Дніпропетровський обласний лабораторний центр Міністерства охорони здоров’я України»,</t>
  </si>
  <si>
    <t>Відсутнє</t>
  </si>
  <si>
    <t>Віники (200 шт), мітли без держака (200 шт)</t>
  </si>
  <si>
    <t xml:space="preserve">Гірлянда Flash SG 100/5 – 57 шт, «Метеоритний дощ» MD100 – 60 шт, RGB кулі -15 шт, пульт управління до RGB куль - 1 шт, світлодіодна фігура "Сніговик" </t>
  </si>
  <si>
    <t xml:space="preserve">Гірлянди електричні («Метеоритний дощ» MD80 – 25 шт, Гірлянда  Flash SG 100/5 – 28 шт   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</si>
  <si>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</si>
  <si>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</si>
  <si>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</si>
  <si>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</si>
  <si>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</si>
  <si>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</si>
  <si>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 xml:space="preserve">Демонтаж  металевих конструкцій штучної новорічної ялинки та художньо-світлового  
обладнання (гілок штучної хвої для ялинки; освітлення ялинки, дерев, Колонади)
</t>
  </si>
  <si>
    <t>Демонтаж  металевих конструкцій штучної новорічної ялинки та художньо-світлового   обладнання (гілок штучної хвої для ялинки; освітлення ялинки, дерев, Колонади</t>
  </si>
  <si>
    <t>Демонтаж  металевих конструкцій штучної новорічної ялинки та художньо-світлового   обладнання (гілок штучної хвої для ялинки; освітлення ялинки, дерев, Колонади)</t>
  </si>
  <si>
    <t xml:space="preserve">Демонтаж  металевих конструкцій штучної новорічної ялинки та художньо-світлового  обладнання
(гілок штучної хвої для ялинки; освітлення ялинки, дерев, Колонади)
</t>
  </si>
  <si>
    <t>Демонтаж  металевих конструкцій штучної новорічної ялинки та художньо-світлового обладнання (гілок штучної хвої для ялинки; освітлення ялинки, дерев, Колонади)</t>
  </si>
  <si>
    <t>Денис Старожук</t>
  </si>
  <si>
    <t>Договір діє до:</t>
  </si>
  <si>
    <t>Допорогова закупівля</t>
  </si>
  <si>
    <t xml:space="preserve">Доступ до онлайн-сервісів ПРОФ та оновлення програмної продукції на 12 міс. </t>
  </si>
  <si>
    <t>ЕЦП/КЕП</t>
  </si>
  <si>
    <t>Електрична енергія</t>
  </si>
  <si>
    <t xml:space="preserve">Електрична енергія </t>
  </si>
  <si>
    <t>Електрична енергія (активна, реактивна)</t>
  </si>
  <si>
    <t>Електронна пошта переможця тендеру</t>
  </si>
  <si>
    <t>З ПДВ</t>
  </si>
  <si>
    <t>Завершити закупівлю</t>
  </si>
  <si>
    <t>Засіб КЗІ "Secure Token-337 mіnі"</t>
  </si>
  <si>
    <t>Збирання безпечних відходів, непридатних для вторинного використування.</t>
  </si>
  <si>
    <t>Збирання безпечних відходів, непридатних для вторинного використування.:Збирання безпечних відходів, непридатних для вторинного використування (Послуги з вивозу твердих побутових відходів та сміття.)</t>
  </si>
  <si>
    <t>Збирання та вивезення опалого листя</t>
  </si>
  <si>
    <t>Звіт про укладений договір</t>
  </si>
  <si>
    <t>Звіт створено 12 березня о 14:17 з використанням http://zakupki.prom.ua</t>
  </si>
  <si>
    <t>Звітувати про виконання</t>
  </si>
  <si>
    <t>КАНІБОЛОЦЬКА ІРИНА ВАЛЕРІЇВНА</t>
  </si>
  <si>
    <t>КОМУНАЛЬНЕ ПІДПРИЄМСТВО "ЖИЛСЕРВІС-2" ДНІПРОВСЬКОЇ МІСЬКОЇ РАДИ</t>
  </si>
  <si>
    <t>Кавун Максим Едуардович</t>
  </si>
  <si>
    <t>Класифікатор</t>
  </si>
  <si>
    <t>Комунальне підприємство "Центральний парк культури та відпочинку ім. Т.Г.Шевченка" Дніпровської міської ради</t>
  </si>
  <si>
    <t>Комунальний заклад культури "Центральний парк культури та відпочинку ім. Т.Г.Шевченка"</t>
  </si>
  <si>
    <t>Контактний телефон переможця тендеру</t>
  </si>
  <si>
    <t>Кількість одиниць</t>
  </si>
  <si>
    <t>Кількість учасників аукціону</t>
  </si>
  <si>
    <t>Лабораторний контроль проб води поверхневих водоймищ, питної води та піску. Мікробіологічний і хімічний аналіз води та піску.</t>
  </si>
  <si>
    <t>М/138/02/2020</t>
  </si>
  <si>
    <t xml:space="preserve">Модульна кабіна для поста охорони </t>
  </si>
  <si>
    <t>Модульна кабіна для поста охорони – 1 шт</t>
  </si>
  <si>
    <t>Монтаж  металевих конструкцій штучної новорічної ялинки та художньо-світлового   обладнання (гілок штучної хвої для ялинки; освітлення ялинки, дерев, Колонади</t>
  </si>
  <si>
    <t>Монтаж  металевих конструкцій штучної новорічної ялинки та художньо-світлового   обладнання (гілок штучної хвої для ялинки; освітлення ялинки, дерев, Колонади)</t>
  </si>
  <si>
    <t>Монтаж  металевих конструкцій штучної новорічної ялинки та художньо-світлового обладнання (гілок штучної хвої для ялинки; освітлення ялинки, дерев, Колонади)</t>
  </si>
  <si>
    <t xml:space="preserve">Монтаж металевих конструкцій штучної новорічної ялинки та художньо-світлового обладнання (гілок штучної хвої для ялинки; освітлення ялинки, дерев, Колонади) </t>
  </si>
  <si>
    <t>Монтаж та оренда сцени  для проведення Новорічних заходів, світлове  оформлення, звукопідсилювальне забезпечення, відеопроекційне забезпечення   Новорічних заходів</t>
  </si>
  <si>
    <t>Монтаж та оренда сцени  для проведення Новорічних заходів, світлове оформлення, звукопідсилювальне забезпечення, відеопроекційне забезпечення      Новорічних заходів</t>
  </si>
  <si>
    <t>Монтаж та оренда сцени  для проведення Новорічних заходів, світлове оформлення, звукопідсилювальне забезпечення, відеопроекційне забезпечення   Новорічних заходів</t>
  </si>
  <si>
    <t>Монтаж та підключення системи відеоспостереження</t>
  </si>
  <si>
    <t>Мої дії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</si>
  <si>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</si>
  <si>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</si>
  <si>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</si>
  <si>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</si>
  <si>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</si>
  <si>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Ніла Седлецька</t>
  </si>
  <si>
    <t>ООО АЛЬЯНС ЕВОЛЮШН</t>
  </si>
  <si>
    <t>Общество с ограниченной ответственностью "Электротехническая компания "Техномрия"</t>
  </si>
  <si>
    <t>Одиниця виміру</t>
  </si>
  <si>
    <t>Організатор</t>
  </si>
  <si>
    <t>Організатор закупівлі</t>
  </si>
  <si>
    <t>Основний контакт</t>
  </si>
  <si>
    <t>Охорона порядку у Центральному парку культури та відпочинку ім. Т. Г. Шевченка</t>
  </si>
  <si>
    <t>Очікувана вартість закупівлі</t>
  </si>
  <si>
    <t>Очікувана вартість лота</t>
  </si>
  <si>
    <t>Очікувана вартість, одиниця</t>
  </si>
  <si>
    <t>ПК-Моноблок, 2 шт</t>
  </si>
  <si>
    <t>ПП "АСТРОГАЛ"</t>
  </si>
  <si>
    <t>ПП "Ялинка України"</t>
  </si>
  <si>
    <t>ПП ДЕЗ ПЛЮС</t>
  </si>
  <si>
    <t>ПРИВАТНА ФІРМА "АЛРУС"</t>
  </si>
  <si>
    <t>ПРИВАТНЕ АКЦІОНЕРНЕ ТОВАРИСТВО "НОВА ЛІНІЯ"</t>
  </si>
  <si>
    <t xml:space="preserve">ПРИВАТНЕ ПІДПРИЄМСТВО "АБ - ЦЕНТР" </t>
  </si>
  <si>
    <t>ПУБЛІЧНЕ АКЦІОНЕРНЕ ТОВАРИСТВО "ДНІПРОГАЗ"</t>
  </si>
  <si>
    <t>ПУБЛІЧНЕ АКЦІОНЕРНЕ ТОВАРИСТВО "ДТЕК ДНІПРООБЛЕНЕРГО"</t>
  </si>
  <si>
    <t>Переговорна процедура</t>
  </si>
  <si>
    <t>Переговорна процедура, скорочена</t>
  </si>
  <si>
    <t>Посилання на редукціон</t>
  </si>
  <si>
    <t>Послуги з вивозу твердих побутових відходів та сміття</t>
  </si>
  <si>
    <t>Послуги з вивозу твердих побутових відходів та сміття (код 38.11.2   за ДКПП 016:2010).</t>
  </si>
  <si>
    <t>Послуги з організації та проведення Новорічних заходів  у парку ім. Т.Г. Шевченка</t>
  </si>
  <si>
    <t>Послуги з поточного ремонту огорожі парка ім. Т.Г. Шевченка у м.Дніпро</t>
  </si>
  <si>
    <t xml:space="preserve">Послуги з підтримки користувачів комп*ютерної програми "Єдина інформаційна система управління бюджетом" для місцевих бюджетів </t>
  </si>
  <si>
    <t>Послуги з розподілу газу</t>
  </si>
  <si>
    <t xml:space="preserve">Послуги з розподілу газу </t>
  </si>
  <si>
    <t xml:space="preserve">Послуги з розподілу природного газу </t>
  </si>
  <si>
    <t xml:space="preserve">Послуги зі складання історичної довідки та розробки туристично-екскурсійних маршрутів по об’єктах Центрального парку культури та відпочинку ім. Т.Г. Шевченка (материкова та острівна частини) </t>
  </si>
  <si>
    <t>Послуги підприємств щодо перевезення безпечних відходів</t>
  </si>
  <si>
    <t xml:space="preserve">Послуги із забезпечення перетікань реактивної електричної енергії </t>
  </si>
  <si>
    <t>Предмет закупівлі</t>
  </si>
  <si>
    <t>Приватне підприємство "Центр протипожежних послуг "ДІЯ"</t>
  </si>
  <si>
    <t xml:space="preserve">Придбання періодичних видань (газета "Баланс-Бюджет") </t>
  </si>
  <si>
    <t>Прийом пропозицій до:</t>
  </si>
  <si>
    <t>Прийом пропозицій з</t>
  </si>
  <si>
    <t>Природний газ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</si>
  <si>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</si>
  <si>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</si>
  <si>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</si>
  <si>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Публічне акціонерне товариство « ДТЕК Дніпрообленерго»</t>
  </si>
  <si>
    <t>РК20/ДКВ-1170/П</t>
  </si>
  <si>
    <t>Ручні знаряддя (згідно технічної специфікації)</t>
  </si>
  <si>
    <t>Ручні знаряддя (зідно специфікації)</t>
  </si>
  <si>
    <t>Ручні знаряддя та інструменти (згідно технічної специфікації)</t>
  </si>
  <si>
    <t>Ручні знаряддя та інструменти (зідно технічної специфікації)</t>
  </si>
  <si>
    <t>СП 013712</t>
  </si>
  <si>
    <t>Світлана Редько</t>
  </si>
  <si>
    <t>Список державних закупівель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</si>
  <si>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</si>
  <si>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</si>
  <si>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</si>
  <si>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</si>
  <si>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</si>
  <si>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</si>
  <si>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</si>
  <si>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ТДВ "Дніпрокомунтранс"</t>
  </si>
  <si>
    <t>ТОВ "АВЕРС КАНЦЕЛЯРІЯ"</t>
  </si>
  <si>
    <t>ТОВ "ДНІПРО ОІЛ ТРЕЙД"</t>
  </si>
  <si>
    <t>ТОВ "Дия Лайт"</t>
  </si>
  <si>
    <t>ТОВ "Епіцентр К"</t>
  </si>
  <si>
    <t>ТОВ "КВОРУМ СИСТЕМС"</t>
  </si>
  <si>
    <t>ТОВ "КОМПАКОМ-2000"</t>
  </si>
  <si>
    <t>ТОВ "ПРОФЕСІЙНА ВАРТА"</t>
  </si>
  <si>
    <t>ТОВ "Постач Роз Буд"</t>
  </si>
  <si>
    <t>ТОВ "Северок 99"</t>
  </si>
  <si>
    <t>ТОВ БУДІВЕЛЬНО-МОНТАЖНЕ ТОВАРИСТВО "ПАРУС"</t>
  </si>
  <si>
    <t>ТОВ ЕКОКОМТРАНС</t>
  </si>
  <si>
    <t>ТОВ КРОК-ДНІПРО</t>
  </si>
  <si>
    <t>ТОВ СЕРВІССТАР-7</t>
  </si>
  <si>
    <t>ТОВАРИСТВО З ОБМЕЖЕНОЮ ВІДПОВІДАЛЬНІСТЮ "БАЛАНС-КЛУБ"</t>
  </si>
  <si>
    <t>ТОВАРИСТВО З ОБМЕЖЕНОЮ ВІДПОВІДАЛЬНІСТЮ "ДИРЕКТ ОФІС СЕРВІС"</t>
  </si>
  <si>
    <t>ТОВАРИСТВО З ОБМЕЖЕНОЮ ВІДПОВІДАЛЬНІСТЮ "ДНІПРОВСЬКІ ЕНЕРГЕТИЧНІ ПОСЛУГИ"</t>
  </si>
  <si>
    <t>ТОВАРИСТВО З ОБМЕЖЕНОЮ ВІДПОВІДАЛЬНІСТЮ "КОНТРАКТ БІЛДИНГ"</t>
  </si>
  <si>
    <t>ТОВАРИСТВО З ОБМЕЖЕНОЮ ВІДПОВІДАЛЬНІСТЮ "МІЖНАРОДНИЙ ЦЕНТР ФІНАНСОВО-ЕКОНОМІЧНОГО РОЗВИТКУ-УКРАЇНА"</t>
  </si>
  <si>
    <t>ТОВАРИСТВО З ОБМЕЖЕНОЮ ВІДПОВІДАЛЬНІСТЮ "ПРОФЕСІЙНА ВАРТА"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</si>
  <si>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</si>
  <si>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ТОРГОВЕЛЬНО-ВИРОБНИЧА ГРУПА "КУНІЦА"</t>
  </si>
  <si>
    <t>Так</t>
  </si>
  <si>
    <t>Татьяна Юріївна Гессель</t>
  </si>
  <si>
    <t xml:space="preserve">Тачка садова двохколісна </t>
  </si>
  <si>
    <t>Тачка садова двохколісна - 5 шт</t>
  </si>
  <si>
    <t>Тачка садова двохколісна - 8 шт</t>
  </si>
  <si>
    <t xml:space="preserve">Технічне  обслуговування трансформаторних підстанцій (КТП-634 та ТП-5066) </t>
  </si>
  <si>
    <t>Технічне  обслуговування трансформаторної  підстанції ТП-5066</t>
  </si>
  <si>
    <t>Технічне обслуговування трансформаторних підстанцій (КТП-634 та ТП-5066 )</t>
  </si>
  <si>
    <t xml:space="preserve">Технічне обслуговування трансформаторної підстанції ТП-5066 </t>
  </si>
  <si>
    <t>Тип процедури</t>
  </si>
  <si>
    <t>Товариство з обмеженою відповідальністю "Дніпропетровськгаз збут"</t>
  </si>
  <si>
    <t>Товариство з обмеженою відповідальністю "О-2"</t>
  </si>
  <si>
    <t>Узагальнена назва закупівлі</t>
  </si>
  <si>
    <t>Укладення договору до:</t>
  </si>
  <si>
    <t>Укладення договору з:</t>
  </si>
  <si>
    <t>ФІЗИЧНА ОСОБА-ПІДПРИЄМЕЦЬ ОРЛОВ ВАДИМ ЮРІЙОВИЧ</t>
  </si>
  <si>
    <t>ФІЗИЧНА ОСОБА-ПІДПРИЄМЕЦЬ ОРЛОВ ЮРІЙ ІВАНОВИЧ</t>
  </si>
  <si>
    <t>ФЛП Поляков Василий Сергеевич</t>
  </si>
  <si>
    <t>ФОП "Боголюб Віктор Костянтинович"</t>
  </si>
  <si>
    <t>ФОП "МІЩЕНКО ОЛЕНА АНАТОЛІЇВНА"</t>
  </si>
  <si>
    <t>ФОП "ОНИЩЕНКО ВЛАДИСЛАВ ВЯЧЕСЛАВОВИЧ"</t>
  </si>
  <si>
    <t>ФОП "Старий Олексiй Дмитрович"</t>
  </si>
  <si>
    <t>ФОП "ЯЛОВЕНКО ОЛЕКСАНДР ОЛЕКСАНДРОВИЧ"</t>
  </si>
  <si>
    <t>ФОП Іванюта Наталія Анатоліївна</t>
  </si>
  <si>
    <t>ФОП Іванін Павло Володимирович</t>
  </si>
  <si>
    <t>ФОП ГОЛОЩАПОВ СТАНІСЛАВ МИХАЙЛОВИЧ</t>
  </si>
  <si>
    <t>ФОП ИВАНИН ПАВЕЛ ВЛАДИМИРОВИЧ</t>
  </si>
  <si>
    <t>ФОП КУРНОСОВА ТЕТЯНА ВАЛЕРІЇВНА</t>
  </si>
  <si>
    <t>ФОП Савченко Наталія Юріївна</t>
  </si>
  <si>
    <t>Фактичний переможець</t>
  </si>
  <si>
    <t>Фарби та супутні матеріали для фарбування</t>
  </si>
  <si>
    <t>Худайберганова Ірина Сатторівна</t>
  </si>
  <si>
    <t>Якщо ви маєте пропозицію чи побажання щодо покращення цього звіту, напишіть нам, будь ласка:</t>
  </si>
  <si>
    <t>активна</t>
  </si>
  <si>
    <t xml:space="preserve">активна  електрична енергія; реактивна електрична енергія </t>
  </si>
  <si>
    <t>аукціон не передбачено</t>
  </si>
  <si>
    <t>аукціон не проводився</t>
  </si>
  <si>
    <t>б/н</t>
  </si>
  <si>
    <t>буде відома у момент початку прийому пропозицій</t>
  </si>
  <si>
    <t>година</t>
  </si>
  <si>
    <t>завершено</t>
  </si>
  <si>
    <t>закупівля не відбулась</t>
  </si>
  <si>
    <t>кіловар-година</t>
  </si>
  <si>
    <t>кіловат-година</t>
  </si>
  <si>
    <t>кілька позицій</t>
  </si>
  <si>
    <t xml:space="preserve">лінолеум, плінтус, уголки для плінтуса, щебінь гранітний фракція, цемент,  
суміш  клейова для облицювальної плитки універсальна
</t>
  </si>
  <si>
    <t>метр квадратний</t>
  </si>
  <si>
    <t>метр кубічний</t>
  </si>
  <si>
    <t>метри кубічні</t>
  </si>
  <si>
    <t>метры квадратные</t>
  </si>
  <si>
    <t>метры кубические</t>
  </si>
  <si>
    <t xml:space="preserve">монтаж та підключення системи відеоспостреження </t>
  </si>
  <si>
    <t xml:space="preserve">мітла березова -50 шт, клей для плитки - 7 шт по 25 кг </t>
  </si>
  <si>
    <t xml:space="preserve">мітла березова ; клей для плитки  по 25 кг </t>
  </si>
  <si>
    <t>найменувань</t>
  </si>
  <si>
    <t>не укладення договору в визначений законодавством термін з технічних питань</t>
  </si>
  <si>
    <t>одиниця</t>
  </si>
  <si>
    <t>очікує підпису</t>
  </si>
  <si>
    <t>папір для друку</t>
  </si>
  <si>
    <t>папір для друку, канцтовари, канцелярське приладдя</t>
  </si>
  <si>
    <t xml:space="preserve">папір для друку, канцтовари, канцелярське приладдя </t>
  </si>
  <si>
    <t>пачка</t>
  </si>
  <si>
    <t>послуга</t>
  </si>
  <si>
    <t>послуги з вивозу твердих побутових відходів та сміття</t>
  </si>
  <si>
    <t>послуги з вивозу твердих побутових відходів та сміття - 120 м3</t>
  </si>
  <si>
    <t>послуги з вивозу твердих побутових відходів та сміття - 1629 м3</t>
  </si>
  <si>
    <t>послуги з вивозу твердих побутових відходів та сміття - 2340 м3</t>
  </si>
  <si>
    <t>послуги з вивозу твердих побутових відходів та сміття - 817 м3</t>
  </si>
  <si>
    <t>послуги з дератизації</t>
  </si>
  <si>
    <t>послуги з охорони об*єктів</t>
  </si>
  <si>
    <t>послуги з протипожежного захисту</t>
  </si>
  <si>
    <t>придбання періодичних видань</t>
  </si>
  <si>
    <t>пропозиції розглянуті</t>
  </si>
  <si>
    <t>підписано</t>
  </si>
  <si>
    <t>ручні знаряддя (згідно технічної специфікації)</t>
  </si>
  <si>
    <t>скасована</t>
  </si>
  <si>
    <t>тачка садова двохколісна - 8 шт</t>
  </si>
  <si>
    <t>технічне обслуговування  трансформаторних підстанцій (КТП-634, ТП-5066)</t>
  </si>
  <si>
    <t>технічне обслуговування та здавання в держповірку приладів обліку трифазних розрахункових електронних засобів, заміна приладу обліку</t>
  </si>
  <si>
    <t>чернетка</t>
  </si>
  <si>
    <t>шланг для поливу</t>
  </si>
  <si>
    <t>штука</t>
  </si>
  <si>
    <t>штуки</t>
  </si>
  <si>
    <t xml:space="preserve">інвертор зварювальний (зварювальний прилад) </t>
  </si>
  <si>
    <t>інвертор зварювальний (зварювальний прилад) - 1  шт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</si>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</sst>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ki.prom.ua/remote/dispatcher/state_purchase_view/13892490" TargetMode="External"/><Relationship Id="rId117" Type="http://schemas.openxmlformats.org/officeDocument/2006/relationships/hyperlink" Target="https://auction.openprocurement.org/tenders/9c49ee02d75541dba4b45fa16ad12bf6" TargetMode="External"/><Relationship Id="rId21" Type="http://schemas.openxmlformats.org/officeDocument/2006/relationships/hyperlink" Target="https://auction.openprocurement.org/tenders/2d361d50bf3b4824abf9bab80c28e847" TargetMode="External"/><Relationship Id="rId42" Type="http://schemas.openxmlformats.org/officeDocument/2006/relationships/hyperlink" Target="https://auction.openprocurement.org/tenders/a0e455a288ce4d1488625ecbf132fc1c" TargetMode="External"/><Relationship Id="rId47" Type="http://schemas.openxmlformats.org/officeDocument/2006/relationships/hyperlink" Target="https://auction.openprocurement.org/tenders/29e00720fa614c1f9276334919d9d5ee" TargetMode="External"/><Relationship Id="rId63" Type="http://schemas.openxmlformats.org/officeDocument/2006/relationships/hyperlink" Target="https://my.zakupki.prom.ua/remote/dispatcher/state_purchase_view/3807270" TargetMode="External"/><Relationship Id="rId68" Type="http://schemas.openxmlformats.org/officeDocument/2006/relationships/hyperlink" Target="https://auction.openprocurement.org/tenders/d7db0f8f3f714b5ab188cda69d4b1f31" TargetMode="External"/><Relationship Id="rId84" Type="http://schemas.openxmlformats.org/officeDocument/2006/relationships/hyperlink" Target="https://my.zakupki.prom.ua/remote/dispatcher/state_purchase_view/1183026" TargetMode="External"/><Relationship Id="rId89" Type="http://schemas.openxmlformats.org/officeDocument/2006/relationships/hyperlink" Target="https://my.zakupki.prom.ua/remote/dispatcher/state_purchase_lot_view/20982" TargetMode="External"/><Relationship Id="rId112" Type="http://schemas.openxmlformats.org/officeDocument/2006/relationships/hyperlink" Target="https://my.zakupki.prom.ua/remote/dispatcher/state_purchase_view/1190639" TargetMode="External"/><Relationship Id="rId16" Type="http://schemas.openxmlformats.org/officeDocument/2006/relationships/hyperlink" Target="https://my.zakupki.prom.ua/remote/dispatcher/state_purchase_view/9415665" TargetMode="External"/><Relationship Id="rId107" Type="http://schemas.openxmlformats.org/officeDocument/2006/relationships/hyperlink" Target="https://my.zakupki.prom.ua/remote/dispatcher/state_purchase_view/4525232" TargetMode="External"/><Relationship Id="rId11" Type="http://schemas.openxmlformats.org/officeDocument/2006/relationships/hyperlink" Target="https://my.zakupki.prom.ua/remote/dispatcher/state_purchase_view/9137558" TargetMode="External"/><Relationship Id="rId24" Type="http://schemas.openxmlformats.org/officeDocument/2006/relationships/hyperlink" Target="https://my.zakupki.prom.ua/remote/dispatcher/state_purchase_view/1175256" TargetMode="External"/><Relationship Id="rId32" Type="http://schemas.openxmlformats.org/officeDocument/2006/relationships/hyperlink" Target="https://my.zakupki.prom.ua/remote/dispatcher/state_purchase_view/14989227" TargetMode="External"/><Relationship Id="rId37" Type="http://schemas.openxmlformats.org/officeDocument/2006/relationships/hyperlink" Target="https://my.zakupki.prom.ua/remote/dispatcher/state_purchase_view/14377811" TargetMode="External"/><Relationship Id="rId40" Type="http://schemas.openxmlformats.org/officeDocument/2006/relationships/hyperlink" Target="https://auction.openprocurement.org/tenders/61e08d3a360443bfad80047e1dcb7a7d_247a7fa978114ebfad6ca1568619ec55" TargetMode="External"/><Relationship Id="rId45" Type="http://schemas.openxmlformats.org/officeDocument/2006/relationships/hyperlink" Target="https://auction.openprocurement.org/tenders/ac70c1eaab1e4c44bf67a1979f39daf4" TargetMode="External"/><Relationship Id="rId53" Type="http://schemas.openxmlformats.org/officeDocument/2006/relationships/hyperlink" Target="https://my.zakupki.prom.ua/remote/dispatcher/state_purchase_view/1049803" TargetMode="External"/><Relationship Id="rId58" Type="http://schemas.openxmlformats.org/officeDocument/2006/relationships/hyperlink" Target="https://my.zakupki.prom.ua/remote/dispatcher/state_purchase_view/3897664" TargetMode="External"/><Relationship Id="rId66" Type="http://schemas.openxmlformats.org/officeDocument/2006/relationships/hyperlink" Target="mailto:report.zakupki@prom.ua" TargetMode="External"/><Relationship Id="rId74" Type="http://schemas.openxmlformats.org/officeDocument/2006/relationships/hyperlink" Target="https://my.zakupki.prom.ua/remote/dispatcher/state_purchase_view/65787" TargetMode="External"/><Relationship Id="rId79" Type="http://schemas.openxmlformats.org/officeDocument/2006/relationships/hyperlink" Target="https://my.zakupki.prom.ua/remote/dispatcher/state_purchase_view/2024686" TargetMode="External"/><Relationship Id="rId87" Type="http://schemas.openxmlformats.org/officeDocument/2006/relationships/hyperlink" Target="https://auction.openprocurement.org/tenders/553968b769674c989c9e7a7b9c15f35a" TargetMode="External"/><Relationship Id="rId102" Type="http://schemas.openxmlformats.org/officeDocument/2006/relationships/hyperlink" Target="https://my.zakupki.prom.ua/remote/dispatcher/state_purchase_view/4991198" TargetMode="External"/><Relationship Id="rId110" Type="http://schemas.openxmlformats.org/officeDocument/2006/relationships/hyperlink" Target="https://my.zakupki.prom.ua/remote/dispatcher/state_purchase_view/15402592" TargetMode="External"/><Relationship Id="rId115" Type="http://schemas.openxmlformats.org/officeDocument/2006/relationships/hyperlink" Target="https://auction.openprocurement.org/tenders/7a443f0410d944b795ebb0e4b10ef615" TargetMode="External"/><Relationship Id="rId5" Type="http://schemas.openxmlformats.org/officeDocument/2006/relationships/hyperlink" Target="https://my.zakupki.prom.ua/remote/dispatcher/state_purchase_view/11574682" TargetMode="External"/><Relationship Id="rId61" Type="http://schemas.openxmlformats.org/officeDocument/2006/relationships/hyperlink" Target="https://my.zakupki.prom.ua/remote/dispatcher/state_purchase_view/3167917" TargetMode="External"/><Relationship Id="rId82" Type="http://schemas.openxmlformats.org/officeDocument/2006/relationships/hyperlink" Target="https://my.zakupki.prom.ua/remote/dispatcher/state_purchase_view/1272647" TargetMode="External"/><Relationship Id="rId90" Type="http://schemas.openxmlformats.org/officeDocument/2006/relationships/hyperlink" Target="https://my.zakupki.prom.ua/remote/dispatcher/state_purchase_view/7201092" TargetMode="External"/><Relationship Id="rId95" Type="http://schemas.openxmlformats.org/officeDocument/2006/relationships/hyperlink" Target="https://my.zakupki.prom.ua/remote/dispatcher/state_purchase_view/8644380" TargetMode="External"/><Relationship Id="rId19" Type="http://schemas.openxmlformats.org/officeDocument/2006/relationships/hyperlink" Target="https://my.zakupki.prom.ua/remote/dispatcher/state_purchase_view/10395612" TargetMode="External"/><Relationship Id="rId14" Type="http://schemas.openxmlformats.org/officeDocument/2006/relationships/hyperlink" Target="https://my.zakupki.prom.ua/remote/dispatcher/state_purchase_view/9528856" TargetMode="External"/><Relationship Id="rId22" Type="http://schemas.openxmlformats.org/officeDocument/2006/relationships/hyperlink" Target="https://auction.openprocurement.org/tenders/adf21318f5864a849f8bc3cb34100f0c" TargetMode="External"/><Relationship Id="rId27" Type="http://schemas.openxmlformats.org/officeDocument/2006/relationships/hyperlink" Target="https://my.zakupki.prom.ua/remote/dispatcher/state_purchase_view/13887879" TargetMode="External"/><Relationship Id="rId30" Type="http://schemas.openxmlformats.org/officeDocument/2006/relationships/hyperlink" Target="https://my.zakupki.prom.ua/remote/dispatcher/state_purchase_view/14698386" TargetMode="External"/><Relationship Id="rId35" Type="http://schemas.openxmlformats.org/officeDocument/2006/relationships/hyperlink" Target="https://my.zakupki.prom.ua/remote/dispatcher/state_purchase_view/7192213" TargetMode="External"/><Relationship Id="rId43" Type="http://schemas.openxmlformats.org/officeDocument/2006/relationships/hyperlink" Target="https://auction.openprocurement.org/tenders/76ee5edc97b44e40a20374c82183e877" TargetMode="External"/><Relationship Id="rId48" Type="http://schemas.openxmlformats.org/officeDocument/2006/relationships/hyperlink" Target="https://my.zakupki.prom.ua/remote/dispatcher/state_purchase_view/871608" TargetMode="External"/><Relationship Id="rId56" Type="http://schemas.openxmlformats.org/officeDocument/2006/relationships/hyperlink" Target="https://my.zakupki.prom.ua/remote/dispatcher/state_purchase_view/899460" TargetMode="External"/><Relationship Id="rId64" Type="http://schemas.openxmlformats.org/officeDocument/2006/relationships/hyperlink" Target="https://my.zakupki.prom.ua/remote/dispatcher/state_purchase_view/2720269" TargetMode="External"/><Relationship Id="rId69" Type="http://schemas.openxmlformats.org/officeDocument/2006/relationships/hyperlink" Target="https://auction.openprocurement.org/tenders/b6d41225357e44fabd3e1428da015287" TargetMode="External"/><Relationship Id="rId77" Type="http://schemas.openxmlformats.org/officeDocument/2006/relationships/hyperlink" Target="https://my.zakupki.prom.ua/remote/dispatcher/state_purchase_view/2717465" TargetMode="External"/><Relationship Id="rId100" Type="http://schemas.openxmlformats.org/officeDocument/2006/relationships/hyperlink" Target="https://my.zakupki.prom.ua/remote/dispatcher/state_purchase_view/4253375" TargetMode="External"/><Relationship Id="rId105" Type="http://schemas.openxmlformats.org/officeDocument/2006/relationships/hyperlink" Target="https://my.zakupki.prom.ua/remote/dispatcher/state_purchase_view/4256834" TargetMode="External"/><Relationship Id="rId113" Type="http://schemas.openxmlformats.org/officeDocument/2006/relationships/hyperlink" Target="https://auction.openprocurement.org/tenders/a68e301f5b9642988871c1065b1638d9" TargetMode="External"/><Relationship Id="rId8" Type="http://schemas.openxmlformats.org/officeDocument/2006/relationships/hyperlink" Target="https://my.zakupki.prom.ua/remote/dispatcher/state_purchase_view/13373755" TargetMode="External"/><Relationship Id="rId51" Type="http://schemas.openxmlformats.org/officeDocument/2006/relationships/hyperlink" Target="https://auction.openprocurement.org/tenders/9fe4abb4f25f44b8967615cd27d7cf17" TargetMode="External"/><Relationship Id="rId72" Type="http://schemas.openxmlformats.org/officeDocument/2006/relationships/hyperlink" Target="https://auction.openprocurement.org/tenders/644c703ba6a04d5b81cf3e856475a9d4" TargetMode="External"/><Relationship Id="rId80" Type="http://schemas.openxmlformats.org/officeDocument/2006/relationships/hyperlink" Target="https://my.zakupki.prom.ua/remote/dispatcher/state_purchase_view/1949138" TargetMode="External"/><Relationship Id="rId85" Type="http://schemas.openxmlformats.org/officeDocument/2006/relationships/hyperlink" Target="https://my.zakupki.prom.ua/remote/dispatcher/state_purchase_view/2335163" TargetMode="External"/><Relationship Id="rId93" Type="http://schemas.openxmlformats.org/officeDocument/2006/relationships/hyperlink" Target="https://my.zakupki.prom.ua/remote/dispatcher/state_purchase_view/8715593" TargetMode="External"/><Relationship Id="rId98" Type="http://schemas.openxmlformats.org/officeDocument/2006/relationships/hyperlink" Target="https://my.zakupki.prom.ua/remote/dispatcher/state_purchase_view/6710343" TargetMode="External"/><Relationship Id="rId3" Type="http://schemas.openxmlformats.org/officeDocument/2006/relationships/hyperlink" Target="https://my.zakupki.prom.ua/remote/dispatcher/state_purchase_view/11574843" TargetMode="External"/><Relationship Id="rId12" Type="http://schemas.openxmlformats.org/officeDocument/2006/relationships/hyperlink" Target="https://my.zakupki.prom.ua/remote/dispatcher/state_purchase_view/9055889" TargetMode="External"/><Relationship Id="rId17" Type="http://schemas.openxmlformats.org/officeDocument/2006/relationships/hyperlink" Target="https://my.zakupki.prom.ua/remote/dispatcher/state_purchase_view/10614875" TargetMode="External"/><Relationship Id="rId25" Type="http://schemas.openxmlformats.org/officeDocument/2006/relationships/hyperlink" Target="https://auction.openprocurement.org/tenders/79293d6dbb544ced8b366cd2e05533ab" TargetMode="External"/><Relationship Id="rId33" Type="http://schemas.openxmlformats.org/officeDocument/2006/relationships/hyperlink" Target="https://my.zakupki.prom.ua/remote/dispatcher/state_purchase_view/13887307" TargetMode="External"/><Relationship Id="rId38" Type="http://schemas.openxmlformats.org/officeDocument/2006/relationships/hyperlink" Target="https://my.zakupki.prom.ua/remote/dispatcher/state_purchase_view/4081051" TargetMode="External"/><Relationship Id="rId46" Type="http://schemas.openxmlformats.org/officeDocument/2006/relationships/hyperlink" Target="https://auction.openprocurement.org/tenders/b6d5606dd1cc45458cbb915108eca4b1" TargetMode="External"/><Relationship Id="rId59" Type="http://schemas.openxmlformats.org/officeDocument/2006/relationships/hyperlink" Target="https://my.zakupki.prom.ua/remote/dispatcher/state_purchase_view/4174324" TargetMode="External"/><Relationship Id="rId67" Type="http://schemas.openxmlformats.org/officeDocument/2006/relationships/hyperlink" Target="https://auction.openprocurement.org/tenders/45578c2e275b408c9ae164333f507084" TargetMode="External"/><Relationship Id="rId103" Type="http://schemas.openxmlformats.org/officeDocument/2006/relationships/hyperlink" Target="https://my.zakupki.prom.ua/remote/dispatcher/state_purchase_view/5398184" TargetMode="External"/><Relationship Id="rId108" Type="http://schemas.openxmlformats.org/officeDocument/2006/relationships/hyperlink" Target="https://my.zakupki.prom.ua/remote/dispatcher/state_purchase_view/15509679" TargetMode="External"/><Relationship Id="rId116" Type="http://schemas.openxmlformats.org/officeDocument/2006/relationships/hyperlink" Target="https://auction.openprocurement.org/tenders/57cdc490170042089df7e041c34385ab" TargetMode="External"/><Relationship Id="rId20" Type="http://schemas.openxmlformats.org/officeDocument/2006/relationships/hyperlink" Target="https://my.zakupki.prom.ua/remote/dispatcher/state_purchase_view/10031447" TargetMode="External"/><Relationship Id="rId41" Type="http://schemas.openxmlformats.org/officeDocument/2006/relationships/hyperlink" Target="https://auction.openprocurement.org/tenders/1d8942804ced47bc885bbfc30256d6fe" TargetMode="External"/><Relationship Id="rId54" Type="http://schemas.openxmlformats.org/officeDocument/2006/relationships/hyperlink" Target="https://my.zakupki.prom.ua/remote/dispatcher/state_purchase_view/1019789" TargetMode="External"/><Relationship Id="rId62" Type="http://schemas.openxmlformats.org/officeDocument/2006/relationships/hyperlink" Target="https://my.zakupki.prom.ua/remote/dispatcher/state_purchase_view/3375561" TargetMode="External"/><Relationship Id="rId70" Type="http://schemas.openxmlformats.org/officeDocument/2006/relationships/hyperlink" Target="https://my.zakupki.prom.ua/remote/dispatcher/state_purchase_view/5358467" TargetMode="External"/><Relationship Id="rId75" Type="http://schemas.openxmlformats.org/officeDocument/2006/relationships/hyperlink" Target="https://my.zakupki.prom.ua/remote/dispatcher/state_purchase_view/479868" TargetMode="External"/><Relationship Id="rId83" Type="http://schemas.openxmlformats.org/officeDocument/2006/relationships/hyperlink" Target="https://my.zakupki.prom.ua/remote/dispatcher/state_purchase_view/1208640" TargetMode="External"/><Relationship Id="rId88" Type="http://schemas.openxmlformats.org/officeDocument/2006/relationships/hyperlink" Target="https://auction.openprocurement.org/tenders/c8108960729641dd8af9ba5982ddd785" TargetMode="External"/><Relationship Id="rId91" Type="http://schemas.openxmlformats.org/officeDocument/2006/relationships/hyperlink" Target="https://my.zakupki.prom.ua/remote/dispatcher/state_purchase_view/8213087" TargetMode="External"/><Relationship Id="rId96" Type="http://schemas.openxmlformats.org/officeDocument/2006/relationships/hyperlink" Target="https://my.zakupki.prom.ua/remote/dispatcher/state_purchase_view/8780601" TargetMode="External"/><Relationship Id="rId111" Type="http://schemas.openxmlformats.org/officeDocument/2006/relationships/hyperlink" Target="https://my.zakupki.prom.ua/remote/dispatcher/state_purchase_view/15130988" TargetMode="External"/><Relationship Id="rId1" Type="http://schemas.openxmlformats.org/officeDocument/2006/relationships/hyperlink" Target="https://my.zakupki.prom.ua/remote/dispatcher/state_purchase_view/11194315" TargetMode="External"/><Relationship Id="rId6" Type="http://schemas.openxmlformats.org/officeDocument/2006/relationships/hyperlink" Target="https://my.zakupki.prom.ua/remote/dispatcher/state_purchase_view/11574810" TargetMode="External"/><Relationship Id="rId15" Type="http://schemas.openxmlformats.org/officeDocument/2006/relationships/hyperlink" Target="https://my.zakupki.prom.ua/remote/dispatcher/state_purchase_view/9434449" TargetMode="External"/><Relationship Id="rId23" Type="http://schemas.openxmlformats.org/officeDocument/2006/relationships/hyperlink" Target="https://my.zakupki.prom.ua/remote/dispatcher/state_purchase_view/142018" TargetMode="External"/><Relationship Id="rId28" Type="http://schemas.openxmlformats.org/officeDocument/2006/relationships/hyperlink" Target="https://my.zakupki.prom.ua/remote/dispatcher/state_purchase_view/14374154" TargetMode="External"/><Relationship Id="rId36" Type="http://schemas.openxmlformats.org/officeDocument/2006/relationships/hyperlink" Target="https://auction.openprocurement.org/tenders/3b30399a8d9f40acb1bd6a9dafdce573" TargetMode="External"/><Relationship Id="rId49" Type="http://schemas.openxmlformats.org/officeDocument/2006/relationships/hyperlink" Target="https://my.zakupki.prom.ua/remote/dispatcher/state_purchase_view/882231" TargetMode="External"/><Relationship Id="rId57" Type="http://schemas.openxmlformats.org/officeDocument/2006/relationships/hyperlink" Target="https://my.zakupki.prom.ua/remote/dispatcher/state_purchase_view/961196" TargetMode="External"/><Relationship Id="rId106" Type="http://schemas.openxmlformats.org/officeDocument/2006/relationships/hyperlink" Target="https://my.zakupki.prom.ua/remote/dispatcher/state_purchase_view/4555887" TargetMode="External"/><Relationship Id="rId114" Type="http://schemas.openxmlformats.org/officeDocument/2006/relationships/hyperlink" Target="https://auction.openprocurement.org/tenders/ed5c411e877a4f4a82900e97f5a287bf" TargetMode="External"/><Relationship Id="rId10" Type="http://schemas.openxmlformats.org/officeDocument/2006/relationships/hyperlink" Target="https://my.zakupki.prom.ua/remote/dispatcher/state_purchase_view/13498760" TargetMode="External"/><Relationship Id="rId31" Type="http://schemas.openxmlformats.org/officeDocument/2006/relationships/hyperlink" Target="https://my.zakupki.prom.ua/remote/dispatcher/state_purchase_view/15007167" TargetMode="External"/><Relationship Id="rId44" Type="http://schemas.openxmlformats.org/officeDocument/2006/relationships/hyperlink" Target="https://auction.openprocurement.org/tenders/a013c1bd8b3b4382b7b97c86544d8126" TargetMode="External"/><Relationship Id="rId52" Type="http://schemas.openxmlformats.org/officeDocument/2006/relationships/hyperlink" Target="https://my.zakupki.prom.ua/remote/dispatcher/state_purchase_view/1048748" TargetMode="External"/><Relationship Id="rId60" Type="http://schemas.openxmlformats.org/officeDocument/2006/relationships/hyperlink" Target="https://my.zakupki.prom.ua/remote/dispatcher/state_purchase_view/4174146" TargetMode="External"/><Relationship Id="rId65" Type="http://schemas.openxmlformats.org/officeDocument/2006/relationships/hyperlink" Target="https://my.zakupki.prom.ua/remote/dispatcher/state_purchase_view/2809075" TargetMode="External"/><Relationship Id="rId73" Type="http://schemas.openxmlformats.org/officeDocument/2006/relationships/hyperlink" Target="https://my.zakupki.prom.ua/remote/dispatcher/state_purchase_view/45910" TargetMode="External"/><Relationship Id="rId78" Type="http://schemas.openxmlformats.org/officeDocument/2006/relationships/hyperlink" Target="https://my.zakupki.prom.ua/remote/dispatcher/state_purchase_view/2333765" TargetMode="External"/><Relationship Id="rId81" Type="http://schemas.openxmlformats.org/officeDocument/2006/relationships/hyperlink" Target="https://my.zakupki.prom.ua/remote/dispatcher/state_purchase_view/1944223" TargetMode="External"/><Relationship Id="rId86" Type="http://schemas.openxmlformats.org/officeDocument/2006/relationships/hyperlink" Target="https://auction.openprocurement.org/tenders/5544d515d4f349909dde24aa57137f8b" TargetMode="External"/><Relationship Id="rId94" Type="http://schemas.openxmlformats.org/officeDocument/2006/relationships/hyperlink" Target="https://my.zakupki.prom.ua/remote/dispatcher/state_purchase_view/8869106" TargetMode="External"/><Relationship Id="rId99" Type="http://schemas.openxmlformats.org/officeDocument/2006/relationships/hyperlink" Target="https://my.zakupki.prom.ua/remote/dispatcher/state_purchase_view/4257533" TargetMode="External"/><Relationship Id="rId101" Type="http://schemas.openxmlformats.org/officeDocument/2006/relationships/hyperlink" Target="https://my.zakupki.prom.ua/remote/dispatcher/state_purchase_view/5065264" TargetMode="External"/><Relationship Id="rId4" Type="http://schemas.openxmlformats.org/officeDocument/2006/relationships/hyperlink" Target="https://my.zakupki.prom.ua/remote/dispatcher/state_purchase_view/11575432" TargetMode="External"/><Relationship Id="rId9" Type="http://schemas.openxmlformats.org/officeDocument/2006/relationships/hyperlink" Target="https://my.zakupki.prom.ua/remote/dispatcher/state_purchase_view/13396186" TargetMode="External"/><Relationship Id="rId13" Type="http://schemas.openxmlformats.org/officeDocument/2006/relationships/hyperlink" Target="https://my.zakupki.prom.ua/remote/dispatcher/state_purchase_view/9554840" TargetMode="External"/><Relationship Id="rId18" Type="http://schemas.openxmlformats.org/officeDocument/2006/relationships/hyperlink" Target="https://my.zakupki.prom.ua/remote/dispatcher/state_purchase_view/10415255" TargetMode="External"/><Relationship Id="rId39" Type="http://schemas.openxmlformats.org/officeDocument/2006/relationships/hyperlink" Target="https://my.zakupki.prom.ua/remote/dispatcher/state_purchase_view/3894537" TargetMode="External"/><Relationship Id="rId109" Type="http://schemas.openxmlformats.org/officeDocument/2006/relationships/hyperlink" Target="https://my.zakupki.prom.ua/remote/dispatcher/state_purchase_view/15485704" TargetMode="External"/><Relationship Id="rId34" Type="http://schemas.openxmlformats.org/officeDocument/2006/relationships/hyperlink" Target="https://my.zakupki.prom.ua/remote/dispatcher/state_purchase_view/13863835" TargetMode="External"/><Relationship Id="rId50" Type="http://schemas.openxmlformats.org/officeDocument/2006/relationships/hyperlink" Target="https://my.zakupki.prom.ua/remote/dispatcher/state_purchase_view/1171803" TargetMode="External"/><Relationship Id="rId55" Type="http://schemas.openxmlformats.org/officeDocument/2006/relationships/hyperlink" Target="https://my.zakupki.prom.ua/remote/dispatcher/state_purchase_view/1022899" TargetMode="External"/><Relationship Id="rId76" Type="http://schemas.openxmlformats.org/officeDocument/2006/relationships/hyperlink" Target="https://auction.openprocurement.org/tenders/ac8348eb3c5c4718b752e4723327fcdd" TargetMode="External"/><Relationship Id="rId97" Type="http://schemas.openxmlformats.org/officeDocument/2006/relationships/hyperlink" Target="https://my.zakupki.prom.ua/remote/dispatcher/state_purchase_view/6270243" TargetMode="External"/><Relationship Id="rId104" Type="http://schemas.openxmlformats.org/officeDocument/2006/relationships/hyperlink" Target="https://my.zakupki.prom.ua/remote/dispatcher/state_purchase_view/4474691" TargetMode="External"/><Relationship Id="rId7" Type="http://schemas.openxmlformats.org/officeDocument/2006/relationships/hyperlink" Target="https://my.zakupki.prom.ua/remote/dispatcher/state_purchase_view/11705365" TargetMode="External"/><Relationship Id="rId71" Type="http://schemas.openxmlformats.org/officeDocument/2006/relationships/hyperlink" Target="https://my.zakupki.prom.ua/remote/dispatcher/state_purchase_view/28286" TargetMode="External"/><Relationship Id="rId92" Type="http://schemas.openxmlformats.org/officeDocument/2006/relationships/hyperlink" Target="https://my.zakupki.prom.ua/remote/dispatcher/state_purchase_view/6943088" TargetMode="External"/><Relationship Id="rId2" Type="http://schemas.openxmlformats.org/officeDocument/2006/relationships/hyperlink" Target="https://my.zakupki.prom.ua/remote/dispatcher/state_purchase_view/11307942" TargetMode="External"/><Relationship Id="rId29" Type="http://schemas.openxmlformats.org/officeDocument/2006/relationships/hyperlink" Target="https://my.zakupki.prom.ua/remote/dispatcher/state_purchase_view/14343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5"/>
  <sheetViews>
    <sheetView tabSelected="1" workbookViewId="0">
      <pane ySplit="5" topLeftCell="A6" activePane="bottomLeft" state="frozen"/>
      <selection pane="bottomLeft"/>
    </sheetView>
  </sheetViews>
  <sheetFormatPr defaultColWidth="11.42578125" defaultRowHeight="15" x14ac:dyDescent="0.25"/>
  <cols>
    <col min="1" max="1" width="5"/>
    <col min="2" max="3" width="25"/>
    <col min="4" max="6" width="35"/>
    <col min="7" max="7" width="30"/>
    <col min="8" max="8" width="5"/>
    <col min="9" max="9" width="30"/>
    <col min="10" max="10" width="15"/>
    <col min="11" max="12" width="20"/>
    <col min="13" max="15" width="5"/>
    <col min="16" max="20" width="10"/>
    <col min="21" max="21" width="25"/>
    <col min="22" max="22" width="10"/>
    <col min="23" max="24" width="15"/>
    <col min="25" max="25" width="10"/>
    <col min="26" max="27" width="15"/>
    <col min="28" max="28" width="10"/>
    <col min="29" max="29" width="15"/>
    <col min="30" max="31" width="20"/>
    <col min="32" max="33" width="15"/>
    <col min="34" max="34" width="20"/>
    <col min="35" max="35" width="15"/>
    <col min="36" max="36" width="10"/>
    <col min="37" max="37" width="20"/>
    <col min="38" max="38" width="15"/>
    <col min="39" max="39" width="20"/>
    <col min="40" max="40" width="10"/>
    <col min="41" max="41" width="15"/>
    <col min="42" max="43" width="10"/>
    <col min="44" max="44" width="15"/>
    <col min="45" max="46" width="10"/>
    <col min="47" max="47" width="20"/>
    <col min="48" max="50" width="15"/>
    <col min="51" max="52" width="10"/>
    <col min="53" max="53" width="15"/>
    <col min="54" max="54" width="10"/>
    <col min="55" max="56" width="20"/>
  </cols>
  <sheetData>
    <row r="1" spans="1:56" x14ac:dyDescent="0.25">
      <c r="A1" s="1" t="s">
        <v>436</v>
      </c>
    </row>
    <row r="2" spans="1:56" x14ac:dyDescent="0.25">
      <c r="A2" s="2" t="s">
        <v>229</v>
      </c>
    </row>
    <row r="4" spans="1:56" x14ac:dyDescent="0.25">
      <c r="A4" s="1" t="s">
        <v>374</v>
      </c>
    </row>
    <row r="5" spans="1:56" ht="153.75" x14ac:dyDescent="0.25">
      <c r="A5" s="3" t="s">
        <v>489</v>
      </c>
      <c r="B5" s="3" t="s">
        <v>247</v>
      </c>
      <c r="C5" s="3" t="s">
        <v>248</v>
      </c>
      <c r="D5" s="3" t="s">
        <v>416</v>
      </c>
      <c r="E5" s="3" t="s">
        <v>357</v>
      </c>
      <c r="F5" s="3" t="s">
        <v>299</v>
      </c>
      <c r="G5" s="3" t="s">
        <v>413</v>
      </c>
      <c r="H5" s="3" t="s">
        <v>282</v>
      </c>
      <c r="I5" s="3" t="s">
        <v>327</v>
      </c>
      <c r="J5" s="3" t="s">
        <v>245</v>
      </c>
      <c r="K5" s="3" t="s">
        <v>328</v>
      </c>
      <c r="L5" s="3" t="s">
        <v>329</v>
      </c>
      <c r="M5" s="3" t="s">
        <v>259</v>
      </c>
      <c r="N5" s="3" t="s">
        <v>260</v>
      </c>
      <c r="O5" s="3" t="s">
        <v>258</v>
      </c>
      <c r="P5" s="3" t="s">
        <v>269</v>
      </c>
      <c r="Q5" s="3" t="s">
        <v>272</v>
      </c>
      <c r="R5" s="3" t="s">
        <v>271</v>
      </c>
      <c r="S5" s="3" t="s">
        <v>361</v>
      </c>
      <c r="T5" s="3" t="s">
        <v>360</v>
      </c>
      <c r="U5" s="3" t="s">
        <v>267</v>
      </c>
      <c r="V5" s="3" t="s">
        <v>304</v>
      </c>
      <c r="W5" s="3" t="s">
        <v>331</v>
      </c>
      <c r="X5" s="3" t="s">
        <v>332</v>
      </c>
      <c r="Y5" s="3" t="s">
        <v>303</v>
      </c>
      <c r="Z5" s="3" t="s">
        <v>333</v>
      </c>
      <c r="AA5" s="3" t="s">
        <v>326</v>
      </c>
      <c r="AB5" s="3" t="s">
        <v>257</v>
      </c>
      <c r="AC5" s="3" t="s">
        <v>287</v>
      </c>
      <c r="AD5" s="3" t="s">
        <v>379</v>
      </c>
      <c r="AE5" s="3" t="s">
        <v>320</v>
      </c>
      <c r="AF5" s="3" t="s">
        <v>364</v>
      </c>
      <c r="AG5" s="3" t="s">
        <v>365</v>
      </c>
      <c r="AH5" s="3" t="s">
        <v>318</v>
      </c>
      <c r="AI5" s="3" t="s">
        <v>380</v>
      </c>
      <c r="AJ5" s="3" t="s">
        <v>3</v>
      </c>
      <c r="AK5" s="3" t="s">
        <v>433</v>
      </c>
      <c r="AL5" s="3" t="s">
        <v>246</v>
      </c>
      <c r="AM5" s="3" t="s">
        <v>286</v>
      </c>
      <c r="AN5" s="3" t="s">
        <v>302</v>
      </c>
      <c r="AO5" s="3" t="s">
        <v>380</v>
      </c>
      <c r="AP5" s="3" t="s">
        <v>3</v>
      </c>
      <c r="AQ5" s="3" t="s">
        <v>345</v>
      </c>
      <c r="AR5" s="3" t="s">
        <v>270</v>
      </c>
      <c r="AS5" s="3" t="s">
        <v>418</v>
      </c>
      <c r="AT5" s="3" t="s">
        <v>417</v>
      </c>
      <c r="AU5" s="3" t="s">
        <v>375</v>
      </c>
      <c r="AV5" s="3" t="s">
        <v>268</v>
      </c>
      <c r="AW5" s="3" t="s">
        <v>321</v>
      </c>
      <c r="AX5" s="3" t="s">
        <v>381</v>
      </c>
      <c r="AY5" s="3" t="s">
        <v>378</v>
      </c>
      <c r="AZ5" s="3" t="s">
        <v>377</v>
      </c>
      <c r="BA5" s="3" t="s">
        <v>279</v>
      </c>
      <c r="BB5" s="3" t="s">
        <v>376</v>
      </c>
      <c r="BC5" s="3" t="s">
        <v>363</v>
      </c>
      <c r="BD5" s="3" t="s">
        <v>317</v>
      </c>
    </row>
    <row r="6" spans="1:56" x14ac:dyDescent="0.25">
      <c r="A6" s="4">
        <v>1</v>
      </c>
      <c r="B6" s="2" t="str">
        <f>HYPERLINK("https://my.zakupki.prom.ua/remote/dispatcher/state_purchase_view/15509679", "UA-2020-02-27-001632-a")</f>
        <v>UA-2020-02-27-001632-a</v>
      </c>
      <c r="C6" s="2" t="s">
        <v>319</v>
      </c>
      <c r="D6" s="1" t="s">
        <v>354</v>
      </c>
      <c r="E6" s="1" t="s">
        <v>354</v>
      </c>
      <c r="F6" s="1" t="s">
        <v>204</v>
      </c>
      <c r="G6" s="1" t="s">
        <v>280</v>
      </c>
      <c r="H6" s="1" t="s">
        <v>404</v>
      </c>
      <c r="I6" s="1" t="s">
        <v>300</v>
      </c>
      <c r="J6" s="1" t="s">
        <v>56</v>
      </c>
      <c r="K6" s="1" t="s">
        <v>373</v>
      </c>
      <c r="L6" s="1" t="s">
        <v>373</v>
      </c>
      <c r="M6" s="1" t="s">
        <v>50</v>
      </c>
      <c r="N6" s="1" t="s">
        <v>50</v>
      </c>
      <c r="O6" s="1" t="s">
        <v>50</v>
      </c>
      <c r="P6" s="5">
        <v>43888</v>
      </c>
      <c r="Q6" s="5">
        <v>43888</v>
      </c>
      <c r="R6" s="5">
        <v>43894</v>
      </c>
      <c r="S6" s="5">
        <v>43894</v>
      </c>
      <c r="T6" s="5">
        <v>43900</v>
      </c>
      <c r="U6" s="1" t="s">
        <v>440</v>
      </c>
      <c r="V6" s="4">
        <v>1</v>
      </c>
      <c r="W6" s="6">
        <v>25000</v>
      </c>
      <c r="X6" s="1" t="s">
        <v>319</v>
      </c>
      <c r="Y6" s="4">
        <v>1</v>
      </c>
      <c r="Z6" s="6">
        <v>25000</v>
      </c>
      <c r="AA6" s="1" t="s">
        <v>466</v>
      </c>
      <c r="AB6" s="1" t="s">
        <v>208</v>
      </c>
      <c r="AC6" s="1" t="s">
        <v>404</v>
      </c>
      <c r="AD6" s="1" t="s">
        <v>263</v>
      </c>
      <c r="AE6" s="1" t="s">
        <v>322</v>
      </c>
      <c r="AF6" s="6">
        <v>25000</v>
      </c>
      <c r="AG6" s="6">
        <v>25000</v>
      </c>
      <c r="AH6" s="1" t="s">
        <v>298</v>
      </c>
      <c r="AI6" s="1"/>
      <c r="AJ6" s="1"/>
      <c r="AK6" s="1" t="s">
        <v>298</v>
      </c>
      <c r="AL6" s="1" t="s">
        <v>108</v>
      </c>
      <c r="AM6" s="1" t="s">
        <v>222</v>
      </c>
      <c r="AN6" s="1" t="s">
        <v>44</v>
      </c>
      <c r="AO6" s="1"/>
      <c r="AP6" s="1"/>
      <c r="AQ6" s="2"/>
      <c r="AR6" s="7">
        <v>43902.590257415737</v>
      </c>
      <c r="AS6" s="1"/>
      <c r="AT6" s="1"/>
      <c r="AU6" s="1" t="s">
        <v>476</v>
      </c>
      <c r="AV6" s="1"/>
      <c r="AW6" s="1"/>
      <c r="AX6" s="6">
        <v>25000</v>
      </c>
      <c r="AY6" s="1"/>
      <c r="AZ6" s="5">
        <v>43931</v>
      </c>
      <c r="BA6" s="1"/>
      <c r="BB6" s="1" t="s">
        <v>461</v>
      </c>
      <c r="BC6" s="1"/>
      <c r="BD6" s="1"/>
    </row>
    <row r="7" spans="1:56" x14ac:dyDescent="0.25">
      <c r="A7" s="4">
        <v>2</v>
      </c>
      <c r="B7" s="2" t="str">
        <f>HYPERLINK("https://my.zakupki.prom.ua/remote/dispatcher/state_purchase_view/15485704", "UA-2020-02-26-001053-c")</f>
        <v>UA-2020-02-26-001053-c</v>
      </c>
      <c r="C7" s="2" t="s">
        <v>319</v>
      </c>
      <c r="D7" s="1" t="s">
        <v>356</v>
      </c>
      <c r="E7" s="1" t="s">
        <v>356</v>
      </c>
      <c r="F7" s="1" t="s">
        <v>182</v>
      </c>
      <c r="G7" s="1" t="s">
        <v>293</v>
      </c>
      <c r="H7" s="1" t="s">
        <v>404</v>
      </c>
      <c r="I7" s="1" t="s">
        <v>300</v>
      </c>
      <c r="J7" s="1" t="s">
        <v>56</v>
      </c>
      <c r="K7" s="1" t="s">
        <v>373</v>
      </c>
      <c r="L7" s="1" t="s">
        <v>373</v>
      </c>
      <c r="M7" s="1" t="s">
        <v>50</v>
      </c>
      <c r="N7" s="1" t="s">
        <v>50</v>
      </c>
      <c r="O7" s="1" t="s">
        <v>50</v>
      </c>
      <c r="P7" s="5">
        <v>43887</v>
      </c>
      <c r="Q7" s="1"/>
      <c r="R7" s="1"/>
      <c r="S7" s="1"/>
      <c r="T7" s="1"/>
      <c r="U7" s="1" t="s">
        <v>439</v>
      </c>
      <c r="V7" s="4">
        <v>1</v>
      </c>
      <c r="W7" s="6">
        <v>33770.85</v>
      </c>
      <c r="X7" s="1" t="s">
        <v>319</v>
      </c>
      <c r="Y7" s="4">
        <v>452610</v>
      </c>
      <c r="Z7" s="6">
        <v>7.0000000000000007E-2</v>
      </c>
      <c r="AA7" s="1" t="s">
        <v>446</v>
      </c>
      <c r="AB7" s="1" t="s">
        <v>208</v>
      </c>
      <c r="AC7" s="1" t="s">
        <v>404</v>
      </c>
      <c r="AD7" s="1" t="s">
        <v>263</v>
      </c>
      <c r="AE7" s="1" t="s">
        <v>322</v>
      </c>
      <c r="AF7" s="6">
        <v>33770.85</v>
      </c>
      <c r="AG7" s="6">
        <v>7.461357460064956E-2</v>
      </c>
      <c r="AH7" s="1"/>
      <c r="AI7" s="1"/>
      <c r="AJ7" s="1"/>
      <c r="AK7" s="1" t="s">
        <v>249</v>
      </c>
      <c r="AL7" s="1" t="s">
        <v>100</v>
      </c>
      <c r="AM7" s="1"/>
      <c r="AN7" s="1" t="s">
        <v>24</v>
      </c>
      <c r="AO7" s="1"/>
      <c r="AP7" s="1"/>
      <c r="AQ7" s="2"/>
      <c r="AR7" s="1"/>
      <c r="AS7" s="1"/>
      <c r="AT7" s="1"/>
      <c r="AU7" s="1" t="s">
        <v>444</v>
      </c>
      <c r="AV7" s="7">
        <v>43887.501002551842</v>
      </c>
      <c r="AW7" s="1" t="s">
        <v>441</v>
      </c>
      <c r="AX7" s="6">
        <v>33770.85</v>
      </c>
      <c r="AY7" s="5">
        <v>43831</v>
      </c>
      <c r="AZ7" s="5">
        <v>44196</v>
      </c>
      <c r="BA7" s="7">
        <v>44196</v>
      </c>
      <c r="BB7" s="1" t="s">
        <v>477</v>
      </c>
      <c r="BC7" s="1"/>
      <c r="BD7" s="1"/>
    </row>
    <row r="8" spans="1:56" x14ac:dyDescent="0.25">
      <c r="A8" s="4">
        <v>3</v>
      </c>
      <c r="B8" s="2" t="str">
        <f>HYPERLINK("https://my.zakupki.prom.ua/remote/dispatcher/state_purchase_view/15402592", "UA-2020-02-20-002933-b")</f>
        <v>UA-2020-02-20-002933-b</v>
      </c>
      <c r="C8" s="2" t="s">
        <v>319</v>
      </c>
      <c r="D8" s="1" t="s">
        <v>350</v>
      </c>
      <c r="E8" s="1" t="s">
        <v>350</v>
      </c>
      <c r="F8" s="1" t="s">
        <v>185</v>
      </c>
      <c r="G8" s="1" t="s">
        <v>293</v>
      </c>
      <c r="H8" s="1" t="s">
        <v>404</v>
      </c>
      <c r="I8" s="1" t="s">
        <v>300</v>
      </c>
      <c r="J8" s="1" t="s">
        <v>56</v>
      </c>
      <c r="K8" s="1" t="s">
        <v>373</v>
      </c>
      <c r="L8" s="1" t="s">
        <v>373</v>
      </c>
      <c r="M8" s="1" t="s">
        <v>50</v>
      </c>
      <c r="N8" s="1" t="s">
        <v>50</v>
      </c>
      <c r="O8" s="1" t="s">
        <v>50</v>
      </c>
      <c r="P8" s="5">
        <v>43881</v>
      </c>
      <c r="Q8" s="1"/>
      <c r="R8" s="1"/>
      <c r="S8" s="1"/>
      <c r="T8" s="1"/>
      <c r="U8" s="1" t="s">
        <v>439</v>
      </c>
      <c r="V8" s="4">
        <v>1</v>
      </c>
      <c r="W8" s="6">
        <v>4800</v>
      </c>
      <c r="X8" s="1" t="s">
        <v>319</v>
      </c>
      <c r="Y8" s="4">
        <v>1</v>
      </c>
      <c r="Z8" s="6">
        <v>4800</v>
      </c>
      <c r="AA8" s="1" t="s">
        <v>466</v>
      </c>
      <c r="AB8" s="1" t="s">
        <v>208</v>
      </c>
      <c r="AC8" s="1" t="s">
        <v>404</v>
      </c>
      <c r="AD8" s="1" t="s">
        <v>263</v>
      </c>
      <c r="AE8" s="1" t="s">
        <v>322</v>
      </c>
      <c r="AF8" s="6">
        <v>4800</v>
      </c>
      <c r="AG8" s="6">
        <v>4800</v>
      </c>
      <c r="AH8" s="1"/>
      <c r="AI8" s="1"/>
      <c r="AJ8" s="1"/>
      <c r="AK8" s="1" t="s">
        <v>402</v>
      </c>
      <c r="AL8" s="1" t="s">
        <v>130</v>
      </c>
      <c r="AM8" s="1"/>
      <c r="AN8" s="1" t="s">
        <v>5</v>
      </c>
      <c r="AO8" s="1"/>
      <c r="AP8" s="1"/>
      <c r="AQ8" s="2"/>
      <c r="AR8" s="1"/>
      <c r="AS8" s="1"/>
      <c r="AT8" s="1"/>
      <c r="AU8" s="1" t="s">
        <v>444</v>
      </c>
      <c r="AV8" s="7">
        <v>43881.677041326679</v>
      </c>
      <c r="AW8" s="1" t="s">
        <v>92</v>
      </c>
      <c r="AX8" s="6">
        <v>4800</v>
      </c>
      <c r="AY8" s="5">
        <v>43831</v>
      </c>
      <c r="AZ8" s="5">
        <v>44196</v>
      </c>
      <c r="BA8" s="7">
        <v>44196</v>
      </c>
      <c r="BB8" s="1" t="s">
        <v>477</v>
      </c>
      <c r="BC8" s="1"/>
      <c r="BD8" s="1"/>
    </row>
    <row r="9" spans="1:56" x14ac:dyDescent="0.25">
      <c r="A9" s="4">
        <v>4</v>
      </c>
      <c r="B9" s="2" t="str">
        <f>HYPERLINK("https://my.zakupki.prom.ua/remote/dispatcher/state_purchase_view/15130988", "UA-2020-02-06-001723-b")</f>
        <v>UA-2020-02-06-001723-b</v>
      </c>
      <c r="C9" s="2" t="s">
        <v>319</v>
      </c>
      <c r="D9" s="1" t="s">
        <v>281</v>
      </c>
      <c r="E9" s="1" t="s">
        <v>281</v>
      </c>
      <c r="F9" s="1" t="s">
        <v>186</v>
      </c>
      <c r="G9" s="1" t="s">
        <v>293</v>
      </c>
      <c r="H9" s="1" t="s">
        <v>404</v>
      </c>
      <c r="I9" s="1" t="s">
        <v>300</v>
      </c>
      <c r="J9" s="1" t="s">
        <v>56</v>
      </c>
      <c r="K9" s="1" t="s">
        <v>373</v>
      </c>
      <c r="L9" s="1" t="s">
        <v>373</v>
      </c>
      <c r="M9" s="1" t="s">
        <v>50</v>
      </c>
      <c r="N9" s="1" t="s">
        <v>50</v>
      </c>
      <c r="O9" s="1" t="s">
        <v>50</v>
      </c>
      <c r="P9" s="5">
        <v>43867</v>
      </c>
      <c r="Q9" s="1"/>
      <c r="R9" s="1"/>
      <c r="S9" s="1"/>
      <c r="T9" s="1"/>
      <c r="U9" s="1" t="s">
        <v>439</v>
      </c>
      <c r="V9" s="4">
        <v>1</v>
      </c>
      <c r="W9" s="6">
        <v>6270</v>
      </c>
      <c r="X9" s="1" t="s">
        <v>319</v>
      </c>
      <c r="Y9" s="4">
        <v>1</v>
      </c>
      <c r="Z9" s="6">
        <v>6270</v>
      </c>
      <c r="AA9" s="1" t="s">
        <v>466</v>
      </c>
      <c r="AB9" s="1" t="s">
        <v>208</v>
      </c>
      <c r="AC9" s="1" t="s">
        <v>404</v>
      </c>
      <c r="AD9" s="1" t="s">
        <v>263</v>
      </c>
      <c r="AE9" s="1" t="s">
        <v>322</v>
      </c>
      <c r="AF9" s="6">
        <v>6270</v>
      </c>
      <c r="AG9" s="6">
        <v>6270</v>
      </c>
      <c r="AH9" s="1"/>
      <c r="AI9" s="1"/>
      <c r="AJ9" s="1"/>
      <c r="AK9" s="1" t="s">
        <v>340</v>
      </c>
      <c r="AL9" s="1" t="s">
        <v>126</v>
      </c>
      <c r="AM9" s="1"/>
      <c r="AN9" s="1" t="s">
        <v>11</v>
      </c>
      <c r="AO9" s="1"/>
      <c r="AP9" s="1"/>
      <c r="AQ9" s="2"/>
      <c r="AR9" s="1"/>
      <c r="AS9" s="1"/>
      <c r="AT9" s="1"/>
      <c r="AU9" s="1" t="s">
        <v>444</v>
      </c>
      <c r="AV9" s="7">
        <v>43867.59016200788</v>
      </c>
      <c r="AW9" s="1" t="s">
        <v>177</v>
      </c>
      <c r="AX9" s="6">
        <v>6270</v>
      </c>
      <c r="AY9" s="5">
        <v>43862</v>
      </c>
      <c r="AZ9" s="5">
        <v>44227</v>
      </c>
      <c r="BA9" s="7">
        <v>44227</v>
      </c>
      <c r="BB9" s="1" t="s">
        <v>477</v>
      </c>
      <c r="BC9" s="1"/>
      <c r="BD9" s="1"/>
    </row>
    <row r="10" spans="1:56" x14ac:dyDescent="0.25">
      <c r="A10" s="4">
        <v>5</v>
      </c>
      <c r="B10" s="2" t="str">
        <f>HYPERLINK("https://my.zakupki.prom.ua/remote/dispatcher/state_purchase_view/15007167", "UA-2020-01-31-003318-a")</f>
        <v>UA-2020-01-31-003318-a</v>
      </c>
      <c r="C10" s="2" t="s">
        <v>319</v>
      </c>
      <c r="D10" s="1" t="s">
        <v>283</v>
      </c>
      <c r="E10" s="1" t="s">
        <v>283</v>
      </c>
      <c r="F10" s="1" t="s">
        <v>64</v>
      </c>
      <c r="G10" s="1" t="s">
        <v>344</v>
      </c>
      <c r="H10" s="1" t="s">
        <v>404</v>
      </c>
      <c r="I10" s="1" t="s">
        <v>300</v>
      </c>
      <c r="J10" s="1" t="s">
        <v>56</v>
      </c>
      <c r="K10" s="1" t="s">
        <v>373</v>
      </c>
      <c r="L10" s="1" t="s">
        <v>373</v>
      </c>
      <c r="M10" s="1" t="s">
        <v>50</v>
      </c>
      <c r="N10" s="1" t="s">
        <v>50</v>
      </c>
      <c r="O10" s="1" t="s">
        <v>50</v>
      </c>
      <c r="P10" s="5">
        <v>43861</v>
      </c>
      <c r="Q10" s="1"/>
      <c r="R10" s="1"/>
      <c r="S10" s="1"/>
      <c r="T10" s="1"/>
      <c r="U10" s="1" t="s">
        <v>439</v>
      </c>
      <c r="V10" s="4">
        <v>1</v>
      </c>
      <c r="W10" s="6">
        <v>1294871.5900000001</v>
      </c>
      <c r="X10" s="1" t="s">
        <v>319</v>
      </c>
      <c r="Y10" s="4">
        <v>505910</v>
      </c>
      <c r="Z10" s="6">
        <v>2.56</v>
      </c>
      <c r="AA10" s="1" t="s">
        <v>447</v>
      </c>
      <c r="AB10" s="1" t="s">
        <v>208</v>
      </c>
      <c r="AC10" s="1" t="s">
        <v>404</v>
      </c>
      <c r="AD10" s="1" t="s">
        <v>263</v>
      </c>
      <c r="AE10" s="1" t="s">
        <v>322</v>
      </c>
      <c r="AF10" s="6">
        <v>1294871.5900000001</v>
      </c>
      <c r="AG10" s="6">
        <v>2.5594900081042082</v>
      </c>
      <c r="AH10" s="1"/>
      <c r="AI10" s="1"/>
      <c r="AJ10" s="1"/>
      <c r="AK10" s="1" t="s">
        <v>398</v>
      </c>
      <c r="AL10" s="1" t="s">
        <v>155</v>
      </c>
      <c r="AM10" s="1"/>
      <c r="AN10" s="1" t="s">
        <v>17</v>
      </c>
      <c r="AO10" s="1"/>
      <c r="AP10" s="1"/>
      <c r="AQ10" s="2"/>
      <c r="AR10" s="1"/>
      <c r="AS10" s="5">
        <v>43867</v>
      </c>
      <c r="AT10" s="5">
        <v>43882</v>
      </c>
      <c r="AU10" s="1" t="s">
        <v>444</v>
      </c>
      <c r="AV10" s="7">
        <v>43875.712527904121</v>
      </c>
      <c r="AW10" s="1" t="s">
        <v>54</v>
      </c>
      <c r="AX10" s="6">
        <v>1294871.5900000001</v>
      </c>
      <c r="AY10" s="5">
        <v>43831</v>
      </c>
      <c r="AZ10" s="5">
        <v>44196</v>
      </c>
      <c r="BA10" s="7">
        <v>44196</v>
      </c>
      <c r="BB10" s="1" t="s">
        <v>477</v>
      </c>
      <c r="BC10" s="1"/>
      <c r="BD10" s="1"/>
    </row>
    <row r="11" spans="1:56" x14ac:dyDescent="0.25">
      <c r="A11" s="4">
        <v>6</v>
      </c>
      <c r="B11" s="2" t="str">
        <f>HYPERLINK("https://my.zakupki.prom.ua/remote/dispatcher/state_purchase_view/14989227", "UA-2020-01-31-000598-a")</f>
        <v>UA-2020-01-31-000598-a</v>
      </c>
      <c r="C11" s="2" t="s">
        <v>319</v>
      </c>
      <c r="D11" s="1" t="s">
        <v>346</v>
      </c>
      <c r="E11" s="1" t="s">
        <v>346</v>
      </c>
      <c r="F11" s="1" t="s">
        <v>197</v>
      </c>
      <c r="G11" s="1" t="s">
        <v>293</v>
      </c>
      <c r="H11" s="1" t="s">
        <v>404</v>
      </c>
      <c r="I11" s="1" t="s">
        <v>300</v>
      </c>
      <c r="J11" s="1" t="s">
        <v>56</v>
      </c>
      <c r="K11" s="1" t="s">
        <v>373</v>
      </c>
      <c r="L11" s="1" t="s">
        <v>373</v>
      </c>
      <c r="M11" s="1" t="s">
        <v>50</v>
      </c>
      <c r="N11" s="1" t="s">
        <v>50</v>
      </c>
      <c r="O11" s="1" t="s">
        <v>50</v>
      </c>
      <c r="P11" s="5">
        <v>43861</v>
      </c>
      <c r="Q11" s="1"/>
      <c r="R11" s="1"/>
      <c r="S11" s="1"/>
      <c r="T11" s="1"/>
      <c r="U11" s="1" t="s">
        <v>439</v>
      </c>
      <c r="V11" s="4">
        <v>1</v>
      </c>
      <c r="W11" s="6">
        <v>117429.44</v>
      </c>
      <c r="X11" s="1" t="s">
        <v>319</v>
      </c>
      <c r="Y11" s="4">
        <v>910</v>
      </c>
      <c r="Z11" s="6">
        <v>129.04</v>
      </c>
      <c r="AA11" s="1" t="s">
        <v>451</v>
      </c>
      <c r="AB11" s="1" t="s">
        <v>208</v>
      </c>
      <c r="AC11" s="1" t="s">
        <v>404</v>
      </c>
      <c r="AD11" s="1" t="s">
        <v>263</v>
      </c>
      <c r="AE11" s="1" t="s">
        <v>322</v>
      </c>
      <c r="AF11" s="6">
        <v>117429.44</v>
      </c>
      <c r="AG11" s="6">
        <v>129.04334065934066</v>
      </c>
      <c r="AH11" s="1"/>
      <c r="AI11" s="1"/>
      <c r="AJ11" s="1"/>
      <c r="AK11" s="1" t="s">
        <v>297</v>
      </c>
      <c r="AL11" s="1" t="s">
        <v>120</v>
      </c>
      <c r="AM11" s="1"/>
      <c r="AN11" s="1" t="s">
        <v>22</v>
      </c>
      <c r="AO11" s="1"/>
      <c r="AP11" s="1"/>
      <c r="AQ11" s="2"/>
      <c r="AR11" s="1"/>
      <c r="AS11" s="1"/>
      <c r="AT11" s="1"/>
      <c r="AU11" s="1" t="s">
        <v>444</v>
      </c>
      <c r="AV11" s="7">
        <v>43861.63142689145</v>
      </c>
      <c r="AW11" s="1" t="s">
        <v>306</v>
      </c>
      <c r="AX11" s="6">
        <v>117429.44</v>
      </c>
      <c r="AY11" s="5">
        <v>43864</v>
      </c>
      <c r="AZ11" s="5">
        <v>44196</v>
      </c>
      <c r="BA11" s="7">
        <v>44196</v>
      </c>
      <c r="BB11" s="1" t="s">
        <v>477</v>
      </c>
      <c r="BC11" s="1"/>
      <c r="BD11" s="1"/>
    </row>
    <row r="12" spans="1:56" x14ac:dyDescent="0.25">
      <c r="A12" s="4">
        <v>7</v>
      </c>
      <c r="B12" s="2" t="str">
        <f>HYPERLINK("https://my.zakupki.prom.ua/remote/dispatcher/state_purchase_view/14698386", "UA-2020-01-22-000709-a")</f>
        <v>UA-2020-01-22-000709-a</v>
      </c>
      <c r="C12" s="2" t="s">
        <v>319</v>
      </c>
      <c r="D12" s="1" t="s">
        <v>359</v>
      </c>
      <c r="E12" s="1" t="s">
        <v>359</v>
      </c>
      <c r="F12" s="1" t="s">
        <v>98</v>
      </c>
      <c r="G12" s="1" t="s">
        <v>293</v>
      </c>
      <c r="H12" s="1" t="s">
        <v>404</v>
      </c>
      <c r="I12" s="1" t="s">
        <v>300</v>
      </c>
      <c r="J12" s="1" t="s">
        <v>56</v>
      </c>
      <c r="K12" s="1" t="s">
        <v>373</v>
      </c>
      <c r="L12" s="1" t="s">
        <v>373</v>
      </c>
      <c r="M12" s="1" t="s">
        <v>50</v>
      </c>
      <c r="N12" s="1" t="s">
        <v>50</v>
      </c>
      <c r="O12" s="1" t="s">
        <v>50</v>
      </c>
      <c r="P12" s="5">
        <v>43852</v>
      </c>
      <c r="Q12" s="1"/>
      <c r="R12" s="1"/>
      <c r="S12" s="1"/>
      <c r="T12" s="1"/>
      <c r="U12" s="1" t="s">
        <v>439</v>
      </c>
      <c r="V12" s="4">
        <v>1</v>
      </c>
      <c r="W12" s="6">
        <v>3532</v>
      </c>
      <c r="X12" s="1" t="s">
        <v>319</v>
      </c>
      <c r="Y12" s="4">
        <v>1</v>
      </c>
      <c r="Z12" s="6">
        <v>3532</v>
      </c>
      <c r="AA12" s="1" t="s">
        <v>458</v>
      </c>
      <c r="AB12" s="1" t="s">
        <v>208</v>
      </c>
      <c r="AC12" s="1" t="s">
        <v>404</v>
      </c>
      <c r="AD12" s="1" t="s">
        <v>263</v>
      </c>
      <c r="AE12" s="1" t="s">
        <v>322</v>
      </c>
      <c r="AF12" s="6">
        <v>3532</v>
      </c>
      <c r="AG12" s="6">
        <v>3532</v>
      </c>
      <c r="AH12" s="1"/>
      <c r="AI12" s="1"/>
      <c r="AJ12" s="1"/>
      <c r="AK12" s="1" t="s">
        <v>396</v>
      </c>
      <c r="AL12" s="1" t="s">
        <v>96</v>
      </c>
      <c r="AM12" s="1"/>
      <c r="AN12" s="1" t="s">
        <v>14</v>
      </c>
      <c r="AO12" s="1"/>
      <c r="AP12" s="1"/>
      <c r="AQ12" s="2"/>
      <c r="AR12" s="1"/>
      <c r="AS12" s="1"/>
      <c r="AT12" s="1"/>
      <c r="AU12" s="1" t="s">
        <v>444</v>
      </c>
      <c r="AV12" s="7">
        <v>43852.549299900682</v>
      </c>
      <c r="AW12" s="1" t="s">
        <v>367</v>
      </c>
      <c r="AX12" s="6">
        <v>3532</v>
      </c>
      <c r="AY12" s="5">
        <v>43831</v>
      </c>
      <c r="AZ12" s="5">
        <v>44196</v>
      </c>
      <c r="BA12" s="7">
        <v>44196</v>
      </c>
      <c r="BB12" s="1" t="s">
        <v>477</v>
      </c>
      <c r="BC12" s="1"/>
      <c r="BD12" s="1"/>
    </row>
    <row r="13" spans="1:56" x14ac:dyDescent="0.25">
      <c r="A13" s="4">
        <v>8</v>
      </c>
      <c r="B13" s="2" t="str">
        <f>HYPERLINK("https://my.zakupki.prom.ua/remote/dispatcher/state_purchase_view/14377811", "UA-2020-01-03-000953-a")</f>
        <v>UA-2020-01-03-000953-a</v>
      </c>
      <c r="C13" s="2" t="s">
        <v>319</v>
      </c>
      <c r="D13" s="1" t="s">
        <v>362</v>
      </c>
      <c r="E13" s="1" t="s">
        <v>362</v>
      </c>
      <c r="F13" s="1" t="s">
        <v>62</v>
      </c>
      <c r="G13" s="1" t="s">
        <v>280</v>
      </c>
      <c r="H13" s="1" t="s">
        <v>404</v>
      </c>
      <c r="I13" s="1" t="s">
        <v>300</v>
      </c>
      <c r="J13" s="1" t="s">
        <v>56</v>
      </c>
      <c r="K13" s="1" t="s">
        <v>373</v>
      </c>
      <c r="L13" s="1" t="s">
        <v>373</v>
      </c>
      <c r="M13" s="1" t="s">
        <v>50</v>
      </c>
      <c r="N13" s="1" t="s">
        <v>50</v>
      </c>
      <c r="O13" s="1" t="s">
        <v>50</v>
      </c>
      <c r="P13" s="5">
        <v>43833</v>
      </c>
      <c r="Q13" s="5">
        <v>43833</v>
      </c>
      <c r="R13" s="5">
        <v>43841</v>
      </c>
      <c r="S13" s="5">
        <v>43841</v>
      </c>
      <c r="T13" s="5">
        <v>43845</v>
      </c>
      <c r="U13" s="1" t="s">
        <v>440</v>
      </c>
      <c r="V13" s="4">
        <v>1</v>
      </c>
      <c r="W13" s="6">
        <v>78895.5</v>
      </c>
      <c r="X13" s="1" t="s">
        <v>319</v>
      </c>
      <c r="Y13" s="4">
        <v>9635</v>
      </c>
      <c r="Z13" s="6">
        <v>8.19</v>
      </c>
      <c r="AA13" s="1" t="s">
        <v>451</v>
      </c>
      <c r="AB13" s="1" t="s">
        <v>208</v>
      </c>
      <c r="AC13" s="1" t="s">
        <v>404</v>
      </c>
      <c r="AD13" s="1" t="s">
        <v>263</v>
      </c>
      <c r="AE13" s="1" t="s">
        <v>322</v>
      </c>
      <c r="AF13" s="6">
        <v>59245.54</v>
      </c>
      <c r="AG13" s="6">
        <v>6.1489922158796055</v>
      </c>
      <c r="AH13" s="1" t="s">
        <v>414</v>
      </c>
      <c r="AI13" s="6">
        <v>19649.96</v>
      </c>
      <c r="AJ13" s="6">
        <v>0.24906312780830336</v>
      </c>
      <c r="AK13" s="1" t="s">
        <v>414</v>
      </c>
      <c r="AL13" s="1" t="s">
        <v>146</v>
      </c>
      <c r="AM13" s="1" t="s">
        <v>205</v>
      </c>
      <c r="AN13" s="1" t="s">
        <v>135</v>
      </c>
      <c r="AO13" s="6">
        <v>19649.96</v>
      </c>
      <c r="AP13" s="6">
        <v>0.24906312780830336</v>
      </c>
      <c r="AQ13" s="2"/>
      <c r="AR13" s="7">
        <v>43846.590487690373</v>
      </c>
      <c r="AS13" s="5">
        <v>43850</v>
      </c>
      <c r="AT13" s="5">
        <v>43871</v>
      </c>
      <c r="AU13" s="1" t="s">
        <v>444</v>
      </c>
      <c r="AV13" s="7">
        <v>43853.593539664129</v>
      </c>
      <c r="AW13" s="1" t="s">
        <v>153</v>
      </c>
      <c r="AX13" s="6">
        <v>59245.54</v>
      </c>
      <c r="AY13" s="1"/>
      <c r="AZ13" s="5">
        <v>44196</v>
      </c>
      <c r="BA13" s="7">
        <v>44196</v>
      </c>
      <c r="BB13" s="1" t="s">
        <v>477</v>
      </c>
      <c r="BC13" s="1"/>
      <c r="BD13" s="1"/>
    </row>
    <row r="14" spans="1:56" x14ac:dyDescent="0.25">
      <c r="A14" s="4">
        <v>9</v>
      </c>
      <c r="B14" s="2" t="str">
        <f>HYPERLINK("https://my.zakupki.prom.ua/remote/dispatcher/state_purchase_view/14374154", "UA-2020-01-03-000512-a")</f>
        <v>UA-2020-01-03-000512-a</v>
      </c>
      <c r="C14" s="2" t="s">
        <v>319</v>
      </c>
      <c r="D14" s="1" t="s">
        <v>273</v>
      </c>
      <c r="E14" s="1" t="s">
        <v>276</v>
      </c>
      <c r="F14" s="1" t="s">
        <v>169</v>
      </c>
      <c r="G14" s="1" t="s">
        <v>280</v>
      </c>
      <c r="H14" s="1" t="s">
        <v>404</v>
      </c>
      <c r="I14" s="1" t="s">
        <v>300</v>
      </c>
      <c r="J14" s="1" t="s">
        <v>56</v>
      </c>
      <c r="K14" s="1" t="s">
        <v>373</v>
      </c>
      <c r="L14" s="1" t="s">
        <v>373</v>
      </c>
      <c r="M14" s="1" t="s">
        <v>50</v>
      </c>
      <c r="N14" s="1" t="s">
        <v>50</v>
      </c>
      <c r="O14" s="1" t="s">
        <v>50</v>
      </c>
      <c r="P14" s="5">
        <v>43833</v>
      </c>
      <c r="Q14" s="5">
        <v>43833</v>
      </c>
      <c r="R14" s="5">
        <v>43841</v>
      </c>
      <c r="S14" s="5">
        <v>43841</v>
      </c>
      <c r="T14" s="5">
        <v>43844</v>
      </c>
      <c r="U14" s="7">
        <v>43845.491782407407</v>
      </c>
      <c r="V14" s="4">
        <v>3</v>
      </c>
      <c r="W14" s="6">
        <v>30000</v>
      </c>
      <c r="X14" s="1" t="s">
        <v>319</v>
      </c>
      <c r="Y14" s="4">
        <v>1</v>
      </c>
      <c r="Z14" s="6">
        <v>30000</v>
      </c>
      <c r="AA14" s="1" t="s">
        <v>466</v>
      </c>
      <c r="AB14" s="1" t="s">
        <v>208</v>
      </c>
      <c r="AC14" s="1" t="s">
        <v>404</v>
      </c>
      <c r="AD14" s="1" t="s">
        <v>263</v>
      </c>
      <c r="AE14" s="1" t="s">
        <v>322</v>
      </c>
      <c r="AF14" s="6">
        <v>19800</v>
      </c>
      <c r="AG14" s="6">
        <v>19800</v>
      </c>
      <c r="AH14" s="1" t="s">
        <v>336</v>
      </c>
      <c r="AI14" s="6">
        <v>10200</v>
      </c>
      <c r="AJ14" s="6">
        <v>0.34</v>
      </c>
      <c r="AK14" s="1" t="s">
        <v>336</v>
      </c>
      <c r="AL14" s="1" t="s">
        <v>127</v>
      </c>
      <c r="AM14" s="1" t="s">
        <v>238</v>
      </c>
      <c r="AN14" s="1" t="s">
        <v>48</v>
      </c>
      <c r="AO14" s="6">
        <v>10200</v>
      </c>
      <c r="AP14" s="6">
        <v>0.34</v>
      </c>
      <c r="AQ14" s="2" t="str">
        <f>HYPERLINK("https://auction.openprocurement.org/tenders/a68e301f5b9642988871c1065b1638d9")</f>
        <v>https://auction.openprocurement.org/tenders/a68e301f5b9642988871c1065b1638d9</v>
      </c>
      <c r="AR14" s="7">
        <v>43845.716369747177</v>
      </c>
      <c r="AS14" s="5">
        <v>43847</v>
      </c>
      <c r="AT14" s="5">
        <v>43871</v>
      </c>
      <c r="AU14" s="1" t="s">
        <v>444</v>
      </c>
      <c r="AV14" s="7">
        <v>43852.427574792491</v>
      </c>
      <c r="AW14" s="1" t="s">
        <v>91</v>
      </c>
      <c r="AX14" s="6">
        <v>19800</v>
      </c>
      <c r="AY14" s="5">
        <v>43850</v>
      </c>
      <c r="AZ14" s="5">
        <v>43853</v>
      </c>
      <c r="BA14" s="7">
        <v>43861</v>
      </c>
      <c r="BB14" s="1" t="s">
        <v>477</v>
      </c>
      <c r="BC14" s="1"/>
      <c r="BD14" s="1" t="s">
        <v>295</v>
      </c>
    </row>
    <row r="15" spans="1:56" x14ac:dyDescent="0.25">
      <c r="A15" s="4">
        <v>10</v>
      </c>
      <c r="B15" s="2" t="str">
        <f>HYPERLINK("https://my.zakupki.prom.ua/remote/dispatcher/state_purchase_view/14343280", "UA-2019-12-28-000329-b")</f>
        <v>UA-2019-12-28-000329-b</v>
      </c>
      <c r="C15" s="2" t="s">
        <v>319</v>
      </c>
      <c r="D15" s="1" t="s">
        <v>353</v>
      </c>
      <c r="E15" s="1" t="s">
        <v>353</v>
      </c>
      <c r="F15" s="1" t="s">
        <v>181</v>
      </c>
      <c r="G15" s="1" t="s">
        <v>293</v>
      </c>
      <c r="H15" s="1" t="s">
        <v>404</v>
      </c>
      <c r="I15" s="1" t="s">
        <v>300</v>
      </c>
      <c r="J15" s="1" t="s">
        <v>56</v>
      </c>
      <c r="K15" s="1" t="s">
        <v>373</v>
      </c>
      <c r="L15" s="1" t="s">
        <v>373</v>
      </c>
      <c r="M15" s="1" t="s">
        <v>50</v>
      </c>
      <c r="N15" s="1" t="s">
        <v>50</v>
      </c>
      <c r="O15" s="1" t="s">
        <v>50</v>
      </c>
      <c r="P15" s="5">
        <v>43827</v>
      </c>
      <c r="Q15" s="1"/>
      <c r="R15" s="1"/>
      <c r="S15" s="1"/>
      <c r="T15" s="1"/>
      <c r="U15" s="1" t="s">
        <v>439</v>
      </c>
      <c r="V15" s="4">
        <v>1</v>
      </c>
      <c r="W15" s="6">
        <v>5594.4</v>
      </c>
      <c r="X15" s="1" t="s">
        <v>319</v>
      </c>
      <c r="Y15" s="4">
        <v>10000</v>
      </c>
      <c r="Z15" s="6">
        <v>0.56000000000000005</v>
      </c>
      <c r="AA15" s="1" t="s">
        <v>451</v>
      </c>
      <c r="AB15" s="1" t="s">
        <v>208</v>
      </c>
      <c r="AC15" s="1" t="s">
        <v>404</v>
      </c>
      <c r="AD15" s="1" t="s">
        <v>263</v>
      </c>
      <c r="AE15" s="1" t="s">
        <v>322</v>
      </c>
      <c r="AF15" s="6">
        <v>5594.4</v>
      </c>
      <c r="AG15" s="6">
        <v>0.55943999999999994</v>
      </c>
      <c r="AH15" s="1"/>
      <c r="AI15" s="1"/>
      <c r="AJ15" s="1"/>
      <c r="AK15" s="1" t="s">
        <v>250</v>
      </c>
      <c r="AL15" s="1" t="s">
        <v>94</v>
      </c>
      <c r="AM15" s="1"/>
      <c r="AN15" s="1" t="s">
        <v>12</v>
      </c>
      <c r="AO15" s="1"/>
      <c r="AP15" s="1"/>
      <c r="AQ15" s="2"/>
      <c r="AR15" s="1"/>
      <c r="AS15" s="1"/>
      <c r="AT15" s="1"/>
      <c r="AU15" s="1" t="s">
        <v>444</v>
      </c>
      <c r="AV15" s="7">
        <v>43832.383988651309</v>
      </c>
      <c r="AW15" s="1" t="s">
        <v>157</v>
      </c>
      <c r="AX15" s="6">
        <v>5594.4</v>
      </c>
      <c r="AY15" s="5">
        <v>43831</v>
      </c>
      <c r="AZ15" s="5">
        <v>44196</v>
      </c>
      <c r="BA15" s="7">
        <v>44196</v>
      </c>
      <c r="BB15" s="1" t="s">
        <v>477</v>
      </c>
      <c r="BC15" s="1"/>
      <c r="BD15" s="1"/>
    </row>
    <row r="16" spans="1:56" x14ac:dyDescent="0.25">
      <c r="A16" s="4">
        <v>11</v>
      </c>
      <c r="B16" s="2" t="str">
        <f>HYPERLINK("https://my.zakupki.prom.ua/remote/dispatcher/state_purchase_view/13892490", "UA-2019-12-05-004013-b")</f>
        <v>UA-2019-12-05-004013-b</v>
      </c>
      <c r="C16" s="2" t="s">
        <v>319</v>
      </c>
      <c r="D16" s="1" t="s">
        <v>348</v>
      </c>
      <c r="E16" s="1" t="s">
        <v>348</v>
      </c>
      <c r="F16" s="1" t="s">
        <v>191</v>
      </c>
      <c r="G16" s="1" t="s">
        <v>280</v>
      </c>
      <c r="H16" s="1" t="s">
        <v>404</v>
      </c>
      <c r="I16" s="1" t="s">
        <v>300</v>
      </c>
      <c r="J16" s="1" t="s">
        <v>56</v>
      </c>
      <c r="K16" s="1" t="s">
        <v>373</v>
      </c>
      <c r="L16" s="1" t="s">
        <v>373</v>
      </c>
      <c r="M16" s="1" t="s">
        <v>50</v>
      </c>
      <c r="N16" s="1" t="s">
        <v>50</v>
      </c>
      <c r="O16" s="1" t="s">
        <v>50</v>
      </c>
      <c r="P16" s="5">
        <v>43804</v>
      </c>
      <c r="Q16" s="5">
        <v>43804</v>
      </c>
      <c r="R16" s="5">
        <v>43810</v>
      </c>
      <c r="S16" s="5">
        <v>43810</v>
      </c>
      <c r="T16" s="5">
        <v>43815</v>
      </c>
      <c r="U16" s="7">
        <v>43816.48033564815</v>
      </c>
      <c r="V16" s="4">
        <v>2</v>
      </c>
      <c r="W16" s="6">
        <v>170000</v>
      </c>
      <c r="X16" s="1" t="s">
        <v>319</v>
      </c>
      <c r="Y16" s="4">
        <v>1</v>
      </c>
      <c r="Z16" s="6">
        <v>170000</v>
      </c>
      <c r="AA16" s="1" t="s">
        <v>466</v>
      </c>
      <c r="AB16" s="1" t="s">
        <v>208</v>
      </c>
      <c r="AC16" s="1" t="s">
        <v>404</v>
      </c>
      <c r="AD16" s="1" t="s">
        <v>263</v>
      </c>
      <c r="AE16" s="1" t="s">
        <v>322</v>
      </c>
      <c r="AF16" s="6">
        <v>169950</v>
      </c>
      <c r="AG16" s="6">
        <v>169950</v>
      </c>
      <c r="AH16" s="1" t="s">
        <v>422</v>
      </c>
      <c r="AI16" s="6">
        <v>50</v>
      </c>
      <c r="AJ16" s="6">
        <v>2.941176470588235E-4</v>
      </c>
      <c r="AK16" s="1" t="s">
        <v>422</v>
      </c>
      <c r="AL16" s="1" t="s">
        <v>82</v>
      </c>
      <c r="AM16" s="1" t="s">
        <v>240</v>
      </c>
      <c r="AN16" s="1" t="s">
        <v>47</v>
      </c>
      <c r="AO16" s="6">
        <v>50</v>
      </c>
      <c r="AP16" s="6">
        <v>2.941176470588235E-4</v>
      </c>
      <c r="AQ16" s="2" t="str">
        <f>HYPERLINK("https://auction.openprocurement.org/tenders/7a443f0410d944b795ebb0e4b10ef615")</f>
        <v>https://auction.openprocurement.org/tenders/7a443f0410d944b795ebb0e4b10ef615</v>
      </c>
      <c r="AR16" s="7">
        <v>43816.652112328586</v>
      </c>
      <c r="AS16" s="5">
        <v>43818</v>
      </c>
      <c r="AT16" s="5">
        <v>43840</v>
      </c>
      <c r="AU16" s="1" t="s">
        <v>444</v>
      </c>
      <c r="AV16" s="7">
        <v>43822.746993481305</v>
      </c>
      <c r="AW16" s="1" t="s">
        <v>101</v>
      </c>
      <c r="AX16" s="6">
        <v>169950</v>
      </c>
      <c r="AY16" s="5">
        <v>43818</v>
      </c>
      <c r="AZ16" s="5">
        <v>43830</v>
      </c>
      <c r="BA16" s="7">
        <v>43830</v>
      </c>
      <c r="BB16" s="1" t="s">
        <v>477</v>
      </c>
      <c r="BC16" s="1"/>
      <c r="BD16" s="1" t="s">
        <v>295</v>
      </c>
    </row>
    <row r="17" spans="1:56" x14ac:dyDescent="0.25">
      <c r="A17" s="4">
        <v>12</v>
      </c>
      <c r="B17" s="2" t="str">
        <f>HYPERLINK("https://my.zakupki.prom.ua/remote/dispatcher/state_purchase_view/13887879", "UA-2019-12-05-003196-b")</f>
        <v>UA-2019-12-05-003196-b</v>
      </c>
      <c r="C17" s="2" t="s">
        <v>319</v>
      </c>
      <c r="D17" s="1" t="s">
        <v>334</v>
      </c>
      <c r="E17" s="1" t="s">
        <v>334</v>
      </c>
      <c r="F17" s="1" t="s">
        <v>113</v>
      </c>
      <c r="G17" s="1" t="s">
        <v>280</v>
      </c>
      <c r="H17" s="1" t="s">
        <v>404</v>
      </c>
      <c r="I17" s="1" t="s">
        <v>300</v>
      </c>
      <c r="J17" s="1" t="s">
        <v>56</v>
      </c>
      <c r="K17" s="1" t="s">
        <v>373</v>
      </c>
      <c r="L17" s="1" t="s">
        <v>373</v>
      </c>
      <c r="M17" s="1" t="s">
        <v>67</v>
      </c>
      <c r="N17" s="1" t="s">
        <v>50</v>
      </c>
      <c r="O17" s="1" t="s">
        <v>50</v>
      </c>
      <c r="P17" s="5">
        <v>43804</v>
      </c>
      <c r="Q17" s="5">
        <v>43804</v>
      </c>
      <c r="R17" s="5">
        <v>43810</v>
      </c>
      <c r="S17" s="5">
        <v>43810</v>
      </c>
      <c r="T17" s="5">
        <v>43813</v>
      </c>
      <c r="U17" s="7">
        <v>43815.632685185185</v>
      </c>
      <c r="V17" s="4">
        <v>2</v>
      </c>
      <c r="W17" s="6">
        <v>30000</v>
      </c>
      <c r="X17" s="1" t="s">
        <v>319</v>
      </c>
      <c r="Y17" s="4">
        <v>2</v>
      </c>
      <c r="Z17" s="6">
        <v>15000</v>
      </c>
      <c r="AA17" s="1" t="s">
        <v>485</v>
      </c>
      <c r="AB17" s="1" t="s">
        <v>208</v>
      </c>
      <c r="AC17" s="1" t="s">
        <v>404</v>
      </c>
      <c r="AD17" s="1" t="s">
        <v>263</v>
      </c>
      <c r="AE17" s="1" t="s">
        <v>322</v>
      </c>
      <c r="AF17" s="6">
        <v>29000</v>
      </c>
      <c r="AG17" s="6">
        <v>14500</v>
      </c>
      <c r="AH17" s="1" t="s">
        <v>388</v>
      </c>
      <c r="AI17" s="6">
        <v>1000</v>
      </c>
      <c r="AJ17" s="6">
        <v>3.3333333333333333E-2</v>
      </c>
      <c r="AK17" s="1" t="s">
        <v>387</v>
      </c>
      <c r="AL17" s="1" t="s">
        <v>159</v>
      </c>
      <c r="AM17" s="1" t="s">
        <v>219</v>
      </c>
      <c r="AN17" s="1" t="s">
        <v>8</v>
      </c>
      <c r="AO17" s="6">
        <v>300</v>
      </c>
      <c r="AP17" s="6">
        <v>0.01</v>
      </c>
      <c r="AQ17" s="2" t="str">
        <f>HYPERLINK("https://auction.openprocurement.org/tenders/ed5c411e877a4f4a82900e97f5a287bf")</f>
        <v>https://auction.openprocurement.org/tenders/ed5c411e877a4f4a82900e97f5a287bf</v>
      </c>
      <c r="AR17" s="7">
        <v>43817.676399011783</v>
      </c>
      <c r="AS17" s="5">
        <v>43819</v>
      </c>
      <c r="AT17" s="5">
        <v>43840</v>
      </c>
      <c r="AU17" s="1" t="s">
        <v>444</v>
      </c>
      <c r="AV17" s="7">
        <v>43822.748778359906</v>
      </c>
      <c r="AW17" s="1" t="s">
        <v>97</v>
      </c>
      <c r="AX17" s="6">
        <v>29700</v>
      </c>
      <c r="AY17" s="1"/>
      <c r="AZ17" s="5">
        <v>43823</v>
      </c>
      <c r="BA17" s="7">
        <v>43830</v>
      </c>
      <c r="BB17" s="1" t="s">
        <v>477</v>
      </c>
      <c r="BC17" s="1"/>
      <c r="BD17" s="1" t="s">
        <v>295</v>
      </c>
    </row>
    <row r="18" spans="1:56" x14ac:dyDescent="0.25">
      <c r="A18" s="4">
        <v>13</v>
      </c>
      <c r="B18" s="2" t="str">
        <f>HYPERLINK("https://my.zakupki.prom.ua/remote/dispatcher/state_purchase_view/13887307", "UA-2019-12-05-003117-b")</f>
        <v>UA-2019-12-05-003117-b</v>
      </c>
      <c r="C18" s="2" t="s">
        <v>319</v>
      </c>
      <c r="D18" s="1" t="s">
        <v>251</v>
      </c>
      <c r="E18" s="1" t="s">
        <v>251</v>
      </c>
      <c r="F18" s="1" t="s">
        <v>114</v>
      </c>
      <c r="G18" s="1" t="s">
        <v>280</v>
      </c>
      <c r="H18" s="1" t="s">
        <v>404</v>
      </c>
      <c r="I18" s="1" t="s">
        <v>300</v>
      </c>
      <c r="J18" s="1" t="s">
        <v>56</v>
      </c>
      <c r="K18" s="1" t="s">
        <v>373</v>
      </c>
      <c r="L18" s="1" t="s">
        <v>373</v>
      </c>
      <c r="M18" s="1" t="s">
        <v>67</v>
      </c>
      <c r="N18" s="1" t="s">
        <v>50</v>
      </c>
      <c r="O18" s="1" t="s">
        <v>50</v>
      </c>
      <c r="P18" s="5">
        <v>43804</v>
      </c>
      <c r="Q18" s="5">
        <v>43804</v>
      </c>
      <c r="R18" s="5">
        <v>43810</v>
      </c>
      <c r="S18" s="5">
        <v>43810</v>
      </c>
      <c r="T18" s="5">
        <v>43813</v>
      </c>
      <c r="U18" s="7">
        <v>43815.481064814812</v>
      </c>
      <c r="V18" s="4">
        <v>2</v>
      </c>
      <c r="W18" s="6">
        <v>5000</v>
      </c>
      <c r="X18" s="1" t="s">
        <v>319</v>
      </c>
      <c r="Y18" s="4">
        <v>1</v>
      </c>
      <c r="Z18" s="6">
        <v>5000</v>
      </c>
      <c r="AA18" s="1" t="s">
        <v>485</v>
      </c>
      <c r="AB18" s="1" t="s">
        <v>208</v>
      </c>
      <c r="AC18" s="1" t="s">
        <v>404</v>
      </c>
      <c r="AD18" s="1" t="s">
        <v>263</v>
      </c>
      <c r="AE18" s="1" t="s">
        <v>322</v>
      </c>
      <c r="AF18" s="6">
        <v>4650</v>
      </c>
      <c r="AG18" s="6">
        <v>4650</v>
      </c>
      <c r="AH18" s="1" t="s">
        <v>425</v>
      </c>
      <c r="AI18" s="6">
        <v>350</v>
      </c>
      <c r="AJ18" s="6">
        <v>7.0000000000000007E-2</v>
      </c>
      <c r="AK18" s="1" t="s">
        <v>423</v>
      </c>
      <c r="AL18" s="1" t="s">
        <v>109</v>
      </c>
      <c r="AM18" s="1" t="s">
        <v>220</v>
      </c>
      <c r="AN18" s="1" t="s">
        <v>45</v>
      </c>
      <c r="AO18" s="6">
        <v>302</v>
      </c>
      <c r="AP18" s="6">
        <v>6.0400000000000002E-2</v>
      </c>
      <c r="AQ18" s="2" t="str">
        <f>HYPERLINK("https://auction.openprocurement.org/tenders/9c49ee02d75541dba4b45fa16ad12bf6")</f>
        <v>https://auction.openprocurement.org/tenders/9c49ee02d75541dba4b45fa16ad12bf6</v>
      </c>
      <c r="AR18" s="7">
        <v>43818.716974837444</v>
      </c>
      <c r="AS18" s="5">
        <v>43822</v>
      </c>
      <c r="AT18" s="5">
        <v>43840</v>
      </c>
      <c r="AU18" s="1" t="s">
        <v>444</v>
      </c>
      <c r="AV18" s="7">
        <v>43823.648239387279</v>
      </c>
      <c r="AW18" s="1" t="s">
        <v>99</v>
      </c>
      <c r="AX18" s="6">
        <v>4698</v>
      </c>
      <c r="AY18" s="1"/>
      <c r="AZ18" s="5">
        <v>43823</v>
      </c>
      <c r="BA18" s="7">
        <v>43830</v>
      </c>
      <c r="BB18" s="1" t="s">
        <v>477</v>
      </c>
      <c r="BC18" s="1"/>
      <c r="BD18" s="1" t="s">
        <v>295</v>
      </c>
    </row>
    <row r="19" spans="1:56" x14ac:dyDescent="0.25">
      <c r="A19" s="4">
        <v>14</v>
      </c>
      <c r="B19" s="2" t="str">
        <f>HYPERLINK("https://my.zakupki.prom.ua/remote/dispatcher/state_purchase_view/13863835", "UA-2019-12-04-004364-b")</f>
        <v>UA-2019-12-04-004364-b</v>
      </c>
      <c r="C19" s="2" t="s">
        <v>319</v>
      </c>
      <c r="D19" s="1" t="s">
        <v>312</v>
      </c>
      <c r="E19" s="1" t="s">
        <v>312</v>
      </c>
      <c r="F19" s="1" t="s">
        <v>169</v>
      </c>
      <c r="G19" s="1" t="s">
        <v>280</v>
      </c>
      <c r="H19" s="1" t="s">
        <v>404</v>
      </c>
      <c r="I19" s="1" t="s">
        <v>300</v>
      </c>
      <c r="J19" s="1" t="s">
        <v>56</v>
      </c>
      <c r="K19" s="1" t="s">
        <v>373</v>
      </c>
      <c r="L19" s="1" t="s">
        <v>373</v>
      </c>
      <c r="M19" s="1" t="s">
        <v>50</v>
      </c>
      <c r="N19" s="1" t="s">
        <v>50</v>
      </c>
      <c r="O19" s="1" t="s">
        <v>50</v>
      </c>
      <c r="P19" s="5">
        <v>43803</v>
      </c>
      <c r="Q19" s="5">
        <v>43803</v>
      </c>
      <c r="R19" s="5">
        <v>43809</v>
      </c>
      <c r="S19" s="5">
        <v>43809</v>
      </c>
      <c r="T19" s="5">
        <v>43811</v>
      </c>
      <c r="U19" s="7">
        <v>43812.475393518522</v>
      </c>
      <c r="V19" s="4">
        <v>2</v>
      </c>
      <c r="W19" s="6">
        <v>35000</v>
      </c>
      <c r="X19" s="1" t="s">
        <v>319</v>
      </c>
      <c r="Y19" s="4">
        <v>1</v>
      </c>
      <c r="Z19" s="6">
        <v>35000</v>
      </c>
      <c r="AA19" s="1" t="s">
        <v>466</v>
      </c>
      <c r="AB19" s="1" t="s">
        <v>208</v>
      </c>
      <c r="AC19" s="1" t="s">
        <v>404</v>
      </c>
      <c r="AD19" s="1" t="s">
        <v>263</v>
      </c>
      <c r="AE19" s="1" t="s">
        <v>322</v>
      </c>
      <c r="AF19" s="6">
        <v>19900</v>
      </c>
      <c r="AG19" s="6">
        <v>19900</v>
      </c>
      <c r="AH19" s="1" t="s">
        <v>336</v>
      </c>
      <c r="AI19" s="6">
        <v>15100</v>
      </c>
      <c r="AJ19" s="6">
        <v>0.43142857142857144</v>
      </c>
      <c r="AK19" s="1" t="s">
        <v>336</v>
      </c>
      <c r="AL19" s="1" t="s">
        <v>127</v>
      </c>
      <c r="AM19" s="1" t="s">
        <v>238</v>
      </c>
      <c r="AN19" s="1" t="s">
        <v>48</v>
      </c>
      <c r="AO19" s="6">
        <v>15100</v>
      </c>
      <c r="AP19" s="6">
        <v>0.43142857142857144</v>
      </c>
      <c r="AQ19" s="2" t="str">
        <f>HYPERLINK("https://auction.openprocurement.org/tenders/57cdc490170042089df7e041c34385ab")</f>
        <v>https://auction.openprocurement.org/tenders/57cdc490170042089df7e041c34385ab</v>
      </c>
      <c r="AR19" s="7">
        <v>43812.669831173102</v>
      </c>
      <c r="AS19" s="5">
        <v>43816</v>
      </c>
      <c r="AT19" s="5">
        <v>43839</v>
      </c>
      <c r="AU19" s="1" t="s">
        <v>444</v>
      </c>
      <c r="AV19" s="7">
        <v>43818.720806404432</v>
      </c>
      <c r="AW19" s="1" t="s">
        <v>95</v>
      </c>
      <c r="AX19" s="6">
        <v>19900</v>
      </c>
      <c r="AY19" s="1"/>
      <c r="AZ19" s="5">
        <v>43822</v>
      </c>
      <c r="BA19" s="7">
        <v>43830</v>
      </c>
      <c r="BB19" s="1" t="s">
        <v>477</v>
      </c>
      <c r="BC19" s="1"/>
      <c r="BD19" s="1" t="s">
        <v>295</v>
      </c>
    </row>
    <row r="20" spans="1:56" x14ac:dyDescent="0.25">
      <c r="A20" s="4">
        <v>15</v>
      </c>
      <c r="B20" s="2" t="str">
        <f>HYPERLINK("https://my.zakupki.prom.ua/remote/dispatcher/state_purchase_view/13498760", "UA-2019-11-08-003074-b")</f>
        <v>UA-2019-11-08-003074-b</v>
      </c>
      <c r="C20" s="2" t="s">
        <v>319</v>
      </c>
      <c r="D20" s="1" t="s">
        <v>330</v>
      </c>
      <c r="E20" s="1" t="s">
        <v>330</v>
      </c>
      <c r="F20" s="1" t="s">
        <v>188</v>
      </c>
      <c r="G20" s="1" t="s">
        <v>280</v>
      </c>
      <c r="H20" s="1" t="s">
        <v>404</v>
      </c>
      <c r="I20" s="1" t="s">
        <v>300</v>
      </c>
      <c r="J20" s="1" t="s">
        <v>56</v>
      </c>
      <c r="K20" s="1" t="s">
        <v>373</v>
      </c>
      <c r="L20" s="1" t="s">
        <v>373</v>
      </c>
      <c r="M20" s="1" t="s">
        <v>50</v>
      </c>
      <c r="N20" s="1" t="s">
        <v>50</v>
      </c>
      <c r="O20" s="1" t="s">
        <v>50</v>
      </c>
      <c r="P20" s="5">
        <v>43777</v>
      </c>
      <c r="Q20" s="5">
        <v>43777</v>
      </c>
      <c r="R20" s="5">
        <v>43783</v>
      </c>
      <c r="S20" s="5">
        <v>43783</v>
      </c>
      <c r="T20" s="5">
        <v>43789</v>
      </c>
      <c r="U20" s="7">
        <v>43790.642835648148</v>
      </c>
      <c r="V20" s="4">
        <v>2</v>
      </c>
      <c r="W20" s="6">
        <v>79825.919999999998</v>
      </c>
      <c r="X20" s="1" t="s">
        <v>319</v>
      </c>
      <c r="Y20" s="4">
        <v>1536</v>
      </c>
      <c r="Z20" s="6">
        <v>51.97</v>
      </c>
      <c r="AA20" s="1" t="s">
        <v>443</v>
      </c>
      <c r="AB20" s="1" t="s">
        <v>208</v>
      </c>
      <c r="AC20" s="1" t="s">
        <v>404</v>
      </c>
      <c r="AD20" s="1" t="s">
        <v>263</v>
      </c>
      <c r="AE20" s="1" t="s">
        <v>322</v>
      </c>
      <c r="AF20" s="6">
        <v>78200</v>
      </c>
      <c r="AG20" s="6">
        <v>50.911458333333336</v>
      </c>
      <c r="AH20" s="1" t="s">
        <v>389</v>
      </c>
      <c r="AI20" s="6">
        <v>1625.9199999999983</v>
      </c>
      <c r="AJ20" s="6">
        <v>2.0368321467513287E-2</v>
      </c>
      <c r="AK20" s="1" t="s">
        <v>389</v>
      </c>
      <c r="AL20" s="1" t="s">
        <v>150</v>
      </c>
      <c r="AM20" s="1" t="s">
        <v>227</v>
      </c>
      <c r="AN20" s="1" t="s">
        <v>28</v>
      </c>
      <c r="AO20" s="6">
        <v>1625.9199999999983</v>
      </c>
      <c r="AP20" s="6">
        <v>2.0368321467513287E-2</v>
      </c>
      <c r="AQ20" s="2" t="str">
        <f>HYPERLINK("https://auction.openprocurement.org/tenders/d7db0f8f3f714b5ab188cda69d4b1f31")</f>
        <v>https://auction.openprocurement.org/tenders/d7db0f8f3f714b5ab188cda69d4b1f31</v>
      </c>
      <c r="AR20" s="7">
        <v>43794.679645242453</v>
      </c>
      <c r="AS20" s="5">
        <v>43796</v>
      </c>
      <c r="AT20" s="5">
        <v>43813</v>
      </c>
      <c r="AU20" s="1" t="s">
        <v>444</v>
      </c>
      <c r="AV20" s="7">
        <v>43803.531035399836</v>
      </c>
      <c r="AW20" s="1" t="s">
        <v>86</v>
      </c>
      <c r="AX20" s="6">
        <v>78200</v>
      </c>
      <c r="AY20" s="5">
        <v>43815</v>
      </c>
      <c r="AZ20" s="5">
        <v>43830</v>
      </c>
      <c r="BA20" s="7">
        <v>43830</v>
      </c>
      <c r="BB20" s="1" t="s">
        <v>477</v>
      </c>
      <c r="BC20" s="1"/>
      <c r="BD20" s="1" t="s">
        <v>295</v>
      </c>
    </row>
    <row r="21" spans="1:56" x14ac:dyDescent="0.25">
      <c r="A21" s="4">
        <v>16</v>
      </c>
      <c r="B21" s="2" t="str">
        <f>HYPERLINK("https://my.zakupki.prom.ua/remote/dispatcher/state_purchase_view/13396186", "UA-2019-10-31-002094-b")</f>
        <v>UA-2019-10-31-002094-b</v>
      </c>
      <c r="C21" s="2" t="s">
        <v>319</v>
      </c>
      <c r="D21" s="1" t="s">
        <v>463</v>
      </c>
      <c r="E21" s="1" t="s">
        <v>463</v>
      </c>
      <c r="F21" s="1" t="s">
        <v>112</v>
      </c>
      <c r="G21" s="1" t="s">
        <v>280</v>
      </c>
      <c r="H21" s="1" t="s">
        <v>404</v>
      </c>
      <c r="I21" s="1" t="s">
        <v>300</v>
      </c>
      <c r="J21" s="1" t="s">
        <v>56</v>
      </c>
      <c r="K21" s="1" t="s">
        <v>373</v>
      </c>
      <c r="L21" s="1" t="s">
        <v>373</v>
      </c>
      <c r="M21" s="1" t="s">
        <v>50</v>
      </c>
      <c r="N21" s="1" t="s">
        <v>50</v>
      </c>
      <c r="O21" s="1" t="s">
        <v>50</v>
      </c>
      <c r="P21" s="5">
        <v>43769</v>
      </c>
      <c r="Q21" s="5">
        <v>43769</v>
      </c>
      <c r="R21" s="5">
        <v>43775</v>
      </c>
      <c r="S21" s="5">
        <v>43775</v>
      </c>
      <c r="T21" s="5">
        <v>43779</v>
      </c>
      <c r="U21" s="1" t="s">
        <v>440</v>
      </c>
      <c r="V21" s="4">
        <v>1</v>
      </c>
      <c r="W21" s="6">
        <v>4000</v>
      </c>
      <c r="X21" s="1" t="s">
        <v>319</v>
      </c>
      <c r="Y21" s="4">
        <v>155</v>
      </c>
      <c r="Z21" s="6">
        <v>25.81</v>
      </c>
      <c r="AA21" s="1" t="s">
        <v>460</v>
      </c>
      <c r="AB21" s="1" t="s">
        <v>208</v>
      </c>
      <c r="AC21" s="1" t="s">
        <v>404</v>
      </c>
      <c r="AD21" s="1" t="s">
        <v>263</v>
      </c>
      <c r="AE21" s="1" t="s">
        <v>322</v>
      </c>
      <c r="AF21" s="6">
        <v>3018.72</v>
      </c>
      <c r="AG21" s="6">
        <v>19.475612903225805</v>
      </c>
      <c r="AH21" s="1" t="s">
        <v>383</v>
      </c>
      <c r="AI21" s="6">
        <v>981.2800000000002</v>
      </c>
      <c r="AJ21" s="6">
        <v>0.24532000000000004</v>
      </c>
      <c r="AK21" s="1" t="s">
        <v>383</v>
      </c>
      <c r="AL21" s="1" t="s">
        <v>143</v>
      </c>
      <c r="AM21" s="1" t="s">
        <v>212</v>
      </c>
      <c r="AN21" s="1" t="s">
        <v>31</v>
      </c>
      <c r="AO21" s="6">
        <v>981.2800000000002</v>
      </c>
      <c r="AP21" s="6">
        <v>0.24532000000000004</v>
      </c>
      <c r="AQ21" s="2"/>
      <c r="AR21" s="7">
        <v>43781.681956148706</v>
      </c>
      <c r="AS21" s="5">
        <v>43783</v>
      </c>
      <c r="AT21" s="5">
        <v>43805</v>
      </c>
      <c r="AU21" s="1" t="s">
        <v>444</v>
      </c>
      <c r="AV21" s="7">
        <v>43795.719940898736</v>
      </c>
      <c r="AW21" s="1" t="s">
        <v>84</v>
      </c>
      <c r="AX21" s="6">
        <v>3018.72</v>
      </c>
      <c r="AY21" s="1"/>
      <c r="AZ21" s="5">
        <v>43799</v>
      </c>
      <c r="BA21" s="7">
        <v>43830</v>
      </c>
      <c r="BB21" s="1" t="s">
        <v>477</v>
      </c>
      <c r="BC21" s="1"/>
      <c r="BD21" s="1" t="s">
        <v>295</v>
      </c>
    </row>
    <row r="22" spans="1:56" x14ac:dyDescent="0.25">
      <c r="A22" s="4">
        <v>17</v>
      </c>
      <c r="B22" s="2" t="str">
        <f>HYPERLINK("https://my.zakupki.prom.ua/remote/dispatcher/state_purchase_view/13373755", "UA-2019-10-30-001033-b")</f>
        <v>UA-2019-10-30-001033-b</v>
      </c>
      <c r="C22" s="2" t="s">
        <v>319</v>
      </c>
      <c r="D22" s="1" t="s">
        <v>473</v>
      </c>
      <c r="E22" s="1" t="s">
        <v>473</v>
      </c>
      <c r="F22" s="1" t="s">
        <v>190</v>
      </c>
      <c r="G22" s="1" t="s">
        <v>293</v>
      </c>
      <c r="H22" s="1" t="s">
        <v>404</v>
      </c>
      <c r="I22" s="1" t="s">
        <v>300</v>
      </c>
      <c r="J22" s="1" t="s">
        <v>56</v>
      </c>
      <c r="K22" s="1" t="s">
        <v>373</v>
      </c>
      <c r="L22" s="1" t="s">
        <v>373</v>
      </c>
      <c r="M22" s="1" t="s">
        <v>50</v>
      </c>
      <c r="N22" s="1" t="s">
        <v>50</v>
      </c>
      <c r="O22" s="1" t="s">
        <v>50</v>
      </c>
      <c r="P22" s="5">
        <v>43768</v>
      </c>
      <c r="Q22" s="1"/>
      <c r="R22" s="1"/>
      <c r="S22" s="1"/>
      <c r="T22" s="1"/>
      <c r="U22" s="1" t="s">
        <v>439</v>
      </c>
      <c r="V22" s="4">
        <v>1</v>
      </c>
      <c r="W22" s="6">
        <v>189586.56</v>
      </c>
      <c r="X22" s="1" t="s">
        <v>319</v>
      </c>
      <c r="Y22" s="4">
        <v>1</v>
      </c>
      <c r="Z22" s="6">
        <v>189586.56</v>
      </c>
      <c r="AA22" s="1" t="s">
        <v>466</v>
      </c>
      <c r="AB22" s="1" t="s">
        <v>208</v>
      </c>
      <c r="AC22" s="1" t="s">
        <v>404</v>
      </c>
      <c r="AD22" s="1" t="s">
        <v>263</v>
      </c>
      <c r="AE22" s="1" t="s">
        <v>322</v>
      </c>
      <c r="AF22" s="6">
        <v>189586.56</v>
      </c>
      <c r="AG22" s="6">
        <v>189586.56</v>
      </c>
      <c r="AH22" s="1"/>
      <c r="AI22" s="1"/>
      <c r="AJ22" s="1"/>
      <c r="AK22" s="1" t="s">
        <v>401</v>
      </c>
      <c r="AL22" s="1" t="s">
        <v>150</v>
      </c>
      <c r="AM22" s="1"/>
      <c r="AN22" s="1" t="s">
        <v>28</v>
      </c>
      <c r="AO22" s="1"/>
      <c r="AP22" s="1"/>
      <c r="AQ22" s="2"/>
      <c r="AR22" s="1"/>
      <c r="AS22" s="1"/>
      <c r="AT22" s="1"/>
      <c r="AU22" s="1" t="s">
        <v>444</v>
      </c>
      <c r="AV22" s="7">
        <v>43768.669949877301</v>
      </c>
      <c r="AW22" s="1" t="s">
        <v>78</v>
      </c>
      <c r="AX22" s="6">
        <v>189586.56</v>
      </c>
      <c r="AY22" s="5">
        <v>43739</v>
      </c>
      <c r="AZ22" s="5">
        <v>43814</v>
      </c>
      <c r="BA22" s="7">
        <v>43814</v>
      </c>
      <c r="BB22" s="1" t="s">
        <v>477</v>
      </c>
      <c r="BC22" s="1"/>
      <c r="BD22" s="1" t="s">
        <v>295</v>
      </c>
    </row>
    <row r="23" spans="1:56" x14ac:dyDescent="0.25">
      <c r="A23" s="4">
        <v>18</v>
      </c>
      <c r="B23" s="2" t="str">
        <f>HYPERLINK("https://my.zakupki.prom.ua/remote/dispatcher/state_purchase_view/11705365", "UA-2019-05-24-001535-a")</f>
        <v>UA-2019-05-24-001535-a</v>
      </c>
      <c r="C23" s="2" t="s">
        <v>319</v>
      </c>
      <c r="D23" s="1" t="s">
        <v>480</v>
      </c>
      <c r="E23" s="1" t="s">
        <v>480</v>
      </c>
      <c r="F23" s="1" t="s">
        <v>81</v>
      </c>
      <c r="G23" s="1" t="s">
        <v>280</v>
      </c>
      <c r="H23" s="1" t="s">
        <v>404</v>
      </c>
      <c r="I23" s="1" t="s">
        <v>300</v>
      </c>
      <c r="J23" s="1" t="s">
        <v>56</v>
      </c>
      <c r="K23" s="1" t="s">
        <v>373</v>
      </c>
      <c r="L23" s="1" t="s">
        <v>373</v>
      </c>
      <c r="M23" s="1" t="s">
        <v>50</v>
      </c>
      <c r="N23" s="1" t="s">
        <v>50</v>
      </c>
      <c r="O23" s="1" t="s">
        <v>50</v>
      </c>
      <c r="P23" s="5">
        <v>43609</v>
      </c>
      <c r="Q23" s="5">
        <v>43609</v>
      </c>
      <c r="R23" s="5">
        <v>43615</v>
      </c>
      <c r="S23" s="5">
        <v>43615</v>
      </c>
      <c r="T23" s="5">
        <v>43620</v>
      </c>
      <c r="U23" s="1" t="s">
        <v>440</v>
      </c>
      <c r="V23" s="4">
        <v>1</v>
      </c>
      <c r="W23" s="6">
        <v>7200</v>
      </c>
      <c r="X23" s="1" t="s">
        <v>319</v>
      </c>
      <c r="Y23" s="4">
        <v>8</v>
      </c>
      <c r="Z23" s="6">
        <v>900</v>
      </c>
      <c r="AA23" s="1" t="s">
        <v>485</v>
      </c>
      <c r="AB23" s="1" t="s">
        <v>208</v>
      </c>
      <c r="AC23" s="1" t="s">
        <v>404</v>
      </c>
      <c r="AD23" s="1" t="s">
        <v>263</v>
      </c>
      <c r="AE23" s="1" t="s">
        <v>322</v>
      </c>
      <c r="AF23" s="6">
        <v>7090</v>
      </c>
      <c r="AG23" s="6">
        <v>886.25</v>
      </c>
      <c r="AH23" s="1" t="s">
        <v>424</v>
      </c>
      <c r="AI23" s="6">
        <v>110</v>
      </c>
      <c r="AJ23" s="6">
        <v>1.5277777777777777E-2</v>
      </c>
      <c r="AK23" s="1" t="s">
        <v>424</v>
      </c>
      <c r="AL23" s="1" t="s">
        <v>133</v>
      </c>
      <c r="AM23" s="1" t="s">
        <v>225</v>
      </c>
      <c r="AN23" s="1" t="s">
        <v>30</v>
      </c>
      <c r="AO23" s="6">
        <v>110</v>
      </c>
      <c r="AP23" s="6">
        <v>1.5277777777777777E-2</v>
      </c>
      <c r="AQ23" s="2"/>
      <c r="AR23" s="7">
        <v>43621.615606563631</v>
      </c>
      <c r="AS23" s="5">
        <v>43623</v>
      </c>
      <c r="AT23" s="5">
        <v>43645</v>
      </c>
      <c r="AU23" s="1" t="s">
        <v>444</v>
      </c>
      <c r="AV23" s="7">
        <v>43629.702659557879</v>
      </c>
      <c r="AW23" s="1" t="s">
        <v>180</v>
      </c>
      <c r="AX23" s="6">
        <v>7090</v>
      </c>
      <c r="AY23" s="1"/>
      <c r="AZ23" s="5">
        <v>43677</v>
      </c>
      <c r="BA23" s="7">
        <v>43830</v>
      </c>
      <c r="BB23" s="1" t="s">
        <v>477</v>
      </c>
      <c r="BC23" s="1"/>
      <c r="BD23" s="1" t="s">
        <v>295</v>
      </c>
    </row>
    <row r="24" spans="1:56" x14ac:dyDescent="0.25">
      <c r="A24" s="4">
        <v>19</v>
      </c>
      <c r="B24" s="2" t="str">
        <f>HYPERLINK("https://my.zakupki.prom.ua/remote/dispatcher/state_purchase_view/11574810", "UA-2019-05-14-002180-a")</f>
        <v>UA-2019-05-14-002180-a</v>
      </c>
      <c r="C24" s="2" t="s">
        <v>319</v>
      </c>
      <c r="D24" s="1" t="s">
        <v>464</v>
      </c>
      <c r="E24" s="1" t="s">
        <v>464</v>
      </c>
      <c r="F24" s="1" t="s">
        <v>112</v>
      </c>
      <c r="G24" s="1" t="s">
        <v>280</v>
      </c>
      <c r="H24" s="1" t="s">
        <v>404</v>
      </c>
      <c r="I24" s="1" t="s">
        <v>300</v>
      </c>
      <c r="J24" s="1" t="s">
        <v>56</v>
      </c>
      <c r="K24" s="1" t="s">
        <v>373</v>
      </c>
      <c r="L24" s="1" t="s">
        <v>373</v>
      </c>
      <c r="M24" s="1" t="s">
        <v>50</v>
      </c>
      <c r="N24" s="1" t="s">
        <v>50</v>
      </c>
      <c r="O24" s="1" t="s">
        <v>50</v>
      </c>
      <c r="P24" s="5">
        <v>43599</v>
      </c>
      <c r="Q24" s="5">
        <v>43599</v>
      </c>
      <c r="R24" s="5">
        <v>43605</v>
      </c>
      <c r="S24" s="5">
        <v>43605</v>
      </c>
      <c r="T24" s="5">
        <v>43608</v>
      </c>
      <c r="U24" s="1" t="s">
        <v>440</v>
      </c>
      <c r="V24" s="4">
        <v>1</v>
      </c>
      <c r="W24" s="6">
        <v>3300</v>
      </c>
      <c r="X24" s="1" t="s">
        <v>319</v>
      </c>
      <c r="Y24" s="4">
        <v>154</v>
      </c>
      <c r="Z24" s="6">
        <v>21.43</v>
      </c>
      <c r="AA24" s="1" t="s">
        <v>460</v>
      </c>
      <c r="AB24" s="1" t="s">
        <v>208</v>
      </c>
      <c r="AC24" s="1" t="s">
        <v>404</v>
      </c>
      <c r="AD24" s="1" t="s">
        <v>263</v>
      </c>
      <c r="AE24" s="1" t="s">
        <v>322</v>
      </c>
      <c r="AF24" s="6">
        <v>2897.64</v>
      </c>
      <c r="AG24" s="6">
        <v>18.815844155844154</v>
      </c>
      <c r="AH24" s="1" t="s">
        <v>383</v>
      </c>
      <c r="AI24" s="6">
        <v>402.36000000000013</v>
      </c>
      <c r="AJ24" s="6">
        <v>0.12192727272727276</v>
      </c>
      <c r="AK24" s="1" t="s">
        <v>383</v>
      </c>
      <c r="AL24" s="1" t="s">
        <v>143</v>
      </c>
      <c r="AM24" s="1" t="s">
        <v>212</v>
      </c>
      <c r="AN24" s="1" t="s">
        <v>31</v>
      </c>
      <c r="AO24" s="6">
        <v>402.36000000000013</v>
      </c>
      <c r="AP24" s="6">
        <v>0.12192727272727276</v>
      </c>
      <c r="AQ24" s="2"/>
      <c r="AR24" s="7">
        <v>43613.68266961581</v>
      </c>
      <c r="AS24" s="5">
        <v>43615</v>
      </c>
      <c r="AT24" s="5">
        <v>43635</v>
      </c>
      <c r="AU24" s="1" t="s">
        <v>444</v>
      </c>
      <c r="AV24" s="7">
        <v>43629.707377723586</v>
      </c>
      <c r="AW24" s="1" t="s">
        <v>173</v>
      </c>
      <c r="AX24" s="6">
        <v>2897.64</v>
      </c>
      <c r="AY24" s="1"/>
      <c r="AZ24" s="5">
        <v>43646</v>
      </c>
      <c r="BA24" s="7">
        <v>43830</v>
      </c>
      <c r="BB24" s="1" t="s">
        <v>477</v>
      </c>
      <c r="BC24" s="1"/>
      <c r="BD24" s="1" t="s">
        <v>295</v>
      </c>
    </row>
    <row r="25" spans="1:56" x14ac:dyDescent="0.25">
      <c r="A25" s="4">
        <v>20</v>
      </c>
      <c r="B25" s="2" t="str">
        <f>HYPERLINK("https://my.zakupki.prom.ua/remote/dispatcher/state_purchase_view/11574682", "UA-2019-05-14-002167-a")</f>
        <v>UA-2019-05-14-002167-a</v>
      </c>
      <c r="C25" s="2" t="s">
        <v>319</v>
      </c>
      <c r="D25" s="1" t="s">
        <v>480</v>
      </c>
      <c r="E25" s="1" t="s">
        <v>480</v>
      </c>
      <c r="F25" s="1" t="s">
        <v>81</v>
      </c>
      <c r="G25" s="1" t="s">
        <v>280</v>
      </c>
      <c r="H25" s="1" t="s">
        <v>404</v>
      </c>
      <c r="I25" s="1" t="s">
        <v>300</v>
      </c>
      <c r="J25" s="1" t="s">
        <v>56</v>
      </c>
      <c r="K25" s="1" t="s">
        <v>373</v>
      </c>
      <c r="L25" s="1" t="s">
        <v>373</v>
      </c>
      <c r="M25" s="1" t="s">
        <v>50</v>
      </c>
      <c r="N25" s="1" t="s">
        <v>50</v>
      </c>
      <c r="O25" s="1" t="s">
        <v>50</v>
      </c>
      <c r="P25" s="5">
        <v>43599</v>
      </c>
      <c r="Q25" s="5">
        <v>43599</v>
      </c>
      <c r="R25" s="5">
        <v>43605</v>
      </c>
      <c r="S25" s="5">
        <v>43605</v>
      </c>
      <c r="T25" s="5">
        <v>43608</v>
      </c>
      <c r="U25" s="1" t="s">
        <v>440</v>
      </c>
      <c r="V25" s="4">
        <v>0</v>
      </c>
      <c r="W25" s="6">
        <v>7200</v>
      </c>
      <c r="X25" s="1" t="s">
        <v>319</v>
      </c>
      <c r="Y25" s="4">
        <v>8</v>
      </c>
      <c r="Z25" s="6">
        <v>900</v>
      </c>
      <c r="AA25" s="1" t="s">
        <v>485</v>
      </c>
      <c r="AB25" s="1" t="s">
        <v>208</v>
      </c>
      <c r="AC25" s="1" t="s">
        <v>404</v>
      </c>
      <c r="AD25" s="1" t="s">
        <v>263</v>
      </c>
      <c r="AE25" s="1" t="s">
        <v>322</v>
      </c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2"/>
      <c r="AR25" s="1"/>
      <c r="AS25" s="1"/>
      <c r="AT25" s="1"/>
      <c r="AU25" s="1" t="s">
        <v>445</v>
      </c>
      <c r="AV25" s="7">
        <v>43608.959364765418</v>
      </c>
      <c r="AW25" s="1"/>
      <c r="AX25" s="1"/>
      <c r="AY25" s="1"/>
      <c r="AZ25" s="5">
        <v>43646</v>
      </c>
      <c r="BA25" s="1"/>
      <c r="BB25" s="1"/>
      <c r="BC25" s="1"/>
      <c r="BD25" s="1"/>
    </row>
    <row r="26" spans="1:56" x14ac:dyDescent="0.25">
      <c r="A26" s="4">
        <v>21</v>
      </c>
      <c r="B26" s="2" t="str">
        <f>HYPERLINK("https://my.zakupki.prom.ua/remote/dispatcher/state_purchase_view/11575432", "UA-2019-05-14-002141-a")</f>
        <v>UA-2019-05-14-002141-a</v>
      </c>
      <c r="C26" s="2" t="s">
        <v>319</v>
      </c>
      <c r="D26" s="1" t="s">
        <v>449</v>
      </c>
      <c r="E26" s="1" t="s">
        <v>449</v>
      </c>
      <c r="F26" s="1" t="s">
        <v>160</v>
      </c>
      <c r="G26" s="1" t="s">
        <v>280</v>
      </c>
      <c r="H26" s="1" t="s">
        <v>404</v>
      </c>
      <c r="I26" s="1" t="s">
        <v>300</v>
      </c>
      <c r="J26" s="1" t="s">
        <v>56</v>
      </c>
      <c r="K26" s="1" t="s">
        <v>373</v>
      </c>
      <c r="L26" s="1" t="s">
        <v>373</v>
      </c>
      <c r="M26" s="1" t="s">
        <v>50</v>
      </c>
      <c r="N26" s="1" t="s">
        <v>50</v>
      </c>
      <c r="O26" s="1" t="s">
        <v>50</v>
      </c>
      <c r="P26" s="5">
        <v>43599</v>
      </c>
      <c r="Q26" s="5">
        <v>43599</v>
      </c>
      <c r="R26" s="5">
        <v>43605</v>
      </c>
      <c r="S26" s="5">
        <v>43605</v>
      </c>
      <c r="T26" s="5">
        <v>43608</v>
      </c>
      <c r="U26" s="1" t="s">
        <v>440</v>
      </c>
      <c r="V26" s="4">
        <v>1</v>
      </c>
      <c r="W26" s="6">
        <v>5300</v>
      </c>
      <c r="X26" s="1" t="s">
        <v>319</v>
      </c>
      <c r="Y26" s="4">
        <v>73</v>
      </c>
      <c r="Z26" s="6">
        <v>72.599999999999994</v>
      </c>
      <c r="AA26" s="1" t="s">
        <v>460</v>
      </c>
      <c r="AB26" s="1" t="s">
        <v>208</v>
      </c>
      <c r="AC26" s="1" t="s">
        <v>404</v>
      </c>
      <c r="AD26" s="1" t="s">
        <v>263</v>
      </c>
      <c r="AE26" s="1" t="s">
        <v>322</v>
      </c>
      <c r="AF26" s="6">
        <v>5265.5</v>
      </c>
      <c r="AG26" s="6">
        <v>72.130136986301366</v>
      </c>
      <c r="AH26" s="1" t="s">
        <v>296</v>
      </c>
      <c r="AI26" s="6">
        <v>34.5</v>
      </c>
      <c r="AJ26" s="6">
        <v>6.5094339622641505E-3</v>
      </c>
      <c r="AK26" s="1" t="s">
        <v>296</v>
      </c>
      <c r="AL26" s="1" t="s">
        <v>103</v>
      </c>
      <c r="AM26" s="1" t="s">
        <v>234</v>
      </c>
      <c r="AN26" s="1" t="s">
        <v>35</v>
      </c>
      <c r="AO26" s="6">
        <v>34.5</v>
      </c>
      <c r="AP26" s="6">
        <v>6.5094339622641505E-3</v>
      </c>
      <c r="AQ26" s="2"/>
      <c r="AR26" s="7">
        <v>43613.698673789178</v>
      </c>
      <c r="AS26" s="5">
        <v>43615</v>
      </c>
      <c r="AT26" s="5">
        <v>43635</v>
      </c>
      <c r="AU26" s="1" t="s">
        <v>444</v>
      </c>
      <c r="AV26" s="7">
        <v>43634.656059460627</v>
      </c>
      <c r="AW26" s="1" t="s">
        <v>111</v>
      </c>
      <c r="AX26" s="6">
        <v>5265</v>
      </c>
      <c r="AY26" s="1"/>
      <c r="AZ26" s="5">
        <v>43646</v>
      </c>
      <c r="BA26" s="7">
        <v>43830</v>
      </c>
      <c r="BB26" s="1" t="s">
        <v>477</v>
      </c>
      <c r="BC26" s="1"/>
      <c r="BD26" s="1" t="s">
        <v>295</v>
      </c>
    </row>
    <row r="27" spans="1:56" x14ac:dyDescent="0.25">
      <c r="A27" s="4">
        <v>22</v>
      </c>
      <c r="B27" s="2" t="str">
        <f>HYPERLINK("https://my.zakupki.prom.ua/remote/dispatcher/state_purchase_view/11574843", "UA-2019-05-14-002105-a")</f>
        <v>UA-2019-05-14-002105-a</v>
      </c>
      <c r="C27" s="2" t="s">
        <v>319</v>
      </c>
      <c r="D27" s="1" t="s">
        <v>371</v>
      </c>
      <c r="E27" s="1" t="s">
        <v>370</v>
      </c>
      <c r="F27" s="1" t="s">
        <v>165</v>
      </c>
      <c r="G27" s="1" t="s">
        <v>280</v>
      </c>
      <c r="H27" s="1" t="s">
        <v>404</v>
      </c>
      <c r="I27" s="1" t="s">
        <v>300</v>
      </c>
      <c r="J27" s="1" t="s">
        <v>56</v>
      </c>
      <c r="K27" s="1" t="s">
        <v>373</v>
      </c>
      <c r="L27" s="1" t="s">
        <v>373</v>
      </c>
      <c r="M27" s="1" t="s">
        <v>50</v>
      </c>
      <c r="N27" s="1" t="s">
        <v>50</v>
      </c>
      <c r="O27" s="1" t="s">
        <v>50</v>
      </c>
      <c r="P27" s="5">
        <v>43599</v>
      </c>
      <c r="Q27" s="5">
        <v>43599</v>
      </c>
      <c r="R27" s="5">
        <v>43605</v>
      </c>
      <c r="S27" s="5">
        <v>43605</v>
      </c>
      <c r="T27" s="5">
        <v>43608</v>
      </c>
      <c r="U27" s="7">
        <v>43609.539270833331</v>
      </c>
      <c r="V27" s="4">
        <v>4</v>
      </c>
      <c r="W27" s="6">
        <v>20200</v>
      </c>
      <c r="X27" s="1" t="s">
        <v>319</v>
      </c>
      <c r="Y27" s="4">
        <v>493</v>
      </c>
      <c r="Z27" s="6">
        <v>40.97</v>
      </c>
      <c r="AA27" s="1" t="s">
        <v>485</v>
      </c>
      <c r="AB27" s="1" t="s">
        <v>208</v>
      </c>
      <c r="AC27" s="1" t="s">
        <v>404</v>
      </c>
      <c r="AD27" s="1" t="s">
        <v>263</v>
      </c>
      <c r="AE27" s="1" t="s">
        <v>322</v>
      </c>
      <c r="AF27" s="6">
        <v>13798</v>
      </c>
      <c r="AG27" s="6">
        <v>27.987829614604461</v>
      </c>
      <c r="AH27" s="1" t="s">
        <v>296</v>
      </c>
      <c r="AI27" s="6">
        <v>6402</v>
      </c>
      <c r="AJ27" s="6">
        <v>0.31693069306930693</v>
      </c>
      <c r="AK27" s="1" t="s">
        <v>296</v>
      </c>
      <c r="AL27" s="1" t="s">
        <v>103</v>
      </c>
      <c r="AM27" s="1" t="s">
        <v>234</v>
      </c>
      <c r="AN27" s="1" t="s">
        <v>35</v>
      </c>
      <c r="AO27" s="6">
        <v>6402</v>
      </c>
      <c r="AP27" s="6">
        <v>0.31693069306930693</v>
      </c>
      <c r="AQ27" s="2" t="str">
        <f>HYPERLINK("https://auction.openprocurement.org/tenders/b6d41225357e44fabd3e1428da015287")</f>
        <v>https://auction.openprocurement.org/tenders/b6d41225357e44fabd3e1428da015287</v>
      </c>
      <c r="AR27" s="7">
        <v>43613.7035963733</v>
      </c>
      <c r="AS27" s="5">
        <v>43615</v>
      </c>
      <c r="AT27" s="5">
        <v>43635</v>
      </c>
      <c r="AU27" s="1" t="s">
        <v>444</v>
      </c>
      <c r="AV27" s="7">
        <v>43629.712224072187</v>
      </c>
      <c r="AW27" s="1" t="s">
        <v>148</v>
      </c>
      <c r="AX27" s="6">
        <v>13798</v>
      </c>
      <c r="AY27" s="1"/>
      <c r="AZ27" s="5">
        <v>43646</v>
      </c>
      <c r="BA27" s="7">
        <v>43830</v>
      </c>
      <c r="BB27" s="1" t="s">
        <v>477</v>
      </c>
      <c r="BC27" s="1"/>
      <c r="BD27" s="1" t="s">
        <v>295</v>
      </c>
    </row>
    <row r="28" spans="1:56" x14ac:dyDescent="0.25">
      <c r="A28" s="4">
        <v>23</v>
      </c>
      <c r="B28" s="2" t="str">
        <f>HYPERLINK("https://my.zakupki.prom.ua/remote/dispatcher/state_purchase_view/11307942", "UA-2019-04-15-001961-a")</f>
        <v>UA-2019-04-15-001961-a</v>
      </c>
      <c r="C28" s="2" t="s">
        <v>319</v>
      </c>
      <c r="D28" s="1" t="s">
        <v>480</v>
      </c>
      <c r="E28" s="1" t="s">
        <v>480</v>
      </c>
      <c r="F28" s="1" t="s">
        <v>81</v>
      </c>
      <c r="G28" s="1" t="s">
        <v>280</v>
      </c>
      <c r="H28" s="1" t="s">
        <v>404</v>
      </c>
      <c r="I28" s="1" t="s">
        <v>300</v>
      </c>
      <c r="J28" s="1" t="s">
        <v>56</v>
      </c>
      <c r="K28" s="1" t="s">
        <v>373</v>
      </c>
      <c r="L28" s="1" t="s">
        <v>373</v>
      </c>
      <c r="M28" s="1" t="s">
        <v>50</v>
      </c>
      <c r="N28" s="1" t="s">
        <v>50</v>
      </c>
      <c r="O28" s="1" t="s">
        <v>50</v>
      </c>
      <c r="P28" s="5">
        <v>43570</v>
      </c>
      <c r="Q28" s="5">
        <v>43570</v>
      </c>
      <c r="R28" s="5">
        <v>43574</v>
      </c>
      <c r="S28" s="5">
        <v>43574</v>
      </c>
      <c r="T28" s="5">
        <v>43580</v>
      </c>
      <c r="U28" s="1" t="s">
        <v>440</v>
      </c>
      <c r="V28" s="4">
        <v>0</v>
      </c>
      <c r="W28" s="6">
        <v>7200</v>
      </c>
      <c r="X28" s="1" t="s">
        <v>319</v>
      </c>
      <c r="Y28" s="4">
        <v>8</v>
      </c>
      <c r="Z28" s="6">
        <v>900</v>
      </c>
      <c r="AA28" s="1" t="s">
        <v>485</v>
      </c>
      <c r="AB28" s="1" t="s">
        <v>208</v>
      </c>
      <c r="AC28" s="1" t="s">
        <v>404</v>
      </c>
      <c r="AD28" s="1" t="s">
        <v>263</v>
      </c>
      <c r="AE28" s="1" t="s">
        <v>322</v>
      </c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2"/>
      <c r="AR28" s="1"/>
      <c r="AS28" s="1"/>
      <c r="AT28" s="1"/>
      <c r="AU28" s="1" t="s">
        <v>445</v>
      </c>
      <c r="AV28" s="7">
        <v>43580.503265458174</v>
      </c>
      <c r="AW28" s="1"/>
      <c r="AX28" s="1"/>
      <c r="AY28" s="1"/>
      <c r="AZ28" s="5">
        <v>43830</v>
      </c>
      <c r="BA28" s="1"/>
      <c r="BB28" s="1"/>
      <c r="BC28" s="1"/>
      <c r="BD28" s="1"/>
    </row>
    <row r="29" spans="1:56" x14ac:dyDescent="0.25">
      <c r="A29" s="4">
        <v>24</v>
      </c>
      <c r="B29" s="2" t="str">
        <f>HYPERLINK("https://my.zakupki.prom.ua/remote/dispatcher/state_purchase_view/11194315", "UA-2019-04-05-001986-a")</f>
        <v>UA-2019-04-05-001986-a</v>
      </c>
      <c r="C29" s="2" t="s">
        <v>319</v>
      </c>
      <c r="D29" s="1" t="s">
        <v>434</v>
      </c>
      <c r="E29" s="1" t="s">
        <v>434</v>
      </c>
      <c r="F29" s="1" t="s">
        <v>167</v>
      </c>
      <c r="G29" s="1" t="s">
        <v>280</v>
      </c>
      <c r="H29" s="1" t="s">
        <v>404</v>
      </c>
      <c r="I29" s="1" t="s">
        <v>300</v>
      </c>
      <c r="J29" s="1" t="s">
        <v>56</v>
      </c>
      <c r="K29" s="1" t="s">
        <v>373</v>
      </c>
      <c r="L29" s="1" t="s">
        <v>373</v>
      </c>
      <c r="M29" s="1" t="s">
        <v>50</v>
      </c>
      <c r="N29" s="1" t="s">
        <v>50</v>
      </c>
      <c r="O29" s="1" t="s">
        <v>50</v>
      </c>
      <c r="P29" s="5">
        <v>43560</v>
      </c>
      <c r="Q29" s="5">
        <v>43560</v>
      </c>
      <c r="R29" s="5">
        <v>43566</v>
      </c>
      <c r="S29" s="5">
        <v>43566</v>
      </c>
      <c r="T29" s="5">
        <v>43571</v>
      </c>
      <c r="U29" s="1" t="s">
        <v>440</v>
      </c>
      <c r="V29" s="4">
        <v>1</v>
      </c>
      <c r="W29" s="6">
        <v>16000</v>
      </c>
      <c r="X29" s="1" t="s">
        <v>319</v>
      </c>
      <c r="Y29" s="4">
        <v>107</v>
      </c>
      <c r="Z29" s="6">
        <v>149.53</v>
      </c>
      <c r="AA29" s="1" t="s">
        <v>460</v>
      </c>
      <c r="AB29" s="1" t="s">
        <v>208</v>
      </c>
      <c r="AC29" s="1" t="s">
        <v>404</v>
      </c>
      <c r="AD29" s="1" t="s">
        <v>263</v>
      </c>
      <c r="AE29" s="1" t="s">
        <v>322</v>
      </c>
      <c r="AF29" s="6">
        <v>15546</v>
      </c>
      <c r="AG29" s="6">
        <v>145.28971962616822</v>
      </c>
      <c r="AH29" s="1" t="s">
        <v>399</v>
      </c>
      <c r="AI29" s="6">
        <v>454</v>
      </c>
      <c r="AJ29" s="6">
        <v>2.8375000000000001E-2</v>
      </c>
      <c r="AK29" s="1" t="s">
        <v>399</v>
      </c>
      <c r="AL29" s="1" t="s">
        <v>156</v>
      </c>
      <c r="AM29" s="1" t="s">
        <v>213</v>
      </c>
      <c r="AN29" s="1" t="s">
        <v>33</v>
      </c>
      <c r="AO29" s="6">
        <v>454</v>
      </c>
      <c r="AP29" s="6">
        <v>2.8375000000000001E-2</v>
      </c>
      <c r="AQ29" s="2"/>
      <c r="AR29" s="7">
        <v>43572.676767694604</v>
      </c>
      <c r="AS29" s="5">
        <v>43574</v>
      </c>
      <c r="AT29" s="5">
        <v>43596</v>
      </c>
      <c r="AU29" s="1" t="s">
        <v>444</v>
      </c>
      <c r="AV29" s="7">
        <v>43595.490557776364</v>
      </c>
      <c r="AW29" s="1" t="s">
        <v>90</v>
      </c>
      <c r="AX29" s="6">
        <v>15546</v>
      </c>
      <c r="AY29" s="1"/>
      <c r="AZ29" s="5">
        <v>43616</v>
      </c>
      <c r="BA29" s="7">
        <v>43830</v>
      </c>
      <c r="BB29" s="1" t="s">
        <v>477</v>
      </c>
      <c r="BC29" s="1"/>
      <c r="BD29" s="1"/>
    </row>
    <row r="30" spans="1:56" x14ac:dyDescent="0.25">
      <c r="A30" s="4">
        <v>25</v>
      </c>
      <c r="B30" s="2" t="str">
        <f>HYPERLINK("https://my.zakupki.prom.ua/remote/dispatcher/state_purchase_view/10614875", "UA-2019-02-18-002252-b")</f>
        <v>UA-2019-02-18-002252-b</v>
      </c>
      <c r="C30" s="2" t="s">
        <v>319</v>
      </c>
      <c r="D30" s="1" t="s">
        <v>351</v>
      </c>
      <c r="E30" s="1" t="s">
        <v>352</v>
      </c>
      <c r="F30" s="1" t="s">
        <v>181</v>
      </c>
      <c r="G30" s="1" t="s">
        <v>293</v>
      </c>
      <c r="H30" s="1" t="s">
        <v>404</v>
      </c>
      <c r="I30" s="1" t="s">
        <v>300</v>
      </c>
      <c r="J30" s="1" t="s">
        <v>56</v>
      </c>
      <c r="K30" s="1" t="s">
        <v>373</v>
      </c>
      <c r="L30" s="1" t="s">
        <v>373</v>
      </c>
      <c r="M30" s="1" t="s">
        <v>50</v>
      </c>
      <c r="N30" s="1" t="s">
        <v>50</v>
      </c>
      <c r="O30" s="1" t="s">
        <v>50</v>
      </c>
      <c r="P30" s="5">
        <v>43514</v>
      </c>
      <c r="Q30" s="1"/>
      <c r="R30" s="1"/>
      <c r="S30" s="1"/>
      <c r="T30" s="1"/>
      <c r="U30" s="1" t="s">
        <v>439</v>
      </c>
      <c r="V30" s="4">
        <v>1</v>
      </c>
      <c r="W30" s="6">
        <v>4755.24</v>
      </c>
      <c r="X30" s="1" t="s">
        <v>319</v>
      </c>
      <c r="Y30" s="4">
        <v>8500</v>
      </c>
      <c r="Z30" s="6">
        <v>0.56000000000000005</v>
      </c>
      <c r="AA30" s="1" t="s">
        <v>451</v>
      </c>
      <c r="AB30" s="1" t="s">
        <v>208</v>
      </c>
      <c r="AC30" s="1" t="s">
        <v>404</v>
      </c>
      <c r="AD30" s="1" t="s">
        <v>263</v>
      </c>
      <c r="AE30" s="1" t="s">
        <v>322</v>
      </c>
      <c r="AF30" s="6">
        <v>4755.24</v>
      </c>
      <c r="AG30" s="6">
        <v>0.55943999999999994</v>
      </c>
      <c r="AH30" s="1"/>
      <c r="AI30" s="1"/>
      <c r="AJ30" s="1"/>
      <c r="AK30" s="1" t="s">
        <v>341</v>
      </c>
      <c r="AL30" s="1" t="s">
        <v>94</v>
      </c>
      <c r="AM30" s="1"/>
      <c r="AN30" s="1" t="s">
        <v>12</v>
      </c>
      <c r="AO30" s="1"/>
      <c r="AP30" s="1"/>
      <c r="AQ30" s="2"/>
      <c r="AR30" s="1"/>
      <c r="AS30" s="1"/>
      <c r="AT30" s="1"/>
      <c r="AU30" s="1" t="s">
        <v>444</v>
      </c>
      <c r="AV30" s="7">
        <v>43515.456537805105</v>
      </c>
      <c r="AW30" s="1" t="s">
        <v>158</v>
      </c>
      <c r="AX30" s="6">
        <v>4755.24</v>
      </c>
      <c r="AY30" s="1"/>
      <c r="AZ30" s="5">
        <v>43830</v>
      </c>
      <c r="BA30" s="7">
        <v>43830</v>
      </c>
      <c r="BB30" s="1" t="s">
        <v>477</v>
      </c>
      <c r="BC30" s="1"/>
      <c r="BD30" s="1" t="s">
        <v>295</v>
      </c>
    </row>
    <row r="31" spans="1:56" x14ac:dyDescent="0.25">
      <c r="A31" s="4">
        <v>26</v>
      </c>
      <c r="B31" s="2" t="str">
        <f>HYPERLINK("https://my.zakupki.prom.ua/remote/dispatcher/state_purchase_view/10415255", "UA-2019-02-06-002809-b")</f>
        <v>UA-2019-02-06-002809-b</v>
      </c>
      <c r="C31" s="2" t="s">
        <v>319</v>
      </c>
      <c r="D31" s="1" t="s">
        <v>284</v>
      </c>
      <c r="E31" s="1" t="s">
        <v>0</v>
      </c>
      <c r="F31" s="1" t="s">
        <v>64</v>
      </c>
      <c r="G31" s="1" t="s">
        <v>344</v>
      </c>
      <c r="H31" s="1" t="s">
        <v>404</v>
      </c>
      <c r="I31" s="1" t="s">
        <v>300</v>
      </c>
      <c r="J31" s="1" t="s">
        <v>56</v>
      </c>
      <c r="K31" s="1" t="s">
        <v>373</v>
      </c>
      <c r="L31" s="1" t="s">
        <v>373</v>
      </c>
      <c r="M31" s="1" t="s">
        <v>50</v>
      </c>
      <c r="N31" s="1" t="s">
        <v>50</v>
      </c>
      <c r="O31" s="1" t="s">
        <v>50</v>
      </c>
      <c r="P31" s="5">
        <v>43502</v>
      </c>
      <c r="Q31" s="1"/>
      <c r="R31" s="1"/>
      <c r="S31" s="1"/>
      <c r="T31" s="1"/>
      <c r="U31" s="1" t="s">
        <v>439</v>
      </c>
      <c r="V31" s="4">
        <v>1</v>
      </c>
      <c r="W31" s="6">
        <v>1330460.33</v>
      </c>
      <c r="X31" s="1" t="s">
        <v>319</v>
      </c>
      <c r="Y31" s="4">
        <v>505910</v>
      </c>
      <c r="Z31" s="6">
        <v>2.63</v>
      </c>
      <c r="AA31" s="1" t="s">
        <v>447</v>
      </c>
      <c r="AB31" s="1" t="s">
        <v>208</v>
      </c>
      <c r="AC31" s="1" t="s">
        <v>404</v>
      </c>
      <c r="AD31" s="1" t="s">
        <v>263</v>
      </c>
      <c r="AE31" s="1" t="s">
        <v>322</v>
      </c>
      <c r="AF31" s="6">
        <v>1330460.33</v>
      </c>
      <c r="AG31" s="6">
        <v>2.6298359984977568</v>
      </c>
      <c r="AH31" s="1"/>
      <c r="AI31" s="1"/>
      <c r="AJ31" s="1"/>
      <c r="AK31" s="1" t="s">
        <v>398</v>
      </c>
      <c r="AL31" s="1" t="s">
        <v>155</v>
      </c>
      <c r="AM31" s="1"/>
      <c r="AN31" s="1" t="s">
        <v>18</v>
      </c>
      <c r="AO31" s="1"/>
      <c r="AP31" s="1"/>
      <c r="AQ31" s="2"/>
      <c r="AR31" s="1"/>
      <c r="AS31" s="5">
        <v>43508</v>
      </c>
      <c r="AT31" s="5">
        <v>43523</v>
      </c>
      <c r="AU31" s="1" t="s">
        <v>444</v>
      </c>
      <c r="AV31" s="7">
        <v>43523.631028443204</v>
      </c>
      <c r="AW31" s="1" t="s">
        <v>60</v>
      </c>
      <c r="AX31" s="6">
        <v>1330460.33</v>
      </c>
      <c r="AY31" s="1"/>
      <c r="AZ31" s="5">
        <v>43830</v>
      </c>
      <c r="BA31" s="7">
        <v>43830</v>
      </c>
      <c r="BB31" s="1" t="s">
        <v>477</v>
      </c>
      <c r="BC31" s="1"/>
      <c r="BD31" s="1" t="s">
        <v>295</v>
      </c>
    </row>
    <row r="32" spans="1:56" x14ac:dyDescent="0.25">
      <c r="A32" s="4">
        <v>27</v>
      </c>
      <c r="B32" s="2" t="str">
        <f>HYPERLINK("https://my.zakupki.prom.ua/remote/dispatcher/state_purchase_view/10395612", "UA-2019-02-05-003085-b")</f>
        <v>UA-2019-02-05-003085-b</v>
      </c>
      <c r="C32" s="2" t="s">
        <v>319</v>
      </c>
      <c r="D32" s="1" t="s">
        <v>471</v>
      </c>
      <c r="E32" s="1" t="s">
        <v>467</v>
      </c>
      <c r="F32" s="1" t="s">
        <v>197</v>
      </c>
      <c r="G32" s="1" t="s">
        <v>280</v>
      </c>
      <c r="H32" s="1" t="s">
        <v>404</v>
      </c>
      <c r="I32" s="1" t="s">
        <v>300</v>
      </c>
      <c r="J32" s="1" t="s">
        <v>56</v>
      </c>
      <c r="K32" s="1" t="s">
        <v>373</v>
      </c>
      <c r="L32" s="1" t="s">
        <v>373</v>
      </c>
      <c r="M32" s="1" t="s">
        <v>50</v>
      </c>
      <c r="N32" s="1" t="s">
        <v>50</v>
      </c>
      <c r="O32" s="1" t="s">
        <v>50</v>
      </c>
      <c r="P32" s="5">
        <v>43501</v>
      </c>
      <c r="Q32" s="5">
        <v>43501</v>
      </c>
      <c r="R32" s="5">
        <v>43505</v>
      </c>
      <c r="S32" s="5">
        <v>43507</v>
      </c>
      <c r="T32" s="5">
        <v>43509</v>
      </c>
      <c r="U32" s="7">
        <v>43510.497071759259</v>
      </c>
      <c r="V32" s="4">
        <v>2</v>
      </c>
      <c r="W32" s="6">
        <v>98138.04</v>
      </c>
      <c r="X32" s="1" t="s">
        <v>319</v>
      </c>
      <c r="Y32" s="4">
        <v>817</v>
      </c>
      <c r="Z32" s="6">
        <v>120.12</v>
      </c>
      <c r="AA32" s="1" t="s">
        <v>451</v>
      </c>
      <c r="AB32" s="1" t="s">
        <v>208</v>
      </c>
      <c r="AC32" s="1" t="s">
        <v>404</v>
      </c>
      <c r="AD32" s="1" t="s">
        <v>263</v>
      </c>
      <c r="AE32" s="1" t="s">
        <v>322</v>
      </c>
      <c r="AF32" s="6">
        <v>77533.3</v>
      </c>
      <c r="AG32" s="6">
        <v>94.9</v>
      </c>
      <c r="AH32" s="1" t="s">
        <v>382</v>
      </c>
      <c r="AI32" s="6">
        <v>20604.739999999991</v>
      </c>
      <c r="AJ32" s="6">
        <v>0.20995670995670987</v>
      </c>
      <c r="AK32" s="1" t="s">
        <v>382</v>
      </c>
      <c r="AL32" s="1" t="s">
        <v>57</v>
      </c>
      <c r="AM32" s="1" t="s">
        <v>214</v>
      </c>
      <c r="AN32" s="1" t="s">
        <v>21</v>
      </c>
      <c r="AO32" s="6">
        <v>20604.739999999991</v>
      </c>
      <c r="AP32" s="6">
        <v>0.20995670995670987</v>
      </c>
      <c r="AQ32" s="2" t="str">
        <f>HYPERLINK("https://auction.openprocurement.org/tenders/553968b769674c989c9e7a7b9c15f35a")</f>
        <v>https://auction.openprocurement.org/tenders/553968b769674c989c9e7a7b9c15f35a</v>
      </c>
      <c r="AR32" s="7">
        <v>43514.517434531379</v>
      </c>
      <c r="AS32" s="5">
        <v>43516</v>
      </c>
      <c r="AT32" s="5">
        <v>43535</v>
      </c>
      <c r="AU32" s="1" t="s">
        <v>444</v>
      </c>
      <c r="AV32" s="7">
        <v>43522.635018056098</v>
      </c>
      <c r="AW32" s="1" t="s">
        <v>183</v>
      </c>
      <c r="AX32" s="6">
        <v>77533.3</v>
      </c>
      <c r="AY32" s="1"/>
      <c r="AZ32" s="5">
        <v>43830</v>
      </c>
      <c r="BA32" s="7">
        <v>43830</v>
      </c>
      <c r="BB32" s="1" t="s">
        <v>477</v>
      </c>
      <c r="BC32" s="1"/>
      <c r="BD32" s="1" t="s">
        <v>295</v>
      </c>
    </row>
    <row r="33" spans="1:56" x14ac:dyDescent="0.25">
      <c r="A33" s="4">
        <v>28</v>
      </c>
      <c r="B33" s="2" t="str">
        <f>HYPERLINK("https://my.zakupki.prom.ua/remote/dispatcher/state_purchase_view/10031447", "UA-2019-01-22-003529-b")</f>
        <v>UA-2019-01-22-003529-b</v>
      </c>
      <c r="C33" s="2" t="s">
        <v>319</v>
      </c>
      <c r="D33" s="1" t="s">
        <v>362</v>
      </c>
      <c r="E33" s="1" t="s">
        <v>362</v>
      </c>
      <c r="F33" s="1" t="s">
        <v>62</v>
      </c>
      <c r="G33" s="1" t="s">
        <v>280</v>
      </c>
      <c r="H33" s="1" t="s">
        <v>404</v>
      </c>
      <c r="I33" s="1" t="s">
        <v>300</v>
      </c>
      <c r="J33" s="1" t="s">
        <v>56</v>
      </c>
      <c r="K33" s="1" t="s">
        <v>373</v>
      </c>
      <c r="L33" s="1" t="s">
        <v>373</v>
      </c>
      <c r="M33" s="1" t="s">
        <v>50</v>
      </c>
      <c r="N33" s="1" t="s">
        <v>50</v>
      </c>
      <c r="O33" s="1" t="s">
        <v>50</v>
      </c>
      <c r="P33" s="5">
        <v>43487</v>
      </c>
      <c r="Q33" s="5">
        <v>43487</v>
      </c>
      <c r="R33" s="5">
        <v>43491</v>
      </c>
      <c r="S33" s="5">
        <v>43492</v>
      </c>
      <c r="T33" s="5">
        <v>43495</v>
      </c>
      <c r="U33" s="1" t="s">
        <v>440</v>
      </c>
      <c r="V33" s="4">
        <v>1</v>
      </c>
      <c r="W33" s="6">
        <v>108972</v>
      </c>
      <c r="X33" s="1" t="s">
        <v>319</v>
      </c>
      <c r="Y33" s="4">
        <v>8500</v>
      </c>
      <c r="Z33" s="6">
        <v>12.82</v>
      </c>
      <c r="AA33" s="1" t="s">
        <v>451</v>
      </c>
      <c r="AB33" s="1" t="s">
        <v>208</v>
      </c>
      <c r="AC33" s="1" t="s">
        <v>404</v>
      </c>
      <c r="AD33" s="1" t="s">
        <v>263</v>
      </c>
      <c r="AE33" s="1" t="s">
        <v>322</v>
      </c>
      <c r="AF33" s="6">
        <v>108971.1</v>
      </c>
      <c r="AG33" s="6">
        <v>12.820129411764707</v>
      </c>
      <c r="AH33" s="1" t="s">
        <v>414</v>
      </c>
      <c r="AI33" s="6">
        <v>0.89999999999417923</v>
      </c>
      <c r="AJ33" s="6">
        <v>8.2590023124672326E-6</v>
      </c>
      <c r="AK33" s="1" t="s">
        <v>414</v>
      </c>
      <c r="AL33" s="1" t="s">
        <v>146</v>
      </c>
      <c r="AM33" s="1" t="s">
        <v>207</v>
      </c>
      <c r="AN33" s="1" t="s">
        <v>136</v>
      </c>
      <c r="AO33" s="6">
        <v>0.89999999999417923</v>
      </c>
      <c r="AP33" s="6">
        <v>8.2590023124672326E-6</v>
      </c>
      <c r="AQ33" s="2"/>
      <c r="AR33" s="7">
        <v>43501.481366273416</v>
      </c>
      <c r="AS33" s="5">
        <v>43503</v>
      </c>
      <c r="AT33" s="5">
        <v>43521</v>
      </c>
      <c r="AU33" s="1" t="s">
        <v>444</v>
      </c>
      <c r="AV33" s="7">
        <v>43514.643054522116</v>
      </c>
      <c r="AW33" s="1" t="s">
        <v>154</v>
      </c>
      <c r="AX33" s="6">
        <v>108971.1</v>
      </c>
      <c r="AY33" s="1"/>
      <c r="AZ33" s="5">
        <v>43830</v>
      </c>
      <c r="BA33" s="7">
        <v>43830</v>
      </c>
      <c r="BB33" s="1" t="s">
        <v>477</v>
      </c>
      <c r="BC33" s="1"/>
      <c r="BD33" s="1" t="s">
        <v>295</v>
      </c>
    </row>
    <row r="34" spans="1:56" x14ac:dyDescent="0.25">
      <c r="A34" s="4">
        <v>29</v>
      </c>
      <c r="B34" s="2" t="str">
        <f>HYPERLINK("https://my.zakupki.prom.ua/remote/dispatcher/state_purchase_view/9554840", "UA-2018-12-26-000608-b")</f>
        <v>UA-2018-12-26-000608-b</v>
      </c>
      <c r="C34" s="2" t="s">
        <v>319</v>
      </c>
      <c r="D34" s="1" t="s">
        <v>277</v>
      </c>
      <c r="E34" s="1" t="s">
        <v>275</v>
      </c>
      <c r="F34" s="1" t="s">
        <v>169</v>
      </c>
      <c r="G34" s="1" t="s">
        <v>280</v>
      </c>
      <c r="H34" s="1" t="s">
        <v>404</v>
      </c>
      <c r="I34" s="1" t="s">
        <v>300</v>
      </c>
      <c r="J34" s="1" t="s">
        <v>56</v>
      </c>
      <c r="K34" s="1" t="s">
        <v>373</v>
      </c>
      <c r="L34" s="1" t="s">
        <v>373</v>
      </c>
      <c r="M34" s="1" t="s">
        <v>50</v>
      </c>
      <c r="N34" s="1" t="s">
        <v>50</v>
      </c>
      <c r="O34" s="1" t="s">
        <v>50</v>
      </c>
      <c r="P34" s="5">
        <v>43460</v>
      </c>
      <c r="Q34" s="5">
        <v>43460</v>
      </c>
      <c r="R34" s="5">
        <v>43465</v>
      </c>
      <c r="S34" s="5">
        <v>43466</v>
      </c>
      <c r="T34" s="5">
        <v>43468</v>
      </c>
      <c r="U34" s="7">
        <v>43469.533437500002</v>
      </c>
      <c r="V34" s="4">
        <v>2</v>
      </c>
      <c r="W34" s="6">
        <v>30000</v>
      </c>
      <c r="X34" s="1" t="s">
        <v>319</v>
      </c>
      <c r="Y34" s="4">
        <v>1</v>
      </c>
      <c r="Z34" s="6">
        <v>30000</v>
      </c>
      <c r="AA34" s="1" t="s">
        <v>466</v>
      </c>
      <c r="AB34" s="1" t="s">
        <v>208</v>
      </c>
      <c r="AC34" s="1" t="s">
        <v>404</v>
      </c>
      <c r="AD34" s="1" t="s">
        <v>263</v>
      </c>
      <c r="AE34" s="1" t="s">
        <v>322</v>
      </c>
      <c r="AF34" s="6">
        <v>22500</v>
      </c>
      <c r="AG34" s="6">
        <v>22500</v>
      </c>
      <c r="AH34" s="1" t="s">
        <v>426</v>
      </c>
      <c r="AI34" s="6">
        <v>7500</v>
      </c>
      <c r="AJ34" s="6">
        <v>0.25</v>
      </c>
      <c r="AK34" s="1" t="s">
        <v>426</v>
      </c>
      <c r="AL34" s="1" t="s">
        <v>122</v>
      </c>
      <c r="AM34" s="1" t="s">
        <v>242</v>
      </c>
      <c r="AN34" s="1" t="s">
        <v>9</v>
      </c>
      <c r="AO34" s="6">
        <v>7500</v>
      </c>
      <c r="AP34" s="6">
        <v>0.25</v>
      </c>
      <c r="AQ34" s="2" t="str">
        <f>HYPERLINK("https://auction.openprocurement.org/tenders/c8108960729641dd8af9ba5982ddd785")</f>
        <v>https://auction.openprocurement.org/tenders/c8108960729641dd8af9ba5982ddd785</v>
      </c>
      <c r="AR34" s="7">
        <v>43474.627617318809</v>
      </c>
      <c r="AS34" s="5">
        <v>43476</v>
      </c>
      <c r="AT34" s="5">
        <v>43495</v>
      </c>
      <c r="AU34" s="1" t="s">
        <v>444</v>
      </c>
      <c r="AV34" s="7">
        <v>43483.64703584354</v>
      </c>
      <c r="AW34" s="1" t="s">
        <v>69</v>
      </c>
      <c r="AX34" s="6">
        <v>22500</v>
      </c>
      <c r="AY34" s="5">
        <v>43480</v>
      </c>
      <c r="AZ34" s="5">
        <v>43482</v>
      </c>
      <c r="BA34" s="7">
        <v>43830</v>
      </c>
      <c r="BB34" s="1" t="s">
        <v>477</v>
      </c>
      <c r="BC34" s="1"/>
      <c r="BD34" s="1"/>
    </row>
    <row r="35" spans="1:56" x14ac:dyDescent="0.25">
      <c r="A35" s="4">
        <v>30</v>
      </c>
      <c r="B35" s="2" t="str">
        <f>HYPERLINK("https://my.zakupki.prom.ua/remote/dispatcher/state_purchase_view/9528856", "UA-2018-12-22-001779-b")</f>
        <v>UA-2018-12-22-001779-b</v>
      </c>
      <c r="C35" s="2" t="s">
        <v>319</v>
      </c>
      <c r="D35" s="1" t="s">
        <v>471</v>
      </c>
      <c r="E35" s="1" t="s">
        <v>467</v>
      </c>
      <c r="F35" s="1" t="s">
        <v>197</v>
      </c>
      <c r="G35" s="1" t="s">
        <v>280</v>
      </c>
      <c r="H35" s="1" t="s">
        <v>404</v>
      </c>
      <c r="I35" s="1" t="s">
        <v>300</v>
      </c>
      <c r="J35" s="1" t="s">
        <v>56</v>
      </c>
      <c r="K35" s="1" t="s">
        <v>373</v>
      </c>
      <c r="L35" s="1" t="s">
        <v>373</v>
      </c>
      <c r="M35" s="1" t="s">
        <v>50</v>
      </c>
      <c r="N35" s="1" t="s">
        <v>50</v>
      </c>
      <c r="O35" s="1" t="s">
        <v>50</v>
      </c>
      <c r="P35" s="5">
        <v>43456</v>
      </c>
      <c r="Q35" s="5">
        <v>43456</v>
      </c>
      <c r="R35" s="5">
        <v>43463</v>
      </c>
      <c r="S35" s="5">
        <v>43463</v>
      </c>
      <c r="T35" s="5">
        <v>43469</v>
      </c>
      <c r="U35" s="1" t="s">
        <v>440</v>
      </c>
      <c r="V35" s="4">
        <v>1</v>
      </c>
      <c r="W35" s="6">
        <v>98138.04</v>
      </c>
      <c r="X35" s="1" t="s">
        <v>319</v>
      </c>
      <c r="Y35" s="4">
        <v>817</v>
      </c>
      <c r="Z35" s="6">
        <v>120.12</v>
      </c>
      <c r="AA35" s="1" t="s">
        <v>451</v>
      </c>
      <c r="AB35" s="1" t="s">
        <v>208</v>
      </c>
      <c r="AC35" s="1" t="s">
        <v>404</v>
      </c>
      <c r="AD35" s="1" t="s">
        <v>263</v>
      </c>
      <c r="AE35" s="1" t="s">
        <v>322</v>
      </c>
      <c r="AF35" s="6">
        <v>88334.04</v>
      </c>
      <c r="AG35" s="6">
        <v>108.11999999999999</v>
      </c>
      <c r="AH35" s="1" t="s">
        <v>382</v>
      </c>
      <c r="AI35" s="6">
        <v>9804</v>
      </c>
      <c r="AJ35" s="6">
        <v>9.9900099900099903E-2</v>
      </c>
      <c r="AK35" s="1" t="s">
        <v>382</v>
      </c>
      <c r="AL35" s="1" t="s">
        <v>57</v>
      </c>
      <c r="AM35" s="1" t="s">
        <v>214</v>
      </c>
      <c r="AN35" s="1" t="s">
        <v>21</v>
      </c>
      <c r="AO35" s="6">
        <v>9804</v>
      </c>
      <c r="AP35" s="6">
        <v>9.9900099900099903E-2</v>
      </c>
      <c r="AQ35" s="2"/>
      <c r="AR35" s="7">
        <v>43474.631181822115</v>
      </c>
      <c r="AS35" s="5">
        <v>43476</v>
      </c>
      <c r="AT35" s="5">
        <v>43493</v>
      </c>
      <c r="AU35" s="1" t="s">
        <v>444</v>
      </c>
      <c r="AV35" s="7">
        <v>43488.670265218301</v>
      </c>
      <c r="AW35" s="1" t="s">
        <v>183</v>
      </c>
      <c r="AX35" s="6">
        <v>88334.04</v>
      </c>
      <c r="AY35" s="1"/>
      <c r="AZ35" s="5">
        <v>43677</v>
      </c>
      <c r="BA35" s="7">
        <v>43830</v>
      </c>
      <c r="BB35" s="1" t="s">
        <v>477</v>
      </c>
      <c r="BC35" s="1"/>
      <c r="BD35" s="1"/>
    </row>
    <row r="36" spans="1:56" x14ac:dyDescent="0.25">
      <c r="A36" s="4">
        <v>31</v>
      </c>
      <c r="B36" s="2" t="str">
        <f>HYPERLINK("https://my.zakupki.prom.ua/remote/dispatcher/state_purchase_view/9434449", "UA-2018-12-19-001767-c")</f>
        <v>UA-2018-12-19-001767-c</v>
      </c>
      <c r="C36" s="2" t="s">
        <v>319</v>
      </c>
      <c r="D36" s="1" t="s">
        <v>284</v>
      </c>
      <c r="E36" s="1" t="s">
        <v>1</v>
      </c>
      <c r="F36" s="1" t="s">
        <v>64</v>
      </c>
      <c r="G36" s="1" t="s">
        <v>261</v>
      </c>
      <c r="H36" s="1" t="s">
        <v>404</v>
      </c>
      <c r="I36" s="1" t="s">
        <v>300</v>
      </c>
      <c r="J36" s="1" t="s">
        <v>56</v>
      </c>
      <c r="K36" s="1" t="s">
        <v>373</v>
      </c>
      <c r="L36" s="1" t="s">
        <v>373</v>
      </c>
      <c r="M36" s="1" t="s">
        <v>50</v>
      </c>
      <c r="N36" s="1" t="s">
        <v>50</v>
      </c>
      <c r="O36" s="1" t="s">
        <v>50</v>
      </c>
      <c r="P36" s="5">
        <v>43453</v>
      </c>
      <c r="Q36" s="5">
        <v>43453</v>
      </c>
      <c r="R36" s="5">
        <v>43459</v>
      </c>
      <c r="S36" s="5">
        <v>43453</v>
      </c>
      <c r="T36" s="5">
        <v>43469</v>
      </c>
      <c r="U36" s="1" t="s">
        <v>440</v>
      </c>
      <c r="V36" s="4">
        <v>0</v>
      </c>
      <c r="W36" s="6">
        <v>1396660</v>
      </c>
      <c r="X36" s="1" t="s">
        <v>319</v>
      </c>
      <c r="Y36" s="4">
        <v>505910</v>
      </c>
      <c r="Z36" s="6">
        <v>2.76</v>
      </c>
      <c r="AA36" s="1" t="s">
        <v>447</v>
      </c>
      <c r="AB36" s="1" t="s">
        <v>208</v>
      </c>
      <c r="AC36" s="1" t="s">
        <v>404</v>
      </c>
      <c r="AD36" s="1" t="s">
        <v>263</v>
      </c>
      <c r="AE36" s="1" t="s">
        <v>322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2"/>
      <c r="AR36" s="1"/>
      <c r="AS36" s="1"/>
      <c r="AT36" s="1"/>
      <c r="AU36" s="1" t="s">
        <v>445</v>
      </c>
      <c r="AV36" s="7">
        <v>43469.543543507578</v>
      </c>
      <c r="AW36" s="1"/>
      <c r="AX36" s="1"/>
      <c r="AY36" s="1"/>
      <c r="AZ36" s="5">
        <v>43830</v>
      </c>
      <c r="BA36" s="1"/>
      <c r="BB36" s="1"/>
      <c r="BC36" s="1"/>
      <c r="BD36" s="1"/>
    </row>
    <row r="37" spans="1:56" x14ac:dyDescent="0.25">
      <c r="A37" s="4">
        <v>32</v>
      </c>
      <c r="B37" s="2" t="str">
        <f>HYPERLINK("https://my.zakupki.prom.ua/remote/dispatcher/state_purchase_view/9415665", "UA-2018-12-18-005575-c")</f>
        <v>UA-2018-12-18-005575-c</v>
      </c>
      <c r="C37" s="2" t="s">
        <v>319</v>
      </c>
      <c r="D37" s="1" t="s">
        <v>362</v>
      </c>
      <c r="E37" s="1" t="s">
        <v>362</v>
      </c>
      <c r="F37" s="1" t="s">
        <v>62</v>
      </c>
      <c r="G37" s="1" t="s">
        <v>280</v>
      </c>
      <c r="H37" s="1" t="s">
        <v>404</v>
      </c>
      <c r="I37" s="1" t="s">
        <v>300</v>
      </c>
      <c r="J37" s="1" t="s">
        <v>56</v>
      </c>
      <c r="K37" s="1" t="s">
        <v>373</v>
      </c>
      <c r="L37" s="1" t="s">
        <v>373</v>
      </c>
      <c r="M37" s="1" t="s">
        <v>50</v>
      </c>
      <c r="N37" s="1" t="s">
        <v>50</v>
      </c>
      <c r="O37" s="1" t="s">
        <v>50</v>
      </c>
      <c r="P37" s="5">
        <v>43452</v>
      </c>
      <c r="Q37" s="5">
        <v>43452</v>
      </c>
      <c r="R37" s="5">
        <v>43456</v>
      </c>
      <c r="S37" s="5">
        <v>43456</v>
      </c>
      <c r="T37" s="5">
        <v>43461</v>
      </c>
      <c r="U37" s="1" t="s">
        <v>440</v>
      </c>
      <c r="V37" s="4">
        <v>1</v>
      </c>
      <c r="W37" s="6">
        <v>150000</v>
      </c>
      <c r="X37" s="1" t="s">
        <v>319</v>
      </c>
      <c r="Y37" s="4">
        <v>10000</v>
      </c>
      <c r="Z37" s="6">
        <v>15</v>
      </c>
      <c r="AA37" s="1" t="s">
        <v>451</v>
      </c>
      <c r="AB37" s="1" t="s">
        <v>208</v>
      </c>
      <c r="AC37" s="1" t="s">
        <v>404</v>
      </c>
      <c r="AD37" s="1" t="s">
        <v>263</v>
      </c>
      <c r="AE37" s="1" t="s">
        <v>322</v>
      </c>
      <c r="AF37" s="6">
        <v>140198.39999999999</v>
      </c>
      <c r="AG37" s="6">
        <v>14.01984</v>
      </c>
      <c r="AH37" s="1" t="s">
        <v>414</v>
      </c>
      <c r="AI37" s="6">
        <v>9801.6000000000058</v>
      </c>
      <c r="AJ37" s="6">
        <v>6.5344000000000041E-2</v>
      </c>
      <c r="AK37" s="1" t="s">
        <v>414</v>
      </c>
      <c r="AL37" s="1" t="s">
        <v>146</v>
      </c>
      <c r="AM37" s="1" t="s">
        <v>207</v>
      </c>
      <c r="AN37" s="1" t="s">
        <v>136</v>
      </c>
      <c r="AO37" s="6">
        <v>9801.6000000000058</v>
      </c>
      <c r="AP37" s="6">
        <v>6.5344000000000041E-2</v>
      </c>
      <c r="AQ37" s="2"/>
      <c r="AR37" s="7">
        <v>43468.498424920464</v>
      </c>
      <c r="AS37" s="1"/>
      <c r="AT37" s="1"/>
      <c r="AU37" s="1" t="s">
        <v>479</v>
      </c>
      <c r="AV37" s="7">
        <v>43487.655009785587</v>
      </c>
      <c r="AW37" s="1"/>
      <c r="AX37" s="6">
        <v>140198.39999999999</v>
      </c>
      <c r="AY37" s="1"/>
      <c r="AZ37" s="5">
        <v>43830</v>
      </c>
      <c r="BA37" s="1"/>
      <c r="BB37" s="1" t="s">
        <v>461</v>
      </c>
      <c r="BC37" s="1" t="s">
        <v>459</v>
      </c>
      <c r="BD37" s="1"/>
    </row>
    <row r="38" spans="1:56" x14ac:dyDescent="0.25">
      <c r="A38" s="4">
        <v>33</v>
      </c>
      <c r="B38" s="2" t="str">
        <f>HYPERLINK("https://my.zakupki.prom.ua/remote/dispatcher/state_purchase_view/9137558", "UA-2018-12-03-002771-c")</f>
        <v>UA-2018-12-03-002771-c</v>
      </c>
      <c r="C38" s="2" t="s">
        <v>319</v>
      </c>
      <c r="D38" s="1" t="s">
        <v>284</v>
      </c>
      <c r="E38" s="1" t="s">
        <v>1</v>
      </c>
      <c r="F38" s="1" t="s">
        <v>64</v>
      </c>
      <c r="G38" s="1" t="s">
        <v>261</v>
      </c>
      <c r="H38" s="1" t="s">
        <v>404</v>
      </c>
      <c r="I38" s="1" t="s">
        <v>300</v>
      </c>
      <c r="J38" s="1" t="s">
        <v>56</v>
      </c>
      <c r="K38" s="1" t="s">
        <v>373</v>
      </c>
      <c r="L38" s="1" t="s">
        <v>373</v>
      </c>
      <c r="M38" s="1" t="s">
        <v>50</v>
      </c>
      <c r="N38" s="1" t="s">
        <v>50</v>
      </c>
      <c r="O38" s="1" t="s">
        <v>50</v>
      </c>
      <c r="P38" s="5">
        <v>43437</v>
      </c>
      <c r="Q38" s="5">
        <v>43437</v>
      </c>
      <c r="R38" s="5">
        <v>43443</v>
      </c>
      <c r="S38" s="5">
        <v>43437</v>
      </c>
      <c r="T38" s="5">
        <v>43453</v>
      </c>
      <c r="U38" s="1" t="s">
        <v>440</v>
      </c>
      <c r="V38" s="4">
        <v>0</v>
      </c>
      <c r="W38" s="6">
        <v>1396660</v>
      </c>
      <c r="X38" s="1" t="s">
        <v>319</v>
      </c>
      <c r="Y38" s="4">
        <v>505910</v>
      </c>
      <c r="Z38" s="6">
        <v>2.76</v>
      </c>
      <c r="AA38" s="1" t="s">
        <v>447</v>
      </c>
      <c r="AB38" s="1" t="s">
        <v>208</v>
      </c>
      <c r="AC38" s="1" t="s">
        <v>404</v>
      </c>
      <c r="AD38" s="1" t="s">
        <v>263</v>
      </c>
      <c r="AE38" s="1" t="s">
        <v>322</v>
      </c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2"/>
      <c r="AR38" s="1"/>
      <c r="AS38" s="1"/>
      <c r="AT38" s="1"/>
      <c r="AU38" s="1" t="s">
        <v>445</v>
      </c>
      <c r="AV38" s="7">
        <v>43453.375199517628</v>
      </c>
      <c r="AW38" s="1"/>
      <c r="AX38" s="1"/>
      <c r="AY38" s="1"/>
      <c r="AZ38" s="5">
        <v>43830</v>
      </c>
      <c r="BA38" s="1"/>
      <c r="BB38" s="1"/>
      <c r="BC38" s="1"/>
      <c r="BD38" s="1"/>
    </row>
    <row r="39" spans="1:56" x14ac:dyDescent="0.25">
      <c r="A39" s="4">
        <v>34</v>
      </c>
      <c r="B39" s="2" t="str">
        <f>HYPERLINK("https://my.zakupki.prom.ua/remote/dispatcher/state_purchase_view/9055889", "UA-2018-11-27-001785-c")</f>
        <v>UA-2018-11-27-001785-c</v>
      </c>
      <c r="C39" s="2" t="s">
        <v>319</v>
      </c>
      <c r="D39" s="1" t="s">
        <v>464</v>
      </c>
      <c r="E39" s="1" t="s">
        <v>464</v>
      </c>
      <c r="F39" s="1" t="s">
        <v>112</v>
      </c>
      <c r="G39" s="1" t="s">
        <v>280</v>
      </c>
      <c r="H39" s="1" t="s">
        <v>404</v>
      </c>
      <c r="I39" s="1" t="s">
        <v>300</v>
      </c>
      <c r="J39" s="1" t="s">
        <v>56</v>
      </c>
      <c r="K39" s="1" t="s">
        <v>373</v>
      </c>
      <c r="L39" s="1" t="s">
        <v>373</v>
      </c>
      <c r="M39" s="1" t="s">
        <v>50</v>
      </c>
      <c r="N39" s="1" t="s">
        <v>50</v>
      </c>
      <c r="O39" s="1" t="s">
        <v>50</v>
      </c>
      <c r="P39" s="5">
        <v>43431</v>
      </c>
      <c r="Q39" s="5">
        <v>43431</v>
      </c>
      <c r="R39" s="5">
        <v>43435</v>
      </c>
      <c r="S39" s="5">
        <v>43436</v>
      </c>
      <c r="T39" s="5">
        <v>43439</v>
      </c>
      <c r="U39" s="1" t="s">
        <v>440</v>
      </c>
      <c r="V39" s="4">
        <v>1</v>
      </c>
      <c r="W39" s="6">
        <v>3000</v>
      </c>
      <c r="X39" s="1" t="s">
        <v>319</v>
      </c>
      <c r="Y39" s="4">
        <v>134</v>
      </c>
      <c r="Z39" s="6">
        <v>22.39</v>
      </c>
      <c r="AA39" s="1" t="s">
        <v>460</v>
      </c>
      <c r="AB39" s="1" t="s">
        <v>208</v>
      </c>
      <c r="AC39" s="1" t="s">
        <v>404</v>
      </c>
      <c r="AD39" s="1" t="s">
        <v>263</v>
      </c>
      <c r="AE39" s="1" t="s">
        <v>322</v>
      </c>
      <c r="AF39" s="6">
        <v>2790.24</v>
      </c>
      <c r="AG39" s="6">
        <v>20.822686567164176</v>
      </c>
      <c r="AH39" s="1" t="s">
        <v>383</v>
      </c>
      <c r="AI39" s="6">
        <v>209.76000000000022</v>
      </c>
      <c r="AJ39" s="6">
        <v>6.9920000000000079E-2</v>
      </c>
      <c r="AK39" s="1" t="s">
        <v>383</v>
      </c>
      <c r="AL39" s="1" t="s">
        <v>143</v>
      </c>
      <c r="AM39" s="1" t="s">
        <v>212</v>
      </c>
      <c r="AN39" s="1" t="s">
        <v>31</v>
      </c>
      <c r="AO39" s="6">
        <v>209.76000000000022</v>
      </c>
      <c r="AP39" s="6">
        <v>6.9920000000000079E-2</v>
      </c>
      <c r="AQ39" s="2"/>
      <c r="AR39" s="7">
        <v>43440.661139836877</v>
      </c>
      <c r="AS39" s="5">
        <v>43444</v>
      </c>
      <c r="AT39" s="5">
        <v>43465</v>
      </c>
      <c r="AU39" s="1" t="s">
        <v>444</v>
      </c>
      <c r="AV39" s="7">
        <v>43451.64732534215</v>
      </c>
      <c r="AW39" s="1" t="s">
        <v>93</v>
      </c>
      <c r="AX39" s="6">
        <v>2790.24</v>
      </c>
      <c r="AY39" s="1"/>
      <c r="AZ39" s="5">
        <v>43452</v>
      </c>
      <c r="BA39" s="7">
        <v>43465</v>
      </c>
      <c r="BB39" s="1" t="s">
        <v>477</v>
      </c>
      <c r="BC39" s="1"/>
      <c r="BD39" s="1"/>
    </row>
    <row r="40" spans="1:56" x14ac:dyDescent="0.25">
      <c r="A40" s="4">
        <v>35</v>
      </c>
      <c r="B40" s="2" t="str">
        <f>HYPERLINK("https://my.zakupki.prom.ua/remote/dispatcher/state_purchase_view/8869106", "UA-2018-11-13-002467-a")</f>
        <v>UA-2018-11-13-002467-a</v>
      </c>
      <c r="C40" s="2" t="s">
        <v>319</v>
      </c>
      <c r="D40" s="1" t="s">
        <v>464</v>
      </c>
      <c r="E40" s="1" t="s">
        <v>464</v>
      </c>
      <c r="F40" s="1" t="s">
        <v>112</v>
      </c>
      <c r="G40" s="1" t="s">
        <v>280</v>
      </c>
      <c r="H40" s="1" t="s">
        <v>404</v>
      </c>
      <c r="I40" s="1" t="s">
        <v>300</v>
      </c>
      <c r="J40" s="1" t="s">
        <v>56</v>
      </c>
      <c r="K40" s="1" t="s">
        <v>373</v>
      </c>
      <c r="L40" s="1" t="s">
        <v>373</v>
      </c>
      <c r="M40" s="1" t="s">
        <v>50</v>
      </c>
      <c r="N40" s="1" t="s">
        <v>50</v>
      </c>
      <c r="O40" s="1" t="s">
        <v>50</v>
      </c>
      <c r="P40" s="5">
        <v>43417</v>
      </c>
      <c r="Q40" s="5">
        <v>43417</v>
      </c>
      <c r="R40" s="5">
        <v>43423</v>
      </c>
      <c r="S40" s="5">
        <v>43423</v>
      </c>
      <c r="T40" s="5">
        <v>43426</v>
      </c>
      <c r="U40" s="1" t="s">
        <v>440</v>
      </c>
      <c r="V40" s="4">
        <v>1</v>
      </c>
      <c r="W40" s="6">
        <v>3000</v>
      </c>
      <c r="X40" s="1" t="s">
        <v>319</v>
      </c>
      <c r="Y40" s="4">
        <v>158</v>
      </c>
      <c r="Z40" s="6">
        <v>18.989999999999998</v>
      </c>
      <c r="AA40" s="1" t="s">
        <v>460</v>
      </c>
      <c r="AB40" s="1" t="s">
        <v>208</v>
      </c>
      <c r="AC40" s="1" t="s">
        <v>404</v>
      </c>
      <c r="AD40" s="1" t="s">
        <v>263</v>
      </c>
      <c r="AE40" s="1" t="s">
        <v>322</v>
      </c>
      <c r="AF40" s="6">
        <v>2419.44</v>
      </c>
      <c r="AG40" s="6">
        <v>15.312911392405063</v>
      </c>
      <c r="AH40" s="1" t="s">
        <v>397</v>
      </c>
      <c r="AI40" s="6">
        <v>580.55999999999995</v>
      </c>
      <c r="AJ40" s="6">
        <v>0.19351999999999997</v>
      </c>
      <c r="AK40" s="1"/>
      <c r="AL40" s="1"/>
      <c r="AM40" s="1"/>
      <c r="AN40" s="1"/>
      <c r="AO40" s="1"/>
      <c r="AP40" s="1"/>
      <c r="AQ40" s="2"/>
      <c r="AR40" s="7">
        <v>43431.485713732036</v>
      </c>
      <c r="AS40" s="1"/>
      <c r="AT40" s="1"/>
      <c r="AU40" s="1" t="s">
        <v>445</v>
      </c>
      <c r="AV40" s="7">
        <v>43433.486618631956</v>
      </c>
      <c r="AW40" s="1"/>
      <c r="AX40" s="1"/>
      <c r="AY40" s="1"/>
      <c r="AZ40" s="5">
        <v>43444</v>
      </c>
      <c r="BA40" s="1"/>
      <c r="BB40" s="1"/>
      <c r="BC40" s="1"/>
      <c r="BD40" s="1"/>
    </row>
    <row r="41" spans="1:56" x14ac:dyDescent="0.25">
      <c r="A41" s="4">
        <v>36</v>
      </c>
      <c r="B41" s="2" t="str">
        <f>HYPERLINK("https://my.zakupki.prom.ua/remote/dispatcher/state_purchase_view/8715593", "UA-2018-11-06-001692-c")</f>
        <v>UA-2018-11-06-001692-c</v>
      </c>
      <c r="C41" s="2" t="s">
        <v>319</v>
      </c>
      <c r="D41" s="1" t="s">
        <v>311</v>
      </c>
      <c r="E41" s="1" t="s">
        <v>310</v>
      </c>
      <c r="F41" s="1" t="s">
        <v>169</v>
      </c>
      <c r="G41" s="1" t="s">
        <v>280</v>
      </c>
      <c r="H41" s="1" t="s">
        <v>404</v>
      </c>
      <c r="I41" s="1" t="s">
        <v>300</v>
      </c>
      <c r="J41" s="1" t="s">
        <v>56</v>
      </c>
      <c r="K41" s="1" t="s">
        <v>373</v>
      </c>
      <c r="L41" s="1" t="s">
        <v>373</v>
      </c>
      <c r="M41" s="1" t="s">
        <v>50</v>
      </c>
      <c r="N41" s="1" t="s">
        <v>50</v>
      </c>
      <c r="O41" s="1" t="s">
        <v>50</v>
      </c>
      <c r="P41" s="5">
        <v>43410</v>
      </c>
      <c r="Q41" s="5">
        <v>43410</v>
      </c>
      <c r="R41" s="5">
        <v>43416</v>
      </c>
      <c r="S41" s="5">
        <v>43416</v>
      </c>
      <c r="T41" s="5">
        <v>43419</v>
      </c>
      <c r="U41" s="7">
        <v>43420.64199074074</v>
      </c>
      <c r="V41" s="4">
        <v>3</v>
      </c>
      <c r="W41" s="6">
        <v>50000</v>
      </c>
      <c r="X41" s="1" t="s">
        <v>319</v>
      </c>
      <c r="Y41" s="4">
        <v>1</v>
      </c>
      <c r="Z41" s="6">
        <v>50000</v>
      </c>
      <c r="AA41" s="1" t="s">
        <v>466</v>
      </c>
      <c r="AB41" s="1" t="s">
        <v>208</v>
      </c>
      <c r="AC41" s="1" t="s">
        <v>404</v>
      </c>
      <c r="AD41" s="1" t="s">
        <v>263</v>
      </c>
      <c r="AE41" s="1" t="s">
        <v>322</v>
      </c>
      <c r="AF41" s="6">
        <v>44000</v>
      </c>
      <c r="AG41" s="6">
        <v>44000</v>
      </c>
      <c r="AH41" s="1" t="s">
        <v>428</v>
      </c>
      <c r="AI41" s="6">
        <v>6000</v>
      </c>
      <c r="AJ41" s="6">
        <v>0.12</v>
      </c>
      <c r="AK41" s="1" t="s">
        <v>428</v>
      </c>
      <c r="AL41" s="1" t="s">
        <v>107</v>
      </c>
      <c r="AM41" s="1" t="s">
        <v>231</v>
      </c>
      <c r="AN41" s="1" t="s">
        <v>134</v>
      </c>
      <c r="AO41" s="6">
        <v>6000</v>
      </c>
      <c r="AP41" s="6">
        <v>0.12</v>
      </c>
      <c r="AQ41" s="2" t="str">
        <f>HYPERLINK("https://auction.openprocurement.org/tenders/a0e455a288ce4d1488625ecbf132fc1c")</f>
        <v>https://auction.openprocurement.org/tenders/a0e455a288ce4d1488625ecbf132fc1c</v>
      </c>
      <c r="AR41" s="7">
        <v>43425.613236180463</v>
      </c>
      <c r="AS41" s="5">
        <v>43427</v>
      </c>
      <c r="AT41" s="5">
        <v>43446</v>
      </c>
      <c r="AU41" s="1" t="s">
        <v>444</v>
      </c>
      <c r="AV41" s="7">
        <v>43440.710146413505</v>
      </c>
      <c r="AW41" s="1" t="s">
        <v>85</v>
      </c>
      <c r="AX41" s="6">
        <v>44000</v>
      </c>
      <c r="AY41" s="5">
        <v>43449</v>
      </c>
      <c r="AZ41" s="5">
        <v>43452</v>
      </c>
      <c r="BA41" s="7">
        <v>43465</v>
      </c>
      <c r="BB41" s="1" t="s">
        <v>477</v>
      </c>
      <c r="BC41" s="1"/>
      <c r="BD41" s="1"/>
    </row>
    <row r="42" spans="1:56" x14ac:dyDescent="0.25">
      <c r="A42" s="4">
        <v>37</v>
      </c>
      <c r="B42" s="2" t="str">
        <f>HYPERLINK("https://my.zakupki.prom.ua/remote/dispatcher/state_purchase_view/8780601", "UA-2018-11-06-001269-c")</f>
        <v>UA-2018-11-06-001269-c</v>
      </c>
      <c r="C42" s="2" t="s">
        <v>319</v>
      </c>
      <c r="D42" s="1" t="s">
        <v>410</v>
      </c>
      <c r="E42" s="1" t="s">
        <v>412</v>
      </c>
      <c r="F42" s="1" t="s">
        <v>175</v>
      </c>
      <c r="G42" s="1" t="s">
        <v>280</v>
      </c>
      <c r="H42" s="1" t="s">
        <v>404</v>
      </c>
      <c r="I42" s="1" t="s">
        <v>300</v>
      </c>
      <c r="J42" s="1" t="s">
        <v>56</v>
      </c>
      <c r="K42" s="1" t="s">
        <v>373</v>
      </c>
      <c r="L42" s="1" t="s">
        <v>373</v>
      </c>
      <c r="M42" s="1" t="s">
        <v>50</v>
      </c>
      <c r="N42" s="1" t="s">
        <v>50</v>
      </c>
      <c r="O42" s="1" t="s">
        <v>50</v>
      </c>
      <c r="P42" s="5">
        <v>43410</v>
      </c>
      <c r="Q42" s="5">
        <v>43410</v>
      </c>
      <c r="R42" s="5">
        <v>43416</v>
      </c>
      <c r="S42" s="5">
        <v>43416</v>
      </c>
      <c r="T42" s="5">
        <v>43419</v>
      </c>
      <c r="U42" s="7">
        <v>43420.515416666669</v>
      </c>
      <c r="V42" s="4">
        <v>3</v>
      </c>
      <c r="W42" s="6">
        <v>40000</v>
      </c>
      <c r="X42" s="1" t="s">
        <v>319</v>
      </c>
      <c r="Y42" s="4">
        <v>1</v>
      </c>
      <c r="Z42" s="6">
        <v>40000</v>
      </c>
      <c r="AA42" s="1" t="s">
        <v>466</v>
      </c>
      <c r="AB42" s="1" t="s">
        <v>208</v>
      </c>
      <c r="AC42" s="1" t="s">
        <v>404</v>
      </c>
      <c r="AD42" s="1" t="s">
        <v>263</v>
      </c>
      <c r="AE42" s="1" t="s">
        <v>322</v>
      </c>
      <c r="AF42" s="6">
        <v>36999</v>
      </c>
      <c r="AG42" s="6">
        <v>36999</v>
      </c>
      <c r="AH42" s="1" t="s">
        <v>429</v>
      </c>
      <c r="AI42" s="6">
        <v>3001</v>
      </c>
      <c r="AJ42" s="6">
        <v>7.5024999999999994E-2</v>
      </c>
      <c r="AK42" s="1" t="s">
        <v>429</v>
      </c>
      <c r="AL42" s="1" t="s">
        <v>87</v>
      </c>
      <c r="AM42" s="1" t="s">
        <v>235</v>
      </c>
      <c r="AN42" s="1" t="s">
        <v>43</v>
      </c>
      <c r="AO42" s="6">
        <v>3001</v>
      </c>
      <c r="AP42" s="6">
        <v>7.5024999999999994E-2</v>
      </c>
      <c r="AQ42" s="2" t="str">
        <f>HYPERLINK("https://auction.openprocurement.org/tenders/1d8942804ced47bc885bbfc30256d6fe")</f>
        <v>https://auction.openprocurement.org/tenders/1d8942804ced47bc885bbfc30256d6fe</v>
      </c>
      <c r="AR42" s="7">
        <v>43425.617390512016</v>
      </c>
      <c r="AS42" s="5">
        <v>43427</v>
      </c>
      <c r="AT42" s="5">
        <v>43446</v>
      </c>
      <c r="AU42" s="1" t="s">
        <v>444</v>
      </c>
      <c r="AV42" s="7">
        <v>43433.704950695683</v>
      </c>
      <c r="AW42" s="1" t="s">
        <v>80</v>
      </c>
      <c r="AX42" s="6">
        <v>36999</v>
      </c>
      <c r="AY42" s="1"/>
      <c r="AZ42" s="5">
        <v>43446</v>
      </c>
      <c r="BA42" s="7">
        <v>43465</v>
      </c>
      <c r="BB42" s="1" t="s">
        <v>477</v>
      </c>
      <c r="BC42" s="1"/>
      <c r="BD42" s="1"/>
    </row>
    <row r="43" spans="1:56" x14ac:dyDescent="0.25">
      <c r="A43" s="4">
        <v>38</v>
      </c>
      <c r="B43" s="2" t="str">
        <f>HYPERLINK("https://my.zakupki.prom.ua/remote/dispatcher/state_purchase_view/8644380", "UA-2018-10-24-001289-c")</f>
        <v>UA-2018-10-24-001289-c</v>
      </c>
      <c r="C43" s="2" t="s">
        <v>319</v>
      </c>
      <c r="D43" s="1" t="s">
        <v>371</v>
      </c>
      <c r="E43" s="1" t="s">
        <v>370</v>
      </c>
      <c r="F43" s="1" t="s">
        <v>165</v>
      </c>
      <c r="G43" s="1" t="s">
        <v>280</v>
      </c>
      <c r="H43" s="1" t="s">
        <v>404</v>
      </c>
      <c r="I43" s="1" t="s">
        <v>300</v>
      </c>
      <c r="J43" s="1" t="s">
        <v>56</v>
      </c>
      <c r="K43" s="1" t="s">
        <v>373</v>
      </c>
      <c r="L43" s="1" t="s">
        <v>373</v>
      </c>
      <c r="M43" s="1" t="s">
        <v>50</v>
      </c>
      <c r="N43" s="1" t="s">
        <v>50</v>
      </c>
      <c r="O43" s="1" t="s">
        <v>50</v>
      </c>
      <c r="P43" s="5">
        <v>43397</v>
      </c>
      <c r="Q43" s="5">
        <v>43397</v>
      </c>
      <c r="R43" s="5">
        <v>43403</v>
      </c>
      <c r="S43" s="5">
        <v>43403</v>
      </c>
      <c r="T43" s="5">
        <v>43408</v>
      </c>
      <c r="U43" s="1" t="s">
        <v>440</v>
      </c>
      <c r="V43" s="4">
        <v>1</v>
      </c>
      <c r="W43" s="6">
        <v>10000</v>
      </c>
      <c r="X43" s="1" t="s">
        <v>319</v>
      </c>
      <c r="Y43" s="4">
        <v>432</v>
      </c>
      <c r="Z43" s="6">
        <v>23.15</v>
      </c>
      <c r="AA43" s="1" t="s">
        <v>485</v>
      </c>
      <c r="AB43" s="1" t="s">
        <v>208</v>
      </c>
      <c r="AC43" s="1" t="s">
        <v>404</v>
      </c>
      <c r="AD43" s="1" t="s">
        <v>263</v>
      </c>
      <c r="AE43" s="1" t="s">
        <v>322</v>
      </c>
      <c r="AF43" s="6">
        <v>8489</v>
      </c>
      <c r="AG43" s="6">
        <v>19.650462962962962</v>
      </c>
      <c r="AH43" s="1" t="s">
        <v>419</v>
      </c>
      <c r="AI43" s="6">
        <v>1511</v>
      </c>
      <c r="AJ43" s="6">
        <v>0.15110000000000001</v>
      </c>
      <c r="AK43" s="1" t="s">
        <v>419</v>
      </c>
      <c r="AL43" s="1" t="s">
        <v>132</v>
      </c>
      <c r="AM43" s="1" t="s">
        <v>209</v>
      </c>
      <c r="AN43" s="1" t="s">
        <v>38</v>
      </c>
      <c r="AO43" s="6">
        <v>1511</v>
      </c>
      <c r="AP43" s="6">
        <v>0.15110000000000001</v>
      </c>
      <c r="AQ43" s="2"/>
      <c r="AR43" s="7">
        <v>43409.670943332152</v>
      </c>
      <c r="AS43" s="5">
        <v>43411</v>
      </c>
      <c r="AT43" s="5">
        <v>43433</v>
      </c>
      <c r="AU43" s="1" t="s">
        <v>444</v>
      </c>
      <c r="AV43" s="7">
        <v>43423.703526822661</v>
      </c>
      <c r="AW43" s="1" t="s">
        <v>72</v>
      </c>
      <c r="AX43" s="6">
        <v>8489</v>
      </c>
      <c r="AY43" s="1"/>
      <c r="AZ43" s="5">
        <v>43434</v>
      </c>
      <c r="BA43" s="7">
        <v>43465</v>
      </c>
      <c r="BB43" s="1" t="s">
        <v>477</v>
      </c>
      <c r="BC43" s="1"/>
      <c r="BD43" s="1"/>
    </row>
    <row r="44" spans="1:56" x14ac:dyDescent="0.25">
      <c r="A44" s="4">
        <v>39</v>
      </c>
      <c r="B44" s="2" t="str">
        <f>HYPERLINK("https://my.zakupki.prom.ua/remote/dispatcher/state_purchase_view/8213087", "UA-2018-09-10-002351-c")</f>
        <v>UA-2018-09-10-002351-c</v>
      </c>
      <c r="C44" s="2" t="s">
        <v>319</v>
      </c>
      <c r="D44" s="1" t="s">
        <v>349</v>
      </c>
      <c r="E44" s="1" t="s">
        <v>349</v>
      </c>
      <c r="F44" s="1" t="s">
        <v>171</v>
      </c>
      <c r="G44" s="1" t="s">
        <v>261</v>
      </c>
      <c r="H44" s="1" t="s">
        <v>404</v>
      </c>
      <c r="I44" s="1" t="s">
        <v>300</v>
      </c>
      <c r="J44" s="1" t="s">
        <v>56</v>
      </c>
      <c r="K44" s="1" t="s">
        <v>373</v>
      </c>
      <c r="L44" s="1" t="s">
        <v>278</v>
      </c>
      <c r="M44" s="1" t="s">
        <v>50</v>
      </c>
      <c r="N44" s="1" t="s">
        <v>50</v>
      </c>
      <c r="O44" s="1" t="s">
        <v>50</v>
      </c>
      <c r="P44" s="5">
        <v>43353</v>
      </c>
      <c r="Q44" s="5">
        <v>43353</v>
      </c>
      <c r="R44" s="5">
        <v>43359</v>
      </c>
      <c r="S44" s="5">
        <v>43353</v>
      </c>
      <c r="T44" s="5">
        <v>43369</v>
      </c>
      <c r="U44" s="7">
        <v>43370.567557870374</v>
      </c>
      <c r="V44" s="4">
        <v>2</v>
      </c>
      <c r="W44" s="6">
        <v>2650000</v>
      </c>
      <c r="X44" s="1" t="s">
        <v>319</v>
      </c>
      <c r="Y44" s="4">
        <v>1</v>
      </c>
      <c r="Z44" s="6">
        <v>2650000</v>
      </c>
      <c r="AA44" s="1" t="s">
        <v>466</v>
      </c>
      <c r="AB44" s="1" t="s">
        <v>208</v>
      </c>
      <c r="AC44" s="1" t="s">
        <v>404</v>
      </c>
      <c r="AD44" s="1" t="s">
        <v>263</v>
      </c>
      <c r="AE44" s="1" t="s">
        <v>322</v>
      </c>
      <c r="AF44" s="6">
        <v>2362094.7200000002</v>
      </c>
      <c r="AG44" s="6">
        <v>2362094.7200000002</v>
      </c>
      <c r="AH44" s="1" t="s">
        <v>392</v>
      </c>
      <c r="AI44" s="6">
        <v>287905.2799999998</v>
      </c>
      <c r="AJ44" s="6">
        <v>0.10864350188679238</v>
      </c>
      <c r="AK44" s="1" t="s">
        <v>392</v>
      </c>
      <c r="AL44" s="1" t="s">
        <v>149</v>
      </c>
      <c r="AM44" s="1" t="s">
        <v>211</v>
      </c>
      <c r="AN44" s="1" t="s">
        <v>15</v>
      </c>
      <c r="AO44" s="6">
        <v>287905.2799999998</v>
      </c>
      <c r="AP44" s="6">
        <v>0.10864350188679238</v>
      </c>
      <c r="AQ44" s="2" t="str">
        <f>HYPERLINK("https://auction.openprocurement.org/tenders/76ee5edc97b44e40a20374c82183e877")</f>
        <v>https://auction.openprocurement.org/tenders/76ee5edc97b44e40a20374c82183e877</v>
      </c>
      <c r="AR44" s="7">
        <v>43374.628254897907</v>
      </c>
      <c r="AS44" s="5">
        <v>43385</v>
      </c>
      <c r="AT44" s="5">
        <v>43395</v>
      </c>
      <c r="AU44" s="1" t="s">
        <v>444</v>
      </c>
      <c r="AV44" s="7">
        <v>43385.591383657433</v>
      </c>
      <c r="AW44" s="1" t="s">
        <v>74</v>
      </c>
      <c r="AX44" s="6">
        <v>2362094.7200000002</v>
      </c>
      <c r="AY44" s="1"/>
      <c r="AZ44" s="5">
        <v>43465</v>
      </c>
      <c r="BA44" s="7">
        <v>43465</v>
      </c>
      <c r="BB44" s="1" t="s">
        <v>477</v>
      </c>
      <c r="BC44" s="1"/>
      <c r="BD44" s="1"/>
    </row>
    <row r="45" spans="1:56" x14ac:dyDescent="0.25">
      <c r="A45" s="4">
        <v>40</v>
      </c>
      <c r="B45" s="2" t="str">
        <f>HYPERLINK("https://my.zakupki.prom.ua/remote/dispatcher/state_purchase_view/7201092", "UA-2018-05-22-001043-a")</f>
        <v>UA-2018-05-22-001043-a</v>
      </c>
      <c r="C45" s="2" t="s">
        <v>319</v>
      </c>
      <c r="D45" s="1" t="s">
        <v>482</v>
      </c>
      <c r="E45" s="1" t="s">
        <v>482</v>
      </c>
      <c r="F45" s="1" t="s">
        <v>174</v>
      </c>
      <c r="G45" s="1" t="s">
        <v>293</v>
      </c>
      <c r="H45" s="1" t="s">
        <v>404</v>
      </c>
      <c r="I45" s="1" t="s">
        <v>300</v>
      </c>
      <c r="J45" s="1" t="s">
        <v>56</v>
      </c>
      <c r="K45" s="1" t="s">
        <v>373</v>
      </c>
      <c r="L45" s="1" t="s">
        <v>373</v>
      </c>
      <c r="M45" s="1" t="s">
        <v>50</v>
      </c>
      <c r="N45" s="1" t="s">
        <v>50</v>
      </c>
      <c r="O45" s="1" t="s">
        <v>50</v>
      </c>
      <c r="P45" s="5">
        <v>43242</v>
      </c>
      <c r="Q45" s="1"/>
      <c r="R45" s="1"/>
      <c r="S45" s="1"/>
      <c r="T45" s="1"/>
      <c r="U45" s="1" t="s">
        <v>439</v>
      </c>
      <c r="V45" s="4">
        <v>1</v>
      </c>
      <c r="W45" s="6">
        <v>899.04</v>
      </c>
      <c r="X45" s="1" t="s">
        <v>319</v>
      </c>
      <c r="Y45" s="4">
        <v>1</v>
      </c>
      <c r="Z45" s="6">
        <v>899.04</v>
      </c>
      <c r="AA45" s="1" t="s">
        <v>466</v>
      </c>
      <c r="AB45" s="1" t="s">
        <v>208</v>
      </c>
      <c r="AC45" s="1" t="s">
        <v>404</v>
      </c>
      <c r="AD45" s="1" t="s">
        <v>263</v>
      </c>
      <c r="AE45" s="1" t="s">
        <v>322</v>
      </c>
      <c r="AF45" s="6">
        <v>899.04</v>
      </c>
      <c r="AG45" s="6">
        <v>899.04</v>
      </c>
      <c r="AH45" s="1"/>
      <c r="AI45" s="1"/>
      <c r="AJ45" s="1"/>
      <c r="AK45" s="1" t="s">
        <v>342</v>
      </c>
      <c r="AL45" s="1" t="s">
        <v>100</v>
      </c>
      <c r="AM45" s="1"/>
      <c r="AN45" s="1" t="s">
        <v>16</v>
      </c>
      <c r="AO45" s="1"/>
      <c r="AP45" s="1"/>
      <c r="AQ45" s="2"/>
      <c r="AR45" s="1"/>
      <c r="AS45" s="1"/>
      <c r="AT45" s="1"/>
      <c r="AU45" s="1" t="s">
        <v>444</v>
      </c>
      <c r="AV45" s="7">
        <v>43242.560928316809</v>
      </c>
      <c r="AW45" s="1" t="s">
        <v>53</v>
      </c>
      <c r="AX45" s="6">
        <v>899.04</v>
      </c>
      <c r="AY45" s="5">
        <v>43235</v>
      </c>
      <c r="AZ45" s="5">
        <v>43465</v>
      </c>
      <c r="BA45" s="7">
        <v>43465</v>
      </c>
      <c r="BB45" s="1" t="s">
        <v>477</v>
      </c>
      <c r="BC45" s="1"/>
      <c r="BD45" s="1" t="s">
        <v>295</v>
      </c>
    </row>
    <row r="46" spans="1:56" x14ac:dyDescent="0.25">
      <c r="A46" s="4">
        <v>41</v>
      </c>
      <c r="B46" s="2" t="str">
        <f>HYPERLINK("https://my.zakupki.prom.ua/remote/dispatcher/state_purchase_view/7192213", "UA-2018-05-21-002492-a")</f>
        <v>UA-2018-05-21-002492-a</v>
      </c>
      <c r="C46" s="2" t="s">
        <v>319</v>
      </c>
      <c r="D46" s="1" t="s">
        <v>475</v>
      </c>
      <c r="E46" s="1" t="s">
        <v>475</v>
      </c>
      <c r="F46" s="1" t="s">
        <v>98</v>
      </c>
      <c r="G46" s="1" t="s">
        <v>293</v>
      </c>
      <c r="H46" s="1" t="s">
        <v>404</v>
      </c>
      <c r="I46" s="1" t="s">
        <v>300</v>
      </c>
      <c r="J46" s="1" t="s">
        <v>56</v>
      </c>
      <c r="K46" s="1" t="s">
        <v>373</v>
      </c>
      <c r="L46" s="1" t="s">
        <v>373</v>
      </c>
      <c r="M46" s="1" t="s">
        <v>50</v>
      </c>
      <c r="N46" s="1" t="s">
        <v>50</v>
      </c>
      <c r="O46" s="1" t="s">
        <v>50</v>
      </c>
      <c r="P46" s="5">
        <v>43241</v>
      </c>
      <c r="Q46" s="1"/>
      <c r="R46" s="1"/>
      <c r="S46" s="1"/>
      <c r="T46" s="1"/>
      <c r="U46" s="1" t="s">
        <v>439</v>
      </c>
      <c r="V46" s="4">
        <v>1</v>
      </c>
      <c r="W46" s="6">
        <v>1740</v>
      </c>
      <c r="X46" s="1" t="s">
        <v>319</v>
      </c>
      <c r="Y46" s="4">
        <v>1</v>
      </c>
      <c r="Z46" s="6">
        <v>1740</v>
      </c>
      <c r="AA46" s="1" t="s">
        <v>485</v>
      </c>
      <c r="AB46" s="1" t="s">
        <v>208</v>
      </c>
      <c r="AC46" s="1" t="s">
        <v>404</v>
      </c>
      <c r="AD46" s="1" t="s">
        <v>263</v>
      </c>
      <c r="AE46" s="1" t="s">
        <v>322</v>
      </c>
      <c r="AF46" s="6">
        <v>1740</v>
      </c>
      <c r="AG46" s="6">
        <v>1740</v>
      </c>
      <c r="AH46" s="1"/>
      <c r="AI46" s="1"/>
      <c r="AJ46" s="1"/>
      <c r="AK46" s="1" t="s">
        <v>400</v>
      </c>
      <c r="AL46" s="1" t="s">
        <v>123</v>
      </c>
      <c r="AM46" s="1"/>
      <c r="AN46" s="1" t="s">
        <v>39</v>
      </c>
      <c r="AO46" s="1"/>
      <c r="AP46" s="1"/>
      <c r="AQ46" s="2"/>
      <c r="AR46" s="1"/>
      <c r="AS46" s="1"/>
      <c r="AT46" s="1"/>
      <c r="AU46" s="1" t="s">
        <v>444</v>
      </c>
      <c r="AV46" s="7">
        <v>43242.5626483386</v>
      </c>
      <c r="AW46" s="1" t="s">
        <v>372</v>
      </c>
      <c r="AX46" s="6">
        <v>1740</v>
      </c>
      <c r="AY46" s="5">
        <v>43282</v>
      </c>
      <c r="AZ46" s="5">
        <v>43465</v>
      </c>
      <c r="BA46" s="7">
        <v>43465</v>
      </c>
      <c r="BB46" s="1" t="s">
        <v>477</v>
      </c>
      <c r="BC46" s="1"/>
      <c r="BD46" s="1" t="s">
        <v>295</v>
      </c>
    </row>
    <row r="47" spans="1:56" x14ac:dyDescent="0.25">
      <c r="A47" s="4">
        <v>42</v>
      </c>
      <c r="B47" s="2" t="str">
        <f>HYPERLINK("https://my.zakupki.prom.ua/remote/dispatcher/state_purchase_view/6943088", "UA-2018-04-25-000395-a")</f>
        <v>UA-2018-04-25-000395-a</v>
      </c>
      <c r="C47" s="2" t="s">
        <v>319</v>
      </c>
      <c r="D47" s="1" t="s">
        <v>456</v>
      </c>
      <c r="E47" s="1" t="s">
        <v>457</v>
      </c>
      <c r="F47" s="1" t="s">
        <v>139</v>
      </c>
      <c r="G47" s="1" t="s">
        <v>293</v>
      </c>
      <c r="H47" s="1" t="s">
        <v>404</v>
      </c>
      <c r="I47" s="1" t="s">
        <v>300</v>
      </c>
      <c r="J47" s="1" t="s">
        <v>56</v>
      </c>
      <c r="K47" s="1" t="s">
        <v>373</v>
      </c>
      <c r="L47" s="1" t="s">
        <v>373</v>
      </c>
      <c r="M47" s="1" t="s">
        <v>50</v>
      </c>
      <c r="N47" s="1" t="s">
        <v>50</v>
      </c>
      <c r="O47" s="1" t="s">
        <v>50</v>
      </c>
      <c r="P47" s="5">
        <v>43215</v>
      </c>
      <c r="Q47" s="1"/>
      <c r="R47" s="1"/>
      <c r="S47" s="1"/>
      <c r="T47" s="1"/>
      <c r="U47" s="1" t="s">
        <v>439</v>
      </c>
      <c r="V47" s="4">
        <v>1</v>
      </c>
      <c r="W47" s="6">
        <v>1702.02</v>
      </c>
      <c r="X47" s="1" t="s">
        <v>319</v>
      </c>
      <c r="Y47" s="1" t="s">
        <v>448</v>
      </c>
      <c r="Z47" s="1" t="s">
        <v>448</v>
      </c>
      <c r="AA47" s="1" t="s">
        <v>448</v>
      </c>
      <c r="AB47" s="1" t="s">
        <v>208</v>
      </c>
      <c r="AC47" s="1" t="s">
        <v>404</v>
      </c>
      <c r="AD47" s="1" t="s">
        <v>263</v>
      </c>
      <c r="AE47" s="1" t="s">
        <v>322</v>
      </c>
      <c r="AF47" s="6">
        <v>1702.02</v>
      </c>
      <c r="AG47" s="1" t="s">
        <v>448</v>
      </c>
      <c r="AH47" s="1"/>
      <c r="AI47" s="1"/>
      <c r="AJ47" s="1"/>
      <c r="AK47" s="1" t="s">
        <v>339</v>
      </c>
      <c r="AL47" s="1" t="s">
        <v>117</v>
      </c>
      <c r="AM47" s="1"/>
      <c r="AN47" s="1" t="s">
        <v>23</v>
      </c>
      <c r="AO47" s="1"/>
      <c r="AP47" s="1"/>
      <c r="AQ47" s="2"/>
      <c r="AR47" s="1"/>
      <c r="AS47" s="1"/>
      <c r="AT47" s="1"/>
      <c r="AU47" s="1" t="s">
        <v>437</v>
      </c>
      <c r="AV47" s="1"/>
      <c r="AW47" s="1"/>
      <c r="AX47" s="6">
        <v>1702.02</v>
      </c>
      <c r="AY47" s="1"/>
      <c r="AZ47" s="5">
        <v>43224</v>
      </c>
      <c r="BA47" s="1"/>
      <c r="BB47" s="1" t="s">
        <v>461</v>
      </c>
      <c r="BC47" s="1"/>
      <c r="BD47" s="1" t="s">
        <v>288</v>
      </c>
    </row>
    <row r="48" spans="1:56" x14ac:dyDescent="0.25">
      <c r="A48" s="4">
        <v>43</v>
      </c>
      <c r="B48" s="2" t="str">
        <f>HYPERLINK("https://my.zakupki.prom.ua/remote/dispatcher/state_purchase_view/6710343", "UA-2018-04-02-000509-a")</f>
        <v>UA-2018-04-02-000509-a</v>
      </c>
      <c r="C48" s="2" t="s">
        <v>319</v>
      </c>
      <c r="D48" s="1" t="s">
        <v>462</v>
      </c>
      <c r="E48" s="1" t="s">
        <v>462</v>
      </c>
      <c r="F48" s="1" t="s">
        <v>112</v>
      </c>
      <c r="G48" s="1" t="s">
        <v>293</v>
      </c>
      <c r="H48" s="1" t="s">
        <v>404</v>
      </c>
      <c r="I48" s="1" t="s">
        <v>300</v>
      </c>
      <c r="J48" s="1" t="s">
        <v>56</v>
      </c>
      <c r="K48" s="1" t="s">
        <v>373</v>
      </c>
      <c r="L48" s="1" t="s">
        <v>373</v>
      </c>
      <c r="M48" s="1" t="s">
        <v>50</v>
      </c>
      <c r="N48" s="1" t="s">
        <v>50</v>
      </c>
      <c r="O48" s="1" t="s">
        <v>50</v>
      </c>
      <c r="P48" s="5">
        <v>43192</v>
      </c>
      <c r="Q48" s="1"/>
      <c r="R48" s="1"/>
      <c r="S48" s="1"/>
      <c r="T48" s="1"/>
      <c r="U48" s="1" t="s">
        <v>439</v>
      </c>
      <c r="V48" s="4">
        <v>1</v>
      </c>
      <c r="W48" s="6">
        <v>920.4</v>
      </c>
      <c r="X48" s="1" t="s">
        <v>319</v>
      </c>
      <c r="Y48" s="4">
        <v>10</v>
      </c>
      <c r="Z48" s="6">
        <v>92.04</v>
      </c>
      <c r="AA48" s="1" t="s">
        <v>465</v>
      </c>
      <c r="AB48" s="1" t="s">
        <v>208</v>
      </c>
      <c r="AC48" s="1" t="s">
        <v>404</v>
      </c>
      <c r="AD48" s="1" t="s">
        <v>263</v>
      </c>
      <c r="AE48" s="1" t="s">
        <v>322</v>
      </c>
      <c r="AF48" s="6">
        <v>920.4</v>
      </c>
      <c r="AG48" s="6">
        <v>92.039999999999992</v>
      </c>
      <c r="AH48" s="1"/>
      <c r="AI48" s="1"/>
      <c r="AJ48" s="1"/>
      <c r="AK48" s="1" t="s">
        <v>403</v>
      </c>
      <c r="AL48" s="1" t="s">
        <v>88</v>
      </c>
      <c r="AM48" s="1"/>
      <c r="AN48" s="1" t="s">
        <v>19</v>
      </c>
      <c r="AO48" s="1"/>
      <c r="AP48" s="1"/>
      <c r="AQ48" s="2"/>
      <c r="AR48" s="1"/>
      <c r="AS48" s="1"/>
      <c r="AT48" s="1"/>
      <c r="AU48" s="1" t="s">
        <v>444</v>
      </c>
      <c r="AV48" s="7">
        <v>43194.43509811331</v>
      </c>
      <c r="AW48" s="1" t="s">
        <v>110</v>
      </c>
      <c r="AX48" s="6">
        <v>920.4</v>
      </c>
      <c r="AY48" s="1"/>
      <c r="AZ48" s="5">
        <v>43205</v>
      </c>
      <c r="BA48" s="7">
        <v>43465</v>
      </c>
      <c r="BB48" s="1" t="s">
        <v>477</v>
      </c>
      <c r="BC48" s="1"/>
      <c r="BD48" s="1" t="s">
        <v>295</v>
      </c>
    </row>
    <row r="49" spans="1:56" x14ac:dyDescent="0.25">
      <c r="A49" s="4">
        <v>44</v>
      </c>
      <c r="B49" s="2" t="str">
        <f>HYPERLINK("https://my.zakupki.prom.ua/remote/dispatcher/state_purchase_view/6270243", "UA-2018-02-21-000413-c")</f>
        <v>UA-2018-02-21-000413-c</v>
      </c>
      <c r="C49" s="2" t="s">
        <v>319</v>
      </c>
      <c r="D49" s="1" t="s">
        <v>472</v>
      </c>
      <c r="E49" s="1" t="s">
        <v>472</v>
      </c>
      <c r="F49" s="1" t="s">
        <v>200</v>
      </c>
      <c r="G49" s="1" t="s">
        <v>293</v>
      </c>
      <c r="H49" s="1" t="s">
        <v>404</v>
      </c>
      <c r="I49" s="1" t="s">
        <v>300</v>
      </c>
      <c r="J49" s="1" t="s">
        <v>56</v>
      </c>
      <c r="K49" s="1" t="s">
        <v>373</v>
      </c>
      <c r="L49" s="1" t="s">
        <v>373</v>
      </c>
      <c r="M49" s="1" t="s">
        <v>50</v>
      </c>
      <c r="N49" s="1" t="s">
        <v>50</v>
      </c>
      <c r="O49" s="1" t="s">
        <v>50</v>
      </c>
      <c r="P49" s="5">
        <v>43152</v>
      </c>
      <c r="Q49" s="1"/>
      <c r="R49" s="1"/>
      <c r="S49" s="1"/>
      <c r="T49" s="1"/>
      <c r="U49" s="1" t="s">
        <v>439</v>
      </c>
      <c r="V49" s="4">
        <v>1</v>
      </c>
      <c r="W49" s="6">
        <v>2112</v>
      </c>
      <c r="X49" s="1" t="s">
        <v>319</v>
      </c>
      <c r="Y49" s="4">
        <v>960</v>
      </c>
      <c r="Z49" s="6">
        <v>2.2000000000000002</v>
      </c>
      <c r="AA49" s="1" t="s">
        <v>450</v>
      </c>
      <c r="AB49" s="1" t="s">
        <v>208</v>
      </c>
      <c r="AC49" s="1" t="s">
        <v>404</v>
      </c>
      <c r="AD49" s="1" t="s">
        <v>263</v>
      </c>
      <c r="AE49" s="1" t="s">
        <v>322</v>
      </c>
      <c r="AF49" s="6">
        <v>2112</v>
      </c>
      <c r="AG49" s="6">
        <v>2.2000000000000002</v>
      </c>
      <c r="AH49" s="1"/>
      <c r="AI49" s="1"/>
      <c r="AJ49" s="1"/>
      <c r="AK49" s="1" t="s">
        <v>435</v>
      </c>
      <c r="AL49" s="1" t="s">
        <v>116</v>
      </c>
      <c r="AM49" s="1"/>
      <c r="AN49" s="1" t="s">
        <v>13</v>
      </c>
      <c r="AO49" s="1"/>
      <c r="AP49" s="1"/>
      <c r="AQ49" s="2"/>
      <c r="AR49" s="1"/>
      <c r="AS49" s="1"/>
      <c r="AT49" s="1"/>
      <c r="AU49" s="1" t="s">
        <v>444</v>
      </c>
      <c r="AV49" s="7">
        <v>43153.439562664586</v>
      </c>
      <c r="AW49" s="1" t="s">
        <v>70</v>
      </c>
      <c r="AX49" s="6">
        <v>2112</v>
      </c>
      <c r="AY49" s="1"/>
      <c r="AZ49" s="5">
        <v>43465</v>
      </c>
      <c r="BA49" s="7">
        <v>43465</v>
      </c>
      <c r="BB49" s="1" t="s">
        <v>477</v>
      </c>
      <c r="BC49" s="1"/>
      <c r="BD49" s="1" t="s">
        <v>295</v>
      </c>
    </row>
    <row r="50" spans="1:56" x14ac:dyDescent="0.25">
      <c r="A50" s="4">
        <v>45</v>
      </c>
      <c r="B50" s="2" t="str">
        <f>HYPERLINK("https://my.zakupki.prom.ua/remote/dispatcher/state_purchase_view/5398184", "UA-2018-01-12-001898-b")</f>
        <v>UA-2018-01-12-001898-b</v>
      </c>
      <c r="C50" s="2" t="s">
        <v>319</v>
      </c>
      <c r="D50" s="1" t="s">
        <v>285</v>
      </c>
      <c r="E50" s="1" t="s">
        <v>438</v>
      </c>
      <c r="F50" s="1" t="s">
        <v>64</v>
      </c>
      <c r="G50" s="1" t="s">
        <v>344</v>
      </c>
      <c r="H50" s="1" t="s">
        <v>404</v>
      </c>
      <c r="I50" s="1" t="s">
        <v>300</v>
      </c>
      <c r="J50" s="1" t="s">
        <v>56</v>
      </c>
      <c r="K50" s="1" t="s">
        <v>373</v>
      </c>
      <c r="L50" s="1" t="s">
        <v>373</v>
      </c>
      <c r="M50" s="1" t="s">
        <v>50</v>
      </c>
      <c r="N50" s="1" t="s">
        <v>50</v>
      </c>
      <c r="O50" s="1" t="s">
        <v>50</v>
      </c>
      <c r="P50" s="5">
        <v>43112</v>
      </c>
      <c r="Q50" s="1"/>
      <c r="R50" s="1"/>
      <c r="S50" s="1"/>
      <c r="T50" s="1"/>
      <c r="U50" s="1" t="s">
        <v>439</v>
      </c>
      <c r="V50" s="4">
        <v>1</v>
      </c>
      <c r="W50" s="6">
        <v>1036699.78</v>
      </c>
      <c r="X50" s="1" t="s">
        <v>319</v>
      </c>
      <c r="Y50" s="1" t="s">
        <v>448</v>
      </c>
      <c r="Z50" s="1" t="s">
        <v>448</v>
      </c>
      <c r="AA50" s="1" t="s">
        <v>448</v>
      </c>
      <c r="AB50" s="1" t="s">
        <v>208</v>
      </c>
      <c r="AC50" s="1" t="s">
        <v>404</v>
      </c>
      <c r="AD50" s="1" t="s">
        <v>263</v>
      </c>
      <c r="AE50" s="1" t="s">
        <v>322</v>
      </c>
      <c r="AF50" s="6">
        <v>1036699.78</v>
      </c>
      <c r="AG50" s="1" t="s">
        <v>448</v>
      </c>
      <c r="AH50" s="1"/>
      <c r="AI50" s="1"/>
      <c r="AJ50" s="1"/>
      <c r="AK50" s="1" t="s">
        <v>366</v>
      </c>
      <c r="AL50" s="1" t="s">
        <v>100</v>
      </c>
      <c r="AM50" s="1"/>
      <c r="AN50" s="1" t="s">
        <v>4</v>
      </c>
      <c r="AO50" s="1"/>
      <c r="AP50" s="1"/>
      <c r="AQ50" s="2"/>
      <c r="AR50" s="1"/>
      <c r="AS50" s="5">
        <v>43118</v>
      </c>
      <c r="AT50" s="5">
        <v>43133</v>
      </c>
      <c r="AU50" s="1" t="s">
        <v>444</v>
      </c>
      <c r="AV50" s="7">
        <v>43139.44007104601</v>
      </c>
      <c r="AW50" s="1" t="s">
        <v>55</v>
      </c>
      <c r="AX50" s="6">
        <v>1036699.78</v>
      </c>
      <c r="AY50" s="1"/>
      <c r="AZ50" s="5">
        <v>43465</v>
      </c>
      <c r="BA50" s="7">
        <v>43465</v>
      </c>
      <c r="BB50" s="1" t="s">
        <v>477</v>
      </c>
      <c r="BC50" s="1"/>
      <c r="BD50" s="1" t="s">
        <v>295</v>
      </c>
    </row>
    <row r="51" spans="1:56" x14ac:dyDescent="0.25">
      <c r="A51" s="4">
        <v>46</v>
      </c>
      <c r="B51" s="2" t="str">
        <f>HYPERLINK("https://my.zakupki.prom.ua/remote/dispatcher/state_purchase_view/5358467", "UA-2018-01-10-001752-b")</f>
        <v>UA-2018-01-10-001752-b</v>
      </c>
      <c r="C51" s="2" t="s">
        <v>319</v>
      </c>
      <c r="D51" s="1" t="s">
        <v>469</v>
      </c>
      <c r="E51" s="1" t="s">
        <v>467</v>
      </c>
      <c r="F51" s="1" t="s">
        <v>196</v>
      </c>
      <c r="G51" s="1" t="s">
        <v>280</v>
      </c>
      <c r="H51" s="1" t="s">
        <v>404</v>
      </c>
      <c r="I51" s="1" t="s">
        <v>300</v>
      </c>
      <c r="J51" s="1" t="s">
        <v>56</v>
      </c>
      <c r="K51" s="1" t="s">
        <v>373</v>
      </c>
      <c r="L51" s="1" t="s">
        <v>373</v>
      </c>
      <c r="M51" s="1" t="s">
        <v>50</v>
      </c>
      <c r="N51" s="1" t="s">
        <v>50</v>
      </c>
      <c r="O51" s="1" t="s">
        <v>50</v>
      </c>
      <c r="P51" s="5">
        <v>43110</v>
      </c>
      <c r="Q51" s="5">
        <v>43110</v>
      </c>
      <c r="R51" s="5">
        <v>43116</v>
      </c>
      <c r="S51" s="5">
        <v>43116</v>
      </c>
      <c r="T51" s="5">
        <v>43118</v>
      </c>
      <c r="U51" s="1" t="s">
        <v>440</v>
      </c>
      <c r="V51" s="4">
        <v>1</v>
      </c>
      <c r="W51" s="6">
        <v>98229</v>
      </c>
      <c r="X51" s="1" t="s">
        <v>319</v>
      </c>
      <c r="Y51" s="4">
        <v>1629</v>
      </c>
      <c r="Z51" s="6">
        <v>60.3</v>
      </c>
      <c r="AA51" s="1" t="s">
        <v>451</v>
      </c>
      <c r="AB51" s="1" t="s">
        <v>208</v>
      </c>
      <c r="AC51" s="1" t="s">
        <v>404</v>
      </c>
      <c r="AD51" s="1" t="s">
        <v>263</v>
      </c>
      <c r="AE51" s="1" t="s">
        <v>322</v>
      </c>
      <c r="AF51" s="6">
        <v>98228.7</v>
      </c>
      <c r="AG51" s="6">
        <v>60.3</v>
      </c>
      <c r="AH51" s="1" t="s">
        <v>382</v>
      </c>
      <c r="AI51" s="6">
        <v>0.30000000000291038</v>
      </c>
      <c r="AJ51" s="6">
        <v>3.054087896679294E-6</v>
      </c>
      <c r="AK51" s="1" t="s">
        <v>382</v>
      </c>
      <c r="AL51" s="1" t="s">
        <v>57</v>
      </c>
      <c r="AM51" s="1" t="s">
        <v>214</v>
      </c>
      <c r="AN51" s="1" t="s">
        <v>21</v>
      </c>
      <c r="AO51" s="6">
        <v>0.30000000000291038</v>
      </c>
      <c r="AP51" s="6">
        <v>3.054087896679294E-6</v>
      </c>
      <c r="AQ51" s="2"/>
      <c r="AR51" s="7">
        <v>43123.68448230347</v>
      </c>
      <c r="AS51" s="5">
        <v>43125</v>
      </c>
      <c r="AT51" s="5">
        <v>43146</v>
      </c>
      <c r="AU51" s="1" t="s">
        <v>444</v>
      </c>
      <c r="AV51" s="7">
        <v>43132.576427201391</v>
      </c>
      <c r="AW51" s="1" t="s">
        <v>183</v>
      </c>
      <c r="AX51" s="6">
        <v>98228.7</v>
      </c>
      <c r="AY51" s="1"/>
      <c r="AZ51" s="5">
        <v>43465</v>
      </c>
      <c r="BA51" s="7">
        <v>43465</v>
      </c>
      <c r="BB51" s="1" t="s">
        <v>477</v>
      </c>
      <c r="BC51" s="1"/>
      <c r="BD51" s="1" t="s">
        <v>295</v>
      </c>
    </row>
    <row r="52" spans="1:56" x14ac:dyDescent="0.25">
      <c r="A52" s="4">
        <v>47</v>
      </c>
      <c r="B52" s="2" t="str">
        <f>HYPERLINK("https://my.zakupki.prom.ua/remote/dispatcher/state_purchase_view/5065264", "UA-2017-12-21-001910-c")</f>
        <v>UA-2017-12-21-001910-c</v>
      </c>
      <c r="C52" s="2" t="s">
        <v>319</v>
      </c>
      <c r="D52" s="1" t="s">
        <v>277</v>
      </c>
      <c r="E52" s="1" t="s">
        <v>274</v>
      </c>
      <c r="F52" s="1" t="s">
        <v>169</v>
      </c>
      <c r="G52" s="1" t="s">
        <v>280</v>
      </c>
      <c r="H52" s="1" t="s">
        <v>404</v>
      </c>
      <c r="I52" s="1" t="s">
        <v>300</v>
      </c>
      <c r="J52" s="1" t="s">
        <v>56</v>
      </c>
      <c r="K52" s="1" t="s">
        <v>373</v>
      </c>
      <c r="L52" s="1" t="s">
        <v>373</v>
      </c>
      <c r="M52" s="1" t="s">
        <v>50</v>
      </c>
      <c r="N52" s="1" t="s">
        <v>50</v>
      </c>
      <c r="O52" s="1" t="s">
        <v>50</v>
      </c>
      <c r="P52" s="5">
        <v>43090</v>
      </c>
      <c r="Q52" s="5">
        <v>43090</v>
      </c>
      <c r="R52" s="5">
        <v>43097</v>
      </c>
      <c r="S52" s="5">
        <v>43097</v>
      </c>
      <c r="T52" s="5">
        <v>43104</v>
      </c>
      <c r="U52" s="7">
        <v>43105.612951388888</v>
      </c>
      <c r="V52" s="4">
        <v>2</v>
      </c>
      <c r="W52" s="6">
        <v>30000</v>
      </c>
      <c r="X52" s="1" t="s">
        <v>319</v>
      </c>
      <c r="Y52" s="4">
        <v>1</v>
      </c>
      <c r="Z52" s="6">
        <v>30000</v>
      </c>
      <c r="AA52" s="1" t="s">
        <v>466</v>
      </c>
      <c r="AB52" s="1" t="s">
        <v>208</v>
      </c>
      <c r="AC52" s="1" t="s">
        <v>404</v>
      </c>
      <c r="AD52" s="1" t="s">
        <v>263</v>
      </c>
      <c r="AE52" s="1" t="s">
        <v>322</v>
      </c>
      <c r="AF52" s="6">
        <v>24849</v>
      </c>
      <c r="AG52" s="6">
        <v>24849</v>
      </c>
      <c r="AH52" s="1" t="s">
        <v>430</v>
      </c>
      <c r="AI52" s="6">
        <v>5151</v>
      </c>
      <c r="AJ52" s="6">
        <v>0.17169999999999999</v>
      </c>
      <c r="AK52" s="1" t="s">
        <v>430</v>
      </c>
      <c r="AL52" s="1" t="s">
        <v>107</v>
      </c>
      <c r="AM52" s="1" t="s">
        <v>231</v>
      </c>
      <c r="AN52" s="1" t="s">
        <v>49</v>
      </c>
      <c r="AO52" s="6">
        <v>5151</v>
      </c>
      <c r="AP52" s="6">
        <v>0.17169999999999999</v>
      </c>
      <c r="AQ52" s="2" t="str">
        <f>HYPERLINK("https://auction.openprocurement.org/tenders/b6d5606dd1cc45458cbb915108eca4b1")</f>
        <v>https://auction.openprocurement.org/tenders/b6d5606dd1cc45458cbb915108eca4b1</v>
      </c>
      <c r="AR52" s="7">
        <v>43112.583588833331</v>
      </c>
      <c r="AS52" s="5">
        <v>43116</v>
      </c>
      <c r="AT52" s="5">
        <v>43127</v>
      </c>
      <c r="AU52" s="1" t="s">
        <v>444</v>
      </c>
      <c r="AV52" s="7">
        <v>43124.698448320843</v>
      </c>
      <c r="AW52" s="1" t="s">
        <v>89</v>
      </c>
      <c r="AX52" s="6">
        <v>24849</v>
      </c>
      <c r="AY52" s="5">
        <v>43119</v>
      </c>
      <c r="AZ52" s="5">
        <v>43121</v>
      </c>
      <c r="BA52" s="7">
        <v>43465</v>
      </c>
      <c r="BB52" s="1" t="s">
        <v>477</v>
      </c>
      <c r="BC52" s="1"/>
      <c r="BD52" s="1" t="s">
        <v>295</v>
      </c>
    </row>
    <row r="53" spans="1:56" x14ac:dyDescent="0.25">
      <c r="A53" s="4">
        <v>48</v>
      </c>
      <c r="B53" s="2" t="str">
        <f>HYPERLINK("https://my.zakupki.prom.ua/remote/dispatcher/state_purchase_view/4991198", "UA-2017-12-13-002143-c")</f>
        <v>UA-2017-12-13-002143-c</v>
      </c>
      <c r="C53" s="2" t="s">
        <v>319</v>
      </c>
      <c r="D53" s="1" t="s">
        <v>313</v>
      </c>
      <c r="E53" s="1" t="s">
        <v>314</v>
      </c>
      <c r="F53" s="1" t="s">
        <v>203</v>
      </c>
      <c r="G53" s="1" t="s">
        <v>280</v>
      </c>
      <c r="H53" s="1" t="s">
        <v>404</v>
      </c>
      <c r="I53" s="1" t="s">
        <v>300</v>
      </c>
      <c r="J53" s="1" t="s">
        <v>56</v>
      </c>
      <c r="K53" s="1" t="s">
        <v>373</v>
      </c>
      <c r="L53" s="1" t="s">
        <v>373</v>
      </c>
      <c r="M53" s="1" t="s">
        <v>50</v>
      </c>
      <c r="N53" s="1" t="s">
        <v>50</v>
      </c>
      <c r="O53" s="1" t="s">
        <v>50</v>
      </c>
      <c r="P53" s="5">
        <v>43082</v>
      </c>
      <c r="Q53" s="5">
        <v>43082</v>
      </c>
      <c r="R53" s="5">
        <v>43088</v>
      </c>
      <c r="S53" s="5">
        <v>43088</v>
      </c>
      <c r="T53" s="5">
        <v>43090</v>
      </c>
      <c r="U53" s="1" t="s">
        <v>440</v>
      </c>
      <c r="V53" s="4">
        <v>1</v>
      </c>
      <c r="W53" s="6">
        <v>145000</v>
      </c>
      <c r="X53" s="1" t="s">
        <v>319</v>
      </c>
      <c r="Y53" s="4">
        <v>1</v>
      </c>
      <c r="Z53" s="6">
        <v>145000</v>
      </c>
      <c r="AA53" s="1" t="s">
        <v>466</v>
      </c>
      <c r="AB53" s="1" t="s">
        <v>208</v>
      </c>
      <c r="AC53" s="1" t="s">
        <v>404</v>
      </c>
      <c r="AD53" s="1" t="s">
        <v>263</v>
      </c>
      <c r="AE53" s="1" t="s">
        <v>322</v>
      </c>
      <c r="AF53" s="6">
        <v>145000</v>
      </c>
      <c r="AG53" s="6">
        <v>145000</v>
      </c>
      <c r="AH53" s="1" t="s">
        <v>422</v>
      </c>
      <c r="AI53" s="1"/>
      <c r="AJ53" s="1"/>
      <c r="AK53" s="1" t="s">
        <v>422</v>
      </c>
      <c r="AL53" s="1" t="s">
        <v>82</v>
      </c>
      <c r="AM53" s="1" t="s">
        <v>240</v>
      </c>
      <c r="AN53" s="1" t="s">
        <v>47</v>
      </c>
      <c r="AO53" s="1"/>
      <c r="AP53" s="1"/>
      <c r="AQ53" s="2"/>
      <c r="AR53" s="7">
        <v>43097.432686350163</v>
      </c>
      <c r="AS53" s="5">
        <v>43102</v>
      </c>
      <c r="AT53" s="5">
        <v>43118</v>
      </c>
      <c r="AU53" s="1" t="s">
        <v>444</v>
      </c>
      <c r="AV53" s="7">
        <v>43126.597322121677</v>
      </c>
      <c r="AW53" s="1" t="s">
        <v>66</v>
      </c>
      <c r="AX53" s="6">
        <v>145000</v>
      </c>
      <c r="AY53" s="5">
        <v>43101</v>
      </c>
      <c r="AZ53" s="5">
        <v>43114</v>
      </c>
      <c r="BA53" s="7">
        <v>43465</v>
      </c>
      <c r="BB53" s="1" t="s">
        <v>477</v>
      </c>
      <c r="BC53" s="1"/>
      <c r="BD53" s="1" t="s">
        <v>295</v>
      </c>
    </row>
    <row r="54" spans="1:56" x14ac:dyDescent="0.25">
      <c r="A54" s="4">
        <v>49</v>
      </c>
      <c r="B54" s="2" t="str">
        <f>HYPERLINK("https://my.zakupki.prom.ua/remote/dispatcher/state_purchase_view/4555887", "UA-2017-11-10-001869-b")</f>
        <v>UA-2017-11-10-001869-b</v>
      </c>
      <c r="C54" s="2" t="s">
        <v>319</v>
      </c>
      <c r="D54" s="1" t="s">
        <v>316</v>
      </c>
      <c r="E54" s="1" t="s">
        <v>455</v>
      </c>
      <c r="F54" s="1" t="s">
        <v>178</v>
      </c>
      <c r="G54" s="1" t="s">
        <v>280</v>
      </c>
      <c r="H54" s="1" t="s">
        <v>404</v>
      </c>
      <c r="I54" s="1" t="s">
        <v>300</v>
      </c>
      <c r="J54" s="1" t="s">
        <v>56</v>
      </c>
      <c r="K54" s="1" t="s">
        <v>373</v>
      </c>
      <c r="L54" s="1" t="s">
        <v>373</v>
      </c>
      <c r="M54" s="1" t="s">
        <v>50</v>
      </c>
      <c r="N54" s="1" t="s">
        <v>50</v>
      </c>
      <c r="O54" s="1" t="s">
        <v>50</v>
      </c>
      <c r="P54" s="5">
        <v>43049</v>
      </c>
      <c r="Q54" s="5">
        <v>43049</v>
      </c>
      <c r="R54" s="5">
        <v>43055</v>
      </c>
      <c r="S54" s="5">
        <v>43055</v>
      </c>
      <c r="T54" s="5">
        <v>43060</v>
      </c>
      <c r="U54" s="7">
        <v>43061.473854166667</v>
      </c>
      <c r="V54" s="4">
        <v>2</v>
      </c>
      <c r="W54" s="6">
        <v>50000</v>
      </c>
      <c r="X54" s="1" t="s">
        <v>319</v>
      </c>
      <c r="Y54" s="4">
        <v>1</v>
      </c>
      <c r="Z54" s="6">
        <v>50000</v>
      </c>
      <c r="AA54" s="1" t="s">
        <v>466</v>
      </c>
      <c r="AB54" s="1" t="s">
        <v>208</v>
      </c>
      <c r="AC54" s="1" t="s">
        <v>404</v>
      </c>
      <c r="AD54" s="1" t="s">
        <v>263</v>
      </c>
      <c r="AE54" s="1" t="s">
        <v>322</v>
      </c>
      <c r="AF54" s="6">
        <v>43700</v>
      </c>
      <c r="AG54" s="6">
        <v>43700</v>
      </c>
      <c r="AH54" s="1" t="s">
        <v>394</v>
      </c>
      <c r="AI54" s="6">
        <v>6300</v>
      </c>
      <c r="AJ54" s="6">
        <v>0.126</v>
      </c>
      <c r="AK54" s="1" t="s">
        <v>394</v>
      </c>
      <c r="AL54" s="1" t="s">
        <v>142</v>
      </c>
      <c r="AM54" s="1" t="s">
        <v>218</v>
      </c>
      <c r="AN54" s="1" t="s">
        <v>34</v>
      </c>
      <c r="AO54" s="6">
        <v>6300</v>
      </c>
      <c r="AP54" s="6">
        <v>0.126</v>
      </c>
      <c r="AQ54" s="2" t="str">
        <f>HYPERLINK("https://auction.openprocurement.org/tenders/ac70c1eaab1e4c44bf67a1979f39daf4")</f>
        <v>https://auction.openprocurement.org/tenders/ac70c1eaab1e4c44bf67a1979f39daf4</v>
      </c>
      <c r="AR54" s="7">
        <v>43062.586124390386</v>
      </c>
      <c r="AS54" s="5">
        <v>43066</v>
      </c>
      <c r="AT54" s="5">
        <v>43085</v>
      </c>
      <c r="AU54" s="1" t="s">
        <v>444</v>
      </c>
      <c r="AV54" s="7">
        <v>43074.70040249388</v>
      </c>
      <c r="AW54" s="1" t="s">
        <v>79</v>
      </c>
      <c r="AX54" s="6">
        <v>43700</v>
      </c>
      <c r="AY54" s="1"/>
      <c r="AZ54" s="5">
        <v>43087</v>
      </c>
      <c r="BA54" s="7">
        <v>43100</v>
      </c>
      <c r="BB54" s="1" t="s">
        <v>477</v>
      </c>
      <c r="BC54" s="1"/>
      <c r="BD54" s="1" t="s">
        <v>295</v>
      </c>
    </row>
    <row r="55" spans="1:56" x14ac:dyDescent="0.25">
      <c r="A55" s="4">
        <v>50</v>
      </c>
      <c r="B55" s="2" t="str">
        <f>HYPERLINK("https://my.zakupki.prom.ua/remote/dispatcher/state_purchase_view/4525232", "UA-2017-11-08-002423-c")</f>
        <v>UA-2017-11-08-002423-c</v>
      </c>
      <c r="C55" s="2" t="s">
        <v>319</v>
      </c>
      <c r="D55" s="1" t="s">
        <v>474</v>
      </c>
      <c r="E55" s="1" t="s">
        <v>474</v>
      </c>
      <c r="F55" s="1" t="s">
        <v>189</v>
      </c>
      <c r="G55" s="1" t="s">
        <v>280</v>
      </c>
      <c r="H55" s="1" t="s">
        <v>404</v>
      </c>
      <c r="I55" s="1" t="s">
        <v>300</v>
      </c>
      <c r="J55" s="1" t="s">
        <v>56</v>
      </c>
      <c r="K55" s="1" t="s">
        <v>373</v>
      </c>
      <c r="L55" s="1" t="s">
        <v>373</v>
      </c>
      <c r="M55" s="1" t="s">
        <v>50</v>
      </c>
      <c r="N55" s="1" t="s">
        <v>50</v>
      </c>
      <c r="O55" s="1" t="s">
        <v>50</v>
      </c>
      <c r="P55" s="5">
        <v>43047</v>
      </c>
      <c r="Q55" s="5">
        <v>43047</v>
      </c>
      <c r="R55" s="5">
        <v>43053</v>
      </c>
      <c r="S55" s="5">
        <v>43053</v>
      </c>
      <c r="T55" s="5">
        <v>43058</v>
      </c>
      <c r="U55" s="1" t="s">
        <v>440</v>
      </c>
      <c r="V55" s="4">
        <v>1</v>
      </c>
      <c r="W55" s="6">
        <v>13510</v>
      </c>
      <c r="X55" s="1" t="s">
        <v>319</v>
      </c>
      <c r="Y55" s="4">
        <v>1</v>
      </c>
      <c r="Z55" s="6">
        <v>13510</v>
      </c>
      <c r="AA55" s="1" t="s">
        <v>466</v>
      </c>
      <c r="AB55" s="1" t="s">
        <v>208</v>
      </c>
      <c r="AC55" s="1" t="s">
        <v>404</v>
      </c>
      <c r="AD55" s="1" t="s">
        <v>263</v>
      </c>
      <c r="AE55" s="1" t="s">
        <v>322</v>
      </c>
      <c r="AF55" s="6">
        <v>13500</v>
      </c>
      <c r="AG55" s="6">
        <v>13500</v>
      </c>
      <c r="AH55" s="1" t="s">
        <v>358</v>
      </c>
      <c r="AI55" s="6">
        <v>10</v>
      </c>
      <c r="AJ55" s="6">
        <v>7.4019245003700959E-4</v>
      </c>
      <c r="AK55" s="1" t="s">
        <v>358</v>
      </c>
      <c r="AL55" s="1" t="s">
        <v>129</v>
      </c>
      <c r="AM55" s="1" t="s">
        <v>217</v>
      </c>
      <c r="AN55" s="1" t="s">
        <v>27</v>
      </c>
      <c r="AO55" s="6">
        <v>10</v>
      </c>
      <c r="AP55" s="6">
        <v>7.4019245003700959E-4</v>
      </c>
      <c r="AQ55" s="2"/>
      <c r="AR55" s="7">
        <v>43059.574526878045</v>
      </c>
      <c r="AS55" s="5">
        <v>43061</v>
      </c>
      <c r="AT55" s="5">
        <v>43083</v>
      </c>
      <c r="AU55" s="1" t="s">
        <v>444</v>
      </c>
      <c r="AV55" s="7">
        <v>43074.687021761143</v>
      </c>
      <c r="AW55" s="1" t="s">
        <v>83</v>
      </c>
      <c r="AX55" s="6">
        <v>13500</v>
      </c>
      <c r="AY55" s="1"/>
      <c r="AZ55" s="5">
        <v>43100</v>
      </c>
      <c r="BA55" s="7">
        <v>43100</v>
      </c>
      <c r="BB55" s="1" t="s">
        <v>477</v>
      </c>
      <c r="BC55" s="1"/>
      <c r="BD55" s="1" t="s">
        <v>295</v>
      </c>
    </row>
    <row r="56" spans="1:56" x14ac:dyDescent="0.25">
      <c r="A56" s="4">
        <v>51</v>
      </c>
      <c r="B56" s="2" t="str">
        <f>HYPERLINK("https://my.zakupki.prom.ua/remote/dispatcher/state_purchase_view/4474691", "UA-2017-11-01-003022-a")</f>
        <v>UA-2017-11-01-003022-a</v>
      </c>
      <c r="C56" s="2" t="s">
        <v>319</v>
      </c>
      <c r="D56" s="1" t="s">
        <v>468</v>
      </c>
      <c r="E56" s="1" t="s">
        <v>467</v>
      </c>
      <c r="F56" s="1" t="s">
        <v>196</v>
      </c>
      <c r="G56" s="1" t="s">
        <v>280</v>
      </c>
      <c r="H56" s="1" t="s">
        <v>404</v>
      </c>
      <c r="I56" s="1" t="s">
        <v>300</v>
      </c>
      <c r="J56" s="1" t="s">
        <v>56</v>
      </c>
      <c r="K56" s="1" t="s">
        <v>373</v>
      </c>
      <c r="L56" s="1" t="s">
        <v>373</v>
      </c>
      <c r="M56" s="1" t="s">
        <v>50</v>
      </c>
      <c r="N56" s="1" t="s">
        <v>50</v>
      </c>
      <c r="O56" s="1" t="s">
        <v>50</v>
      </c>
      <c r="P56" s="5">
        <v>43040</v>
      </c>
      <c r="Q56" s="5">
        <v>43040</v>
      </c>
      <c r="R56" s="5">
        <v>43047</v>
      </c>
      <c r="S56" s="5">
        <v>43047</v>
      </c>
      <c r="T56" s="5">
        <v>43053</v>
      </c>
      <c r="U56" s="1" t="s">
        <v>440</v>
      </c>
      <c r="V56" s="4">
        <v>1</v>
      </c>
      <c r="W56" s="6">
        <v>6840</v>
      </c>
      <c r="X56" s="1" t="s">
        <v>319</v>
      </c>
      <c r="Y56" s="4">
        <v>120</v>
      </c>
      <c r="Z56" s="6">
        <v>57</v>
      </c>
      <c r="AA56" s="1" t="s">
        <v>451</v>
      </c>
      <c r="AB56" s="1" t="s">
        <v>208</v>
      </c>
      <c r="AC56" s="1" t="s">
        <v>404</v>
      </c>
      <c r="AD56" s="1" t="s">
        <v>263</v>
      </c>
      <c r="AE56" s="1" t="s">
        <v>322</v>
      </c>
      <c r="AF56" s="6">
        <v>6840</v>
      </c>
      <c r="AG56" s="6">
        <v>57</v>
      </c>
      <c r="AH56" s="1" t="s">
        <v>382</v>
      </c>
      <c r="AI56" s="1"/>
      <c r="AJ56" s="1"/>
      <c r="AK56" s="1" t="s">
        <v>382</v>
      </c>
      <c r="AL56" s="1" t="s">
        <v>57</v>
      </c>
      <c r="AM56" s="1" t="s">
        <v>214</v>
      </c>
      <c r="AN56" s="1" t="s">
        <v>21</v>
      </c>
      <c r="AO56" s="1"/>
      <c r="AP56" s="1"/>
      <c r="AQ56" s="2"/>
      <c r="AR56" s="7">
        <v>43059.43522094575</v>
      </c>
      <c r="AS56" s="5">
        <v>43061</v>
      </c>
      <c r="AT56" s="5">
        <v>43077</v>
      </c>
      <c r="AU56" s="1" t="s">
        <v>444</v>
      </c>
      <c r="AV56" s="7">
        <v>43074.682249319048</v>
      </c>
      <c r="AW56" s="1" t="s">
        <v>183</v>
      </c>
      <c r="AX56" s="6">
        <v>6840</v>
      </c>
      <c r="AY56" s="1"/>
      <c r="AZ56" s="5">
        <v>43100</v>
      </c>
      <c r="BA56" s="7">
        <v>43100</v>
      </c>
      <c r="BB56" s="1" t="s">
        <v>477</v>
      </c>
      <c r="BC56" s="1"/>
      <c r="BD56" s="1" t="s">
        <v>295</v>
      </c>
    </row>
    <row r="57" spans="1:56" x14ac:dyDescent="0.25">
      <c r="A57" s="4">
        <v>52</v>
      </c>
      <c r="B57" s="2" t="str">
        <f>HYPERLINK("https://my.zakupki.prom.ua/remote/dispatcher/state_purchase_view/4256834", "UA-2017-10-10-001883-a")</f>
        <v>UA-2017-10-10-001883-a</v>
      </c>
      <c r="C57" s="2" t="s">
        <v>319</v>
      </c>
      <c r="D57" s="1" t="s">
        <v>265</v>
      </c>
      <c r="E57" s="1" t="s">
        <v>265</v>
      </c>
      <c r="F57" s="1" t="s">
        <v>118</v>
      </c>
      <c r="G57" s="1" t="s">
        <v>280</v>
      </c>
      <c r="H57" s="1" t="s">
        <v>404</v>
      </c>
      <c r="I57" s="1" t="s">
        <v>300</v>
      </c>
      <c r="J57" s="1" t="s">
        <v>56</v>
      </c>
      <c r="K57" s="1" t="s">
        <v>373</v>
      </c>
      <c r="L57" s="1" t="s">
        <v>373</v>
      </c>
      <c r="M57" s="1" t="s">
        <v>50</v>
      </c>
      <c r="N57" s="1" t="s">
        <v>50</v>
      </c>
      <c r="O57" s="1" t="s">
        <v>50</v>
      </c>
      <c r="P57" s="5">
        <v>43018</v>
      </c>
      <c r="Q57" s="5">
        <v>43018</v>
      </c>
      <c r="R57" s="5">
        <v>43026</v>
      </c>
      <c r="S57" s="5">
        <v>43026</v>
      </c>
      <c r="T57" s="5">
        <v>43032</v>
      </c>
      <c r="U57" s="1" t="s">
        <v>440</v>
      </c>
      <c r="V57" s="4">
        <v>1</v>
      </c>
      <c r="W57" s="6">
        <v>130000</v>
      </c>
      <c r="X57" s="1" t="s">
        <v>319</v>
      </c>
      <c r="Y57" s="4">
        <v>134</v>
      </c>
      <c r="Z57" s="6">
        <v>970.15</v>
      </c>
      <c r="AA57" s="1" t="s">
        <v>486</v>
      </c>
      <c r="AB57" s="1" t="s">
        <v>208</v>
      </c>
      <c r="AC57" s="1" t="s">
        <v>404</v>
      </c>
      <c r="AD57" s="1" t="s">
        <v>263</v>
      </c>
      <c r="AE57" s="1" t="s">
        <v>322</v>
      </c>
      <c r="AF57" s="6">
        <v>130000</v>
      </c>
      <c r="AG57" s="6">
        <v>970.14925373134326</v>
      </c>
      <c r="AH57" s="1" t="s">
        <v>336</v>
      </c>
      <c r="AI57" s="1"/>
      <c r="AJ57" s="1"/>
      <c r="AK57" s="1" t="s">
        <v>336</v>
      </c>
      <c r="AL57" s="1" t="s">
        <v>127</v>
      </c>
      <c r="AM57" s="1" t="s">
        <v>243</v>
      </c>
      <c r="AN57" s="1" t="s">
        <v>48</v>
      </c>
      <c r="AO57" s="1"/>
      <c r="AP57" s="1"/>
      <c r="AQ57" s="2"/>
      <c r="AR57" s="7">
        <v>43034.471057940325</v>
      </c>
      <c r="AS57" s="5">
        <v>43038</v>
      </c>
      <c r="AT57" s="5">
        <v>43056</v>
      </c>
      <c r="AU57" s="1" t="s">
        <v>444</v>
      </c>
      <c r="AV57" s="7">
        <v>43052.680885766065</v>
      </c>
      <c r="AW57" s="1" t="s">
        <v>76</v>
      </c>
      <c r="AX57" s="6">
        <v>130000</v>
      </c>
      <c r="AY57" s="1"/>
      <c r="AZ57" s="5">
        <v>43059</v>
      </c>
      <c r="BA57" s="7">
        <v>43100</v>
      </c>
      <c r="BB57" s="1" t="s">
        <v>477</v>
      </c>
      <c r="BC57" s="1"/>
      <c r="BD57" s="1" t="s">
        <v>295</v>
      </c>
    </row>
    <row r="58" spans="1:56" x14ac:dyDescent="0.25">
      <c r="A58" s="4">
        <v>53</v>
      </c>
      <c r="B58" s="2" t="str">
        <f>HYPERLINK("https://my.zakupki.prom.ua/remote/dispatcher/state_purchase_view/4257533", "UA-2017-10-10-001445-a")</f>
        <v>UA-2017-10-10-001445-a</v>
      </c>
      <c r="C58" s="2" t="s">
        <v>319</v>
      </c>
      <c r="D58" s="1" t="s">
        <v>311</v>
      </c>
      <c r="E58" s="1" t="s">
        <v>309</v>
      </c>
      <c r="F58" s="1" t="s">
        <v>169</v>
      </c>
      <c r="G58" s="1" t="s">
        <v>280</v>
      </c>
      <c r="H58" s="1" t="s">
        <v>404</v>
      </c>
      <c r="I58" s="1" t="s">
        <v>300</v>
      </c>
      <c r="J58" s="1" t="s">
        <v>56</v>
      </c>
      <c r="K58" s="1" t="s">
        <v>373</v>
      </c>
      <c r="L58" s="1" t="s">
        <v>373</v>
      </c>
      <c r="M58" s="1" t="s">
        <v>50</v>
      </c>
      <c r="N58" s="1" t="s">
        <v>50</v>
      </c>
      <c r="O58" s="1" t="s">
        <v>50</v>
      </c>
      <c r="P58" s="5">
        <v>43018</v>
      </c>
      <c r="Q58" s="5">
        <v>43018</v>
      </c>
      <c r="R58" s="5">
        <v>43026</v>
      </c>
      <c r="S58" s="5">
        <v>43026</v>
      </c>
      <c r="T58" s="5">
        <v>43032</v>
      </c>
      <c r="U58" s="1" t="s">
        <v>440</v>
      </c>
      <c r="V58" s="4">
        <v>1</v>
      </c>
      <c r="W58" s="6">
        <v>45000</v>
      </c>
      <c r="X58" s="1" t="s">
        <v>319</v>
      </c>
      <c r="Y58" s="4">
        <v>1</v>
      </c>
      <c r="Z58" s="6">
        <v>45000</v>
      </c>
      <c r="AA58" s="1" t="s">
        <v>466</v>
      </c>
      <c r="AB58" s="1" t="s">
        <v>208</v>
      </c>
      <c r="AC58" s="1" t="s">
        <v>404</v>
      </c>
      <c r="AD58" s="1" t="s">
        <v>263</v>
      </c>
      <c r="AE58" s="1" t="s">
        <v>322</v>
      </c>
      <c r="AF58" s="6">
        <v>45000</v>
      </c>
      <c r="AG58" s="6">
        <v>45000</v>
      </c>
      <c r="AH58" s="1" t="s">
        <v>336</v>
      </c>
      <c r="AI58" s="1"/>
      <c r="AJ58" s="1"/>
      <c r="AK58" s="1" t="s">
        <v>336</v>
      </c>
      <c r="AL58" s="1" t="s">
        <v>127</v>
      </c>
      <c r="AM58" s="1" t="s">
        <v>243</v>
      </c>
      <c r="AN58" s="1" t="s">
        <v>48</v>
      </c>
      <c r="AO58" s="1"/>
      <c r="AP58" s="1"/>
      <c r="AQ58" s="2"/>
      <c r="AR58" s="7">
        <v>43034.492719394395</v>
      </c>
      <c r="AS58" s="5">
        <v>43038</v>
      </c>
      <c r="AT58" s="5">
        <v>43056</v>
      </c>
      <c r="AU58" s="1" t="s">
        <v>444</v>
      </c>
      <c r="AV58" s="7">
        <v>43046.54111256123</v>
      </c>
      <c r="AW58" s="1" t="s">
        <v>77</v>
      </c>
      <c r="AX58" s="6">
        <v>45000</v>
      </c>
      <c r="AY58" s="5">
        <v>43084</v>
      </c>
      <c r="AZ58" s="5">
        <v>43087</v>
      </c>
      <c r="BA58" s="7">
        <v>43100</v>
      </c>
      <c r="BB58" s="1" t="s">
        <v>477</v>
      </c>
      <c r="BC58" s="1"/>
      <c r="BD58" s="1" t="s">
        <v>295</v>
      </c>
    </row>
    <row r="59" spans="1:56" x14ac:dyDescent="0.25">
      <c r="A59" s="4">
        <v>54</v>
      </c>
      <c r="B59" s="2" t="str">
        <f>HYPERLINK("https://my.zakupki.prom.ua/remote/dispatcher/state_purchase_view/4253375", "UA-2017-10-09-001706-b")</f>
        <v>UA-2017-10-09-001706-b</v>
      </c>
      <c r="C59" s="2" t="s">
        <v>319</v>
      </c>
      <c r="D59" s="1" t="s">
        <v>313</v>
      </c>
      <c r="E59" s="1" t="s">
        <v>314</v>
      </c>
      <c r="F59" s="1" t="s">
        <v>203</v>
      </c>
      <c r="G59" s="1" t="s">
        <v>280</v>
      </c>
      <c r="H59" s="1" t="s">
        <v>404</v>
      </c>
      <c r="I59" s="1" t="s">
        <v>300</v>
      </c>
      <c r="J59" s="1" t="s">
        <v>56</v>
      </c>
      <c r="K59" s="1" t="s">
        <v>373</v>
      </c>
      <c r="L59" s="1" t="s">
        <v>373</v>
      </c>
      <c r="M59" s="1" t="s">
        <v>50</v>
      </c>
      <c r="N59" s="1" t="s">
        <v>50</v>
      </c>
      <c r="O59" s="1" t="s">
        <v>50</v>
      </c>
      <c r="P59" s="5">
        <v>43017</v>
      </c>
      <c r="Q59" s="5">
        <v>43017</v>
      </c>
      <c r="R59" s="5">
        <v>43021</v>
      </c>
      <c r="S59" s="5">
        <v>43022</v>
      </c>
      <c r="T59" s="5">
        <v>43027</v>
      </c>
      <c r="U59" s="7">
        <v>43028.633657407408</v>
      </c>
      <c r="V59" s="4">
        <v>2</v>
      </c>
      <c r="W59" s="6">
        <v>115000</v>
      </c>
      <c r="X59" s="1" t="s">
        <v>319</v>
      </c>
      <c r="Y59" s="4">
        <v>1</v>
      </c>
      <c r="Z59" s="6">
        <v>115000</v>
      </c>
      <c r="AA59" s="1" t="s">
        <v>466</v>
      </c>
      <c r="AB59" s="1" t="s">
        <v>208</v>
      </c>
      <c r="AC59" s="1" t="s">
        <v>404</v>
      </c>
      <c r="AD59" s="1" t="s">
        <v>263</v>
      </c>
      <c r="AE59" s="1" t="s">
        <v>322</v>
      </c>
      <c r="AF59" s="6">
        <v>104995</v>
      </c>
      <c r="AG59" s="6">
        <v>104995</v>
      </c>
      <c r="AH59" s="1" t="s">
        <v>422</v>
      </c>
      <c r="AI59" s="6">
        <v>10005</v>
      </c>
      <c r="AJ59" s="6">
        <v>8.6999999999999994E-2</v>
      </c>
      <c r="AK59" s="1" t="s">
        <v>422</v>
      </c>
      <c r="AL59" s="1" t="s">
        <v>82</v>
      </c>
      <c r="AM59" s="1" t="s">
        <v>240</v>
      </c>
      <c r="AN59" s="1" t="s">
        <v>47</v>
      </c>
      <c r="AO59" s="6">
        <v>10005</v>
      </c>
      <c r="AP59" s="6">
        <v>8.6999999999999994E-2</v>
      </c>
      <c r="AQ59" s="2" t="str">
        <f>HYPERLINK("https://auction.openprocurement.org/tenders/a013c1bd8b3b4382b7b97c86544d8126")</f>
        <v>https://auction.openprocurement.org/tenders/a013c1bd8b3b4382b7b97c86544d8126</v>
      </c>
      <c r="AR59" s="7">
        <v>43032.463877213275</v>
      </c>
      <c r="AS59" s="5">
        <v>43034</v>
      </c>
      <c r="AT59" s="5">
        <v>43051</v>
      </c>
      <c r="AU59" s="1" t="s">
        <v>444</v>
      </c>
      <c r="AV59" s="7">
        <v>43042.590575928909</v>
      </c>
      <c r="AW59" s="1" t="s">
        <v>75</v>
      </c>
      <c r="AX59" s="6">
        <v>104995</v>
      </c>
      <c r="AY59" s="5">
        <v>43088</v>
      </c>
      <c r="AZ59" s="5">
        <v>43100</v>
      </c>
      <c r="BA59" s="7">
        <v>43100</v>
      </c>
      <c r="BB59" s="1" t="s">
        <v>477</v>
      </c>
      <c r="BC59" s="1"/>
      <c r="BD59" s="1" t="s">
        <v>295</v>
      </c>
    </row>
    <row r="60" spans="1:56" x14ac:dyDescent="0.25">
      <c r="A60" s="4">
        <v>55</v>
      </c>
      <c r="B60" s="2" t="str">
        <f>HYPERLINK("https://my.zakupki.prom.ua/remote/dispatcher/state_purchase_view/4174146", "UA-2017-09-29-000925-c")</f>
        <v>UA-2017-09-29-000925-c</v>
      </c>
      <c r="C60" s="2" t="s">
        <v>319</v>
      </c>
      <c r="D60" s="1" t="s">
        <v>255</v>
      </c>
      <c r="E60" s="1" t="s">
        <v>254</v>
      </c>
      <c r="F60" s="1" t="s">
        <v>59</v>
      </c>
      <c r="G60" s="1" t="s">
        <v>280</v>
      </c>
      <c r="H60" s="1" t="s">
        <v>404</v>
      </c>
      <c r="I60" s="1" t="s">
        <v>300</v>
      </c>
      <c r="J60" s="1" t="s">
        <v>56</v>
      </c>
      <c r="K60" s="1" t="s">
        <v>373</v>
      </c>
      <c r="L60" s="1" t="s">
        <v>373</v>
      </c>
      <c r="M60" s="1" t="s">
        <v>50</v>
      </c>
      <c r="N60" s="1" t="s">
        <v>50</v>
      </c>
      <c r="O60" s="1" t="s">
        <v>50</v>
      </c>
      <c r="P60" s="5">
        <v>43007</v>
      </c>
      <c r="Q60" s="5">
        <v>43007</v>
      </c>
      <c r="R60" s="5">
        <v>43013</v>
      </c>
      <c r="S60" s="5">
        <v>43013</v>
      </c>
      <c r="T60" s="5">
        <v>43019</v>
      </c>
      <c r="U60" s="1" t="s">
        <v>440</v>
      </c>
      <c r="V60" s="4">
        <v>0</v>
      </c>
      <c r="W60" s="6">
        <v>3600</v>
      </c>
      <c r="X60" s="1" t="s">
        <v>319</v>
      </c>
      <c r="Y60" s="4">
        <v>120</v>
      </c>
      <c r="Z60" s="6">
        <v>30</v>
      </c>
      <c r="AA60" s="1" t="s">
        <v>486</v>
      </c>
      <c r="AB60" s="1" t="s">
        <v>208</v>
      </c>
      <c r="AC60" s="1" t="s">
        <v>404</v>
      </c>
      <c r="AD60" s="1" t="s">
        <v>263</v>
      </c>
      <c r="AE60" s="1" t="s">
        <v>322</v>
      </c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2"/>
      <c r="AR60" s="1"/>
      <c r="AS60" s="1"/>
      <c r="AT60" s="1"/>
      <c r="AU60" s="1" t="s">
        <v>445</v>
      </c>
      <c r="AV60" s="7">
        <v>43019.959445330591</v>
      </c>
      <c r="AW60" s="1"/>
      <c r="AX60" s="1"/>
      <c r="AY60" s="1"/>
      <c r="AZ60" s="5">
        <v>43069</v>
      </c>
      <c r="BA60" s="1"/>
      <c r="BB60" s="1"/>
      <c r="BC60" s="1"/>
      <c r="BD60" s="1"/>
    </row>
    <row r="61" spans="1:56" x14ac:dyDescent="0.25">
      <c r="A61" s="4">
        <v>56</v>
      </c>
      <c r="B61" s="2" t="str">
        <f>HYPERLINK("https://my.zakupki.prom.ua/remote/dispatcher/state_purchase_view/4174324", "UA-2017-09-29-000904-c")</f>
        <v>UA-2017-09-29-000904-c</v>
      </c>
      <c r="C61" s="2" t="s">
        <v>319</v>
      </c>
      <c r="D61" s="1" t="s">
        <v>484</v>
      </c>
      <c r="E61" s="1" t="s">
        <v>484</v>
      </c>
      <c r="F61" s="1" t="s">
        <v>161</v>
      </c>
      <c r="G61" s="1" t="s">
        <v>280</v>
      </c>
      <c r="H61" s="1" t="s">
        <v>404</v>
      </c>
      <c r="I61" s="1" t="s">
        <v>300</v>
      </c>
      <c r="J61" s="1" t="s">
        <v>56</v>
      </c>
      <c r="K61" s="1" t="s">
        <v>373</v>
      </c>
      <c r="L61" s="1" t="s">
        <v>373</v>
      </c>
      <c r="M61" s="1" t="s">
        <v>50</v>
      </c>
      <c r="N61" s="1" t="s">
        <v>50</v>
      </c>
      <c r="O61" s="1" t="s">
        <v>50</v>
      </c>
      <c r="P61" s="5">
        <v>43007</v>
      </c>
      <c r="Q61" s="5">
        <v>43007</v>
      </c>
      <c r="R61" s="5">
        <v>43013</v>
      </c>
      <c r="S61" s="5">
        <v>43013</v>
      </c>
      <c r="T61" s="5">
        <v>43019</v>
      </c>
      <c r="U61" s="1" t="s">
        <v>440</v>
      </c>
      <c r="V61" s="4">
        <v>1</v>
      </c>
      <c r="W61" s="6">
        <v>4000</v>
      </c>
      <c r="X61" s="1" t="s">
        <v>319</v>
      </c>
      <c r="Y61" s="4">
        <v>2</v>
      </c>
      <c r="Z61" s="6">
        <v>2000</v>
      </c>
      <c r="AA61" s="1" t="s">
        <v>486</v>
      </c>
      <c r="AB61" s="1" t="s">
        <v>208</v>
      </c>
      <c r="AC61" s="1" t="s">
        <v>404</v>
      </c>
      <c r="AD61" s="1" t="s">
        <v>263</v>
      </c>
      <c r="AE61" s="1" t="s">
        <v>322</v>
      </c>
      <c r="AF61" s="6">
        <v>2880</v>
      </c>
      <c r="AG61" s="6">
        <v>1440</v>
      </c>
      <c r="AH61" s="1" t="s">
        <v>390</v>
      </c>
      <c r="AI61" s="6">
        <v>1120</v>
      </c>
      <c r="AJ61" s="6">
        <v>0.28000000000000003</v>
      </c>
      <c r="AK61" s="1" t="s">
        <v>390</v>
      </c>
      <c r="AL61" s="1" t="s">
        <v>128</v>
      </c>
      <c r="AM61" s="1" t="s">
        <v>226</v>
      </c>
      <c r="AN61" s="1" t="s">
        <v>6</v>
      </c>
      <c r="AO61" s="6">
        <v>1120</v>
      </c>
      <c r="AP61" s="6">
        <v>0.28000000000000003</v>
      </c>
      <c r="AQ61" s="2"/>
      <c r="AR61" s="7">
        <v>43020.645009110311</v>
      </c>
      <c r="AS61" s="5">
        <v>43025</v>
      </c>
      <c r="AT61" s="5">
        <v>43043</v>
      </c>
      <c r="AU61" s="1" t="s">
        <v>444</v>
      </c>
      <c r="AV61" s="7">
        <v>43031.570349022695</v>
      </c>
      <c r="AW61" s="1" t="s">
        <v>73</v>
      </c>
      <c r="AX61" s="6">
        <v>2880</v>
      </c>
      <c r="AY61" s="1"/>
      <c r="AZ61" s="5">
        <v>43069</v>
      </c>
      <c r="BA61" s="7">
        <v>43100</v>
      </c>
      <c r="BB61" s="1" t="s">
        <v>477</v>
      </c>
      <c r="BC61" s="1"/>
      <c r="BD61" s="1" t="s">
        <v>295</v>
      </c>
    </row>
    <row r="62" spans="1:56" x14ac:dyDescent="0.25">
      <c r="A62" s="4">
        <v>57</v>
      </c>
      <c r="B62" s="2" t="str">
        <f>HYPERLINK("https://my.zakupki.prom.ua/remote/dispatcher/state_purchase_view/4081051", "UA-2017-09-20-000368-b")</f>
        <v>UA-2017-09-20-000368-b</v>
      </c>
      <c r="C62" s="2" t="s">
        <v>319</v>
      </c>
      <c r="D62" s="1" t="s">
        <v>371</v>
      </c>
      <c r="E62" s="1" t="s">
        <v>370</v>
      </c>
      <c r="F62" s="1" t="s">
        <v>165</v>
      </c>
      <c r="G62" s="1" t="s">
        <v>280</v>
      </c>
      <c r="H62" s="1" t="s">
        <v>404</v>
      </c>
      <c r="I62" s="1" t="s">
        <v>300</v>
      </c>
      <c r="J62" s="1" t="s">
        <v>56</v>
      </c>
      <c r="K62" s="1" t="s">
        <v>373</v>
      </c>
      <c r="L62" s="1" t="s">
        <v>373</v>
      </c>
      <c r="M62" s="1" t="s">
        <v>50</v>
      </c>
      <c r="N62" s="1" t="s">
        <v>50</v>
      </c>
      <c r="O62" s="1" t="s">
        <v>50</v>
      </c>
      <c r="P62" s="5">
        <v>42998</v>
      </c>
      <c r="Q62" s="5">
        <v>42998</v>
      </c>
      <c r="R62" s="5">
        <v>43004</v>
      </c>
      <c r="S62" s="5">
        <v>43004</v>
      </c>
      <c r="T62" s="5">
        <v>43008</v>
      </c>
      <c r="U62" s="1" t="s">
        <v>440</v>
      </c>
      <c r="V62" s="4">
        <v>1</v>
      </c>
      <c r="W62" s="6">
        <v>17000</v>
      </c>
      <c r="X62" s="1" t="s">
        <v>319</v>
      </c>
      <c r="Y62" s="4">
        <v>807</v>
      </c>
      <c r="Z62" s="6">
        <v>21.07</v>
      </c>
      <c r="AA62" s="1" t="s">
        <v>486</v>
      </c>
      <c r="AB62" s="1" t="s">
        <v>208</v>
      </c>
      <c r="AC62" s="1" t="s">
        <v>404</v>
      </c>
      <c r="AD62" s="1" t="s">
        <v>263</v>
      </c>
      <c r="AE62" s="1" t="s">
        <v>322</v>
      </c>
      <c r="AF62" s="6">
        <v>14450</v>
      </c>
      <c r="AG62" s="6">
        <v>17.905824039653037</v>
      </c>
      <c r="AH62" s="1" t="s">
        <v>420</v>
      </c>
      <c r="AI62" s="6">
        <v>2550</v>
      </c>
      <c r="AJ62" s="6">
        <v>0.15</v>
      </c>
      <c r="AK62" s="1" t="s">
        <v>420</v>
      </c>
      <c r="AL62" s="1" t="s">
        <v>104</v>
      </c>
      <c r="AM62" s="1" t="s">
        <v>224</v>
      </c>
      <c r="AN62" s="1" t="s">
        <v>29</v>
      </c>
      <c r="AO62" s="6">
        <v>2550</v>
      </c>
      <c r="AP62" s="6">
        <v>0.15</v>
      </c>
      <c r="AQ62" s="2"/>
      <c r="AR62" s="7">
        <v>43011.507621625373</v>
      </c>
      <c r="AS62" s="5">
        <v>43013</v>
      </c>
      <c r="AT62" s="5">
        <v>43034</v>
      </c>
      <c r="AU62" s="1" t="s">
        <v>444</v>
      </c>
      <c r="AV62" s="7">
        <v>43020.516952921484</v>
      </c>
      <c r="AW62" s="1" t="s">
        <v>71</v>
      </c>
      <c r="AX62" s="6">
        <v>14450</v>
      </c>
      <c r="AY62" s="1"/>
      <c r="AZ62" s="5">
        <v>43069</v>
      </c>
      <c r="BA62" s="7">
        <v>43100</v>
      </c>
      <c r="BB62" s="1" t="s">
        <v>477</v>
      </c>
      <c r="BC62" s="1"/>
      <c r="BD62" s="1" t="s">
        <v>295</v>
      </c>
    </row>
    <row r="63" spans="1:56" x14ac:dyDescent="0.25">
      <c r="A63" s="4">
        <v>58</v>
      </c>
      <c r="B63" s="2" t="str">
        <f>HYPERLINK("https://my.zakupki.prom.ua/remote/dispatcher/state_purchase_view/3897664", "UA-2017-08-29-001404-a")</f>
        <v>UA-2017-08-29-001404-a</v>
      </c>
      <c r="C63" s="2" t="s">
        <v>319</v>
      </c>
      <c r="D63" s="1" t="s">
        <v>434</v>
      </c>
      <c r="E63" s="1" t="s">
        <v>434</v>
      </c>
      <c r="F63" s="1" t="s">
        <v>167</v>
      </c>
      <c r="G63" s="1" t="s">
        <v>280</v>
      </c>
      <c r="H63" s="1" t="s">
        <v>404</v>
      </c>
      <c r="I63" s="1" t="s">
        <v>300</v>
      </c>
      <c r="J63" s="1" t="s">
        <v>56</v>
      </c>
      <c r="K63" s="1" t="s">
        <v>373</v>
      </c>
      <c r="L63" s="1" t="s">
        <v>373</v>
      </c>
      <c r="M63" s="1" t="s">
        <v>68</v>
      </c>
      <c r="N63" s="1" t="s">
        <v>50</v>
      </c>
      <c r="O63" s="1" t="s">
        <v>50</v>
      </c>
      <c r="P63" s="5">
        <v>42976</v>
      </c>
      <c r="Q63" s="5">
        <v>42976</v>
      </c>
      <c r="R63" s="5">
        <v>42982</v>
      </c>
      <c r="S63" s="5">
        <v>42983</v>
      </c>
      <c r="T63" s="5">
        <v>42988</v>
      </c>
      <c r="U63" s="7">
        <v>42989.532766203702</v>
      </c>
      <c r="V63" s="4">
        <v>5</v>
      </c>
      <c r="W63" s="6">
        <v>20300</v>
      </c>
      <c r="X63" s="1" t="s">
        <v>319</v>
      </c>
      <c r="Y63" s="4">
        <v>140</v>
      </c>
      <c r="Z63" s="6">
        <v>145</v>
      </c>
      <c r="AA63" s="1" t="s">
        <v>460</v>
      </c>
      <c r="AB63" s="1" t="s">
        <v>208</v>
      </c>
      <c r="AC63" s="1" t="s">
        <v>404</v>
      </c>
      <c r="AD63" s="1" t="s">
        <v>263</v>
      </c>
      <c r="AE63" s="1" t="s">
        <v>322</v>
      </c>
      <c r="AF63" s="6">
        <v>10999</v>
      </c>
      <c r="AG63" s="6">
        <v>78.564285714285717</v>
      </c>
      <c r="AH63" s="1" t="s">
        <v>431</v>
      </c>
      <c r="AI63" s="6">
        <v>9301</v>
      </c>
      <c r="AJ63" s="6">
        <v>0.45817733990147785</v>
      </c>
      <c r="AK63" s="1" t="s">
        <v>431</v>
      </c>
      <c r="AL63" s="1" t="s">
        <v>106</v>
      </c>
      <c r="AM63" s="1" t="s">
        <v>237</v>
      </c>
      <c r="AN63" s="1" t="s">
        <v>40</v>
      </c>
      <c r="AO63" s="6">
        <v>9301</v>
      </c>
      <c r="AP63" s="6">
        <v>0.45817733990147785</v>
      </c>
      <c r="AQ63" s="2" t="str">
        <f>HYPERLINK("https://auction.openprocurement.org/tenders/ac8348eb3c5c4718b752e4723327fcdd")</f>
        <v>https://auction.openprocurement.org/tenders/ac8348eb3c5c4718b752e4723327fcdd</v>
      </c>
      <c r="AR63" s="7">
        <v>42990.609521559258</v>
      </c>
      <c r="AS63" s="5">
        <v>42992</v>
      </c>
      <c r="AT63" s="5">
        <v>43012</v>
      </c>
      <c r="AU63" s="1" t="s">
        <v>444</v>
      </c>
      <c r="AV63" s="7">
        <v>42998.667231291191</v>
      </c>
      <c r="AW63" s="1" t="s">
        <v>195</v>
      </c>
      <c r="AX63" s="6">
        <v>10999</v>
      </c>
      <c r="AY63" s="1"/>
      <c r="AZ63" s="5">
        <v>43069</v>
      </c>
      <c r="BA63" s="7">
        <v>43100</v>
      </c>
      <c r="BB63" s="1" t="s">
        <v>477</v>
      </c>
      <c r="BC63" s="1"/>
      <c r="BD63" s="1" t="s">
        <v>295</v>
      </c>
    </row>
    <row r="64" spans="1:56" x14ac:dyDescent="0.25">
      <c r="A64" s="4">
        <v>59</v>
      </c>
      <c r="B64" s="2" t="str">
        <f>HYPERLINK("https://my.zakupki.prom.ua/remote/dispatcher/state_purchase_view/3894537", "UA-2017-08-29-000994-a")</f>
        <v>UA-2017-08-29-000994-a</v>
      </c>
      <c r="C64" s="2" t="s">
        <v>319</v>
      </c>
      <c r="D64" s="1" t="s">
        <v>407</v>
      </c>
      <c r="E64" s="1" t="s">
        <v>406</v>
      </c>
      <c r="F64" s="1" t="s">
        <v>81</v>
      </c>
      <c r="G64" s="1" t="s">
        <v>280</v>
      </c>
      <c r="H64" s="1" t="s">
        <v>404</v>
      </c>
      <c r="I64" s="1" t="s">
        <v>300</v>
      </c>
      <c r="J64" s="1" t="s">
        <v>56</v>
      </c>
      <c r="K64" s="1" t="s">
        <v>373</v>
      </c>
      <c r="L64" s="1" t="s">
        <v>373</v>
      </c>
      <c r="M64" s="1" t="s">
        <v>50</v>
      </c>
      <c r="N64" s="1" t="s">
        <v>50</v>
      </c>
      <c r="O64" s="1" t="s">
        <v>50</v>
      </c>
      <c r="P64" s="5">
        <v>42976</v>
      </c>
      <c r="Q64" s="5">
        <v>42976</v>
      </c>
      <c r="R64" s="5">
        <v>42982</v>
      </c>
      <c r="S64" s="5">
        <v>42983</v>
      </c>
      <c r="T64" s="5">
        <v>42988</v>
      </c>
      <c r="U64" s="1" t="s">
        <v>440</v>
      </c>
      <c r="V64" s="4">
        <v>1</v>
      </c>
      <c r="W64" s="6">
        <v>4200</v>
      </c>
      <c r="X64" s="1" t="s">
        <v>319</v>
      </c>
      <c r="Y64" s="4">
        <v>5</v>
      </c>
      <c r="Z64" s="6">
        <v>840</v>
      </c>
      <c r="AA64" s="1" t="s">
        <v>486</v>
      </c>
      <c r="AB64" s="1" t="s">
        <v>208</v>
      </c>
      <c r="AC64" s="1" t="s">
        <v>404</v>
      </c>
      <c r="AD64" s="1" t="s">
        <v>263</v>
      </c>
      <c r="AE64" s="1" t="s">
        <v>322</v>
      </c>
      <c r="AF64" s="6">
        <v>4090</v>
      </c>
      <c r="AG64" s="6">
        <v>818</v>
      </c>
      <c r="AH64" s="1" t="s">
        <v>325</v>
      </c>
      <c r="AI64" s="6">
        <v>110</v>
      </c>
      <c r="AJ64" s="6">
        <v>2.6190476190476191E-2</v>
      </c>
      <c r="AK64" s="1" t="s">
        <v>325</v>
      </c>
      <c r="AL64" s="1" t="s">
        <v>137</v>
      </c>
      <c r="AM64" s="1" t="s">
        <v>236</v>
      </c>
      <c r="AN64" s="1" t="s">
        <v>25</v>
      </c>
      <c r="AO64" s="6">
        <v>110</v>
      </c>
      <c r="AP64" s="6">
        <v>2.6190476190476191E-2</v>
      </c>
      <c r="AQ64" s="2"/>
      <c r="AR64" s="7">
        <v>42989.572411866102</v>
      </c>
      <c r="AS64" s="5">
        <v>42991</v>
      </c>
      <c r="AT64" s="5">
        <v>43012</v>
      </c>
      <c r="AU64" s="1" t="s">
        <v>444</v>
      </c>
      <c r="AV64" s="7">
        <v>42998.66305045734</v>
      </c>
      <c r="AW64" s="1" t="s">
        <v>70</v>
      </c>
      <c r="AX64" s="6">
        <v>4090</v>
      </c>
      <c r="AY64" s="1"/>
      <c r="AZ64" s="5">
        <v>43069</v>
      </c>
      <c r="BA64" s="7">
        <v>43100</v>
      </c>
      <c r="BB64" s="1" t="s">
        <v>477</v>
      </c>
      <c r="BC64" s="1"/>
      <c r="BD64" s="1" t="s">
        <v>295</v>
      </c>
    </row>
    <row r="65" spans="1:56" x14ac:dyDescent="0.25">
      <c r="A65" s="4">
        <v>60</v>
      </c>
      <c r="B65" s="2" t="str">
        <f>HYPERLINK("https://my.zakupki.prom.ua/remote/dispatcher/state_purchase_view/3807270", "UA-2017-08-18-000403-a")</f>
        <v>UA-2017-08-18-000403-a</v>
      </c>
      <c r="C65" s="2" t="s">
        <v>319</v>
      </c>
      <c r="D65" s="1" t="s">
        <v>308</v>
      </c>
      <c r="E65" s="1" t="s">
        <v>307</v>
      </c>
      <c r="F65" s="1" t="s">
        <v>162</v>
      </c>
      <c r="G65" s="1" t="s">
        <v>280</v>
      </c>
      <c r="H65" s="1" t="s">
        <v>404</v>
      </c>
      <c r="I65" s="1" t="s">
        <v>300</v>
      </c>
      <c r="J65" s="1" t="s">
        <v>56</v>
      </c>
      <c r="K65" s="1" t="s">
        <v>373</v>
      </c>
      <c r="L65" s="1" t="s">
        <v>373</v>
      </c>
      <c r="M65" s="1" t="s">
        <v>50</v>
      </c>
      <c r="N65" s="1" t="s">
        <v>50</v>
      </c>
      <c r="O65" s="1" t="s">
        <v>50</v>
      </c>
      <c r="P65" s="5">
        <v>42965</v>
      </c>
      <c r="Q65" s="5">
        <v>42965</v>
      </c>
      <c r="R65" s="5">
        <v>42970</v>
      </c>
      <c r="S65" s="5">
        <v>42971</v>
      </c>
      <c r="T65" s="5">
        <v>42977</v>
      </c>
      <c r="U65" s="1" t="s">
        <v>440</v>
      </c>
      <c r="V65" s="4">
        <v>1</v>
      </c>
      <c r="W65" s="6">
        <v>50000</v>
      </c>
      <c r="X65" s="1" t="s">
        <v>319</v>
      </c>
      <c r="Y65" s="4">
        <v>1</v>
      </c>
      <c r="Z65" s="6">
        <v>50000</v>
      </c>
      <c r="AA65" s="1" t="s">
        <v>486</v>
      </c>
      <c r="AB65" s="1" t="s">
        <v>208</v>
      </c>
      <c r="AC65" s="1" t="s">
        <v>404</v>
      </c>
      <c r="AD65" s="1" t="s">
        <v>263</v>
      </c>
      <c r="AE65" s="1" t="s">
        <v>322</v>
      </c>
      <c r="AF65" s="6">
        <v>49990</v>
      </c>
      <c r="AG65" s="6">
        <v>49990</v>
      </c>
      <c r="AH65" s="1" t="s">
        <v>386</v>
      </c>
      <c r="AI65" s="6">
        <v>10</v>
      </c>
      <c r="AJ65" s="6">
        <v>2.0000000000000001E-4</v>
      </c>
      <c r="AK65" s="1" t="s">
        <v>386</v>
      </c>
      <c r="AL65" s="1" t="s">
        <v>121</v>
      </c>
      <c r="AM65" s="1" t="s">
        <v>232</v>
      </c>
      <c r="AN65" s="1" t="s">
        <v>65</v>
      </c>
      <c r="AO65" s="6">
        <v>10</v>
      </c>
      <c r="AP65" s="6">
        <v>2.0000000000000001E-4</v>
      </c>
      <c r="AQ65" s="2"/>
      <c r="AR65" s="7">
        <v>42978.585637211181</v>
      </c>
      <c r="AS65" s="5">
        <v>42982</v>
      </c>
      <c r="AT65" s="5">
        <v>43000</v>
      </c>
      <c r="AU65" s="1" t="s">
        <v>444</v>
      </c>
      <c r="AV65" s="7">
        <v>42990.658238748656</v>
      </c>
      <c r="AW65" s="1" t="s">
        <v>192</v>
      </c>
      <c r="AX65" s="6">
        <v>49990</v>
      </c>
      <c r="AY65" s="1"/>
      <c r="AZ65" s="5">
        <v>43069</v>
      </c>
      <c r="BA65" s="7">
        <v>43100</v>
      </c>
      <c r="BB65" s="1" t="s">
        <v>477</v>
      </c>
      <c r="BC65" s="1"/>
      <c r="BD65" s="1" t="s">
        <v>295</v>
      </c>
    </row>
    <row r="66" spans="1:56" x14ac:dyDescent="0.25">
      <c r="A66" s="4">
        <v>61</v>
      </c>
      <c r="B66" s="2" t="str">
        <f>HYPERLINK("https://my.zakupki.prom.ua/remote/dispatcher/state_purchase_view/3375561", "UA-2017-06-27-001019-b")</f>
        <v>UA-2017-06-27-001019-b</v>
      </c>
      <c r="C66" s="2" t="s">
        <v>319</v>
      </c>
      <c r="D66" s="1" t="s">
        <v>409</v>
      </c>
      <c r="E66" s="1" t="s">
        <v>411</v>
      </c>
      <c r="F66" s="1" t="s">
        <v>175</v>
      </c>
      <c r="G66" s="1" t="s">
        <v>280</v>
      </c>
      <c r="H66" s="1" t="s">
        <v>404</v>
      </c>
      <c r="I66" s="1" t="s">
        <v>300</v>
      </c>
      <c r="J66" s="1" t="s">
        <v>56</v>
      </c>
      <c r="K66" s="1" t="s">
        <v>373</v>
      </c>
      <c r="L66" s="1" t="s">
        <v>373</v>
      </c>
      <c r="M66" s="1" t="s">
        <v>50</v>
      </c>
      <c r="N66" s="1" t="s">
        <v>50</v>
      </c>
      <c r="O66" s="1" t="s">
        <v>50</v>
      </c>
      <c r="P66" s="5">
        <v>42913</v>
      </c>
      <c r="Q66" s="5">
        <v>42913</v>
      </c>
      <c r="R66" s="5">
        <v>42920</v>
      </c>
      <c r="S66" s="5">
        <v>42920</v>
      </c>
      <c r="T66" s="5">
        <v>42925</v>
      </c>
      <c r="U66" s="1" t="s">
        <v>440</v>
      </c>
      <c r="V66" s="4">
        <v>1</v>
      </c>
      <c r="W66" s="6">
        <v>30000</v>
      </c>
      <c r="X66" s="1" t="s">
        <v>319</v>
      </c>
      <c r="Y66" s="4">
        <v>1</v>
      </c>
      <c r="Z66" s="6">
        <v>30000</v>
      </c>
      <c r="AA66" s="1" t="s">
        <v>466</v>
      </c>
      <c r="AB66" s="1" t="s">
        <v>208</v>
      </c>
      <c r="AC66" s="1" t="s">
        <v>404</v>
      </c>
      <c r="AD66" s="1" t="s">
        <v>263</v>
      </c>
      <c r="AE66" s="1" t="s">
        <v>322</v>
      </c>
      <c r="AF66" s="6">
        <v>29500</v>
      </c>
      <c r="AG66" s="6">
        <v>29500</v>
      </c>
      <c r="AH66" s="1" t="s">
        <v>335</v>
      </c>
      <c r="AI66" s="6">
        <v>500</v>
      </c>
      <c r="AJ66" s="6">
        <v>1.6666666666666666E-2</v>
      </c>
      <c r="AK66" s="1" t="s">
        <v>335</v>
      </c>
      <c r="AL66" s="1" t="s">
        <v>125</v>
      </c>
      <c r="AM66" s="1" t="s">
        <v>210</v>
      </c>
      <c r="AN66" s="1" t="s">
        <v>7</v>
      </c>
      <c r="AO66" s="6">
        <v>500</v>
      </c>
      <c r="AP66" s="6">
        <v>1.6666666666666666E-2</v>
      </c>
      <c r="AQ66" s="2"/>
      <c r="AR66" s="7">
        <v>42929.524497618302</v>
      </c>
      <c r="AS66" s="5">
        <v>42933</v>
      </c>
      <c r="AT66" s="5">
        <v>42950</v>
      </c>
      <c r="AU66" s="1" t="s">
        <v>444</v>
      </c>
      <c r="AV66" s="7">
        <v>42941.735931834963</v>
      </c>
      <c r="AW66" s="1" t="s">
        <v>195</v>
      </c>
      <c r="AX66" s="6">
        <v>29500</v>
      </c>
      <c r="AY66" s="5">
        <v>43009</v>
      </c>
      <c r="AZ66" s="5">
        <v>43069</v>
      </c>
      <c r="BA66" s="7">
        <v>43100</v>
      </c>
      <c r="BB66" s="1" t="s">
        <v>477</v>
      </c>
      <c r="BC66" s="1"/>
      <c r="BD66" s="1" t="s">
        <v>295</v>
      </c>
    </row>
    <row r="67" spans="1:56" x14ac:dyDescent="0.25">
      <c r="A67" s="4">
        <v>62</v>
      </c>
      <c r="B67" s="2" t="str">
        <f>HYPERLINK("https://my.zakupki.prom.ua/remote/dispatcher/state_purchase_view/3167917", "UA-2017-05-26-001293-b")</f>
        <v>UA-2017-05-26-001293-b</v>
      </c>
      <c r="C67" s="2" t="s">
        <v>319</v>
      </c>
      <c r="D67" s="1" t="s">
        <v>308</v>
      </c>
      <c r="E67" s="1" t="s">
        <v>307</v>
      </c>
      <c r="F67" s="1" t="s">
        <v>163</v>
      </c>
      <c r="G67" s="1" t="s">
        <v>280</v>
      </c>
      <c r="H67" s="1" t="s">
        <v>404</v>
      </c>
      <c r="I67" s="1" t="s">
        <v>300</v>
      </c>
      <c r="J67" s="1" t="s">
        <v>56</v>
      </c>
      <c r="K67" s="1" t="s">
        <v>373</v>
      </c>
      <c r="L67" s="1" t="s">
        <v>373</v>
      </c>
      <c r="M67" s="1" t="s">
        <v>50</v>
      </c>
      <c r="N67" s="1" t="s">
        <v>50</v>
      </c>
      <c r="O67" s="1" t="s">
        <v>50</v>
      </c>
      <c r="P67" s="5">
        <v>42881</v>
      </c>
      <c r="Q67" s="5">
        <v>42881</v>
      </c>
      <c r="R67" s="5">
        <v>42887</v>
      </c>
      <c r="S67" s="5">
        <v>42887</v>
      </c>
      <c r="T67" s="5">
        <v>42894</v>
      </c>
      <c r="U67" s="1" t="s">
        <v>440</v>
      </c>
      <c r="V67" s="4">
        <v>1</v>
      </c>
      <c r="W67" s="6">
        <v>50000</v>
      </c>
      <c r="X67" s="1" t="s">
        <v>319</v>
      </c>
      <c r="Y67" s="4">
        <v>1</v>
      </c>
      <c r="Z67" s="6">
        <v>50000</v>
      </c>
      <c r="AA67" s="1" t="s">
        <v>486</v>
      </c>
      <c r="AB67" s="1" t="s">
        <v>208</v>
      </c>
      <c r="AC67" s="1" t="s">
        <v>404</v>
      </c>
      <c r="AD67" s="1" t="s">
        <v>263</v>
      </c>
      <c r="AE67" s="1" t="s">
        <v>322</v>
      </c>
      <c r="AF67" s="6">
        <v>48480</v>
      </c>
      <c r="AG67" s="6">
        <v>48480</v>
      </c>
      <c r="AH67" s="1" t="s">
        <v>386</v>
      </c>
      <c r="AI67" s="6">
        <v>1520</v>
      </c>
      <c r="AJ67" s="6">
        <v>3.04E-2</v>
      </c>
      <c r="AK67" s="1" t="s">
        <v>386</v>
      </c>
      <c r="AL67" s="1" t="s">
        <v>121</v>
      </c>
      <c r="AM67" s="1" t="s">
        <v>232</v>
      </c>
      <c r="AN67" s="1" t="s">
        <v>65</v>
      </c>
      <c r="AO67" s="6">
        <v>1520</v>
      </c>
      <c r="AP67" s="6">
        <v>3.04E-2</v>
      </c>
      <c r="AQ67" s="2"/>
      <c r="AR67" s="7">
        <v>42899.621756443012</v>
      </c>
      <c r="AS67" s="5">
        <v>42901</v>
      </c>
      <c r="AT67" s="5">
        <v>42917</v>
      </c>
      <c r="AU67" s="1" t="s">
        <v>444</v>
      </c>
      <c r="AV67" s="7">
        <v>42915.61325383417</v>
      </c>
      <c r="AW67" s="1" t="s">
        <v>192</v>
      </c>
      <c r="AX67" s="6">
        <v>48480</v>
      </c>
      <c r="AY67" s="1"/>
      <c r="AZ67" s="5">
        <v>42931</v>
      </c>
      <c r="BA67" s="7">
        <v>43100</v>
      </c>
      <c r="BB67" s="1" t="s">
        <v>477</v>
      </c>
      <c r="BC67" s="1"/>
      <c r="BD67" s="1"/>
    </row>
    <row r="68" spans="1:56" x14ac:dyDescent="0.25">
      <c r="A68" s="4">
        <v>63</v>
      </c>
      <c r="B68" s="2" t="str">
        <f>HYPERLINK("https://my.zakupki.prom.ua/remote/dispatcher/state_purchase_view/2809075", "UA-2017-04-12-000634-b")</f>
        <v>UA-2017-04-12-000634-b</v>
      </c>
      <c r="C68" s="2" t="s">
        <v>319</v>
      </c>
      <c r="D68" s="1" t="s">
        <v>2</v>
      </c>
      <c r="E68" s="1" t="s">
        <v>2</v>
      </c>
      <c r="F68" s="1" t="s">
        <v>193</v>
      </c>
      <c r="G68" s="1" t="s">
        <v>280</v>
      </c>
      <c r="H68" s="1" t="s">
        <v>404</v>
      </c>
      <c r="I68" s="1" t="s">
        <v>300</v>
      </c>
      <c r="J68" s="1" t="s">
        <v>56</v>
      </c>
      <c r="K68" s="1" t="s">
        <v>373</v>
      </c>
      <c r="L68" s="1" t="s">
        <v>373</v>
      </c>
      <c r="M68" s="1" t="s">
        <v>50</v>
      </c>
      <c r="N68" s="1" t="s">
        <v>50</v>
      </c>
      <c r="O68" s="1" t="s">
        <v>50</v>
      </c>
      <c r="P68" s="5">
        <v>42837</v>
      </c>
      <c r="Q68" s="5">
        <v>42837</v>
      </c>
      <c r="R68" s="5">
        <v>42842</v>
      </c>
      <c r="S68" s="5">
        <v>42843</v>
      </c>
      <c r="T68" s="5">
        <v>42845</v>
      </c>
      <c r="U68" s="1" t="s">
        <v>440</v>
      </c>
      <c r="V68" s="4">
        <v>0</v>
      </c>
      <c r="W68" s="6">
        <v>6000</v>
      </c>
      <c r="X68" s="1" t="s">
        <v>319</v>
      </c>
      <c r="Y68" s="4">
        <v>6</v>
      </c>
      <c r="Z68" s="6">
        <v>1000</v>
      </c>
      <c r="AA68" s="1" t="s">
        <v>460</v>
      </c>
      <c r="AB68" s="1" t="s">
        <v>208</v>
      </c>
      <c r="AC68" s="1" t="s">
        <v>404</v>
      </c>
      <c r="AD68" s="1" t="s">
        <v>263</v>
      </c>
      <c r="AE68" s="1" t="s">
        <v>322</v>
      </c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2"/>
      <c r="AR68" s="1"/>
      <c r="AS68" s="1"/>
      <c r="AT68" s="1"/>
      <c r="AU68" s="1" t="s">
        <v>445</v>
      </c>
      <c r="AV68" s="7">
        <v>42845.959537726958</v>
      </c>
      <c r="AW68" s="1"/>
      <c r="AX68" s="1"/>
      <c r="AY68" s="1"/>
      <c r="AZ68" s="5">
        <v>42879</v>
      </c>
      <c r="BA68" s="1"/>
      <c r="BB68" s="1"/>
      <c r="BC68" s="1"/>
      <c r="BD68" s="1"/>
    </row>
    <row r="69" spans="1:56" x14ac:dyDescent="0.25">
      <c r="A69" s="4">
        <v>64</v>
      </c>
      <c r="B69" s="2" t="str">
        <f>HYPERLINK("https://my.zakupki.prom.ua/remote/dispatcher/state_purchase_view/2720269", "UA-2017-04-03-001363-b")</f>
        <v>UA-2017-04-03-001363-b</v>
      </c>
      <c r="C69" s="2" t="s">
        <v>319</v>
      </c>
      <c r="D69" s="1" t="s">
        <v>305</v>
      </c>
      <c r="E69" s="1" t="s">
        <v>305</v>
      </c>
      <c r="F69" s="1" t="s">
        <v>194</v>
      </c>
      <c r="G69" s="1" t="s">
        <v>280</v>
      </c>
      <c r="H69" s="1" t="s">
        <v>404</v>
      </c>
      <c r="I69" s="1" t="s">
        <v>300</v>
      </c>
      <c r="J69" s="1" t="s">
        <v>56</v>
      </c>
      <c r="K69" s="1" t="s">
        <v>373</v>
      </c>
      <c r="L69" s="1" t="s">
        <v>373</v>
      </c>
      <c r="M69" s="1" t="s">
        <v>50</v>
      </c>
      <c r="N69" s="1" t="s">
        <v>50</v>
      </c>
      <c r="O69" s="1" t="s">
        <v>50</v>
      </c>
      <c r="P69" s="5">
        <v>42828</v>
      </c>
      <c r="Q69" s="5">
        <v>42828</v>
      </c>
      <c r="R69" s="5">
        <v>42831</v>
      </c>
      <c r="S69" s="5">
        <v>42832</v>
      </c>
      <c r="T69" s="5">
        <v>42836</v>
      </c>
      <c r="U69" s="1" t="s">
        <v>440</v>
      </c>
      <c r="V69" s="4">
        <v>1</v>
      </c>
      <c r="W69" s="6">
        <v>6436</v>
      </c>
      <c r="X69" s="1" t="s">
        <v>319</v>
      </c>
      <c r="Y69" s="4">
        <v>1</v>
      </c>
      <c r="Z69" s="6">
        <v>6436</v>
      </c>
      <c r="AA69" s="1" t="s">
        <v>466</v>
      </c>
      <c r="AB69" s="1" t="s">
        <v>208</v>
      </c>
      <c r="AC69" s="1" t="s">
        <v>404</v>
      </c>
      <c r="AD69" s="1" t="s">
        <v>263</v>
      </c>
      <c r="AE69" s="1" t="s">
        <v>322</v>
      </c>
      <c r="AF69" s="6">
        <v>6435.28</v>
      </c>
      <c r="AG69" s="6">
        <v>6435.28</v>
      </c>
      <c r="AH69" s="1" t="s">
        <v>262</v>
      </c>
      <c r="AI69" s="6">
        <v>0.72000000000025466</v>
      </c>
      <c r="AJ69" s="6">
        <v>1.118707271597661E-4</v>
      </c>
      <c r="AK69" s="1" t="s">
        <v>262</v>
      </c>
      <c r="AL69" s="1" t="s">
        <v>138</v>
      </c>
      <c r="AM69" s="1" t="s">
        <v>215</v>
      </c>
      <c r="AN69" s="1" t="s">
        <v>41</v>
      </c>
      <c r="AO69" s="6">
        <v>0.72000000000025466</v>
      </c>
      <c r="AP69" s="6">
        <v>1.118707271597661E-4</v>
      </c>
      <c r="AQ69" s="2"/>
      <c r="AR69" s="7">
        <v>42839.542603621492</v>
      </c>
      <c r="AS69" s="5">
        <v>42844</v>
      </c>
      <c r="AT69" s="5">
        <v>42861</v>
      </c>
      <c r="AU69" s="1" t="s">
        <v>444</v>
      </c>
      <c r="AV69" s="7">
        <v>42851.526254153832</v>
      </c>
      <c r="AW69" s="1" t="s">
        <v>187</v>
      </c>
      <c r="AX69" s="6">
        <v>6435.28</v>
      </c>
      <c r="AY69" s="5">
        <v>42887</v>
      </c>
      <c r="AZ69" s="5">
        <v>42978</v>
      </c>
      <c r="BA69" s="7">
        <v>43100</v>
      </c>
      <c r="BB69" s="1" t="s">
        <v>477</v>
      </c>
      <c r="BC69" s="1"/>
      <c r="BD69" s="1"/>
    </row>
    <row r="70" spans="1:56" x14ac:dyDescent="0.25">
      <c r="A70" s="4">
        <v>65</v>
      </c>
      <c r="B70" s="2" t="str">
        <f>HYPERLINK("https://my.zakupki.prom.ua/remote/dispatcher/state_purchase_view/2717465", "UA-2017-04-03-000630-b")</f>
        <v>UA-2017-04-03-000630-b</v>
      </c>
      <c r="C70" s="2" t="s">
        <v>319</v>
      </c>
      <c r="D70" s="1" t="s">
        <v>2</v>
      </c>
      <c r="E70" s="1" t="s">
        <v>2</v>
      </c>
      <c r="F70" s="1" t="s">
        <v>193</v>
      </c>
      <c r="G70" s="1" t="s">
        <v>280</v>
      </c>
      <c r="H70" s="1" t="s">
        <v>404</v>
      </c>
      <c r="I70" s="1" t="s">
        <v>300</v>
      </c>
      <c r="J70" s="1" t="s">
        <v>56</v>
      </c>
      <c r="K70" s="1" t="s">
        <v>373</v>
      </c>
      <c r="L70" s="1" t="s">
        <v>373</v>
      </c>
      <c r="M70" s="1" t="s">
        <v>50</v>
      </c>
      <c r="N70" s="1" t="s">
        <v>50</v>
      </c>
      <c r="O70" s="1" t="s">
        <v>50</v>
      </c>
      <c r="P70" s="5">
        <v>42828</v>
      </c>
      <c r="Q70" s="5">
        <v>42828</v>
      </c>
      <c r="R70" s="5">
        <v>42831</v>
      </c>
      <c r="S70" s="5">
        <v>42832</v>
      </c>
      <c r="T70" s="5">
        <v>42836</v>
      </c>
      <c r="U70" s="1" t="s">
        <v>440</v>
      </c>
      <c r="V70" s="4">
        <v>0</v>
      </c>
      <c r="W70" s="6">
        <v>6000</v>
      </c>
      <c r="X70" s="1" t="s">
        <v>319</v>
      </c>
      <c r="Y70" s="4">
        <v>6</v>
      </c>
      <c r="Z70" s="6">
        <v>1000</v>
      </c>
      <c r="AA70" s="1" t="s">
        <v>460</v>
      </c>
      <c r="AB70" s="1" t="s">
        <v>208</v>
      </c>
      <c r="AC70" s="1" t="s">
        <v>404</v>
      </c>
      <c r="AD70" s="1" t="s">
        <v>263</v>
      </c>
      <c r="AE70" s="1" t="s">
        <v>322</v>
      </c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2"/>
      <c r="AR70" s="1"/>
      <c r="AS70" s="1"/>
      <c r="AT70" s="1"/>
      <c r="AU70" s="1" t="s">
        <v>445</v>
      </c>
      <c r="AV70" s="7">
        <v>42836.959086822237</v>
      </c>
      <c r="AW70" s="1"/>
      <c r="AX70" s="1"/>
      <c r="AY70" s="1"/>
      <c r="AZ70" s="5">
        <v>42879</v>
      </c>
      <c r="BA70" s="1"/>
      <c r="BB70" s="1"/>
      <c r="BC70" s="1"/>
      <c r="BD70" s="1"/>
    </row>
    <row r="71" spans="1:56" x14ac:dyDescent="0.25">
      <c r="A71" s="4">
        <v>66</v>
      </c>
      <c r="B71" s="2" t="str">
        <f>HYPERLINK("https://my.zakupki.prom.ua/remote/dispatcher/state_purchase_view/2335163", "UA-2017-02-28-001448-a")</f>
        <v>UA-2017-02-28-001448-a</v>
      </c>
      <c r="C71" s="2" t="s">
        <v>319</v>
      </c>
      <c r="D71" s="1" t="s">
        <v>470</v>
      </c>
      <c r="E71" s="1" t="s">
        <v>467</v>
      </c>
      <c r="F71" s="1" t="s">
        <v>196</v>
      </c>
      <c r="G71" s="1" t="s">
        <v>280</v>
      </c>
      <c r="H71" s="1" t="s">
        <v>404</v>
      </c>
      <c r="I71" s="1" t="s">
        <v>300</v>
      </c>
      <c r="J71" s="1" t="s">
        <v>56</v>
      </c>
      <c r="K71" s="1" t="s">
        <v>373</v>
      </c>
      <c r="L71" s="1" t="s">
        <v>373</v>
      </c>
      <c r="M71" s="1" t="s">
        <v>50</v>
      </c>
      <c r="N71" s="1" t="s">
        <v>50</v>
      </c>
      <c r="O71" s="1" t="s">
        <v>50</v>
      </c>
      <c r="P71" s="5">
        <v>42794</v>
      </c>
      <c r="Q71" s="5">
        <v>42794</v>
      </c>
      <c r="R71" s="5">
        <v>42800</v>
      </c>
      <c r="S71" s="5">
        <v>42801</v>
      </c>
      <c r="T71" s="5">
        <v>42806</v>
      </c>
      <c r="U71" s="1" t="s">
        <v>440</v>
      </c>
      <c r="V71" s="4">
        <v>1</v>
      </c>
      <c r="W71" s="6">
        <v>140400</v>
      </c>
      <c r="X71" s="1" t="s">
        <v>319</v>
      </c>
      <c r="Y71" s="4">
        <v>2340</v>
      </c>
      <c r="Z71" s="6">
        <v>60</v>
      </c>
      <c r="AA71" s="1" t="s">
        <v>452</v>
      </c>
      <c r="AB71" s="1" t="s">
        <v>208</v>
      </c>
      <c r="AC71" s="1" t="s">
        <v>404</v>
      </c>
      <c r="AD71" s="1" t="s">
        <v>263</v>
      </c>
      <c r="AE71" s="1" t="s">
        <v>322</v>
      </c>
      <c r="AF71" s="6">
        <v>133380</v>
      </c>
      <c r="AG71" s="6">
        <v>57</v>
      </c>
      <c r="AH71" s="1" t="s">
        <v>382</v>
      </c>
      <c r="AI71" s="6">
        <v>7020</v>
      </c>
      <c r="AJ71" s="6">
        <v>0.05</v>
      </c>
      <c r="AK71" s="1" t="s">
        <v>382</v>
      </c>
      <c r="AL71" s="1" t="s">
        <v>57</v>
      </c>
      <c r="AM71" s="1" t="s">
        <v>214</v>
      </c>
      <c r="AN71" s="1" t="s">
        <v>21</v>
      </c>
      <c r="AO71" s="6">
        <v>7020</v>
      </c>
      <c r="AP71" s="6">
        <v>0.05</v>
      </c>
      <c r="AQ71" s="2"/>
      <c r="AR71" s="7">
        <v>42808.596490247532</v>
      </c>
      <c r="AS71" s="5">
        <v>42810</v>
      </c>
      <c r="AT71" s="5">
        <v>42830</v>
      </c>
      <c r="AU71" s="1" t="s">
        <v>444</v>
      </c>
      <c r="AV71" s="7">
        <v>42814.617570200659</v>
      </c>
      <c r="AW71" s="1" t="s">
        <v>183</v>
      </c>
      <c r="AX71" s="6">
        <v>133380</v>
      </c>
      <c r="AY71" s="1"/>
      <c r="AZ71" s="5">
        <v>43100</v>
      </c>
      <c r="BA71" s="7">
        <v>43100</v>
      </c>
      <c r="BB71" s="1" t="s">
        <v>477</v>
      </c>
      <c r="BC71" s="1"/>
      <c r="BD71" s="1" t="s">
        <v>295</v>
      </c>
    </row>
    <row r="72" spans="1:56" x14ac:dyDescent="0.25">
      <c r="A72" s="4">
        <v>67</v>
      </c>
      <c r="B72" s="2" t="str">
        <f>HYPERLINK("https://my.zakupki.prom.ua/remote/dispatcher/state_purchase_view/2333765", "UA-2017-02-28-000594-a")</f>
        <v>UA-2017-02-28-000594-a</v>
      </c>
      <c r="C72" s="2" t="s">
        <v>319</v>
      </c>
      <c r="D72" s="1" t="s">
        <v>264</v>
      </c>
      <c r="E72" s="1" t="s">
        <v>264</v>
      </c>
      <c r="F72" s="1" t="s">
        <v>139</v>
      </c>
      <c r="G72" s="1" t="s">
        <v>280</v>
      </c>
      <c r="H72" s="1" t="s">
        <v>404</v>
      </c>
      <c r="I72" s="1" t="s">
        <v>300</v>
      </c>
      <c r="J72" s="1" t="s">
        <v>56</v>
      </c>
      <c r="K72" s="1" t="s">
        <v>373</v>
      </c>
      <c r="L72" s="1" t="s">
        <v>373</v>
      </c>
      <c r="M72" s="1" t="s">
        <v>50</v>
      </c>
      <c r="N72" s="1" t="s">
        <v>50</v>
      </c>
      <c r="O72" s="1" t="s">
        <v>50</v>
      </c>
      <c r="P72" s="5">
        <v>42794</v>
      </c>
      <c r="Q72" s="5">
        <v>42794</v>
      </c>
      <c r="R72" s="5">
        <v>42800</v>
      </c>
      <c r="S72" s="5">
        <v>42801</v>
      </c>
      <c r="T72" s="5">
        <v>42806</v>
      </c>
      <c r="U72" s="7">
        <v>42807.617615740739</v>
      </c>
      <c r="V72" s="4">
        <v>2</v>
      </c>
      <c r="W72" s="6">
        <v>7000</v>
      </c>
      <c r="X72" s="1" t="s">
        <v>319</v>
      </c>
      <c r="Y72" s="4">
        <v>400</v>
      </c>
      <c r="Z72" s="6">
        <v>17.5</v>
      </c>
      <c r="AA72" s="1" t="s">
        <v>486</v>
      </c>
      <c r="AB72" s="1" t="s">
        <v>208</v>
      </c>
      <c r="AC72" s="1" t="s">
        <v>404</v>
      </c>
      <c r="AD72" s="1" t="s">
        <v>263</v>
      </c>
      <c r="AE72" s="1" t="s">
        <v>322</v>
      </c>
      <c r="AF72" s="6">
        <v>6930</v>
      </c>
      <c r="AG72" s="6">
        <v>17.324999999999999</v>
      </c>
      <c r="AH72" s="1" t="s">
        <v>395</v>
      </c>
      <c r="AI72" s="6">
        <v>70</v>
      </c>
      <c r="AJ72" s="6">
        <v>0.01</v>
      </c>
      <c r="AK72" s="1" t="s">
        <v>395</v>
      </c>
      <c r="AL72" s="1" t="s">
        <v>152</v>
      </c>
      <c r="AM72" s="1" t="s">
        <v>230</v>
      </c>
      <c r="AN72" s="1" t="s">
        <v>10</v>
      </c>
      <c r="AO72" s="6">
        <v>70</v>
      </c>
      <c r="AP72" s="6">
        <v>0.01</v>
      </c>
      <c r="AQ72" s="2" t="str">
        <f>HYPERLINK("https://auction.openprocurement.org/tenders/9fe4abb4f25f44b8967615cd27d7cf17")</f>
        <v>https://auction.openprocurement.org/tenders/9fe4abb4f25f44b8967615cd27d7cf17</v>
      </c>
      <c r="AR72" s="7">
        <v>42808.506096594712</v>
      </c>
      <c r="AS72" s="5">
        <v>42810</v>
      </c>
      <c r="AT72" s="5">
        <v>42830</v>
      </c>
      <c r="AU72" s="1" t="s">
        <v>444</v>
      </c>
      <c r="AV72" s="7">
        <v>42817.312093693508</v>
      </c>
      <c r="AW72" s="1" t="s">
        <v>184</v>
      </c>
      <c r="AX72" s="6">
        <v>6930</v>
      </c>
      <c r="AY72" s="1"/>
      <c r="AZ72" s="5">
        <v>43008</v>
      </c>
      <c r="BA72" s="7">
        <v>43100</v>
      </c>
      <c r="BB72" s="1" t="s">
        <v>477</v>
      </c>
      <c r="BC72" s="1"/>
      <c r="BD72" s="1" t="s">
        <v>295</v>
      </c>
    </row>
    <row r="73" spans="1:56" x14ac:dyDescent="0.25">
      <c r="A73" s="4">
        <v>68</v>
      </c>
      <c r="B73" s="2" t="str">
        <f>HYPERLINK("https://my.zakupki.prom.ua/remote/dispatcher/state_purchase_view/2024686", "UA-2017-02-07-002314-c")</f>
        <v>UA-2017-02-07-002314-c</v>
      </c>
      <c r="C73" s="2" t="s">
        <v>319</v>
      </c>
      <c r="D73" s="1" t="s">
        <v>369</v>
      </c>
      <c r="E73" s="1" t="s">
        <v>368</v>
      </c>
      <c r="F73" s="1" t="s">
        <v>166</v>
      </c>
      <c r="G73" s="1" t="s">
        <v>280</v>
      </c>
      <c r="H73" s="1" t="s">
        <v>404</v>
      </c>
      <c r="I73" s="1" t="s">
        <v>300</v>
      </c>
      <c r="J73" s="1" t="s">
        <v>56</v>
      </c>
      <c r="K73" s="1" t="s">
        <v>373</v>
      </c>
      <c r="L73" s="1" t="s">
        <v>373</v>
      </c>
      <c r="M73" s="1" t="s">
        <v>50</v>
      </c>
      <c r="N73" s="1" t="s">
        <v>50</v>
      </c>
      <c r="O73" s="1" t="s">
        <v>50</v>
      </c>
      <c r="P73" s="5">
        <v>42773</v>
      </c>
      <c r="Q73" s="5">
        <v>42773</v>
      </c>
      <c r="R73" s="5">
        <v>42778</v>
      </c>
      <c r="S73" s="5">
        <v>42779</v>
      </c>
      <c r="T73" s="5">
        <v>42782</v>
      </c>
      <c r="U73" s="7">
        <v>42783.461469907408</v>
      </c>
      <c r="V73" s="4">
        <v>4</v>
      </c>
      <c r="W73" s="6">
        <v>13000</v>
      </c>
      <c r="X73" s="1" t="s">
        <v>319</v>
      </c>
      <c r="Y73" s="4">
        <v>313</v>
      </c>
      <c r="Z73" s="6">
        <v>41.53</v>
      </c>
      <c r="AA73" s="1" t="s">
        <v>486</v>
      </c>
      <c r="AB73" s="1" t="s">
        <v>208</v>
      </c>
      <c r="AC73" s="1" t="s">
        <v>404</v>
      </c>
      <c r="AD73" s="1" t="s">
        <v>263</v>
      </c>
      <c r="AE73" s="1" t="s">
        <v>322</v>
      </c>
      <c r="AF73" s="6">
        <v>9998</v>
      </c>
      <c r="AG73" s="6">
        <v>31.942492012779553</v>
      </c>
      <c r="AH73" s="1" t="s">
        <v>325</v>
      </c>
      <c r="AI73" s="6">
        <v>3002</v>
      </c>
      <c r="AJ73" s="6">
        <v>0.23092307692307693</v>
      </c>
      <c r="AK73" s="1" t="s">
        <v>432</v>
      </c>
      <c r="AL73" s="1" t="s">
        <v>124</v>
      </c>
      <c r="AM73" s="1" t="s">
        <v>223</v>
      </c>
      <c r="AN73" s="1" t="s">
        <v>46</v>
      </c>
      <c r="AO73" s="6">
        <v>341</v>
      </c>
      <c r="AP73" s="6">
        <v>2.6230769230769231E-2</v>
      </c>
      <c r="AQ73" s="2" t="str">
        <f>HYPERLINK("https://auction.openprocurement.org/tenders/adf21318f5864a849f8bc3cb34100f0c")</f>
        <v>https://auction.openprocurement.org/tenders/adf21318f5864a849f8bc3cb34100f0c</v>
      </c>
      <c r="AR73" s="7">
        <v>42789.696927880948</v>
      </c>
      <c r="AS73" s="5">
        <v>42793</v>
      </c>
      <c r="AT73" s="5">
        <v>42808</v>
      </c>
      <c r="AU73" s="1" t="s">
        <v>444</v>
      </c>
      <c r="AV73" s="7">
        <v>42801.425755523196</v>
      </c>
      <c r="AW73" s="1" t="s">
        <v>179</v>
      </c>
      <c r="AX73" s="6">
        <v>12659</v>
      </c>
      <c r="AY73" s="1"/>
      <c r="AZ73" s="5">
        <v>42809</v>
      </c>
      <c r="BA73" s="7">
        <v>43100</v>
      </c>
      <c r="BB73" s="1" t="s">
        <v>477</v>
      </c>
      <c r="BC73" s="1"/>
      <c r="BD73" s="1" t="s">
        <v>295</v>
      </c>
    </row>
    <row r="74" spans="1:56" x14ac:dyDescent="0.25">
      <c r="A74" s="4">
        <v>69</v>
      </c>
      <c r="B74" s="2" t="str">
        <f>HYPERLINK("https://my.zakupki.prom.ua/remote/dispatcher/state_purchase_view/1949138", "UA-2017-02-02-002408-b")</f>
        <v>UA-2017-02-02-002408-b</v>
      </c>
      <c r="C74" s="2" t="s">
        <v>319</v>
      </c>
      <c r="D74" s="1" t="s">
        <v>408</v>
      </c>
      <c r="E74" s="1" t="s">
        <v>406</v>
      </c>
      <c r="F74" s="1" t="s">
        <v>81</v>
      </c>
      <c r="G74" s="1" t="s">
        <v>280</v>
      </c>
      <c r="H74" s="1" t="s">
        <v>404</v>
      </c>
      <c r="I74" s="1" t="s">
        <v>300</v>
      </c>
      <c r="J74" s="1" t="s">
        <v>56</v>
      </c>
      <c r="K74" s="1" t="s">
        <v>373</v>
      </c>
      <c r="L74" s="1" t="s">
        <v>373</v>
      </c>
      <c r="M74" s="1" t="s">
        <v>50</v>
      </c>
      <c r="N74" s="1" t="s">
        <v>50</v>
      </c>
      <c r="O74" s="1" t="s">
        <v>50</v>
      </c>
      <c r="P74" s="5">
        <v>42768</v>
      </c>
      <c r="Q74" s="5">
        <v>42768</v>
      </c>
      <c r="R74" s="5">
        <v>42774</v>
      </c>
      <c r="S74" s="5">
        <v>42775</v>
      </c>
      <c r="T74" s="5">
        <v>42780</v>
      </c>
      <c r="U74" s="7">
        <v>42781.507037037038</v>
      </c>
      <c r="V74" s="4">
        <v>5</v>
      </c>
      <c r="W74" s="6">
        <v>7200</v>
      </c>
      <c r="X74" s="1" t="s">
        <v>319</v>
      </c>
      <c r="Y74" s="4">
        <v>8</v>
      </c>
      <c r="Z74" s="6">
        <v>900</v>
      </c>
      <c r="AA74" s="1" t="s">
        <v>486</v>
      </c>
      <c r="AB74" s="1" t="s">
        <v>208</v>
      </c>
      <c r="AC74" s="1" t="s">
        <v>404</v>
      </c>
      <c r="AD74" s="1" t="s">
        <v>263</v>
      </c>
      <c r="AE74" s="1" t="s">
        <v>322</v>
      </c>
      <c r="AF74" s="6">
        <v>5500</v>
      </c>
      <c r="AG74" s="6">
        <v>687.5</v>
      </c>
      <c r="AH74" s="1" t="s">
        <v>421</v>
      </c>
      <c r="AI74" s="6">
        <v>1700</v>
      </c>
      <c r="AJ74" s="6">
        <v>0.2361111111111111</v>
      </c>
      <c r="AK74" s="1" t="s">
        <v>421</v>
      </c>
      <c r="AL74" s="1" t="s">
        <v>105</v>
      </c>
      <c r="AM74" s="1" t="s">
        <v>239</v>
      </c>
      <c r="AN74" s="1" t="s">
        <v>26</v>
      </c>
      <c r="AO74" s="6">
        <v>1700</v>
      </c>
      <c r="AP74" s="6">
        <v>0.2361111111111111</v>
      </c>
      <c r="AQ74" s="2" t="str">
        <f>HYPERLINK("https://auction.openprocurement.org/tenders/29e00720fa614c1f9276334919d9d5ee")</f>
        <v>https://auction.openprocurement.org/tenders/29e00720fa614c1f9276334919d9d5ee</v>
      </c>
      <c r="AR74" s="7">
        <v>42783.52279074242</v>
      </c>
      <c r="AS74" s="5">
        <v>42787</v>
      </c>
      <c r="AT74" s="5">
        <v>42804</v>
      </c>
      <c r="AU74" s="1" t="s">
        <v>444</v>
      </c>
      <c r="AV74" s="7">
        <v>42794.455763039441</v>
      </c>
      <c r="AW74" s="1" t="s">
        <v>172</v>
      </c>
      <c r="AX74" s="6">
        <v>5500</v>
      </c>
      <c r="AY74" s="1"/>
      <c r="AZ74" s="5">
        <v>42809</v>
      </c>
      <c r="BA74" s="7">
        <v>43100</v>
      </c>
      <c r="BB74" s="1" t="s">
        <v>477</v>
      </c>
      <c r="BC74" s="1"/>
      <c r="BD74" s="1" t="s">
        <v>295</v>
      </c>
    </row>
    <row r="75" spans="1:56" x14ac:dyDescent="0.25">
      <c r="A75" s="4">
        <v>70</v>
      </c>
      <c r="B75" s="2" t="str">
        <f>HYPERLINK("https://my.zakupki.prom.ua/remote/dispatcher/state_purchase_view/1944223", "UA-2017-02-02-001838-b")</f>
        <v>UA-2017-02-02-001838-b</v>
      </c>
      <c r="C75" s="2" t="s">
        <v>319</v>
      </c>
      <c r="D75" s="1" t="s">
        <v>253</v>
      </c>
      <c r="E75" s="1" t="s">
        <v>252</v>
      </c>
      <c r="F75" s="1" t="s">
        <v>63</v>
      </c>
      <c r="G75" s="1" t="s">
        <v>280</v>
      </c>
      <c r="H75" s="1" t="s">
        <v>404</v>
      </c>
      <c r="I75" s="1" t="s">
        <v>300</v>
      </c>
      <c r="J75" s="1" t="s">
        <v>56</v>
      </c>
      <c r="K75" s="1" t="s">
        <v>373</v>
      </c>
      <c r="L75" s="1" t="s">
        <v>373</v>
      </c>
      <c r="M75" s="1" t="s">
        <v>50</v>
      </c>
      <c r="N75" s="1" t="s">
        <v>50</v>
      </c>
      <c r="O75" s="1" t="s">
        <v>50</v>
      </c>
      <c r="P75" s="5">
        <v>42768</v>
      </c>
      <c r="Q75" s="5">
        <v>42768</v>
      </c>
      <c r="R75" s="5">
        <v>42774</v>
      </c>
      <c r="S75" s="5">
        <v>42775</v>
      </c>
      <c r="T75" s="5">
        <v>42780</v>
      </c>
      <c r="U75" s="7">
        <v>42781.620439814818</v>
      </c>
      <c r="V75" s="4">
        <v>2</v>
      </c>
      <c r="W75" s="6">
        <v>27200</v>
      </c>
      <c r="X75" s="1" t="s">
        <v>319</v>
      </c>
      <c r="Y75" s="1" t="s">
        <v>448</v>
      </c>
      <c r="Z75" s="1" t="s">
        <v>448</v>
      </c>
      <c r="AA75" s="1" t="s">
        <v>448</v>
      </c>
      <c r="AB75" s="1" t="s">
        <v>208</v>
      </c>
      <c r="AC75" s="1" t="s">
        <v>404</v>
      </c>
      <c r="AD75" s="1" t="s">
        <v>263</v>
      </c>
      <c r="AE75" s="1" t="s">
        <v>322</v>
      </c>
      <c r="AF75" s="6">
        <v>25350</v>
      </c>
      <c r="AG75" s="1" t="s">
        <v>448</v>
      </c>
      <c r="AH75" s="1" t="s">
        <v>384</v>
      </c>
      <c r="AI75" s="6">
        <v>1850</v>
      </c>
      <c r="AJ75" s="6">
        <v>6.8014705882352935E-2</v>
      </c>
      <c r="AK75" s="1" t="s">
        <v>324</v>
      </c>
      <c r="AL75" s="1" t="s">
        <v>151</v>
      </c>
      <c r="AM75" s="1" t="s">
        <v>221</v>
      </c>
      <c r="AN75" s="1" t="s">
        <v>37</v>
      </c>
      <c r="AO75" s="6">
        <v>1800</v>
      </c>
      <c r="AP75" s="6">
        <v>6.6176470588235295E-2</v>
      </c>
      <c r="AQ75" s="2" t="str">
        <f>HYPERLINK("https://auction.openprocurement.org/tenders/2d361d50bf3b4824abf9bab80c28e847")</f>
        <v>https://auction.openprocurement.org/tenders/2d361d50bf3b4824abf9bab80c28e847</v>
      </c>
      <c r="AR75" s="7">
        <v>42794.45026863354</v>
      </c>
      <c r="AS75" s="5">
        <v>42796</v>
      </c>
      <c r="AT75" s="5">
        <v>42804</v>
      </c>
      <c r="AU75" s="1" t="s">
        <v>444</v>
      </c>
      <c r="AV75" s="7">
        <v>42801.518420681736</v>
      </c>
      <c r="AW75" s="1" t="s">
        <v>58</v>
      </c>
      <c r="AX75" s="6">
        <v>25400</v>
      </c>
      <c r="AY75" s="1"/>
      <c r="AZ75" s="5">
        <v>43100</v>
      </c>
      <c r="BA75" s="7">
        <v>43100</v>
      </c>
      <c r="BB75" s="1" t="s">
        <v>477</v>
      </c>
      <c r="BC75" s="1"/>
      <c r="BD75" s="1" t="s">
        <v>295</v>
      </c>
    </row>
    <row r="76" spans="1:56" x14ac:dyDescent="0.25">
      <c r="A76" s="4">
        <v>71</v>
      </c>
      <c r="B76" s="2" t="str">
        <f>HYPERLINK("https://my.zakupki.prom.ua/remote/dispatcher/state_purchase_view/1272647", "UA-2016-12-21-002064-b")</f>
        <v>UA-2016-12-21-002064-b</v>
      </c>
      <c r="C76" s="2" t="s">
        <v>319</v>
      </c>
      <c r="D76" s="1" t="s">
        <v>277</v>
      </c>
      <c r="E76" s="1" t="s">
        <v>274</v>
      </c>
      <c r="F76" s="1" t="s">
        <v>170</v>
      </c>
      <c r="G76" s="1" t="s">
        <v>280</v>
      </c>
      <c r="H76" s="1" t="s">
        <v>404</v>
      </c>
      <c r="I76" s="1" t="s">
        <v>300</v>
      </c>
      <c r="J76" s="1" t="s">
        <v>56</v>
      </c>
      <c r="K76" s="1" t="s">
        <v>373</v>
      </c>
      <c r="L76" s="1" t="s">
        <v>373</v>
      </c>
      <c r="M76" s="1" t="s">
        <v>50</v>
      </c>
      <c r="N76" s="1" t="s">
        <v>50</v>
      </c>
      <c r="O76" s="1" t="s">
        <v>50</v>
      </c>
      <c r="P76" s="5">
        <v>42725</v>
      </c>
      <c r="Q76" s="5">
        <v>42725</v>
      </c>
      <c r="R76" s="5">
        <v>42730</v>
      </c>
      <c r="S76" s="5">
        <v>42730</v>
      </c>
      <c r="T76" s="5">
        <v>42733</v>
      </c>
      <c r="U76" s="1" t="s">
        <v>440</v>
      </c>
      <c r="V76" s="4">
        <v>1</v>
      </c>
      <c r="W76" s="6">
        <v>25000</v>
      </c>
      <c r="X76" s="1" t="s">
        <v>319</v>
      </c>
      <c r="Y76" s="4">
        <v>1</v>
      </c>
      <c r="Z76" s="6">
        <v>25000</v>
      </c>
      <c r="AA76" s="1" t="s">
        <v>466</v>
      </c>
      <c r="AB76" s="1" t="s">
        <v>208</v>
      </c>
      <c r="AC76" s="1" t="s">
        <v>404</v>
      </c>
      <c r="AD76" s="1" t="s">
        <v>263</v>
      </c>
      <c r="AE76" s="1" t="s">
        <v>322</v>
      </c>
      <c r="AF76" s="6">
        <v>25000</v>
      </c>
      <c r="AG76" s="6">
        <v>25000</v>
      </c>
      <c r="AH76" s="1" t="s">
        <v>336</v>
      </c>
      <c r="AI76" s="1"/>
      <c r="AJ76" s="1"/>
      <c r="AK76" s="1" t="s">
        <v>336</v>
      </c>
      <c r="AL76" s="1" t="s">
        <v>127</v>
      </c>
      <c r="AM76" s="1" t="s">
        <v>241</v>
      </c>
      <c r="AN76" s="1" t="s">
        <v>48</v>
      </c>
      <c r="AO76" s="1"/>
      <c r="AP76" s="1"/>
      <c r="AQ76" s="2"/>
      <c r="AR76" s="7">
        <v>42734.417151962189</v>
      </c>
      <c r="AS76" s="5">
        <v>42739</v>
      </c>
      <c r="AT76" s="5">
        <v>42760</v>
      </c>
      <c r="AU76" s="1" t="s">
        <v>444</v>
      </c>
      <c r="AV76" s="7">
        <v>42754.619765744865</v>
      </c>
      <c r="AW76" s="1" t="s">
        <v>110</v>
      </c>
      <c r="AX76" s="6">
        <v>25000</v>
      </c>
      <c r="AY76" s="5">
        <v>42754</v>
      </c>
      <c r="AZ76" s="5">
        <v>42756</v>
      </c>
      <c r="BA76" s="7">
        <v>43100</v>
      </c>
      <c r="BB76" s="1" t="s">
        <v>477</v>
      </c>
      <c r="BC76" s="1"/>
      <c r="BD76" s="1" t="s">
        <v>295</v>
      </c>
    </row>
    <row r="77" spans="1:56" x14ac:dyDescent="0.25">
      <c r="A77" s="4">
        <v>72</v>
      </c>
      <c r="B77" s="2" t="str">
        <f>HYPERLINK("https://my.zakupki.prom.ua/remote/dispatcher/state_purchase_view/1208640", "UA-2016-12-15-001615-b")</f>
        <v>UA-2016-12-15-001615-b</v>
      </c>
      <c r="C77" s="2" t="s">
        <v>319</v>
      </c>
      <c r="D77" s="1" t="s">
        <v>472</v>
      </c>
      <c r="E77" s="1" t="s">
        <v>472</v>
      </c>
      <c r="F77" s="1" t="s">
        <v>201</v>
      </c>
      <c r="G77" s="1" t="s">
        <v>280</v>
      </c>
      <c r="H77" s="1" t="s">
        <v>404</v>
      </c>
      <c r="I77" s="1" t="s">
        <v>300</v>
      </c>
      <c r="J77" s="1" t="s">
        <v>56</v>
      </c>
      <c r="K77" s="1" t="s">
        <v>373</v>
      </c>
      <c r="L77" s="1" t="s">
        <v>373</v>
      </c>
      <c r="M77" s="1" t="s">
        <v>50</v>
      </c>
      <c r="N77" s="1" t="s">
        <v>50</v>
      </c>
      <c r="O77" s="1" t="s">
        <v>50</v>
      </c>
      <c r="P77" s="5">
        <v>42719</v>
      </c>
      <c r="Q77" s="5">
        <v>42719</v>
      </c>
      <c r="R77" s="5">
        <v>42725</v>
      </c>
      <c r="S77" s="5">
        <v>42725</v>
      </c>
      <c r="T77" s="5">
        <v>42729</v>
      </c>
      <c r="U77" s="7">
        <v>42730.46665509259</v>
      </c>
      <c r="V77" s="4">
        <v>4</v>
      </c>
      <c r="W77" s="6">
        <v>5640</v>
      </c>
      <c r="X77" s="1" t="s">
        <v>319</v>
      </c>
      <c r="Y77" s="4">
        <v>2000</v>
      </c>
      <c r="Z77" s="6">
        <v>2.82</v>
      </c>
      <c r="AA77" s="1" t="s">
        <v>453</v>
      </c>
      <c r="AB77" s="1" t="s">
        <v>208</v>
      </c>
      <c r="AC77" s="1" t="s">
        <v>404</v>
      </c>
      <c r="AD77" s="1" t="s">
        <v>263</v>
      </c>
      <c r="AE77" s="1" t="s">
        <v>322</v>
      </c>
      <c r="AF77" s="6">
        <v>3200</v>
      </c>
      <c r="AG77" s="6">
        <v>1.6</v>
      </c>
      <c r="AH77" s="1" t="s">
        <v>337</v>
      </c>
      <c r="AI77" s="6">
        <v>2440</v>
      </c>
      <c r="AJ77" s="6">
        <v>0.43262411347517732</v>
      </c>
      <c r="AK77" s="1" t="s">
        <v>337</v>
      </c>
      <c r="AL77" s="1" t="s">
        <v>141</v>
      </c>
      <c r="AM77" s="1" t="s">
        <v>206</v>
      </c>
      <c r="AN77" s="1" t="s">
        <v>32</v>
      </c>
      <c r="AO77" s="6">
        <v>2440</v>
      </c>
      <c r="AP77" s="6">
        <v>0.43262411347517732</v>
      </c>
      <c r="AQ77" s="2" t="str">
        <f>HYPERLINK("https://auction.openprocurement.org/tenders/3b30399a8d9f40acb1bd6a9dafdce573")</f>
        <v>https://auction.openprocurement.org/tenders/3b30399a8d9f40acb1bd6a9dafdce573</v>
      </c>
      <c r="AR77" s="7">
        <v>42732.486981533439</v>
      </c>
      <c r="AS77" s="5">
        <v>42734</v>
      </c>
      <c r="AT77" s="5">
        <v>42755</v>
      </c>
      <c r="AU77" s="1" t="s">
        <v>444</v>
      </c>
      <c r="AV77" s="7">
        <v>42751.549203649622</v>
      </c>
      <c r="AW77" s="1" t="s">
        <v>147</v>
      </c>
      <c r="AX77" s="6">
        <v>3200</v>
      </c>
      <c r="AY77" s="5">
        <v>42736</v>
      </c>
      <c r="AZ77" s="5">
        <v>43100</v>
      </c>
      <c r="BA77" s="7">
        <v>43100</v>
      </c>
      <c r="BB77" s="1" t="s">
        <v>477</v>
      </c>
      <c r="BC77" s="1"/>
      <c r="BD77" s="1" t="s">
        <v>295</v>
      </c>
    </row>
    <row r="78" spans="1:56" x14ac:dyDescent="0.25">
      <c r="A78" s="4">
        <v>73</v>
      </c>
      <c r="B78" s="2" t="str">
        <f>HYPERLINK("https://my.zakupki.prom.ua/remote/dispatcher/state_purchase_view/1190639", "UA-2016-12-14-000754-b")</f>
        <v>UA-2016-12-14-000754-b</v>
      </c>
      <c r="C78" s="2" t="s">
        <v>319</v>
      </c>
      <c r="D78" s="1" t="s">
        <v>467</v>
      </c>
      <c r="E78" s="1" t="s">
        <v>467</v>
      </c>
      <c r="F78" s="1" t="s">
        <v>199</v>
      </c>
      <c r="G78" s="1" t="s">
        <v>280</v>
      </c>
      <c r="H78" s="1" t="s">
        <v>404</v>
      </c>
      <c r="I78" s="1" t="s">
        <v>300</v>
      </c>
      <c r="J78" s="1" t="s">
        <v>56</v>
      </c>
      <c r="K78" s="1" t="s">
        <v>373</v>
      </c>
      <c r="L78" s="1" t="s">
        <v>373</v>
      </c>
      <c r="M78" s="1" t="s">
        <v>50</v>
      </c>
      <c r="N78" s="1" t="s">
        <v>50</v>
      </c>
      <c r="O78" s="1" t="s">
        <v>50</v>
      </c>
      <c r="P78" s="5">
        <v>42718</v>
      </c>
      <c r="Q78" s="5">
        <v>42718</v>
      </c>
      <c r="R78" s="5">
        <v>42723</v>
      </c>
      <c r="S78" s="5">
        <v>42724</v>
      </c>
      <c r="T78" s="5">
        <v>42726</v>
      </c>
      <c r="U78" s="7">
        <v>42727.613738425927</v>
      </c>
      <c r="V78" s="4">
        <v>2</v>
      </c>
      <c r="W78" s="6">
        <v>155947</v>
      </c>
      <c r="X78" s="1" t="s">
        <v>319</v>
      </c>
      <c r="Y78" s="4">
        <v>2600</v>
      </c>
      <c r="Z78" s="6">
        <v>59.98</v>
      </c>
      <c r="AA78" s="1" t="s">
        <v>454</v>
      </c>
      <c r="AB78" s="1" t="s">
        <v>208</v>
      </c>
      <c r="AC78" s="1" t="s">
        <v>404</v>
      </c>
      <c r="AD78" s="1" t="s">
        <v>263</v>
      </c>
      <c r="AE78" s="1" t="s">
        <v>322</v>
      </c>
      <c r="AF78" s="6">
        <v>119600</v>
      </c>
      <c r="AG78" s="6">
        <v>46</v>
      </c>
      <c r="AH78" s="1" t="s">
        <v>393</v>
      </c>
      <c r="AI78" s="6">
        <v>36347</v>
      </c>
      <c r="AJ78" s="6">
        <v>0.23307277472474622</v>
      </c>
      <c r="AK78" s="1" t="s">
        <v>393</v>
      </c>
      <c r="AL78" s="1" t="s">
        <v>145</v>
      </c>
      <c r="AM78" s="1" t="s">
        <v>216</v>
      </c>
      <c r="AN78" s="1" t="s">
        <v>20</v>
      </c>
      <c r="AO78" s="6">
        <v>36347</v>
      </c>
      <c r="AP78" s="6">
        <v>0.23307277472474622</v>
      </c>
      <c r="AQ78" s="2" t="str">
        <f>HYPERLINK("https://auction.openprocurement.org/tenders/45578c2e275b408c9ae164333f507084")</f>
        <v>https://auction.openprocurement.org/tenders/45578c2e275b408c9ae164333f507084</v>
      </c>
      <c r="AR78" s="7">
        <v>42731.685566840686</v>
      </c>
      <c r="AS78" s="5">
        <v>42733</v>
      </c>
      <c r="AT78" s="5">
        <v>42753</v>
      </c>
      <c r="AU78" s="1" t="s">
        <v>444</v>
      </c>
      <c r="AV78" s="7">
        <v>42755.594398190682</v>
      </c>
      <c r="AW78" s="1" t="s">
        <v>89</v>
      </c>
      <c r="AX78" s="6">
        <v>119600</v>
      </c>
      <c r="AY78" s="5">
        <v>42736</v>
      </c>
      <c r="AZ78" s="5">
        <v>43100</v>
      </c>
      <c r="BA78" s="7">
        <v>43100</v>
      </c>
      <c r="BB78" s="1" t="s">
        <v>477</v>
      </c>
      <c r="BC78" s="1"/>
      <c r="BD78" s="1"/>
    </row>
    <row r="79" spans="1:56" x14ac:dyDescent="0.25">
      <c r="A79" s="4">
        <v>74</v>
      </c>
      <c r="B79" s="2" t="str">
        <f>HYPERLINK("https://my.zakupki.prom.ua/remote/dispatcher/state_purchase_view/1183026", "UA-2016-12-13-002124-b")</f>
        <v>UA-2016-12-13-002124-b</v>
      </c>
      <c r="C79" s="2" t="s">
        <v>319</v>
      </c>
      <c r="D79" s="1" t="s">
        <v>285</v>
      </c>
      <c r="E79" s="1" t="s">
        <v>438</v>
      </c>
      <c r="F79" s="1" t="s">
        <v>64</v>
      </c>
      <c r="G79" s="1" t="s">
        <v>344</v>
      </c>
      <c r="H79" s="1" t="s">
        <v>404</v>
      </c>
      <c r="I79" s="1" t="s">
        <v>300</v>
      </c>
      <c r="J79" s="1" t="s">
        <v>56</v>
      </c>
      <c r="K79" s="1" t="s">
        <v>373</v>
      </c>
      <c r="L79" s="1" t="s">
        <v>373</v>
      </c>
      <c r="M79" s="1" t="s">
        <v>50</v>
      </c>
      <c r="N79" s="1" t="s">
        <v>50</v>
      </c>
      <c r="O79" s="1" t="s">
        <v>50</v>
      </c>
      <c r="P79" s="5">
        <v>42717</v>
      </c>
      <c r="Q79" s="1"/>
      <c r="R79" s="1"/>
      <c r="S79" s="1"/>
      <c r="T79" s="1"/>
      <c r="U79" s="1" t="s">
        <v>439</v>
      </c>
      <c r="V79" s="4">
        <v>1</v>
      </c>
      <c r="W79" s="6">
        <v>1281481.82</v>
      </c>
      <c r="X79" s="1" t="s">
        <v>319</v>
      </c>
      <c r="Y79" s="1" t="s">
        <v>448</v>
      </c>
      <c r="Z79" s="1" t="s">
        <v>448</v>
      </c>
      <c r="AA79" s="1" t="s">
        <v>448</v>
      </c>
      <c r="AB79" s="1" t="s">
        <v>208</v>
      </c>
      <c r="AC79" s="1" t="s">
        <v>404</v>
      </c>
      <c r="AD79" s="1" t="s">
        <v>263</v>
      </c>
      <c r="AE79" s="1" t="s">
        <v>322</v>
      </c>
      <c r="AF79" s="6">
        <v>1281481.82</v>
      </c>
      <c r="AG79" s="1" t="s">
        <v>448</v>
      </c>
      <c r="AH79" s="1"/>
      <c r="AI79" s="1"/>
      <c r="AJ79" s="1"/>
      <c r="AK79" s="1" t="s">
        <v>366</v>
      </c>
      <c r="AL79" s="1" t="s">
        <v>100</v>
      </c>
      <c r="AM79" s="1"/>
      <c r="AN79" s="1" t="s">
        <v>4</v>
      </c>
      <c r="AO79" s="1"/>
      <c r="AP79" s="1"/>
      <c r="AQ79" s="2"/>
      <c r="AR79" s="1"/>
      <c r="AS79" s="5">
        <v>42723</v>
      </c>
      <c r="AT79" s="5">
        <v>42738</v>
      </c>
      <c r="AU79" s="1" t="s">
        <v>444</v>
      </c>
      <c r="AV79" s="7">
        <v>42755.629697963683</v>
      </c>
      <c r="AW79" s="1" t="s">
        <v>52</v>
      </c>
      <c r="AX79" s="6">
        <v>1281481.82</v>
      </c>
      <c r="AY79" s="5">
        <v>42736</v>
      </c>
      <c r="AZ79" s="5">
        <v>43100</v>
      </c>
      <c r="BA79" s="7">
        <v>43100</v>
      </c>
      <c r="BB79" s="1" t="s">
        <v>477</v>
      </c>
      <c r="BC79" s="1"/>
      <c r="BD79" s="1"/>
    </row>
    <row r="80" spans="1:56" x14ac:dyDescent="0.25">
      <c r="A80" s="4">
        <v>75</v>
      </c>
      <c r="B80" s="2" t="str">
        <f>HYPERLINK("https://my.zakupki.prom.ua/remote/dispatcher/state_purchase_view/1175256", "чернетка")</f>
        <v>чернетка</v>
      </c>
      <c r="C80" s="2" t="s">
        <v>319</v>
      </c>
      <c r="D80" s="1" t="s">
        <v>285</v>
      </c>
      <c r="E80" s="1"/>
      <c r="F80" s="1"/>
      <c r="G80" s="1" t="s">
        <v>343</v>
      </c>
      <c r="H80" s="1" t="s">
        <v>322</v>
      </c>
      <c r="I80" s="1" t="s">
        <v>301</v>
      </c>
      <c r="J80" s="1" t="s">
        <v>56</v>
      </c>
      <c r="K80" s="1"/>
      <c r="L80" s="1"/>
      <c r="M80" s="1" t="s">
        <v>50</v>
      </c>
      <c r="N80" s="1" t="s">
        <v>50</v>
      </c>
      <c r="O80" s="1" t="s">
        <v>50</v>
      </c>
      <c r="P80" s="5">
        <v>42717</v>
      </c>
      <c r="Q80" s="1"/>
      <c r="R80" s="1"/>
      <c r="S80" s="1"/>
      <c r="T80" s="1"/>
      <c r="U80" s="1" t="s">
        <v>442</v>
      </c>
      <c r="V80" s="1"/>
      <c r="W80" s="6">
        <v>1281481.82</v>
      </c>
      <c r="X80" s="1" t="s">
        <v>319</v>
      </c>
      <c r="Y80" s="4">
        <v>0</v>
      </c>
      <c r="Z80" s="4">
        <v>0</v>
      </c>
      <c r="AA80" s="1"/>
      <c r="AB80" s="1" t="s">
        <v>208</v>
      </c>
      <c r="AC80" s="1" t="s">
        <v>322</v>
      </c>
      <c r="AD80" s="1" t="s">
        <v>263</v>
      </c>
      <c r="AE80" s="1" t="s">
        <v>322</v>
      </c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2"/>
      <c r="AR80" s="1"/>
      <c r="AS80" s="1"/>
      <c r="AT80" s="1"/>
      <c r="AU80" s="1" t="s">
        <v>483</v>
      </c>
      <c r="AV80" s="1"/>
      <c r="AW80" s="1"/>
      <c r="AX80" s="1"/>
      <c r="AY80" s="1"/>
      <c r="AZ80" s="1"/>
      <c r="BA80" s="1"/>
      <c r="BB80" s="1"/>
      <c r="BC80" s="1"/>
      <c r="BD80" s="1"/>
    </row>
    <row r="81" spans="1:56" x14ac:dyDescent="0.25">
      <c r="A81" s="4">
        <v>76</v>
      </c>
      <c r="B81" s="2" t="str">
        <f>HYPERLINK("https://my.zakupki.prom.ua/remote/dispatcher/state_purchase_view/1171803", "UA-2016-12-13-000321-b")</f>
        <v>UA-2016-12-13-000321-b</v>
      </c>
      <c r="C81" s="2" t="s">
        <v>319</v>
      </c>
      <c r="D81" s="1" t="s">
        <v>313</v>
      </c>
      <c r="E81" s="1" t="s">
        <v>315</v>
      </c>
      <c r="F81" s="1" t="s">
        <v>203</v>
      </c>
      <c r="G81" s="1" t="s">
        <v>280</v>
      </c>
      <c r="H81" s="1" t="s">
        <v>404</v>
      </c>
      <c r="I81" s="1" t="s">
        <v>300</v>
      </c>
      <c r="J81" s="1" t="s">
        <v>56</v>
      </c>
      <c r="K81" s="1" t="s">
        <v>373</v>
      </c>
      <c r="L81" s="1" t="s">
        <v>373</v>
      </c>
      <c r="M81" s="1" t="s">
        <v>50</v>
      </c>
      <c r="N81" s="1" t="s">
        <v>50</v>
      </c>
      <c r="O81" s="1" t="s">
        <v>50</v>
      </c>
      <c r="P81" s="5">
        <v>42717</v>
      </c>
      <c r="Q81" s="5">
        <v>42717</v>
      </c>
      <c r="R81" s="5">
        <v>42720</v>
      </c>
      <c r="S81" s="5">
        <v>42721</v>
      </c>
      <c r="T81" s="5">
        <v>42725</v>
      </c>
      <c r="U81" s="1" t="s">
        <v>440</v>
      </c>
      <c r="V81" s="4">
        <v>1</v>
      </c>
      <c r="W81" s="6">
        <v>80000</v>
      </c>
      <c r="X81" s="1" t="s">
        <v>319</v>
      </c>
      <c r="Y81" s="4">
        <v>1</v>
      </c>
      <c r="Z81" s="6">
        <v>80000</v>
      </c>
      <c r="AA81" s="1" t="s">
        <v>466</v>
      </c>
      <c r="AB81" s="1" t="s">
        <v>208</v>
      </c>
      <c r="AC81" s="1" t="s">
        <v>404</v>
      </c>
      <c r="AD81" s="1" t="s">
        <v>263</v>
      </c>
      <c r="AE81" s="1" t="s">
        <v>322</v>
      </c>
      <c r="AF81" s="6">
        <v>80000</v>
      </c>
      <c r="AG81" s="6">
        <v>80000</v>
      </c>
      <c r="AH81" s="1" t="s">
        <v>422</v>
      </c>
      <c r="AI81" s="1"/>
      <c r="AJ81" s="1"/>
      <c r="AK81" s="1" t="s">
        <v>422</v>
      </c>
      <c r="AL81" s="1" t="s">
        <v>82</v>
      </c>
      <c r="AM81" s="1" t="s">
        <v>240</v>
      </c>
      <c r="AN81" s="1" t="s">
        <v>47</v>
      </c>
      <c r="AO81" s="1"/>
      <c r="AP81" s="1"/>
      <c r="AQ81" s="2"/>
      <c r="AR81" s="7">
        <v>42730.69037002726</v>
      </c>
      <c r="AS81" s="5">
        <v>42732</v>
      </c>
      <c r="AT81" s="5">
        <v>42750</v>
      </c>
      <c r="AU81" s="1" t="s">
        <v>444</v>
      </c>
      <c r="AV81" s="7">
        <v>42755.607156715385</v>
      </c>
      <c r="AW81" s="1" t="s">
        <v>66</v>
      </c>
      <c r="AX81" s="6">
        <v>80000</v>
      </c>
      <c r="AY81" s="5">
        <v>42736</v>
      </c>
      <c r="AZ81" s="5">
        <v>42749</v>
      </c>
      <c r="BA81" s="7">
        <v>43100</v>
      </c>
      <c r="BB81" s="1" t="s">
        <v>477</v>
      </c>
      <c r="BC81" s="1"/>
      <c r="BD81" s="1" t="s">
        <v>295</v>
      </c>
    </row>
    <row r="82" spans="1:56" x14ac:dyDescent="0.25">
      <c r="A82" s="4">
        <v>77</v>
      </c>
      <c r="B82" s="2" t="str">
        <f>HYPERLINK("https://my.zakupki.prom.ua/remote/dispatcher/state_purchase_view/1049803", "UA-2016-11-29-001335-a")</f>
        <v>UA-2016-11-29-001335-a</v>
      </c>
      <c r="C82" s="2" t="s">
        <v>319</v>
      </c>
      <c r="D82" s="1" t="s">
        <v>308</v>
      </c>
      <c r="E82" s="1" t="s">
        <v>307</v>
      </c>
      <c r="F82" s="1" t="s">
        <v>163</v>
      </c>
      <c r="G82" s="1" t="s">
        <v>280</v>
      </c>
      <c r="H82" s="1" t="s">
        <v>404</v>
      </c>
      <c r="I82" s="1" t="s">
        <v>300</v>
      </c>
      <c r="J82" s="1" t="s">
        <v>56</v>
      </c>
      <c r="K82" s="1" t="s">
        <v>373</v>
      </c>
      <c r="L82" s="1" t="s">
        <v>373</v>
      </c>
      <c r="M82" s="1" t="s">
        <v>50</v>
      </c>
      <c r="N82" s="1" t="s">
        <v>50</v>
      </c>
      <c r="O82" s="1" t="s">
        <v>50</v>
      </c>
      <c r="P82" s="5">
        <v>42703</v>
      </c>
      <c r="Q82" s="5">
        <v>42703</v>
      </c>
      <c r="R82" s="5">
        <v>42708</v>
      </c>
      <c r="S82" s="5">
        <v>42708</v>
      </c>
      <c r="T82" s="5">
        <v>42711</v>
      </c>
      <c r="U82" s="1" t="s">
        <v>440</v>
      </c>
      <c r="V82" s="4">
        <v>0</v>
      </c>
      <c r="W82" s="6">
        <v>50000</v>
      </c>
      <c r="X82" s="1" t="s">
        <v>319</v>
      </c>
      <c r="Y82" s="4">
        <v>1</v>
      </c>
      <c r="Z82" s="6">
        <v>50000</v>
      </c>
      <c r="AA82" s="1" t="s">
        <v>486</v>
      </c>
      <c r="AB82" s="1" t="s">
        <v>208</v>
      </c>
      <c r="AC82" s="1" t="s">
        <v>404</v>
      </c>
      <c r="AD82" s="1" t="s">
        <v>263</v>
      </c>
      <c r="AE82" s="1" t="s">
        <v>322</v>
      </c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2"/>
      <c r="AR82" s="1"/>
      <c r="AS82" s="1"/>
      <c r="AT82" s="1"/>
      <c r="AU82" s="1" t="s">
        <v>445</v>
      </c>
      <c r="AV82" s="7">
        <v>42711.961621149814</v>
      </c>
      <c r="AW82" s="1"/>
      <c r="AX82" s="1"/>
      <c r="AY82" s="1"/>
      <c r="AZ82" s="5">
        <v>42722</v>
      </c>
      <c r="BA82" s="1"/>
      <c r="BB82" s="1"/>
      <c r="BC82" s="1"/>
      <c r="BD82" s="1"/>
    </row>
    <row r="83" spans="1:56" x14ac:dyDescent="0.25">
      <c r="A83" s="4">
        <v>78</v>
      </c>
      <c r="B83" s="2" t="str">
        <f>HYPERLINK("https://my.zakupki.prom.ua/remote/dispatcher/state_purchase_view/1048748", "UA-2016-11-29-001181-a")</f>
        <v>UA-2016-11-29-001181-a</v>
      </c>
      <c r="C83" s="2" t="s">
        <v>319</v>
      </c>
      <c r="D83" s="1" t="s">
        <v>478</v>
      </c>
      <c r="E83" s="1" t="s">
        <v>478</v>
      </c>
      <c r="F83" s="1" t="s">
        <v>166</v>
      </c>
      <c r="G83" s="1" t="s">
        <v>280</v>
      </c>
      <c r="H83" s="1" t="s">
        <v>404</v>
      </c>
      <c r="I83" s="1" t="s">
        <v>300</v>
      </c>
      <c r="J83" s="1" t="s">
        <v>56</v>
      </c>
      <c r="K83" s="1" t="s">
        <v>373</v>
      </c>
      <c r="L83" s="1" t="s">
        <v>373</v>
      </c>
      <c r="M83" s="1" t="s">
        <v>50</v>
      </c>
      <c r="N83" s="1" t="s">
        <v>50</v>
      </c>
      <c r="O83" s="1" t="s">
        <v>50</v>
      </c>
      <c r="P83" s="5">
        <v>42703</v>
      </c>
      <c r="Q83" s="5">
        <v>42703</v>
      </c>
      <c r="R83" s="5">
        <v>42708</v>
      </c>
      <c r="S83" s="5">
        <v>42708</v>
      </c>
      <c r="T83" s="5">
        <v>42712</v>
      </c>
      <c r="U83" s="1" t="s">
        <v>440</v>
      </c>
      <c r="V83" s="4">
        <v>0</v>
      </c>
      <c r="W83" s="6">
        <v>20000</v>
      </c>
      <c r="X83" s="1" t="s">
        <v>319</v>
      </c>
      <c r="Y83" s="4">
        <v>326</v>
      </c>
      <c r="Z83" s="6">
        <v>61.35</v>
      </c>
      <c r="AA83" s="1" t="s">
        <v>486</v>
      </c>
      <c r="AB83" s="1" t="s">
        <v>208</v>
      </c>
      <c r="AC83" s="1" t="s">
        <v>404</v>
      </c>
      <c r="AD83" s="1" t="s">
        <v>263</v>
      </c>
      <c r="AE83" s="1" t="s">
        <v>322</v>
      </c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2"/>
      <c r="AR83" s="1"/>
      <c r="AS83" s="1"/>
      <c r="AT83" s="1"/>
      <c r="AU83" s="1" t="s">
        <v>445</v>
      </c>
      <c r="AV83" s="7">
        <v>42712.375174414432</v>
      </c>
      <c r="AW83" s="1"/>
      <c r="AX83" s="1"/>
      <c r="AY83" s="1"/>
      <c r="AZ83" s="5">
        <v>42722</v>
      </c>
      <c r="BA83" s="1"/>
      <c r="BB83" s="1"/>
      <c r="BC83" s="1"/>
      <c r="BD83" s="1"/>
    </row>
    <row r="84" spans="1:56" x14ac:dyDescent="0.25">
      <c r="A84" s="4">
        <v>79</v>
      </c>
      <c r="B84" s="2" t="str">
        <f>HYPERLINK("https://my.zakupki.prom.ua/remote/dispatcher/state_purchase_view/1022899", "UA-2016-11-25-001553-a")</f>
        <v>UA-2016-11-25-001553-a</v>
      </c>
      <c r="C84" s="2" t="s">
        <v>319</v>
      </c>
      <c r="D84" s="1" t="s">
        <v>264</v>
      </c>
      <c r="E84" s="1" t="s">
        <v>264</v>
      </c>
      <c r="F84" s="1" t="s">
        <v>140</v>
      </c>
      <c r="G84" s="1" t="s">
        <v>280</v>
      </c>
      <c r="H84" s="1" t="s">
        <v>404</v>
      </c>
      <c r="I84" s="1" t="s">
        <v>300</v>
      </c>
      <c r="J84" s="1" t="s">
        <v>56</v>
      </c>
      <c r="K84" s="1" t="s">
        <v>373</v>
      </c>
      <c r="L84" s="1" t="s">
        <v>373</v>
      </c>
      <c r="M84" s="1" t="s">
        <v>50</v>
      </c>
      <c r="N84" s="1" t="s">
        <v>50</v>
      </c>
      <c r="O84" s="1" t="s">
        <v>50</v>
      </c>
      <c r="P84" s="5">
        <v>42699</v>
      </c>
      <c r="Q84" s="5">
        <v>42699</v>
      </c>
      <c r="R84" s="5">
        <v>42705</v>
      </c>
      <c r="S84" s="5">
        <v>42705</v>
      </c>
      <c r="T84" s="5">
        <v>42711</v>
      </c>
      <c r="U84" s="1" t="s">
        <v>440</v>
      </c>
      <c r="V84" s="4">
        <v>0</v>
      </c>
      <c r="W84" s="6">
        <v>7000</v>
      </c>
      <c r="X84" s="1" t="s">
        <v>319</v>
      </c>
      <c r="Y84" s="4">
        <v>400</v>
      </c>
      <c r="Z84" s="6">
        <v>17.5</v>
      </c>
      <c r="AA84" s="1" t="s">
        <v>486</v>
      </c>
      <c r="AB84" s="1" t="s">
        <v>208</v>
      </c>
      <c r="AC84" s="1" t="s">
        <v>404</v>
      </c>
      <c r="AD84" s="1" t="s">
        <v>263</v>
      </c>
      <c r="AE84" s="1" t="s">
        <v>322</v>
      </c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2"/>
      <c r="AR84" s="1"/>
      <c r="AS84" s="1"/>
      <c r="AT84" s="1"/>
      <c r="AU84" s="1" t="s">
        <v>445</v>
      </c>
      <c r="AV84" s="7">
        <v>42711.586105969203</v>
      </c>
      <c r="AW84" s="1"/>
      <c r="AX84" s="1"/>
      <c r="AY84" s="1"/>
      <c r="AZ84" s="5">
        <v>42722</v>
      </c>
      <c r="BA84" s="1"/>
      <c r="BB84" s="1"/>
      <c r="BC84" s="1"/>
      <c r="BD84" s="1"/>
    </row>
    <row r="85" spans="1:56" x14ac:dyDescent="0.25">
      <c r="A85" s="4">
        <v>80</v>
      </c>
      <c r="B85" s="2" t="str">
        <f>HYPERLINK("https://my.zakupki.prom.ua/remote/dispatcher/state_purchase_view/1019789", "UA-2016-11-25-001164-a")</f>
        <v>UA-2016-11-25-001164-a</v>
      </c>
      <c r="C85" s="2" t="s">
        <v>319</v>
      </c>
      <c r="D85" s="1" t="s">
        <v>488</v>
      </c>
      <c r="E85" s="1" t="s">
        <v>487</v>
      </c>
      <c r="F85" s="1" t="s">
        <v>164</v>
      </c>
      <c r="G85" s="1" t="s">
        <v>280</v>
      </c>
      <c r="H85" s="1" t="s">
        <v>404</v>
      </c>
      <c r="I85" s="1" t="s">
        <v>300</v>
      </c>
      <c r="J85" s="1" t="s">
        <v>56</v>
      </c>
      <c r="K85" s="1" t="s">
        <v>373</v>
      </c>
      <c r="L85" s="1" t="s">
        <v>373</v>
      </c>
      <c r="M85" s="1" t="s">
        <v>50</v>
      </c>
      <c r="N85" s="1" t="s">
        <v>50</v>
      </c>
      <c r="O85" s="1" t="s">
        <v>50</v>
      </c>
      <c r="P85" s="5">
        <v>42699</v>
      </c>
      <c r="Q85" s="5">
        <v>42699</v>
      </c>
      <c r="R85" s="5">
        <v>42705</v>
      </c>
      <c r="S85" s="5">
        <v>42705</v>
      </c>
      <c r="T85" s="5">
        <v>42711</v>
      </c>
      <c r="U85" s="1" t="s">
        <v>440</v>
      </c>
      <c r="V85" s="4">
        <v>0</v>
      </c>
      <c r="W85" s="6">
        <v>3000</v>
      </c>
      <c r="X85" s="1" t="s">
        <v>319</v>
      </c>
      <c r="Y85" s="4">
        <v>1</v>
      </c>
      <c r="Z85" s="6">
        <v>3000</v>
      </c>
      <c r="AA85" s="1" t="s">
        <v>486</v>
      </c>
      <c r="AB85" s="1" t="s">
        <v>208</v>
      </c>
      <c r="AC85" s="1" t="s">
        <v>404</v>
      </c>
      <c r="AD85" s="1" t="s">
        <v>263</v>
      </c>
      <c r="AE85" s="1" t="s">
        <v>322</v>
      </c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2"/>
      <c r="AR85" s="1"/>
      <c r="AS85" s="1"/>
      <c r="AT85" s="1"/>
      <c r="AU85" s="1" t="s">
        <v>445</v>
      </c>
      <c r="AV85" s="7">
        <v>42711.585602641979</v>
      </c>
      <c r="AW85" s="1"/>
      <c r="AX85" s="1"/>
      <c r="AY85" s="1"/>
      <c r="AZ85" s="5">
        <v>42722</v>
      </c>
      <c r="BA85" s="1"/>
      <c r="BB85" s="1"/>
      <c r="BC85" s="1"/>
      <c r="BD85" s="1"/>
    </row>
    <row r="86" spans="1:56" x14ac:dyDescent="0.25">
      <c r="A86" s="4">
        <v>81</v>
      </c>
      <c r="B86" s="2" t="str">
        <f>HYPERLINK("https://my.zakupki.prom.ua/remote/dispatcher/state_purchase_view/961196", "UA-2016-11-20-000040-a")</f>
        <v>UA-2016-11-20-000040-a</v>
      </c>
      <c r="C86" s="2" t="s">
        <v>319</v>
      </c>
      <c r="D86" s="1" t="s">
        <v>308</v>
      </c>
      <c r="E86" s="1" t="s">
        <v>307</v>
      </c>
      <c r="F86" s="1" t="s">
        <v>163</v>
      </c>
      <c r="G86" s="1" t="s">
        <v>280</v>
      </c>
      <c r="H86" s="1" t="s">
        <v>404</v>
      </c>
      <c r="I86" s="1" t="s">
        <v>300</v>
      </c>
      <c r="J86" s="1" t="s">
        <v>56</v>
      </c>
      <c r="K86" s="1" t="s">
        <v>373</v>
      </c>
      <c r="L86" s="1" t="s">
        <v>373</v>
      </c>
      <c r="M86" s="1" t="s">
        <v>50</v>
      </c>
      <c r="N86" s="1" t="s">
        <v>50</v>
      </c>
      <c r="O86" s="1" t="s">
        <v>50</v>
      </c>
      <c r="P86" s="5">
        <v>42694</v>
      </c>
      <c r="Q86" s="5">
        <v>42694</v>
      </c>
      <c r="R86" s="5">
        <v>42698</v>
      </c>
      <c r="S86" s="5">
        <v>42698</v>
      </c>
      <c r="T86" s="5">
        <v>42704</v>
      </c>
      <c r="U86" s="1" t="s">
        <v>440</v>
      </c>
      <c r="V86" s="4">
        <v>0</v>
      </c>
      <c r="W86" s="6">
        <v>37000</v>
      </c>
      <c r="X86" s="1" t="s">
        <v>319</v>
      </c>
      <c r="Y86" s="4">
        <v>1</v>
      </c>
      <c r="Z86" s="6">
        <v>37000</v>
      </c>
      <c r="AA86" s="1" t="s">
        <v>486</v>
      </c>
      <c r="AB86" s="1" t="s">
        <v>208</v>
      </c>
      <c r="AC86" s="1" t="s">
        <v>404</v>
      </c>
      <c r="AD86" s="1" t="s">
        <v>263</v>
      </c>
      <c r="AE86" s="1" t="s">
        <v>322</v>
      </c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2"/>
      <c r="AR86" s="1"/>
      <c r="AS86" s="1"/>
      <c r="AT86" s="1"/>
      <c r="AU86" s="1" t="s">
        <v>479</v>
      </c>
      <c r="AV86" s="7">
        <v>42703.447301956774</v>
      </c>
      <c r="AW86" s="1"/>
      <c r="AX86" s="1"/>
      <c r="AY86" s="1"/>
      <c r="AZ86" s="5">
        <v>42719</v>
      </c>
      <c r="BA86" s="1"/>
      <c r="BB86" s="1"/>
      <c r="BC86" s="1" t="s">
        <v>256</v>
      </c>
      <c r="BD86" s="1"/>
    </row>
    <row r="87" spans="1:56" x14ac:dyDescent="0.25">
      <c r="A87" s="4">
        <v>82</v>
      </c>
      <c r="B87" s="2" t="str">
        <f>HYPERLINK("https://my.zakupki.prom.ua/remote/dispatcher/state_purchase_view/899460", "UA-2016-11-13-000064-a")</f>
        <v>UA-2016-11-13-000064-a</v>
      </c>
      <c r="C87" s="2" t="s">
        <v>319</v>
      </c>
      <c r="D87" s="1" t="s">
        <v>266</v>
      </c>
      <c r="E87" s="1" t="s">
        <v>266</v>
      </c>
      <c r="F87" s="1" t="s">
        <v>119</v>
      </c>
      <c r="G87" s="1" t="s">
        <v>280</v>
      </c>
      <c r="H87" s="1" t="s">
        <v>404</v>
      </c>
      <c r="I87" s="1" t="s">
        <v>300</v>
      </c>
      <c r="J87" s="1" t="s">
        <v>56</v>
      </c>
      <c r="K87" s="1" t="s">
        <v>373</v>
      </c>
      <c r="L87" s="1" t="s">
        <v>373</v>
      </c>
      <c r="M87" s="1" t="s">
        <v>50</v>
      </c>
      <c r="N87" s="1" t="s">
        <v>50</v>
      </c>
      <c r="O87" s="1" t="s">
        <v>50</v>
      </c>
      <c r="P87" s="5">
        <v>42687</v>
      </c>
      <c r="Q87" s="5">
        <v>42687</v>
      </c>
      <c r="R87" s="5">
        <v>42691</v>
      </c>
      <c r="S87" s="5">
        <v>42691</v>
      </c>
      <c r="T87" s="5">
        <v>42697</v>
      </c>
      <c r="U87" s="7">
        <v>42698.569780092592</v>
      </c>
      <c r="V87" s="4">
        <v>2</v>
      </c>
      <c r="W87" s="6">
        <v>41000</v>
      </c>
      <c r="X87" s="1" t="s">
        <v>319</v>
      </c>
      <c r="Y87" s="4">
        <v>53</v>
      </c>
      <c r="Z87" s="6">
        <v>773.58</v>
      </c>
      <c r="AA87" s="1" t="s">
        <v>486</v>
      </c>
      <c r="AB87" s="1" t="s">
        <v>208</v>
      </c>
      <c r="AC87" s="1" t="s">
        <v>404</v>
      </c>
      <c r="AD87" s="1" t="s">
        <v>263</v>
      </c>
      <c r="AE87" s="1" t="s">
        <v>322</v>
      </c>
      <c r="AF87" s="6">
        <v>37490</v>
      </c>
      <c r="AG87" s="6">
        <v>707.35849056603774</v>
      </c>
      <c r="AH87" s="1" t="s">
        <v>427</v>
      </c>
      <c r="AI87" s="6">
        <v>3510</v>
      </c>
      <c r="AJ87" s="6">
        <v>8.5609756097560982E-2</v>
      </c>
      <c r="AK87" s="1" t="s">
        <v>336</v>
      </c>
      <c r="AL87" s="1" t="s">
        <v>127</v>
      </c>
      <c r="AM87" s="1" t="s">
        <v>241</v>
      </c>
      <c r="AN87" s="1" t="s">
        <v>48</v>
      </c>
      <c r="AO87" s="6">
        <v>3500</v>
      </c>
      <c r="AP87" s="6">
        <v>8.5365853658536592E-2</v>
      </c>
      <c r="AQ87" s="2" t="str">
        <f>HYPERLINK("https://auction.openprocurement.org/tenders/5544d515d4f349909dde24aa57137f8b")</f>
        <v>https://auction.openprocurement.org/tenders/5544d515d4f349909dde24aa57137f8b</v>
      </c>
      <c r="AR87" s="7">
        <v>42702.694823539816</v>
      </c>
      <c r="AS87" s="5">
        <v>42704</v>
      </c>
      <c r="AT87" s="5">
        <v>42721</v>
      </c>
      <c r="AU87" s="1" t="s">
        <v>444</v>
      </c>
      <c r="AV87" s="7">
        <v>42711.607728635056</v>
      </c>
      <c r="AW87" s="1" t="s">
        <v>192</v>
      </c>
      <c r="AX87" s="6">
        <v>37500</v>
      </c>
      <c r="AY87" s="1"/>
      <c r="AZ87" s="5">
        <v>42716</v>
      </c>
      <c r="BA87" s="7">
        <v>42735</v>
      </c>
      <c r="BB87" s="1" t="s">
        <v>477</v>
      </c>
      <c r="BC87" s="1"/>
      <c r="BD87" s="1" t="s">
        <v>295</v>
      </c>
    </row>
    <row r="88" spans="1:56" x14ac:dyDescent="0.25">
      <c r="A88" s="4">
        <v>83</v>
      </c>
      <c r="B88" s="2" t="str">
        <f>HYPERLINK("https://my.zakupki.prom.ua/remote/dispatcher/state_purchase_view/882231", "UA-2016-11-10-001136-a")</f>
        <v>UA-2016-11-10-001136-a</v>
      </c>
      <c r="C88" s="2" t="s">
        <v>319</v>
      </c>
      <c r="D88" s="1" t="s">
        <v>311</v>
      </c>
      <c r="E88" s="1" t="s">
        <v>309</v>
      </c>
      <c r="F88" s="1" t="s">
        <v>170</v>
      </c>
      <c r="G88" s="1" t="s">
        <v>280</v>
      </c>
      <c r="H88" s="1" t="s">
        <v>404</v>
      </c>
      <c r="I88" s="1" t="s">
        <v>300</v>
      </c>
      <c r="J88" s="1" t="s">
        <v>56</v>
      </c>
      <c r="K88" s="1" t="s">
        <v>373</v>
      </c>
      <c r="L88" s="1" t="s">
        <v>373</v>
      </c>
      <c r="M88" s="1" t="s">
        <v>50</v>
      </c>
      <c r="N88" s="1" t="s">
        <v>50</v>
      </c>
      <c r="O88" s="1" t="s">
        <v>50</v>
      </c>
      <c r="P88" s="5">
        <v>42684</v>
      </c>
      <c r="Q88" s="5">
        <v>42684</v>
      </c>
      <c r="R88" s="5">
        <v>42690</v>
      </c>
      <c r="S88" s="5">
        <v>42690</v>
      </c>
      <c r="T88" s="5">
        <v>42696</v>
      </c>
      <c r="U88" s="1" t="s">
        <v>440</v>
      </c>
      <c r="V88" s="4">
        <v>1</v>
      </c>
      <c r="W88" s="6">
        <v>40000</v>
      </c>
      <c r="X88" s="1" t="s">
        <v>319</v>
      </c>
      <c r="Y88" s="4">
        <v>1</v>
      </c>
      <c r="Z88" s="6">
        <v>40000</v>
      </c>
      <c r="AA88" s="1" t="s">
        <v>466</v>
      </c>
      <c r="AB88" s="1" t="s">
        <v>208</v>
      </c>
      <c r="AC88" s="1" t="s">
        <v>404</v>
      </c>
      <c r="AD88" s="1" t="s">
        <v>263</v>
      </c>
      <c r="AE88" s="1" t="s">
        <v>322</v>
      </c>
      <c r="AF88" s="6">
        <v>39000</v>
      </c>
      <c r="AG88" s="6">
        <v>39000</v>
      </c>
      <c r="AH88" s="1" t="s">
        <v>336</v>
      </c>
      <c r="AI88" s="6">
        <v>1000</v>
      </c>
      <c r="AJ88" s="6">
        <v>2.5000000000000001E-2</v>
      </c>
      <c r="AK88" s="1" t="s">
        <v>336</v>
      </c>
      <c r="AL88" s="1" t="s">
        <v>127</v>
      </c>
      <c r="AM88" s="1" t="s">
        <v>241</v>
      </c>
      <c r="AN88" s="1" t="s">
        <v>48</v>
      </c>
      <c r="AO88" s="6">
        <v>1000</v>
      </c>
      <c r="AP88" s="6">
        <v>2.5000000000000001E-2</v>
      </c>
      <c r="AQ88" s="2"/>
      <c r="AR88" s="7">
        <v>42698.445623985193</v>
      </c>
      <c r="AS88" s="5">
        <v>42702</v>
      </c>
      <c r="AT88" s="5">
        <v>42720</v>
      </c>
      <c r="AU88" s="1" t="s">
        <v>444</v>
      </c>
      <c r="AV88" s="7">
        <v>42706.568250837394</v>
      </c>
      <c r="AW88" s="1" t="s">
        <v>184</v>
      </c>
      <c r="AX88" s="6">
        <v>39000</v>
      </c>
      <c r="AY88" s="5">
        <v>42719</v>
      </c>
      <c r="AZ88" s="5">
        <v>42722</v>
      </c>
      <c r="BA88" s="7">
        <v>42735</v>
      </c>
      <c r="BB88" s="1" t="s">
        <v>477</v>
      </c>
      <c r="BC88" s="1"/>
      <c r="BD88" s="1" t="s">
        <v>295</v>
      </c>
    </row>
    <row r="89" spans="1:56" x14ac:dyDescent="0.25">
      <c r="A89" s="4">
        <v>84</v>
      </c>
      <c r="B89" s="2" t="str">
        <f>HYPERLINK("https://my.zakupki.prom.ua/remote/dispatcher/state_purchase_view/871608", "UA-2016-11-09-001171-a")</f>
        <v>UA-2016-11-09-001171-a</v>
      </c>
      <c r="C89" s="2" t="s">
        <v>319</v>
      </c>
      <c r="D89" s="1" t="s">
        <v>313</v>
      </c>
      <c r="E89" s="1" t="s">
        <v>314</v>
      </c>
      <c r="F89" s="1" t="s">
        <v>203</v>
      </c>
      <c r="G89" s="1" t="s">
        <v>280</v>
      </c>
      <c r="H89" s="1" t="s">
        <v>404</v>
      </c>
      <c r="I89" s="1" t="s">
        <v>300</v>
      </c>
      <c r="J89" s="1" t="s">
        <v>56</v>
      </c>
      <c r="K89" s="1" t="s">
        <v>373</v>
      </c>
      <c r="L89" s="1" t="s">
        <v>373</v>
      </c>
      <c r="M89" s="1" t="s">
        <v>50</v>
      </c>
      <c r="N89" s="1" t="s">
        <v>50</v>
      </c>
      <c r="O89" s="1" t="s">
        <v>50</v>
      </c>
      <c r="P89" s="5">
        <v>42683</v>
      </c>
      <c r="Q89" s="5">
        <v>42683</v>
      </c>
      <c r="R89" s="5">
        <v>42689</v>
      </c>
      <c r="S89" s="5">
        <v>42689</v>
      </c>
      <c r="T89" s="5">
        <v>42695</v>
      </c>
      <c r="U89" s="7">
        <v>42696.588553240741</v>
      </c>
      <c r="V89" s="4">
        <v>2</v>
      </c>
      <c r="W89" s="6">
        <v>110000</v>
      </c>
      <c r="X89" s="1" t="s">
        <v>319</v>
      </c>
      <c r="Y89" s="4">
        <v>1</v>
      </c>
      <c r="Z89" s="6">
        <v>110000</v>
      </c>
      <c r="AA89" s="1" t="s">
        <v>466</v>
      </c>
      <c r="AB89" s="1" t="s">
        <v>208</v>
      </c>
      <c r="AC89" s="1" t="s">
        <v>404</v>
      </c>
      <c r="AD89" s="1" t="s">
        <v>263</v>
      </c>
      <c r="AE89" s="1" t="s">
        <v>322</v>
      </c>
      <c r="AF89" s="6">
        <v>79999</v>
      </c>
      <c r="AG89" s="6">
        <v>79999</v>
      </c>
      <c r="AH89" s="1" t="s">
        <v>385</v>
      </c>
      <c r="AI89" s="6">
        <v>30001</v>
      </c>
      <c r="AJ89" s="6">
        <v>0.27273636363636361</v>
      </c>
      <c r="AK89" s="1" t="s">
        <v>422</v>
      </c>
      <c r="AL89" s="1" t="s">
        <v>82</v>
      </c>
      <c r="AM89" s="1" t="s">
        <v>240</v>
      </c>
      <c r="AN89" s="1" t="s">
        <v>47</v>
      </c>
      <c r="AO89" s="6">
        <v>30000</v>
      </c>
      <c r="AP89" s="6">
        <v>0.27272727272727271</v>
      </c>
      <c r="AQ89" s="2" t="str">
        <f>HYPERLINK("https://auction.openprocurement.org/tenders/644c703ba6a04d5b81cf3e856475a9d4")</f>
        <v>https://auction.openprocurement.org/tenders/644c703ba6a04d5b81cf3e856475a9d4</v>
      </c>
      <c r="AR89" s="7">
        <v>42698.705395744109</v>
      </c>
      <c r="AS89" s="5">
        <v>42702</v>
      </c>
      <c r="AT89" s="5">
        <v>42719</v>
      </c>
      <c r="AU89" s="1" t="s">
        <v>444</v>
      </c>
      <c r="AV89" s="7">
        <v>42706.569018038441</v>
      </c>
      <c r="AW89" s="1" t="s">
        <v>202</v>
      </c>
      <c r="AX89" s="6">
        <v>80000</v>
      </c>
      <c r="AY89" s="5">
        <v>42724</v>
      </c>
      <c r="AZ89" s="5">
        <v>42735</v>
      </c>
      <c r="BA89" s="7">
        <v>42735</v>
      </c>
      <c r="BB89" s="1" t="s">
        <v>477</v>
      </c>
      <c r="BC89" s="1"/>
      <c r="BD89" s="1" t="s">
        <v>295</v>
      </c>
    </row>
    <row r="90" spans="1:56" x14ac:dyDescent="0.25">
      <c r="A90" s="4">
        <v>85</v>
      </c>
      <c r="B90" s="2" t="str">
        <f>HYPERLINK("https://my.zakupki.prom.ua/remote/dispatcher/state_purchase_view/479868", "UA-2016-09-16-000233-c")</f>
        <v>UA-2016-09-16-000233-c</v>
      </c>
      <c r="C90" s="2" t="s">
        <v>319</v>
      </c>
      <c r="D90" s="1" t="s">
        <v>481</v>
      </c>
      <c r="E90" s="1" t="s">
        <v>481</v>
      </c>
      <c r="F90" s="1" t="s">
        <v>176</v>
      </c>
      <c r="G90" s="1" t="s">
        <v>280</v>
      </c>
      <c r="H90" s="1" t="s">
        <v>322</v>
      </c>
      <c r="I90" s="1" t="s">
        <v>300</v>
      </c>
      <c r="J90" s="1" t="s">
        <v>56</v>
      </c>
      <c r="K90" s="1" t="s">
        <v>373</v>
      </c>
      <c r="L90" s="1" t="s">
        <v>373</v>
      </c>
      <c r="M90" s="1" t="s">
        <v>50</v>
      </c>
      <c r="N90" s="1" t="s">
        <v>50</v>
      </c>
      <c r="O90" s="1" t="s">
        <v>50</v>
      </c>
      <c r="P90" s="5">
        <v>42629</v>
      </c>
      <c r="Q90" s="5">
        <v>42629</v>
      </c>
      <c r="R90" s="5">
        <v>42635</v>
      </c>
      <c r="S90" s="5">
        <v>42636</v>
      </c>
      <c r="T90" s="5">
        <v>42642</v>
      </c>
      <c r="U90" s="1" t="s">
        <v>440</v>
      </c>
      <c r="V90" s="4">
        <v>1</v>
      </c>
      <c r="W90" s="6">
        <v>24222</v>
      </c>
      <c r="X90" s="1" t="s">
        <v>319</v>
      </c>
      <c r="Y90" s="4">
        <v>0</v>
      </c>
      <c r="Z90" s="4">
        <v>0</v>
      </c>
      <c r="AA90" s="1" t="s">
        <v>466</v>
      </c>
      <c r="AB90" s="1" t="s">
        <v>208</v>
      </c>
      <c r="AC90" s="1" t="s">
        <v>404</v>
      </c>
      <c r="AD90" s="1" t="s">
        <v>263</v>
      </c>
      <c r="AE90" s="1" t="s">
        <v>322</v>
      </c>
      <c r="AF90" s="6">
        <v>24213.919999999998</v>
      </c>
      <c r="AG90" s="1"/>
      <c r="AH90" s="1" t="s">
        <v>338</v>
      </c>
      <c r="AI90" s="6">
        <v>8.0800000000017462</v>
      </c>
      <c r="AJ90" s="6">
        <v>3.335810420279806E-4</v>
      </c>
      <c r="AK90" s="1" t="s">
        <v>338</v>
      </c>
      <c r="AL90" s="1" t="s">
        <v>102</v>
      </c>
      <c r="AM90" s="1" t="s">
        <v>244</v>
      </c>
      <c r="AN90" s="1" t="s">
        <v>42</v>
      </c>
      <c r="AO90" s="6">
        <v>8.0800000000017462</v>
      </c>
      <c r="AP90" s="6">
        <v>3.335810420279806E-4</v>
      </c>
      <c r="AQ90" s="2"/>
      <c r="AR90" s="7">
        <v>42643.667319724373</v>
      </c>
      <c r="AS90" s="5">
        <v>42647</v>
      </c>
      <c r="AT90" s="5">
        <v>42665</v>
      </c>
      <c r="AU90" s="1" t="s">
        <v>444</v>
      </c>
      <c r="AV90" s="7">
        <v>42653.708755797466</v>
      </c>
      <c r="AW90" s="1" t="s">
        <v>184</v>
      </c>
      <c r="AX90" s="6">
        <v>24213.919999999998</v>
      </c>
      <c r="AY90" s="5">
        <v>42646</v>
      </c>
      <c r="AZ90" s="5">
        <v>42735</v>
      </c>
      <c r="BA90" s="7">
        <v>42735</v>
      </c>
      <c r="BB90" s="1" t="s">
        <v>477</v>
      </c>
      <c r="BC90" s="1"/>
      <c r="BD90" s="1"/>
    </row>
    <row r="91" spans="1:56" x14ac:dyDescent="0.25">
      <c r="A91" s="4">
        <v>86</v>
      </c>
      <c r="B91" s="2" t="str">
        <f>HYPERLINK("https://my.zakupki.prom.ua/remote/dispatcher/state_purchase_view/142018", "UA-2016-05-24-000289-b")</f>
        <v>UA-2016-05-24-000289-b</v>
      </c>
      <c r="C91" s="2" t="str">
        <f>HYPERLINK("https://my.zakupki.prom.ua/remote/dispatcher/state_purchase_lot_view/20982", "UA-2016-05-24-000289-b-L1")</f>
        <v>UA-2016-05-24-000289-b-L1</v>
      </c>
      <c r="D91" s="1" t="s">
        <v>291</v>
      </c>
      <c r="E91" s="1" t="s">
        <v>346</v>
      </c>
      <c r="F91" s="1" t="s">
        <v>199</v>
      </c>
      <c r="G91" s="1" t="s">
        <v>280</v>
      </c>
      <c r="H91" s="1" t="s">
        <v>322</v>
      </c>
      <c r="I91" s="1" t="s">
        <v>300</v>
      </c>
      <c r="J91" s="1" t="s">
        <v>56</v>
      </c>
      <c r="K91" s="1" t="s">
        <v>373</v>
      </c>
      <c r="L91" s="1" t="s">
        <v>373</v>
      </c>
      <c r="M91" s="1" t="s">
        <v>51</v>
      </c>
      <c r="N91" s="1" t="s">
        <v>51</v>
      </c>
      <c r="O91" s="1" t="s">
        <v>51</v>
      </c>
      <c r="P91" s="5">
        <v>42514</v>
      </c>
      <c r="Q91" s="5">
        <v>42514</v>
      </c>
      <c r="R91" s="5">
        <v>42520</v>
      </c>
      <c r="S91" s="5">
        <v>42520</v>
      </c>
      <c r="T91" s="5">
        <v>42523</v>
      </c>
      <c r="U91" s="7">
        <v>42524.65934027778</v>
      </c>
      <c r="V91" s="4">
        <v>2</v>
      </c>
      <c r="W91" s="6">
        <v>114719</v>
      </c>
      <c r="X91" s="6">
        <v>114719</v>
      </c>
      <c r="Y91" s="4">
        <v>1903</v>
      </c>
      <c r="Z91" s="6">
        <v>60.28</v>
      </c>
      <c r="AA91" s="1" t="s">
        <v>454</v>
      </c>
      <c r="AB91" s="1" t="s">
        <v>208</v>
      </c>
      <c r="AC91" s="1" t="s">
        <v>404</v>
      </c>
      <c r="AD91" s="1" t="s">
        <v>263</v>
      </c>
      <c r="AE91" s="1" t="s">
        <v>322</v>
      </c>
      <c r="AF91" s="6">
        <v>91343.99</v>
      </c>
      <c r="AG91" s="6">
        <v>47.999994745139254</v>
      </c>
      <c r="AH91" s="1" t="s">
        <v>382</v>
      </c>
      <c r="AI91" s="6">
        <v>23375.009999999995</v>
      </c>
      <c r="AJ91" s="6">
        <v>0.20375883680994425</v>
      </c>
      <c r="AK91" s="1" t="s">
        <v>382</v>
      </c>
      <c r="AL91" s="1" t="s">
        <v>57</v>
      </c>
      <c r="AM91" s="1" t="s">
        <v>214</v>
      </c>
      <c r="AN91" s="1" t="s">
        <v>21</v>
      </c>
      <c r="AO91" s="6">
        <v>23375.009999999995</v>
      </c>
      <c r="AP91" s="6">
        <v>0.20375883680994425</v>
      </c>
      <c r="AQ91" s="2" t="str">
        <f>HYPERLINK("https://auction.openprocurement.org/tenders/61e08d3a360443bfad80047e1dcb7a7d_247a7fa978114ebfad6ca1568619ec55")</f>
        <v>https://auction.openprocurement.org/tenders/61e08d3a360443bfad80047e1dcb7a7d_247a7fa978114ebfad6ca1568619ec55</v>
      </c>
      <c r="AR91" s="7">
        <v>42527.520644181459</v>
      </c>
      <c r="AS91" s="5">
        <v>42529</v>
      </c>
      <c r="AT91" s="5">
        <v>42550</v>
      </c>
      <c r="AU91" s="1" t="s">
        <v>444</v>
      </c>
      <c r="AV91" s="7">
        <v>42678.907684102996</v>
      </c>
      <c r="AW91" s="1" t="s">
        <v>183</v>
      </c>
      <c r="AX91" s="6">
        <v>91343.99</v>
      </c>
      <c r="AY91" s="5">
        <v>42522</v>
      </c>
      <c r="AZ91" s="5">
        <v>42735</v>
      </c>
      <c r="BA91" s="7">
        <v>42735</v>
      </c>
      <c r="BB91" s="1" t="s">
        <v>477</v>
      </c>
      <c r="BC91" s="1"/>
      <c r="BD91" s="1"/>
    </row>
    <row r="92" spans="1:56" x14ac:dyDescent="0.25">
      <c r="A92" s="4">
        <v>87</v>
      </c>
      <c r="B92" s="2" t="str">
        <f>HYPERLINK("https://my.zakupki.prom.ua/remote/dispatcher/state_purchase_view/45910", "UA-2016-01-02-000001-b")</f>
        <v>UA-2016-01-02-000001-b</v>
      </c>
      <c r="C92" s="2" t="s">
        <v>319</v>
      </c>
      <c r="D92" s="1" t="s">
        <v>290</v>
      </c>
      <c r="E92" s="1" t="s">
        <v>347</v>
      </c>
      <c r="F92" s="1" t="s">
        <v>198</v>
      </c>
      <c r="G92" s="1" t="s">
        <v>280</v>
      </c>
      <c r="H92" s="1" t="s">
        <v>322</v>
      </c>
      <c r="I92" s="1" t="s">
        <v>300</v>
      </c>
      <c r="J92" s="1" t="s">
        <v>56</v>
      </c>
      <c r="K92" s="1" t="s">
        <v>323</v>
      </c>
      <c r="L92" s="1" t="s">
        <v>405</v>
      </c>
      <c r="M92" s="1" t="s">
        <v>50</v>
      </c>
      <c r="N92" s="1" t="s">
        <v>50</v>
      </c>
      <c r="O92" s="1" t="s">
        <v>50</v>
      </c>
      <c r="P92" s="5">
        <v>42371</v>
      </c>
      <c r="Q92" s="5">
        <v>42371</v>
      </c>
      <c r="R92" s="5">
        <v>42373</v>
      </c>
      <c r="S92" s="5">
        <v>42373</v>
      </c>
      <c r="T92" s="5">
        <v>42374</v>
      </c>
      <c r="U92" s="7">
        <v>42375.652581018519</v>
      </c>
      <c r="V92" s="4">
        <v>2</v>
      </c>
      <c r="W92" s="6">
        <v>23940</v>
      </c>
      <c r="X92" s="1" t="s">
        <v>319</v>
      </c>
      <c r="Y92" s="4">
        <v>399</v>
      </c>
      <c r="Z92" s="6">
        <v>60</v>
      </c>
      <c r="AA92" s="1" t="s">
        <v>454</v>
      </c>
      <c r="AB92" s="1" t="s">
        <v>208</v>
      </c>
      <c r="AC92" s="1" t="s">
        <v>404</v>
      </c>
      <c r="AD92" s="1" t="s">
        <v>263</v>
      </c>
      <c r="AE92" s="1" t="s">
        <v>322</v>
      </c>
      <c r="AF92" s="6">
        <v>18354</v>
      </c>
      <c r="AG92" s="6">
        <v>46</v>
      </c>
      <c r="AH92" s="1" t="s">
        <v>393</v>
      </c>
      <c r="AI92" s="6">
        <v>5586</v>
      </c>
      <c r="AJ92" s="6">
        <v>0.23333333333333334</v>
      </c>
      <c r="AK92" s="1" t="s">
        <v>393</v>
      </c>
      <c r="AL92" s="1" t="s">
        <v>145</v>
      </c>
      <c r="AM92" s="1" t="s">
        <v>216</v>
      </c>
      <c r="AN92" s="1" t="s">
        <v>20</v>
      </c>
      <c r="AO92" s="6">
        <v>5586</v>
      </c>
      <c r="AP92" s="6">
        <v>0.23333333333333334</v>
      </c>
      <c r="AQ92" s="2" t="str">
        <f>HYPERLINK("https://auction.openprocurement.org/tenders/79293d6dbb544ced8b366cd2e05533ab")</f>
        <v>https://auction.openprocurement.org/tenders/79293d6dbb544ced8b366cd2e05533ab</v>
      </c>
      <c r="AR92" s="7">
        <v>42377.551386330626</v>
      </c>
      <c r="AS92" s="5">
        <v>42378</v>
      </c>
      <c r="AT92" s="5">
        <v>42403</v>
      </c>
      <c r="AU92" s="1" t="s">
        <v>444</v>
      </c>
      <c r="AV92" s="7">
        <v>42678.850743553186</v>
      </c>
      <c r="AW92" s="1"/>
      <c r="AX92" s="1"/>
      <c r="AY92" s="5">
        <v>42376</v>
      </c>
      <c r="AZ92" s="5">
        <v>42460</v>
      </c>
      <c r="BA92" s="1"/>
      <c r="BB92" s="1" t="s">
        <v>477</v>
      </c>
      <c r="BC92" s="1"/>
      <c r="BD92" s="1"/>
    </row>
    <row r="93" spans="1:56" x14ac:dyDescent="0.25">
      <c r="A93" s="4">
        <v>88</v>
      </c>
      <c r="B93" s="2" t="str">
        <f>HYPERLINK("https://my.zakupki.prom.ua/remote/dispatcher/state_purchase_view/65787", "UA-2016-02-25-000192-b")</f>
        <v>UA-2016-02-25-000192-b</v>
      </c>
      <c r="C93" s="2" t="s">
        <v>319</v>
      </c>
      <c r="D93" s="1" t="s">
        <v>289</v>
      </c>
      <c r="E93" s="1" t="s">
        <v>289</v>
      </c>
      <c r="F93" s="1" t="s">
        <v>115</v>
      </c>
      <c r="G93" s="1" t="s">
        <v>280</v>
      </c>
      <c r="H93" s="1" t="s">
        <v>322</v>
      </c>
      <c r="I93" s="1" t="s">
        <v>300</v>
      </c>
      <c r="J93" s="1" t="s">
        <v>56</v>
      </c>
      <c r="K93" s="1" t="s">
        <v>323</v>
      </c>
      <c r="L93" s="1" t="s">
        <v>405</v>
      </c>
      <c r="M93" s="1" t="s">
        <v>50</v>
      </c>
      <c r="N93" s="1" t="s">
        <v>50</v>
      </c>
      <c r="O93" s="1" t="s">
        <v>50</v>
      </c>
      <c r="P93" s="5">
        <v>42425</v>
      </c>
      <c r="Q93" s="5">
        <v>42425</v>
      </c>
      <c r="R93" s="5">
        <v>42427</v>
      </c>
      <c r="S93" s="5">
        <v>42427</v>
      </c>
      <c r="T93" s="5">
        <v>42429</v>
      </c>
      <c r="U93" s="1" t="s">
        <v>440</v>
      </c>
      <c r="V93" s="4">
        <v>1</v>
      </c>
      <c r="W93" s="6">
        <v>2355</v>
      </c>
      <c r="X93" s="1" t="s">
        <v>319</v>
      </c>
      <c r="Y93" s="4">
        <v>3</v>
      </c>
      <c r="Z93" s="6">
        <v>785</v>
      </c>
      <c r="AA93" s="1" t="s">
        <v>486</v>
      </c>
      <c r="AB93" s="1" t="s">
        <v>208</v>
      </c>
      <c r="AC93" s="1" t="s">
        <v>322</v>
      </c>
      <c r="AD93" s="1" t="s">
        <v>263</v>
      </c>
      <c r="AE93" s="1" t="s">
        <v>322</v>
      </c>
      <c r="AF93" s="6">
        <v>2355</v>
      </c>
      <c r="AG93" s="6">
        <v>785</v>
      </c>
      <c r="AH93" s="1" t="s">
        <v>415</v>
      </c>
      <c r="AI93" s="1"/>
      <c r="AJ93" s="1"/>
      <c r="AK93" s="1" t="s">
        <v>415</v>
      </c>
      <c r="AL93" s="1" t="s">
        <v>131</v>
      </c>
      <c r="AM93" s="1" t="s">
        <v>228</v>
      </c>
      <c r="AN93" s="1" t="s">
        <v>61</v>
      </c>
      <c r="AO93" s="1"/>
      <c r="AP93" s="1"/>
      <c r="AQ93" s="2"/>
      <c r="AR93" s="7">
        <v>42430.426761301271</v>
      </c>
      <c r="AS93" s="5">
        <v>42431</v>
      </c>
      <c r="AT93" s="5">
        <v>42457</v>
      </c>
      <c r="AU93" s="1" t="s">
        <v>444</v>
      </c>
      <c r="AV93" s="7">
        <v>42678.865488474861</v>
      </c>
      <c r="AW93" s="1"/>
      <c r="AX93" s="1"/>
      <c r="AY93" s="5">
        <v>42431</v>
      </c>
      <c r="AZ93" s="5">
        <v>42438</v>
      </c>
      <c r="BA93" s="1"/>
      <c r="BB93" s="1" t="s">
        <v>477</v>
      </c>
      <c r="BC93" s="1"/>
      <c r="BD93" s="1"/>
    </row>
    <row r="94" spans="1:56" x14ac:dyDescent="0.25">
      <c r="A94" s="4">
        <v>89</v>
      </c>
      <c r="B94" s="2" t="str">
        <f>HYPERLINK("https://my.zakupki.prom.ua/remote/dispatcher/state_purchase_view/28286", "UA-2015-11-12-000174")</f>
        <v>UA-2015-11-12-000174</v>
      </c>
      <c r="C94" s="2" t="s">
        <v>319</v>
      </c>
      <c r="D94" s="1" t="s">
        <v>355</v>
      </c>
      <c r="E94" s="1" t="s">
        <v>292</v>
      </c>
      <c r="F94" s="1" t="s">
        <v>168</v>
      </c>
      <c r="G94" s="1" t="s">
        <v>280</v>
      </c>
      <c r="H94" s="1" t="s">
        <v>322</v>
      </c>
      <c r="I94" s="1" t="s">
        <v>300</v>
      </c>
      <c r="J94" s="1" t="s">
        <v>56</v>
      </c>
      <c r="K94" s="1" t="s">
        <v>323</v>
      </c>
      <c r="L94" s="1" t="s">
        <v>405</v>
      </c>
      <c r="M94" s="1" t="s">
        <v>50</v>
      </c>
      <c r="N94" s="1" t="s">
        <v>50</v>
      </c>
      <c r="O94" s="1" t="s">
        <v>50</v>
      </c>
      <c r="P94" s="5">
        <v>42320</v>
      </c>
      <c r="Q94" s="5">
        <v>42320</v>
      </c>
      <c r="R94" s="5">
        <v>42324</v>
      </c>
      <c r="S94" s="5">
        <v>42324</v>
      </c>
      <c r="T94" s="5">
        <v>42326</v>
      </c>
      <c r="U94" s="1" t="s">
        <v>440</v>
      </c>
      <c r="V94" s="4">
        <v>1</v>
      </c>
      <c r="W94" s="6">
        <v>79999</v>
      </c>
      <c r="X94" s="1" t="s">
        <v>319</v>
      </c>
      <c r="Y94" s="4">
        <v>54900</v>
      </c>
      <c r="Z94" s="6">
        <v>1.46</v>
      </c>
      <c r="AA94" s="1" t="s">
        <v>453</v>
      </c>
      <c r="AB94" s="1" t="s">
        <v>208</v>
      </c>
      <c r="AC94" s="1" t="s">
        <v>404</v>
      </c>
      <c r="AD94" s="1" t="s">
        <v>263</v>
      </c>
      <c r="AE94" s="1" t="s">
        <v>322</v>
      </c>
      <c r="AF94" s="6">
        <v>79999</v>
      </c>
      <c r="AG94" s="6">
        <v>1.457176684881603</v>
      </c>
      <c r="AH94" s="1" t="s">
        <v>391</v>
      </c>
      <c r="AI94" s="1"/>
      <c r="AJ94" s="1"/>
      <c r="AK94" s="1" t="s">
        <v>391</v>
      </c>
      <c r="AL94" s="1" t="s">
        <v>144</v>
      </c>
      <c r="AM94" s="1" t="s">
        <v>233</v>
      </c>
      <c r="AN94" s="1" t="s">
        <v>36</v>
      </c>
      <c r="AO94" s="1"/>
      <c r="AP94" s="1"/>
      <c r="AQ94" s="2"/>
      <c r="AR94" s="7">
        <v>42326.616838583031</v>
      </c>
      <c r="AS94" s="5">
        <v>42327</v>
      </c>
      <c r="AT94" s="5">
        <v>42354</v>
      </c>
      <c r="AU94" s="1" t="s">
        <v>444</v>
      </c>
      <c r="AV94" s="7">
        <v>42678.841520789618</v>
      </c>
      <c r="AW94" s="1"/>
      <c r="AX94" s="1"/>
      <c r="AY94" s="5">
        <v>42331</v>
      </c>
      <c r="AZ94" s="5">
        <v>42369</v>
      </c>
      <c r="BA94" s="1"/>
      <c r="BB94" s="1" t="s">
        <v>477</v>
      </c>
      <c r="BC94" s="1"/>
      <c r="BD94" s="1"/>
    </row>
    <row r="95" spans="1:56" x14ac:dyDescent="0.25">
      <c r="A95" s="1" t="s">
        <v>294</v>
      </c>
    </row>
  </sheetData>
  <autoFilter ref="A5:BD15"/>
  <hyperlinks>
    <hyperlink ref="B29" r:id="rId1" display="https://my.zakupki.prom.ua/remote/dispatcher/state_purchase_view/11194315"/>
    <hyperlink ref="B28" r:id="rId2" display="https://my.zakupki.prom.ua/remote/dispatcher/state_purchase_view/11307942"/>
    <hyperlink ref="B27" r:id="rId3" display="https://my.zakupki.prom.ua/remote/dispatcher/state_purchase_view/11574843"/>
    <hyperlink ref="B26" r:id="rId4" display="https://my.zakupki.prom.ua/remote/dispatcher/state_purchase_view/11575432"/>
    <hyperlink ref="B25" r:id="rId5" display="https://my.zakupki.prom.ua/remote/dispatcher/state_purchase_view/11574682"/>
    <hyperlink ref="B24" r:id="rId6" display="https://my.zakupki.prom.ua/remote/dispatcher/state_purchase_view/11574810"/>
    <hyperlink ref="B23" r:id="rId7" display="https://my.zakupki.prom.ua/remote/dispatcher/state_purchase_view/11705365"/>
    <hyperlink ref="B22" r:id="rId8" display="https://my.zakupki.prom.ua/remote/dispatcher/state_purchase_view/13373755"/>
    <hyperlink ref="B21" r:id="rId9" display="https://my.zakupki.prom.ua/remote/dispatcher/state_purchase_view/13396186"/>
    <hyperlink ref="B20" r:id="rId10" display="https://my.zakupki.prom.ua/remote/dispatcher/state_purchase_view/13498760"/>
    <hyperlink ref="B38" r:id="rId11" display="https://my.zakupki.prom.ua/remote/dispatcher/state_purchase_view/9137558"/>
    <hyperlink ref="B39" r:id="rId12" display="https://my.zakupki.prom.ua/remote/dispatcher/state_purchase_view/9055889"/>
    <hyperlink ref="B34" r:id="rId13" display="https://my.zakupki.prom.ua/remote/dispatcher/state_purchase_view/9554840"/>
    <hyperlink ref="B35" r:id="rId14" display="https://my.zakupki.prom.ua/remote/dispatcher/state_purchase_view/9528856"/>
    <hyperlink ref="B36" r:id="rId15" display="https://my.zakupki.prom.ua/remote/dispatcher/state_purchase_view/9434449"/>
    <hyperlink ref="B37" r:id="rId16" display="https://my.zakupki.prom.ua/remote/dispatcher/state_purchase_view/9415665"/>
    <hyperlink ref="B30" r:id="rId17" display="https://my.zakupki.prom.ua/remote/dispatcher/state_purchase_view/10614875"/>
    <hyperlink ref="B31" r:id="rId18" display="https://my.zakupki.prom.ua/remote/dispatcher/state_purchase_view/10415255"/>
    <hyperlink ref="B32" r:id="rId19" display="https://my.zakupki.prom.ua/remote/dispatcher/state_purchase_view/10395612"/>
    <hyperlink ref="B33" r:id="rId20" display="https://my.zakupki.prom.ua/remote/dispatcher/state_purchase_view/10031447"/>
    <hyperlink ref="AQ75" r:id="rId21" display="https://auction.openprocurement.org/tenders/2d361d50bf3b4824abf9bab80c28e847"/>
    <hyperlink ref="AQ73" r:id="rId22" display="https://auction.openprocurement.org/tenders/adf21318f5864a849f8bc3cb34100f0c"/>
    <hyperlink ref="B91" r:id="rId23" display="https://my.zakupki.prom.ua/remote/dispatcher/state_purchase_view/142018"/>
    <hyperlink ref="B80" r:id="rId24" display="https://my.zakupki.prom.ua/remote/dispatcher/state_purchase_view/1175256"/>
    <hyperlink ref="AQ92" r:id="rId25" display="https://auction.openprocurement.org/tenders/79293d6dbb544ced8b366cd2e05533ab"/>
    <hyperlink ref="B16" r:id="rId26" display="https://my.zakupki.prom.ua/remote/dispatcher/state_purchase_view/13892490"/>
    <hyperlink ref="B17" r:id="rId27" display="https://my.zakupki.prom.ua/remote/dispatcher/state_purchase_view/13887879"/>
    <hyperlink ref="B14" r:id="rId28" display="https://my.zakupki.prom.ua/remote/dispatcher/state_purchase_view/14374154"/>
    <hyperlink ref="B15" r:id="rId29" display="https://my.zakupki.prom.ua/remote/dispatcher/state_purchase_view/14343280"/>
    <hyperlink ref="B12" r:id="rId30" display="https://my.zakupki.prom.ua/remote/dispatcher/state_purchase_view/14698386"/>
    <hyperlink ref="B10" r:id="rId31" display="https://my.zakupki.prom.ua/remote/dispatcher/state_purchase_view/15007167"/>
    <hyperlink ref="B11" r:id="rId32" display="https://my.zakupki.prom.ua/remote/dispatcher/state_purchase_view/14989227"/>
    <hyperlink ref="B18" r:id="rId33" display="https://my.zakupki.prom.ua/remote/dispatcher/state_purchase_view/13887307"/>
    <hyperlink ref="B19" r:id="rId34" display="https://my.zakupki.prom.ua/remote/dispatcher/state_purchase_view/13863835"/>
    <hyperlink ref="B46" r:id="rId35" display="https://my.zakupki.prom.ua/remote/dispatcher/state_purchase_view/7192213"/>
    <hyperlink ref="AQ77" r:id="rId36" display="https://auction.openprocurement.org/tenders/3b30399a8d9f40acb1bd6a9dafdce573"/>
    <hyperlink ref="B13" r:id="rId37" display="https://my.zakupki.prom.ua/remote/dispatcher/state_purchase_view/14377811"/>
    <hyperlink ref="B62" r:id="rId38" display="https://my.zakupki.prom.ua/remote/dispatcher/state_purchase_view/4081051"/>
    <hyperlink ref="B64" r:id="rId39" display="https://my.zakupki.prom.ua/remote/dispatcher/state_purchase_view/3894537"/>
    <hyperlink ref="AQ91" r:id="rId40" display="https://auction.openprocurement.org/tenders/61e08d3a360443bfad80047e1dcb7a7d_247a7fa978114ebfad6ca1568619ec55"/>
    <hyperlink ref="AQ42" r:id="rId41" display="https://auction.openprocurement.org/tenders/1d8942804ced47bc885bbfc30256d6fe"/>
    <hyperlink ref="AQ41" r:id="rId42" display="https://auction.openprocurement.org/tenders/a0e455a288ce4d1488625ecbf132fc1c"/>
    <hyperlink ref="AQ44" r:id="rId43" display="https://auction.openprocurement.org/tenders/76ee5edc97b44e40a20374c82183e877"/>
    <hyperlink ref="AQ59" r:id="rId44" display="https://auction.openprocurement.org/tenders/a013c1bd8b3b4382b7b97c86544d8126"/>
    <hyperlink ref="AQ54" r:id="rId45" display="https://auction.openprocurement.org/tenders/ac70c1eaab1e4c44bf67a1979f39daf4"/>
    <hyperlink ref="AQ52" r:id="rId46" display="https://auction.openprocurement.org/tenders/b6d5606dd1cc45458cbb915108eca4b1"/>
    <hyperlink ref="AQ74" r:id="rId47" display="https://auction.openprocurement.org/tenders/29e00720fa614c1f9276334919d9d5ee"/>
    <hyperlink ref="B89" r:id="rId48" display="https://my.zakupki.prom.ua/remote/dispatcher/state_purchase_view/871608"/>
    <hyperlink ref="B88" r:id="rId49" display="https://my.zakupki.prom.ua/remote/dispatcher/state_purchase_view/882231"/>
    <hyperlink ref="B81" r:id="rId50" display="https://my.zakupki.prom.ua/remote/dispatcher/state_purchase_view/1171803"/>
    <hyperlink ref="AQ72" r:id="rId51" display="https://auction.openprocurement.org/tenders/9fe4abb4f25f44b8967615cd27d7cf17"/>
    <hyperlink ref="B83" r:id="rId52" display="https://my.zakupki.prom.ua/remote/dispatcher/state_purchase_view/1048748"/>
    <hyperlink ref="B82" r:id="rId53" display="https://my.zakupki.prom.ua/remote/dispatcher/state_purchase_view/1049803"/>
    <hyperlink ref="B85" r:id="rId54" display="https://my.zakupki.prom.ua/remote/dispatcher/state_purchase_view/1019789"/>
    <hyperlink ref="B84" r:id="rId55" display="https://my.zakupki.prom.ua/remote/dispatcher/state_purchase_view/1022899"/>
    <hyperlink ref="B87" r:id="rId56" display="https://my.zakupki.prom.ua/remote/dispatcher/state_purchase_view/899460"/>
    <hyperlink ref="B86" r:id="rId57" display="https://my.zakupki.prom.ua/remote/dispatcher/state_purchase_view/961196"/>
    <hyperlink ref="B63" r:id="rId58" display="https://my.zakupki.prom.ua/remote/dispatcher/state_purchase_view/3897664"/>
    <hyperlink ref="B61" r:id="rId59" display="https://my.zakupki.prom.ua/remote/dispatcher/state_purchase_view/4174324"/>
    <hyperlink ref="B60" r:id="rId60" display="https://my.zakupki.prom.ua/remote/dispatcher/state_purchase_view/4174146"/>
    <hyperlink ref="B67" r:id="rId61" display="https://my.zakupki.prom.ua/remote/dispatcher/state_purchase_view/3167917"/>
    <hyperlink ref="B66" r:id="rId62" display="https://my.zakupki.prom.ua/remote/dispatcher/state_purchase_view/3375561"/>
    <hyperlink ref="B65" r:id="rId63" display="https://my.zakupki.prom.ua/remote/dispatcher/state_purchase_view/3807270"/>
    <hyperlink ref="B69" r:id="rId64" display="https://my.zakupki.prom.ua/remote/dispatcher/state_purchase_view/2720269"/>
    <hyperlink ref="B68" r:id="rId65" display="https://my.zakupki.prom.ua/remote/dispatcher/state_purchase_view/2809075"/>
    <hyperlink ref="A2" r:id="rId66" display="mailto:report.zakupki@prom.ua"/>
    <hyperlink ref="AQ78" r:id="rId67" display="https://auction.openprocurement.org/tenders/45578c2e275b408c9ae164333f507084"/>
    <hyperlink ref="AQ20" r:id="rId68" display="https://auction.openprocurement.org/tenders/d7db0f8f3f714b5ab188cda69d4b1f31"/>
    <hyperlink ref="AQ27" r:id="rId69" display="https://auction.openprocurement.org/tenders/b6d41225357e44fabd3e1428da015287"/>
    <hyperlink ref="B51" r:id="rId70" display="https://my.zakupki.prom.ua/remote/dispatcher/state_purchase_view/5358467"/>
    <hyperlink ref="B94" r:id="rId71" display="https://my.zakupki.prom.ua/remote/dispatcher/state_purchase_view/28286"/>
    <hyperlink ref="AQ89" r:id="rId72" display="https://auction.openprocurement.org/tenders/644c703ba6a04d5b81cf3e856475a9d4"/>
    <hyperlink ref="B92" r:id="rId73" display="https://my.zakupki.prom.ua/remote/dispatcher/state_purchase_view/45910"/>
    <hyperlink ref="B93" r:id="rId74" display="https://my.zakupki.prom.ua/remote/dispatcher/state_purchase_view/65787"/>
    <hyperlink ref="B90" r:id="rId75" display="https://my.zakupki.prom.ua/remote/dispatcher/state_purchase_view/479868"/>
    <hyperlink ref="AQ63" r:id="rId76" display="https://auction.openprocurement.org/tenders/ac8348eb3c5c4718b752e4723327fcdd"/>
    <hyperlink ref="B70" r:id="rId77" display="https://my.zakupki.prom.ua/remote/dispatcher/state_purchase_view/2717465"/>
    <hyperlink ref="B72" r:id="rId78" display="https://my.zakupki.prom.ua/remote/dispatcher/state_purchase_view/2333765"/>
    <hyperlink ref="B73" r:id="rId79" display="https://my.zakupki.prom.ua/remote/dispatcher/state_purchase_view/2024686"/>
    <hyperlink ref="B74" r:id="rId80" display="https://my.zakupki.prom.ua/remote/dispatcher/state_purchase_view/1949138"/>
    <hyperlink ref="B75" r:id="rId81" display="https://my.zakupki.prom.ua/remote/dispatcher/state_purchase_view/1944223"/>
    <hyperlink ref="B76" r:id="rId82" display="https://my.zakupki.prom.ua/remote/dispatcher/state_purchase_view/1272647"/>
    <hyperlink ref="B77" r:id="rId83" display="https://my.zakupki.prom.ua/remote/dispatcher/state_purchase_view/1208640"/>
    <hyperlink ref="B79" r:id="rId84" display="https://my.zakupki.prom.ua/remote/dispatcher/state_purchase_view/1183026"/>
    <hyperlink ref="B71" r:id="rId85" display="https://my.zakupki.prom.ua/remote/dispatcher/state_purchase_view/2335163"/>
    <hyperlink ref="AQ87" r:id="rId86" display="https://auction.openprocurement.org/tenders/5544d515d4f349909dde24aa57137f8b"/>
    <hyperlink ref="AQ32" r:id="rId87" display="https://auction.openprocurement.org/tenders/553968b769674c989c9e7a7b9c15f35a"/>
    <hyperlink ref="AQ34" r:id="rId88" display="https://auction.openprocurement.org/tenders/c8108960729641dd8af9ba5982ddd785"/>
    <hyperlink ref="C91" r:id="rId89" display="https://my.zakupki.prom.ua/remote/dispatcher/state_purchase_lot_view/20982"/>
    <hyperlink ref="B45" r:id="rId90" display="https://my.zakupki.prom.ua/remote/dispatcher/state_purchase_view/7201092"/>
    <hyperlink ref="B44" r:id="rId91" display="https://my.zakupki.prom.ua/remote/dispatcher/state_purchase_view/8213087"/>
    <hyperlink ref="B47" r:id="rId92" display="https://my.zakupki.prom.ua/remote/dispatcher/state_purchase_view/6943088"/>
    <hyperlink ref="B41" r:id="rId93" display="https://my.zakupki.prom.ua/remote/dispatcher/state_purchase_view/8715593"/>
    <hyperlink ref="B40" r:id="rId94" display="https://my.zakupki.prom.ua/remote/dispatcher/state_purchase_view/8869106"/>
    <hyperlink ref="B43" r:id="rId95" display="https://my.zakupki.prom.ua/remote/dispatcher/state_purchase_view/8644380"/>
    <hyperlink ref="B42" r:id="rId96" display="https://my.zakupki.prom.ua/remote/dispatcher/state_purchase_view/8780601"/>
    <hyperlink ref="B49" r:id="rId97" display="https://my.zakupki.prom.ua/remote/dispatcher/state_purchase_view/6270243"/>
    <hyperlink ref="B48" r:id="rId98" display="https://my.zakupki.prom.ua/remote/dispatcher/state_purchase_view/6710343"/>
    <hyperlink ref="B58" r:id="rId99" display="https://my.zakupki.prom.ua/remote/dispatcher/state_purchase_view/4257533"/>
    <hyperlink ref="B59" r:id="rId100" display="https://my.zakupki.prom.ua/remote/dispatcher/state_purchase_view/4253375"/>
    <hyperlink ref="B52" r:id="rId101" display="https://my.zakupki.prom.ua/remote/dispatcher/state_purchase_view/5065264"/>
    <hyperlink ref="B53" r:id="rId102" display="https://my.zakupki.prom.ua/remote/dispatcher/state_purchase_view/4991198"/>
    <hyperlink ref="B50" r:id="rId103" display="https://my.zakupki.prom.ua/remote/dispatcher/state_purchase_view/5398184"/>
    <hyperlink ref="B56" r:id="rId104" display="https://my.zakupki.prom.ua/remote/dispatcher/state_purchase_view/4474691"/>
    <hyperlink ref="B57" r:id="rId105" display="https://my.zakupki.prom.ua/remote/dispatcher/state_purchase_view/4256834"/>
    <hyperlink ref="B54" r:id="rId106" display="https://my.zakupki.prom.ua/remote/dispatcher/state_purchase_view/4555887"/>
    <hyperlink ref="B55" r:id="rId107" display="https://my.zakupki.prom.ua/remote/dispatcher/state_purchase_view/4525232"/>
    <hyperlink ref="B6" r:id="rId108" display="https://my.zakupki.prom.ua/remote/dispatcher/state_purchase_view/15509679"/>
    <hyperlink ref="B7" r:id="rId109" display="https://my.zakupki.prom.ua/remote/dispatcher/state_purchase_view/15485704"/>
    <hyperlink ref="B8" r:id="rId110" display="https://my.zakupki.prom.ua/remote/dispatcher/state_purchase_view/15402592"/>
    <hyperlink ref="B9" r:id="rId111" display="https://my.zakupki.prom.ua/remote/dispatcher/state_purchase_view/15130988"/>
    <hyperlink ref="B78" r:id="rId112" display="https://my.zakupki.prom.ua/remote/dispatcher/state_purchase_view/1190639"/>
    <hyperlink ref="AQ14" r:id="rId113" display="https://auction.openprocurement.org/tenders/a68e301f5b9642988871c1065b1638d9"/>
    <hyperlink ref="AQ17" r:id="rId114" display="https://auction.openprocurement.org/tenders/ed5c411e877a4f4a82900e97f5a287bf"/>
    <hyperlink ref="AQ16" r:id="rId115" display="https://auction.openprocurement.org/tenders/7a443f0410d944b795ebb0e4b10ef615"/>
    <hyperlink ref="AQ19" r:id="rId116" display="https://auction.openprocurement.org/tenders/57cdc490170042089df7e041c34385ab"/>
    <hyperlink ref="AQ18" r:id="rId117" display="https://auction.openprocurement.org/tenders/9c49ee02d75541dba4b45fa16ad12bf6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PC</cp:lastModifiedBy>
  <dcterms:created xsi:type="dcterms:W3CDTF">2020-03-12T14:17:14Z</dcterms:created>
  <dcterms:modified xsi:type="dcterms:W3CDTF">2020-03-12T12:20:38Z</dcterms:modified>
  <cp:category/>
</cp:coreProperties>
</file>