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ї документи\Фінплан\ФП 2024\"/>
    </mc:Choice>
  </mc:AlternateContent>
  <bookViews>
    <workbookView xWindow="0" yWindow="0" windowWidth="17256" windowHeight="5196" tabRatio="837" activeTab="7"/>
  </bookViews>
  <sheets>
    <sheet name="Осн. фін. пок." sheetId="1" r:id="rId1"/>
    <sheet name="I. Фін результат" sheetId="2" r:id="rId2"/>
    <sheet name="ІІ. Розр. з бюджетом" sheetId="3" r:id="rId3"/>
    <sheet name="ІІІ. Рух грош. коштів" sheetId="4" r:id="rId4"/>
    <sheet name="IV. Кап. інвестиції" sheetId="5" r:id="rId5"/>
    <sheet name=" V. Коефіцієнти" sheetId="6" r:id="rId6"/>
    <sheet name="6.1. Інша інфо_1" sheetId="7" r:id="rId7"/>
    <sheet name="6.2. Інша інфо_2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_1E3D5FB9_014E_4051_8AD5_DB0A17D05797_.wvu.PrintArea" localSheetId="5" hidden="1">' V. Коефіцієнти'!$A$1:$G$26</definedName>
    <definedName name="Z_1E3D5FB9_014E_4051_8AD5_DB0A17D05797_.wvu.PrintArea" localSheetId="6" hidden="1">'6.1. Інша інфо_1'!$A$1:$O$81</definedName>
    <definedName name="Z_1E3D5FB9_014E_4051_8AD5_DB0A17D05797_.wvu.PrintArea" localSheetId="7" hidden="1">'6.2. Інша інфо_2'!$A$1:$AE$51</definedName>
    <definedName name="Z_1E3D5FB9_014E_4051_8AD5_DB0A17D05797_.wvu.PrintArea" localSheetId="1" hidden="1">'I. Фін результат'!$A$1:$H$115</definedName>
    <definedName name="Z_1E3D5FB9_014E_4051_8AD5_DB0A17D05797_.wvu.PrintArea" localSheetId="4" hidden="1">'IV. Кап. інвестиції'!$A$1:$G$16</definedName>
    <definedName name="Z_1E3D5FB9_014E_4051_8AD5_DB0A17D05797_.wvu.PrintArea" localSheetId="2" hidden="1">'ІІ. Розр. з бюджетом'!$A$1:$G$42</definedName>
    <definedName name="Z_1E3D5FB9_014E_4051_8AD5_DB0A17D05797_.wvu.PrintArea" localSheetId="3" hidden="1">'ІІІ. Рух грош. коштів'!$A$1:$G$86</definedName>
    <definedName name="Z_1E3D5FB9_014E_4051_8AD5_DB0A17D05797_.wvu.PrintArea" localSheetId="0" hidden="1">'Осн. фін. пок.'!$A$1:$G$78</definedName>
    <definedName name="Z_1E3D5FB9_014E_4051_8AD5_DB0A17D05797_.wvu.PrintTitles" localSheetId="5" hidden="1">' V. Коефіцієнти'!$5:$5</definedName>
    <definedName name="Z_1E3D5FB9_014E_4051_8AD5_DB0A17D05797_.wvu.PrintTitles" localSheetId="1" hidden="1">'I. Фін результат'!$5:$5</definedName>
    <definedName name="Z_1E3D5FB9_014E_4051_8AD5_DB0A17D05797_.wvu.PrintTitles" localSheetId="2" hidden="1">'ІІ. Розр. з бюджетом'!$5:$5</definedName>
    <definedName name="Z_1E3D5FB9_014E_4051_8AD5_DB0A17D05797_.wvu.PrintTitles" localSheetId="3" hidden="1">'ІІІ. Рух грош. коштів'!$5:$5</definedName>
    <definedName name="Z_1E3D5FB9_014E_4051_8AD5_DB0A17D05797_.wvu.PrintTitles" localSheetId="0" hidden="1">'Осн. фін. пок.'!$27:$27</definedName>
    <definedName name="Z_43DCEB14_ADF8_4168_9283_6542A71D3CF7_.wvu.PrintArea" localSheetId="5" hidden="1">' V. Коефіцієнти'!$A$1:$G$26</definedName>
    <definedName name="Z_43DCEB14_ADF8_4168_9283_6542A71D3CF7_.wvu.PrintArea" localSheetId="6" hidden="1">'6.1. Інша інфо_1'!$A$1:$O$81</definedName>
    <definedName name="Z_43DCEB14_ADF8_4168_9283_6542A71D3CF7_.wvu.PrintArea" localSheetId="7" hidden="1">'6.2. Інша інфо_2'!$A$1:$AE$51</definedName>
    <definedName name="Z_43DCEB14_ADF8_4168_9283_6542A71D3CF7_.wvu.PrintArea" localSheetId="1" hidden="1">'I. Фін результат'!$A$1:$H$115</definedName>
    <definedName name="Z_43DCEB14_ADF8_4168_9283_6542A71D3CF7_.wvu.PrintArea" localSheetId="4" hidden="1">'IV. Кап. інвестиції'!$A$1:$G$16</definedName>
    <definedName name="Z_43DCEB14_ADF8_4168_9283_6542A71D3CF7_.wvu.PrintArea" localSheetId="2" hidden="1">'ІІ. Розр. з бюджетом'!$A$1:$G$42</definedName>
    <definedName name="Z_43DCEB14_ADF8_4168_9283_6542A71D3CF7_.wvu.PrintArea" localSheetId="3" hidden="1">'ІІІ. Рух грош. коштів'!$A$1:$G$86</definedName>
    <definedName name="Z_43DCEB14_ADF8_4168_9283_6542A71D3CF7_.wvu.PrintArea" localSheetId="0" hidden="1">'Осн. фін. пок.'!$A$1:$G$78</definedName>
    <definedName name="Z_43DCEB14_ADF8_4168_9283_6542A71D3CF7_.wvu.PrintTitles" localSheetId="5" hidden="1">' V. Коефіцієнти'!$5:$5</definedName>
    <definedName name="Z_43DCEB14_ADF8_4168_9283_6542A71D3CF7_.wvu.PrintTitles" localSheetId="1" hidden="1">'I. Фін результат'!$5:$5</definedName>
    <definedName name="Z_43DCEB14_ADF8_4168_9283_6542A71D3CF7_.wvu.PrintTitles" localSheetId="2" hidden="1">'ІІ. Розр. з бюджетом'!$5:$5</definedName>
    <definedName name="Z_43DCEB14_ADF8_4168_9283_6542A71D3CF7_.wvu.PrintTitles" localSheetId="3" hidden="1">'ІІІ. Рух грош. коштів'!$5:$5</definedName>
    <definedName name="Z_43DCEB14_ADF8_4168_9283_6542A71D3CF7_.wvu.PrintTitles" localSheetId="0" hidden="1">'Осн. фін. пок.'!$27:$27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5">' V. Коефіцієнти'!$5:$5</definedName>
    <definedName name="_xlnm.Print_Titles" localSheetId="1">'I. Фін результат'!$5:$5</definedName>
    <definedName name="_xlnm.Print_Titles" localSheetId="2">'ІІ. Розр. з бюджетом'!$5:$5</definedName>
    <definedName name="_xlnm.Print_Titles" localSheetId="3">'ІІІ. Рух грош. коштів'!$5:$5</definedName>
    <definedName name="_xlnm.Print_Titles" localSheetId="0">'Осн. фін. пок.'!$27:$27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5">' V. Коефіцієнти'!$A$1:$G$26</definedName>
    <definedName name="_xlnm.Print_Area" localSheetId="6">'6.1. Інша інфо_1'!$A$1:$O$81</definedName>
    <definedName name="_xlnm.Print_Area" localSheetId="7">'6.2. Інша інфо_2'!$A$1:$AE$51</definedName>
    <definedName name="_xlnm.Print_Area" localSheetId="1">'I. Фін результат'!$A$1:$Q$115</definedName>
    <definedName name="_xlnm.Print_Area" localSheetId="4">'IV. Кап. інвестиції'!$A$1:$G$16</definedName>
    <definedName name="_xlnm.Print_Area" localSheetId="2">'ІІ. Розр. з бюджетом'!$A$1:$O$42</definedName>
    <definedName name="_xlnm.Print_Area" localSheetId="3">'ІІІ. Рух грош. коштів'!$A$1:$G$86</definedName>
    <definedName name="_xlnm.Print_Area" localSheetId="0">'Осн. фін. пок.'!$A$1:$G$78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62913" calcMode="manual"/>
  <customWorkbookViews>
    <customWorkbookView name="1235 - Личное представление" guid="{1E3D5FB9-014E-4051-8AD5-DB0A17D05797}" mergeInterval="0" personalView="1" maximized="1" xWindow="1" yWindow="1" windowWidth="1276" windowHeight="794" tabRatio="837" activeSheetId="2"/>
    <customWorkbookView name="UserNEW - Личное представление" guid="{43DCEB14-ADF8-4168-9283-6542A71D3CF7}" mergeInterval="0" personalView="1" maximized="1" xWindow="1" yWindow="1" windowWidth="1600" windowHeight="670" tabRatio="837" activeSheetId="2"/>
  </customWorkbookViews>
</workbook>
</file>

<file path=xl/calcChain.xml><?xml version="1.0" encoding="utf-8"?>
<calcChain xmlns="http://schemas.openxmlformats.org/spreadsheetml/2006/main">
  <c r="D67" i="1" l="1"/>
  <c r="E99" i="2"/>
  <c r="E95" i="2"/>
  <c r="C43" i="1" l="1"/>
  <c r="C42" i="1"/>
  <c r="C41" i="1"/>
  <c r="D41" i="1"/>
  <c r="D38" i="1"/>
  <c r="E38" i="1"/>
  <c r="C38" i="1"/>
  <c r="C37" i="1"/>
  <c r="D9" i="6"/>
  <c r="E63" i="1"/>
  <c r="E62" i="1"/>
  <c r="E112" i="2"/>
  <c r="E101" i="2"/>
  <c r="F24" i="3"/>
  <c r="C71" i="1"/>
  <c r="C68" i="1"/>
  <c r="D68" i="1"/>
  <c r="E71" i="1"/>
  <c r="E68" i="1"/>
  <c r="D37" i="1"/>
  <c r="Q15" i="8"/>
  <c r="X32" i="8"/>
  <c r="E40" i="4"/>
  <c r="E17" i="4"/>
  <c r="E66" i="4"/>
  <c r="E65" i="4"/>
  <c r="E22" i="4"/>
  <c r="E12" i="4"/>
  <c r="E8" i="3"/>
  <c r="E107" i="2"/>
  <c r="F56" i="2"/>
  <c r="G56" i="2"/>
  <c r="E49" i="2"/>
  <c r="E17" i="2"/>
  <c r="E42" i="2"/>
  <c r="E28" i="2"/>
  <c r="E12" i="2"/>
  <c r="E64" i="2"/>
  <c r="E69" i="2"/>
  <c r="F55" i="2"/>
  <c r="G55" i="2"/>
  <c r="E9" i="2" l="1"/>
  <c r="E22" i="2" s="1"/>
  <c r="L13" i="7"/>
  <c r="L14" i="7"/>
  <c r="L15" i="7"/>
  <c r="L16" i="7"/>
  <c r="L17" i="7"/>
  <c r="E15" i="6"/>
  <c r="E14" i="6"/>
  <c r="D9" i="4"/>
  <c r="D37" i="3"/>
  <c r="D35" i="3"/>
  <c r="D25" i="3" s="1"/>
  <c r="D8" i="3"/>
  <c r="D112" i="2"/>
  <c r="D105" i="2"/>
  <c r="D93" i="2"/>
  <c r="D57" i="2"/>
  <c r="D64" i="2"/>
  <c r="D69" i="2"/>
  <c r="D49" i="2"/>
  <c r="D27" i="2" s="1"/>
  <c r="D23" i="2"/>
  <c r="D17" i="2"/>
  <c r="D9" i="2" s="1"/>
  <c r="D7" i="2"/>
  <c r="D14" i="6"/>
  <c r="C6" i="5"/>
  <c r="C66" i="4"/>
  <c r="C65" i="4"/>
  <c r="C40" i="4"/>
  <c r="C17" i="4"/>
  <c r="C22" i="4"/>
  <c r="C12" i="4"/>
  <c r="C35" i="3"/>
  <c r="C25" i="3" s="1"/>
  <c r="C19" i="3"/>
  <c r="C8" i="3"/>
  <c r="C111" i="2"/>
  <c r="C107" i="2"/>
  <c r="C105" i="2" s="1"/>
  <c r="C112" i="2" s="1"/>
  <c r="C93" i="2"/>
  <c r="C27" i="2"/>
  <c r="C49" i="2"/>
  <c r="C23" i="2"/>
  <c r="C17" i="2"/>
  <c r="C9" i="2" s="1"/>
  <c r="C7" i="2"/>
  <c r="C38" i="3" l="1"/>
  <c r="D96" i="2"/>
  <c r="D22" i="2"/>
  <c r="D73" i="2" s="1"/>
  <c r="D92" i="2"/>
  <c r="H57" i="7"/>
  <c r="E57" i="7"/>
  <c r="D98" i="2" l="1"/>
  <c r="E76" i="4"/>
  <c r="F51" i="4"/>
  <c r="F10" i="5" l="1"/>
  <c r="P34" i="8" l="1"/>
  <c r="G56" i="7" l="1"/>
  <c r="G57" i="7" s="1"/>
  <c r="D56" i="7"/>
  <c r="F54" i="2" l="1"/>
  <c r="G54" i="2"/>
  <c r="E27" i="2"/>
  <c r="E73" i="2" s="1"/>
  <c r="E98" i="2" s="1"/>
  <c r="D71" i="1" l="1"/>
  <c r="C62" i="4" l="1"/>
  <c r="C76" i="4" s="1"/>
  <c r="C46" i="4"/>
  <c r="C48" i="4" s="1"/>
  <c r="E23" i="2"/>
  <c r="G7" i="5" l="1"/>
  <c r="G11" i="5"/>
  <c r="F11" i="5"/>
  <c r="F8" i="5"/>
  <c r="F7" i="5"/>
  <c r="G8" i="5"/>
  <c r="F63" i="4"/>
  <c r="G52" i="4"/>
  <c r="G53" i="4"/>
  <c r="G54" i="4"/>
  <c r="G55" i="4"/>
  <c r="G56" i="4"/>
  <c r="G57" i="4"/>
  <c r="G58" i="4"/>
  <c r="G59" i="4"/>
  <c r="G61" i="4"/>
  <c r="G63" i="4"/>
  <c r="G64" i="4"/>
  <c r="G51" i="4"/>
  <c r="F43" i="4"/>
  <c r="G41" i="4"/>
  <c r="G42" i="4"/>
  <c r="G43" i="4"/>
  <c r="G47" i="4"/>
  <c r="G18" i="4"/>
  <c r="G19" i="4"/>
  <c r="G20" i="4"/>
  <c r="G21" i="4"/>
  <c r="G23" i="4"/>
  <c r="G24" i="4"/>
  <c r="G25" i="4"/>
  <c r="F24" i="4"/>
  <c r="G14" i="4"/>
  <c r="G15" i="4"/>
  <c r="F14" i="4"/>
  <c r="F15" i="4"/>
  <c r="G70" i="2"/>
  <c r="G71" i="2"/>
  <c r="G50" i="2"/>
  <c r="G53" i="2"/>
  <c r="G23" i="3"/>
  <c r="G24" i="3"/>
  <c r="G22" i="3"/>
  <c r="G9" i="3"/>
  <c r="G10" i="3"/>
  <c r="M10" i="8"/>
  <c r="W33" i="8" l="1"/>
  <c r="W32" i="8"/>
  <c r="V32" i="8"/>
  <c r="R33" i="8"/>
  <c r="U32" i="8"/>
  <c r="E46" i="4"/>
  <c r="E35" i="3"/>
  <c r="F62" i="4" l="1"/>
  <c r="G62" i="4"/>
  <c r="N13" i="7"/>
  <c r="N14" i="7"/>
  <c r="N15" i="7"/>
  <c r="N16" i="7"/>
  <c r="N17" i="7"/>
  <c r="N33" i="8" l="1"/>
  <c r="M33" i="8"/>
  <c r="M13" i="8"/>
  <c r="M14" i="8"/>
  <c r="M12" i="8"/>
  <c r="D57" i="7" l="1"/>
  <c r="E105" i="2"/>
  <c r="M57" i="7" l="1"/>
  <c r="J57" i="7"/>
  <c r="D46" i="4"/>
  <c r="G46" i="4" s="1"/>
  <c r="Q33" i="8"/>
  <c r="L34" i="8"/>
  <c r="K34" i="8"/>
  <c r="C78" i="2"/>
  <c r="C95" i="2" s="1"/>
  <c r="E127" i="2"/>
  <c r="F66" i="4" l="1"/>
  <c r="G66" i="4"/>
  <c r="F65" i="4"/>
  <c r="G65" i="4"/>
  <c r="Y33" i="8"/>
  <c r="Z33" i="8"/>
  <c r="G79" i="2"/>
  <c r="F79" i="2"/>
  <c r="D78" i="2"/>
  <c r="Y32" i="8"/>
  <c r="E121" i="2"/>
  <c r="N32" i="8"/>
  <c r="Q32" i="8"/>
  <c r="Q34" i="8" s="1"/>
  <c r="R32" i="8"/>
  <c r="R34" i="8" s="1"/>
  <c r="M32" i="8"/>
  <c r="M8" i="8"/>
  <c r="M9" i="8"/>
  <c r="M11" i="8"/>
  <c r="M7" i="8"/>
  <c r="D6" i="5"/>
  <c r="D60" i="4"/>
  <c r="D40" i="4"/>
  <c r="D63" i="1"/>
  <c r="E48" i="4"/>
  <c r="G60" i="4" l="1"/>
  <c r="D76" i="4"/>
  <c r="D95" i="2"/>
  <c r="D84" i="2"/>
  <c r="G40" i="4"/>
  <c r="Z32" i="8"/>
  <c r="D87" i="2" l="1"/>
  <c r="D17" i="3" s="1"/>
  <c r="D7" i="4"/>
  <c r="D16" i="4" s="1"/>
  <c r="D26" i="4" s="1"/>
  <c r="F15" i="2"/>
  <c r="G15" i="2"/>
  <c r="F42" i="4"/>
  <c r="E78" i="2"/>
  <c r="E84" i="2" s="1"/>
  <c r="E87" i="2" s="1"/>
  <c r="G22" i="4" l="1"/>
  <c r="F22" i="4"/>
  <c r="G78" i="2"/>
  <c r="F78" i="2"/>
  <c r="I56" i="7"/>
  <c r="I57" i="7" s="1"/>
  <c r="F56" i="7"/>
  <c r="F57" i="7" s="1"/>
  <c r="L12" i="7"/>
  <c r="G49" i="2"/>
  <c r="F53" i="2"/>
  <c r="F41" i="4"/>
  <c r="G17" i="4" l="1"/>
  <c r="F17" i="4"/>
  <c r="F40" i="4"/>
  <c r="E37" i="3"/>
  <c r="G69" i="2"/>
  <c r="E7" i="2"/>
  <c r="D52" i="1" l="1"/>
  <c r="C52" i="1"/>
  <c r="D47" i="1"/>
  <c r="E47" i="1"/>
  <c r="E49" i="1"/>
  <c r="C49" i="1"/>
  <c r="C47" i="1"/>
  <c r="C46" i="1"/>
  <c r="D39" i="1"/>
  <c r="E39" i="1"/>
  <c r="E41" i="1"/>
  <c r="E43" i="1"/>
  <c r="C39" i="1"/>
  <c r="J56" i="7" l="1"/>
  <c r="L56" i="7"/>
  <c r="L57" i="7" s="1"/>
  <c r="F16" i="2"/>
  <c r="E29" i="1"/>
  <c r="F9" i="3"/>
  <c r="F10" i="3"/>
  <c r="N19" i="7"/>
  <c r="N20" i="7"/>
  <c r="N21" i="7"/>
  <c r="N23" i="7"/>
  <c r="N24" i="7"/>
  <c r="N25" i="7"/>
  <c r="N12" i="7"/>
  <c r="L19" i="7"/>
  <c r="L20" i="7"/>
  <c r="L21" i="7"/>
  <c r="L23" i="7"/>
  <c r="L24" i="7"/>
  <c r="L25" i="7"/>
  <c r="G47" i="1"/>
  <c r="F47" i="1"/>
  <c r="F41" i="1"/>
  <c r="F61" i="4"/>
  <c r="F60" i="4"/>
  <c r="F47" i="4"/>
  <c r="F46" i="4"/>
  <c r="D30" i="4"/>
  <c r="G29" i="3"/>
  <c r="G35" i="3"/>
  <c r="G36" i="3"/>
  <c r="F23" i="3"/>
  <c r="F29" i="3"/>
  <c r="F35" i="3"/>
  <c r="F36" i="3"/>
  <c r="G7" i="3"/>
  <c r="F7" i="3"/>
  <c r="G107" i="2"/>
  <c r="G108" i="2"/>
  <c r="G109" i="2"/>
  <c r="G110" i="2"/>
  <c r="G41" i="2"/>
  <c r="G42" i="2"/>
  <c r="G45" i="2"/>
  <c r="G33" i="2"/>
  <c r="G34" i="2"/>
  <c r="G35" i="2"/>
  <c r="G36" i="2"/>
  <c r="G16" i="2"/>
  <c r="G17" i="2"/>
  <c r="G18" i="2"/>
  <c r="G23" i="2"/>
  <c r="G25" i="2"/>
  <c r="G28" i="2"/>
  <c r="G121" i="2" s="1"/>
  <c r="G8" i="2"/>
  <c r="G11" i="2"/>
  <c r="G12" i="2"/>
  <c r="G13" i="2"/>
  <c r="G14" i="2"/>
  <c r="F107" i="2"/>
  <c r="F108" i="2"/>
  <c r="F126" i="2" s="1"/>
  <c r="F109" i="2"/>
  <c r="F110" i="2"/>
  <c r="F71" i="2"/>
  <c r="F49" i="2"/>
  <c r="F50" i="2"/>
  <c r="F41" i="2"/>
  <c r="F42" i="2"/>
  <c r="F45" i="2"/>
  <c r="F28" i="2"/>
  <c r="F121" i="2" s="1"/>
  <c r="F33" i="2"/>
  <c r="F34" i="2"/>
  <c r="F35" i="2"/>
  <c r="F36" i="2"/>
  <c r="F23" i="2"/>
  <c r="F24" i="2"/>
  <c r="F25" i="2"/>
  <c r="F26" i="2"/>
  <c r="F8" i="2"/>
  <c r="F11" i="2"/>
  <c r="F12" i="2"/>
  <c r="F13" i="2"/>
  <c r="F14" i="2"/>
  <c r="F17" i="2"/>
  <c r="F18" i="2"/>
  <c r="E92" i="2"/>
  <c r="G127" i="2" l="1"/>
  <c r="G126" i="2"/>
  <c r="F69" i="2"/>
  <c r="E34" i="1"/>
  <c r="C69" i="2"/>
  <c r="E6" i="5" l="1"/>
  <c r="E59" i="1" s="1"/>
  <c r="D59" i="1"/>
  <c r="G59" i="1" l="1"/>
  <c r="F59" i="1"/>
  <c r="F6" i="5"/>
  <c r="G6" i="5"/>
  <c r="Z15" i="8"/>
  <c r="M56" i="7"/>
  <c r="D34" i="1" l="1"/>
  <c r="N56" i="7"/>
  <c r="N57" i="7" s="1"/>
  <c r="K56" i="7"/>
  <c r="K57" i="7" s="1"/>
  <c r="G64" i="2"/>
  <c r="F64" i="2"/>
  <c r="C29" i="1"/>
  <c r="F34" i="1" l="1"/>
  <c r="G34" i="1"/>
  <c r="L29" i="7"/>
  <c r="N29" i="7"/>
  <c r="N28" i="7"/>
  <c r="L28" i="7" l="1"/>
  <c r="O56" i="7"/>
  <c r="O57" i="7" s="1"/>
  <c r="D121" i="2"/>
  <c r="E120" i="2"/>
  <c r="F120" i="2"/>
  <c r="G120" i="2"/>
  <c r="D120" i="2"/>
  <c r="D49" i="1" l="1"/>
  <c r="F49" i="1" s="1"/>
  <c r="N33" i="7"/>
  <c r="L33" i="7"/>
  <c r="N32" i="7"/>
  <c r="L32" i="7"/>
  <c r="N27" i="7"/>
  <c r="L27" i="7"/>
  <c r="G37" i="3"/>
  <c r="F37" i="3"/>
  <c r="T15" i="8"/>
  <c r="W15" i="8"/>
  <c r="AC15" i="8"/>
  <c r="X25" i="8"/>
  <c r="Z25" i="8"/>
  <c r="AB25" i="8"/>
  <c r="AD25" i="8"/>
  <c r="Z34" i="8"/>
  <c r="G34" i="8"/>
  <c r="H34" i="8"/>
  <c r="I34" i="8"/>
  <c r="J34" i="8"/>
  <c r="M34" i="8"/>
  <c r="Y34" i="8" s="1"/>
  <c r="N34" i="8"/>
  <c r="O34" i="8"/>
  <c r="W34" i="8" s="1"/>
  <c r="X34" i="8"/>
  <c r="S34" i="8"/>
  <c r="T34" i="8"/>
  <c r="U34" i="8"/>
  <c r="V34" i="8"/>
  <c r="E45" i="8"/>
  <c r="G45" i="8"/>
  <c r="I45" i="8"/>
  <c r="K45" i="8"/>
  <c r="O45" i="8"/>
  <c r="Q45" i="8"/>
  <c r="S45" i="8"/>
  <c r="K66" i="7"/>
  <c r="C59" i="1"/>
  <c r="D27" i="4"/>
  <c r="D28" i="4" s="1"/>
  <c r="D80" i="4" s="1"/>
  <c r="D81" i="4" s="1"/>
  <c r="C54" i="1"/>
  <c r="D48" i="4"/>
  <c r="D54" i="1" s="1"/>
  <c r="E54" i="1"/>
  <c r="D46" i="1"/>
  <c r="E46" i="1"/>
  <c r="C48" i="1"/>
  <c r="E25" i="3"/>
  <c r="E48" i="1" s="1"/>
  <c r="D29" i="1"/>
  <c r="D30" i="1"/>
  <c r="C30" i="1"/>
  <c r="C32" i="1"/>
  <c r="C57" i="2"/>
  <c r="E57" i="2"/>
  <c r="E33" i="1" s="1"/>
  <c r="C64" i="2"/>
  <c r="C92" i="2" s="1"/>
  <c r="E93" i="2"/>
  <c r="F93" i="2"/>
  <c r="C94" i="2"/>
  <c r="D94" i="2"/>
  <c r="E94" i="2"/>
  <c r="F94" i="2"/>
  <c r="D100" i="2"/>
  <c r="E100" i="2"/>
  <c r="C101" i="2"/>
  <c r="D101" i="2"/>
  <c r="F106" i="2"/>
  <c r="B29" i="1"/>
  <c r="B30" i="1"/>
  <c r="B31" i="1"/>
  <c r="E7" i="6" s="1"/>
  <c r="B32" i="1"/>
  <c r="B33" i="1"/>
  <c r="B34" i="1"/>
  <c r="B35" i="1"/>
  <c r="B36" i="1"/>
  <c r="B37" i="1"/>
  <c r="B38" i="1"/>
  <c r="B39" i="1"/>
  <c r="B40" i="1"/>
  <c r="B41" i="1"/>
  <c r="B42" i="1"/>
  <c r="B43" i="1"/>
  <c r="B45" i="1"/>
  <c r="B46" i="1"/>
  <c r="B48" i="1"/>
  <c r="B49" i="1"/>
  <c r="B50" i="1"/>
  <c r="B52" i="1"/>
  <c r="B53" i="1"/>
  <c r="B54" i="1"/>
  <c r="B55" i="1"/>
  <c r="B56" i="1"/>
  <c r="B57" i="1"/>
  <c r="B59" i="1"/>
  <c r="B61" i="1"/>
  <c r="B62" i="1"/>
  <c r="B63" i="1"/>
  <c r="E11" i="6" l="1"/>
  <c r="E10" i="6"/>
  <c r="E9" i="6"/>
  <c r="E18" i="6"/>
  <c r="E17" i="6"/>
  <c r="D103" i="2"/>
  <c r="C33" i="1"/>
  <c r="C96" i="2"/>
  <c r="E13" i="6"/>
  <c r="E8" i="6"/>
  <c r="D48" i="1"/>
  <c r="G48" i="1" s="1"/>
  <c r="G25" i="3"/>
  <c r="G27" i="4"/>
  <c r="D61" i="1"/>
  <c r="D62" i="1"/>
  <c r="D43" i="1"/>
  <c r="G93" i="2"/>
  <c r="G49" i="1"/>
  <c r="G94" i="2"/>
  <c r="G95" i="2"/>
  <c r="F100" i="2"/>
  <c r="G54" i="1"/>
  <c r="F54" i="1"/>
  <c r="G29" i="1"/>
  <c r="F29" i="1"/>
  <c r="F57" i="2"/>
  <c r="D33" i="1"/>
  <c r="F33" i="1" s="1"/>
  <c r="C34" i="1"/>
  <c r="G105" i="2"/>
  <c r="F101" i="2"/>
  <c r="F56" i="1"/>
  <c r="F38" i="1"/>
  <c r="F39" i="1"/>
  <c r="F27" i="4"/>
  <c r="F22" i="3"/>
  <c r="L31" i="7"/>
  <c r="N31" i="7"/>
  <c r="G48" i="4"/>
  <c r="F48" i="4"/>
  <c r="F25" i="3"/>
  <c r="F7" i="2"/>
  <c r="F95" i="2" s="1"/>
  <c r="G7" i="2"/>
  <c r="M45" i="8"/>
  <c r="M15" i="8"/>
  <c r="V25" i="8"/>
  <c r="C22" i="2"/>
  <c r="C73" i="2" s="1"/>
  <c r="C98" i="2" s="1"/>
  <c r="C103" i="2" s="1"/>
  <c r="C9" i="4"/>
  <c r="F48" i="1" l="1"/>
  <c r="G13" i="4"/>
  <c r="F13" i="4"/>
  <c r="C84" i="2"/>
  <c r="C87" i="2" s="1"/>
  <c r="C17" i="3" s="1"/>
  <c r="C35" i="1"/>
  <c r="D31" i="1"/>
  <c r="F105" i="2"/>
  <c r="E30" i="1"/>
  <c r="C31" i="1"/>
  <c r="G9" i="4"/>
  <c r="F9" i="4"/>
  <c r="G99" i="2"/>
  <c r="F99" i="2"/>
  <c r="G92" i="2"/>
  <c r="F92" i="2"/>
  <c r="F9" i="2"/>
  <c r="G9" i="2"/>
  <c r="F12" i="4" l="1"/>
  <c r="G12" i="4"/>
  <c r="C40" i="1"/>
  <c r="E31" i="1"/>
  <c r="G31" i="1" s="1"/>
  <c r="G22" i="2"/>
  <c r="F22" i="2"/>
  <c r="G30" i="1"/>
  <c r="F30" i="1"/>
  <c r="C36" i="1"/>
  <c r="C7" i="4"/>
  <c r="C16" i="4" s="1"/>
  <c r="C26" i="4" s="1"/>
  <c r="F31" i="1" l="1"/>
  <c r="C89" i="2"/>
  <c r="C27" i="4"/>
  <c r="C28" i="4" l="1"/>
  <c r="C80" i="4" s="1"/>
  <c r="C81" i="4" s="1"/>
  <c r="C45" i="1"/>
  <c r="C53" i="1" l="1"/>
  <c r="C57" i="1"/>
  <c r="C55" i="1"/>
  <c r="C50" i="1"/>
  <c r="G78" i="4" l="1"/>
  <c r="E52" i="1"/>
  <c r="F78" i="4"/>
  <c r="G128" i="2"/>
  <c r="E35" i="1" l="1"/>
  <c r="D32" i="1"/>
  <c r="E96" i="2"/>
  <c r="E32" i="1"/>
  <c r="G52" i="1"/>
  <c r="F52" i="1"/>
  <c r="G27" i="2"/>
  <c r="G73" i="2" s="1"/>
  <c r="F27" i="2"/>
  <c r="F73" i="2" s="1"/>
  <c r="E128" i="2"/>
  <c r="E126" i="2"/>
  <c r="E17" i="3" l="1"/>
  <c r="D40" i="1"/>
  <c r="D35" i="1"/>
  <c r="G32" i="1"/>
  <c r="F127" i="2"/>
  <c r="F128" i="2" s="1"/>
  <c r="F32" i="1"/>
  <c r="G96" i="2"/>
  <c r="D128" i="2"/>
  <c r="D126" i="2"/>
  <c r="D127" i="2"/>
  <c r="F96" i="2"/>
  <c r="E103" i="2"/>
  <c r="E36" i="1" s="1"/>
  <c r="F35" i="1" l="1"/>
  <c r="G35" i="1"/>
  <c r="F111" i="2"/>
  <c r="G111" i="2"/>
  <c r="E7" i="4"/>
  <c r="E16" i="4" s="1"/>
  <c r="E26" i="4" s="1"/>
  <c r="E28" i="4" s="1"/>
  <c r="E80" i="4" s="1"/>
  <c r="E40" i="1"/>
  <c r="G40" i="1" s="1"/>
  <c r="G112" i="2"/>
  <c r="F112" i="2"/>
  <c r="G84" i="2"/>
  <c r="F84" i="2"/>
  <c r="D36" i="1"/>
  <c r="F36" i="1" s="1"/>
  <c r="G98" i="2"/>
  <c r="F98" i="2"/>
  <c r="E37" i="1"/>
  <c r="D42" i="1" l="1"/>
  <c r="E42" i="1"/>
  <c r="G36" i="1"/>
  <c r="F40" i="1"/>
  <c r="G87" i="2"/>
  <c r="F87" i="2"/>
  <c r="G103" i="2"/>
  <c r="F103" i="2"/>
  <c r="G7" i="4"/>
  <c r="F7" i="4"/>
  <c r="E89" i="2"/>
  <c r="D89" i="2"/>
  <c r="E53" i="1" l="1"/>
  <c r="F89" i="2"/>
  <c r="F16" i="4"/>
  <c r="G16" i="4"/>
  <c r="G88" i="2"/>
  <c r="F88" i="2"/>
  <c r="F46" i="1"/>
  <c r="D21" i="3"/>
  <c r="G21" i="3" s="1"/>
  <c r="D20" i="3"/>
  <c r="G20" i="3" s="1"/>
  <c r="G8" i="3" l="1"/>
  <c r="E55" i="1"/>
  <c r="F20" i="3"/>
  <c r="F37" i="1"/>
  <c r="D53" i="1"/>
  <c r="F26" i="4"/>
  <c r="G26" i="4"/>
  <c r="F8" i="3"/>
  <c r="G42" i="1"/>
  <c r="F42" i="1"/>
  <c r="D55" i="1"/>
  <c r="D19" i="3"/>
  <c r="D38" i="3" s="1"/>
  <c r="E57" i="1" l="1"/>
  <c r="G76" i="4"/>
  <c r="G55" i="1"/>
  <c r="F55" i="1"/>
  <c r="D50" i="1"/>
  <c r="D45" i="1"/>
  <c r="G53" i="1"/>
  <c r="F53" i="1"/>
  <c r="F28" i="4"/>
  <c r="G28" i="4"/>
  <c r="F76" i="4"/>
  <c r="E19" i="3"/>
  <c r="G19" i="3" s="1"/>
  <c r="F21" i="3"/>
  <c r="E81" i="4"/>
  <c r="G17" i="3"/>
  <c r="F17" i="3"/>
  <c r="F14" i="6"/>
  <c r="F9" i="6"/>
  <c r="E61" i="1" s="1"/>
  <c r="E45" i="1" l="1"/>
  <c r="F45" i="1" s="1"/>
  <c r="E38" i="3"/>
  <c r="E50" i="1" s="1"/>
  <c r="G50" i="1" s="1"/>
  <c r="F19" i="3"/>
  <c r="F81" i="4"/>
  <c r="D57" i="1"/>
  <c r="G80" i="4"/>
  <c r="F80" i="4"/>
  <c r="G38" i="3" l="1"/>
  <c r="F50" i="1"/>
  <c r="F38" i="3"/>
  <c r="G81" i="4"/>
  <c r="F57" i="1"/>
  <c r="G57" i="1"/>
</calcChain>
</file>

<file path=xl/comments1.xml><?xml version="1.0" encoding="utf-8"?>
<comments xmlns="http://schemas.openxmlformats.org/spreadsheetml/2006/main">
  <authors>
    <author>1235</author>
  </authors>
  <commentList>
    <comment ref="D7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UserNEW: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7" authorId="0" shapeId="0">
      <text/>
    </comment>
    <comment ref="F7" authorId="0" shapeId="0">
      <text>
        <r>
          <rPr>
            <b/>
            <sz val="9"/>
            <color indexed="81"/>
            <rFont val="Tahoma"/>
            <family val="2"/>
            <charset val="204"/>
          </rPr>
          <t>314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<sst xmlns="http://schemas.openxmlformats.org/spreadsheetml/2006/main" count="675" uniqueCount="491">
  <si>
    <t>Код рядка</t>
  </si>
  <si>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</si>
  <si>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</si>
  <si>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</si>
  <si>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Фінансовий результат від операційної діяльності</t>
  </si>
  <si>
    <t>Витрати на оплату праці</t>
  </si>
  <si>
    <t>Відрахування на соціальні заходи</t>
  </si>
  <si>
    <t>Амортизація</t>
  </si>
  <si>
    <t>за ЗКГНГ</t>
  </si>
  <si>
    <t>за СПОДУ</t>
  </si>
  <si>
    <t xml:space="preserve">за  КВЕД  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</si>
  <si>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</si>
  <si>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</si>
  <si>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</si>
  <si>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Підприємство  </t>
  </si>
  <si>
    <t xml:space="preserve">Організаційно-правова форма </t>
  </si>
  <si>
    <t xml:space="preserve">Вид економічної діяльності    </t>
  </si>
  <si>
    <t xml:space="preserve">Галузь     </t>
  </si>
  <si>
    <t xml:space="preserve">Код рядка </t>
  </si>
  <si>
    <t>Територія</t>
  </si>
  <si>
    <t>Форма власності</t>
  </si>
  <si>
    <t>витрати на страхові послуги</t>
  </si>
  <si>
    <t>витрати на аудиторські послуги</t>
  </si>
  <si>
    <t>Валовий прибуток (збиток)</t>
  </si>
  <si>
    <t xml:space="preserve">прибуток </t>
  </si>
  <si>
    <t>збиток</t>
  </si>
  <si>
    <t>Резервний фонд</t>
  </si>
  <si>
    <t>неустойки (штрафи, пені)</t>
  </si>
  <si>
    <t>витрати на паливо та енергію</t>
  </si>
  <si>
    <t>Інші операційні витрати</t>
  </si>
  <si>
    <t>придбання (виготовлення) інших необоротних матеріальних активів</t>
  </si>
  <si>
    <t>Виручка від реалізації основних фондів</t>
  </si>
  <si>
    <t xml:space="preserve">Виручка від реалізації нематеріальних активів </t>
  </si>
  <si>
    <t>Грошові кошти:</t>
  </si>
  <si>
    <t>на початок періоду</t>
  </si>
  <si>
    <t>Чистий грошовий потік</t>
  </si>
  <si>
    <t>Забезпечення</t>
  </si>
  <si>
    <t>х</t>
  </si>
  <si>
    <t>витрати на службові відрядження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</si>
  <si>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</si>
  <si>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</si>
  <si>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</si>
  <si>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</si>
  <si>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</si>
  <si>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</si>
  <si>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</si>
  <si>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</si>
  <si>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</si>
  <si>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</si>
  <si>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</si>
  <si>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поліпшення основних фондів</t>
  </si>
  <si>
    <t>відрахування до резерву сумнівних боргів</t>
  </si>
  <si>
    <t>№ з/п</t>
  </si>
  <si>
    <t xml:space="preserve">Надходження від продажу акцій та облігацій </t>
  </si>
  <si>
    <t xml:space="preserve">Придбання акцій та облігацій  </t>
  </si>
  <si>
    <t>на кінець періоду</t>
  </si>
  <si>
    <t>Залучення кредитних коштів</t>
  </si>
  <si>
    <t>Усього</t>
  </si>
  <si>
    <t>Відсоток</t>
  </si>
  <si>
    <t>Залишок нерозподіленого прибутку (непокритого збитку) на початок звітного періоду</t>
  </si>
  <si>
    <t>Залишок нерозподіленого прибутку (непокритого збитку) на кінець звітного періоду</t>
  </si>
  <si>
    <t>відрахування до недержавних пенсійних фондів</t>
  </si>
  <si>
    <t>витрати на консалтингові послуги</t>
  </si>
  <si>
    <t>амортизація основних засобів і нематеріальних активів</t>
  </si>
  <si>
    <t>витрати на електроенергію</t>
  </si>
  <si>
    <t xml:space="preserve">витрати на паливо </t>
  </si>
  <si>
    <t>консультаційні та інформаційні послуги</t>
  </si>
  <si>
    <t>Зобов'язання</t>
  </si>
  <si>
    <t xml:space="preserve">Сума, валюта за договорами </t>
  </si>
  <si>
    <t>Процентна ставка</t>
  </si>
  <si>
    <t>модернізація, модифікація (добудова, дообладнання, реконструкція) основних засобів</t>
  </si>
  <si>
    <t>Розвиток виробництва</t>
  </si>
  <si>
    <t>витрати на благодійну допомогу</t>
  </si>
  <si>
    <t xml:space="preserve">Вид кредитного продукту та цільове призначення </t>
  </si>
  <si>
    <t xml:space="preserve">      4. Діючі фінансові зобов'язання підприємства</t>
  </si>
  <si>
    <t xml:space="preserve">      5. Інформація щодо отримання та повернення залучених коштів</t>
  </si>
  <si>
    <t>витрати на утримання основних фондів, інших необоротних активів загальногосподарського використання,  у тому числі:</t>
  </si>
  <si>
    <t>(посада)</t>
  </si>
  <si>
    <t>(підпис)</t>
  </si>
  <si>
    <t>витрати на рекламу</t>
  </si>
  <si>
    <t>Інші операційні витрати, усього, у тому числі:</t>
  </si>
  <si>
    <t>Капітальні інвестиції, усього,
у тому числі:</t>
  </si>
  <si>
    <t>податок на доходи фізичних осіб</t>
  </si>
  <si>
    <t xml:space="preserve">Єдиний внесок на загальнообов'язкове державне соціальне страхування                              </t>
  </si>
  <si>
    <t>акцизний податок</t>
  </si>
  <si>
    <t>Вид діяльності</t>
  </si>
  <si>
    <t>Заборгованість на останню дату</t>
  </si>
  <si>
    <t>Заборгованість за кредитами на початок ______ року</t>
  </si>
  <si>
    <t>Заборгованість за кредитами на кінець ______ року</t>
  </si>
  <si>
    <t>Бюджетне фінансування</t>
  </si>
  <si>
    <t>інші платежі (розшифрувати)</t>
  </si>
  <si>
    <t xml:space="preserve">      1. Дані про підприємство, персонал та фонд заробітної плати</t>
  </si>
  <si>
    <t>кредити</t>
  </si>
  <si>
    <t>Отримання коштів  за довгостроковими зобов'язаннями, у тому числі:</t>
  </si>
  <si>
    <t>Повернення коштів за короткостроковими зобов'язаннями, у тому числі:</t>
  </si>
  <si>
    <t>Отримання коштів за короткостроковими зобов'язаннями, у тому числі:</t>
  </si>
  <si>
    <t>Повернення коштів  за довгостроковими зобов'язаннями, у тому числі:</t>
  </si>
  <si>
    <t xml:space="preserve">позики </t>
  </si>
  <si>
    <t>у тому числі за кварталами</t>
  </si>
  <si>
    <t>Фінансовий результат до оподаткування</t>
  </si>
  <si>
    <t>Чистий  фінансовий результат, у тому числі:</t>
  </si>
  <si>
    <t>І. Формування фінансових результатів</t>
  </si>
  <si>
    <t>плата за користування надрами</t>
  </si>
  <si>
    <t>Оптимальне значення</t>
  </si>
  <si>
    <t>Примітки</t>
  </si>
  <si>
    <t>&gt; 0</t>
  </si>
  <si>
    <t xml:space="preserve">         (ініціали, прізвище)    </t>
  </si>
  <si>
    <t>у тому числі:</t>
  </si>
  <si>
    <r>
      <t>у тому числі:</t>
    </r>
    <r>
      <rPr>
        <i/>
        <sz val="14"/>
        <rFont val="Times New Roman"/>
        <family val="1"/>
        <charset val="204"/>
      </rPr>
      <t xml:space="preserve"> </t>
    </r>
  </si>
  <si>
    <t>рентна плата за транспортування</t>
  </si>
  <si>
    <t>витрати, пов'язані з використанням власних службових автомобілів</t>
  </si>
  <si>
    <t>Чистий дохід від реалізації продукції (товарів, робіт, послуг) (розшифрувати)</t>
  </si>
  <si>
    <t>Дохід від участі в капіталі (розшифрувати)</t>
  </si>
  <si>
    <t>Фінансові витрати (розшифрувати)</t>
  </si>
  <si>
    <t>Втрати від участі в капіталі (розшифрувати)</t>
  </si>
  <si>
    <t>Інші витрати (розшифрувати)</t>
  </si>
  <si>
    <t>Інші фонди (розшифрувати)</t>
  </si>
  <si>
    <t>Інші цілі (розшифрувати)</t>
  </si>
  <si>
    <t>місцеві податки та збори (розшифрувати)</t>
  </si>
  <si>
    <t>Цільове фінансування  (розшифрувати)</t>
  </si>
  <si>
    <t xml:space="preserve">Інші надходження (розшифрувати) </t>
  </si>
  <si>
    <t xml:space="preserve">Придбання (створення) основних засобів (розшифрувати) </t>
  </si>
  <si>
    <t xml:space="preserve">Капітальне будівництво (розшифрувати) </t>
  </si>
  <si>
    <t xml:space="preserve">Придбання (створення) нематеріальних активів (розшифрувати) </t>
  </si>
  <si>
    <t>облігації</t>
  </si>
  <si>
    <t>Інформація</t>
  </si>
  <si>
    <t>інші витрати (розшифрувати)</t>
  </si>
  <si>
    <t>інші витрати на збут (розшифрувати)</t>
  </si>
  <si>
    <t>Собівартість реалізованої продукції (товарів, робіт, послуг) (розшифрувати)</t>
  </si>
  <si>
    <t>Найменування  банку</t>
  </si>
  <si>
    <t>Інші джерела (розшифрувати)</t>
  </si>
  <si>
    <t>(ініціали, прізвище)</t>
  </si>
  <si>
    <t>за КОАТУУ</t>
  </si>
  <si>
    <t>за КОПФГ</t>
  </si>
  <si>
    <t xml:space="preserve">за ЄДРПОУ </t>
  </si>
  <si>
    <t>(найменування підприємства)</t>
  </si>
  <si>
    <t>Середньооблікова чисельність осіб, у тому числі:</t>
  </si>
  <si>
    <t>Плановий рік</t>
  </si>
  <si>
    <t>Код за ЄДРПОУ</t>
  </si>
  <si>
    <t>Витрати на збут</t>
  </si>
  <si>
    <t>Витрати (дохід) з податку на прибуток</t>
  </si>
  <si>
    <t xml:space="preserve">Прибуток (збиток) від  припиненої діяльності після оподаткування </t>
  </si>
  <si>
    <t>Адміністративні витрати</t>
  </si>
  <si>
    <t>Інші операційні доходи/витрати</t>
  </si>
  <si>
    <t>EBITDA</t>
  </si>
  <si>
    <t>Доходи/витрати від фінансової та інвестиційної діяльності</t>
  </si>
  <si>
    <t>Грошові кошти на початок періоду</t>
  </si>
  <si>
    <t>Чистий рух грошових коштів від операційної діяльності</t>
  </si>
  <si>
    <t>Чистий рух грошових коштів від фінансової діяльності</t>
  </si>
  <si>
    <t>Грошові кошти на кінець періоду</t>
  </si>
  <si>
    <t>Необоротні активи</t>
  </si>
  <si>
    <t>Оборотні активи</t>
  </si>
  <si>
    <t>Власний капітал</t>
  </si>
  <si>
    <t>Розподіл чистого прибутку</t>
  </si>
  <si>
    <t xml:space="preserve">Нараховані до сплати обов'язкові платежі підприємства до бюджету та єдиний внесок на загальнообов'язкове державне соціальне страхування </t>
  </si>
  <si>
    <t>ІІІ. Рух грошових коштів</t>
  </si>
  <si>
    <t>Податок на прибуток підприємств</t>
  </si>
  <si>
    <t>IІ. Розрахунки з бюджетом</t>
  </si>
  <si>
    <t>Чистий рух грошових коштів операційної діяльності</t>
  </si>
  <si>
    <t>І. Рух коштів у результаті операційної діяльності</t>
  </si>
  <si>
    <t>II. Рух коштів у результаті інвестиційної діяльності</t>
  </si>
  <si>
    <t>Чистий рух коштів від інвестиційної діяльності </t>
  </si>
  <si>
    <t>III. Рух коштів у результаті фінансової діяльності</t>
  </si>
  <si>
    <t>Чистий рух коштів від фінансової діяльності </t>
  </si>
  <si>
    <t>Надходження від отриманих:</t>
  </si>
  <si>
    <t>відсотків </t>
  </si>
  <si>
    <t>дивідендів </t>
  </si>
  <si>
    <t>Надходження від деривативів</t>
  </si>
  <si>
    <t>Власного капіталу </t>
  </si>
  <si>
    <t>Розрахунок показника EBITDA</t>
  </si>
  <si>
    <t>Коефіцієнт рентабельності власного капіталу</t>
  </si>
  <si>
    <t xml:space="preserve">Вплив зміни валютних курсів на залишок коштів </t>
  </si>
  <si>
    <t>Довгострокові зобов'язання і забезпечення</t>
  </si>
  <si>
    <t>Поточні зобов'язання і забезпечення</t>
  </si>
  <si>
    <t>Коефіцієнт рентабельності активів</t>
  </si>
  <si>
    <t>погашення податкового боргу, у тому числі:</t>
  </si>
  <si>
    <t>Собівартість реалізованої продукції (товарів, робіт, послуг)</t>
  </si>
  <si>
    <t>&gt; 1</t>
  </si>
  <si>
    <t xml:space="preserve">Прибуток (збиток) від звичайної діяльності до оподаткування </t>
  </si>
  <si>
    <t>Коригування на:</t>
  </si>
  <si>
    <t>Грошові кошти від операційної діяльності</t>
  </si>
  <si>
    <t>Сплачений податок на прибуток</t>
  </si>
  <si>
    <t>амортизацію необоротних активів</t>
  </si>
  <si>
    <t xml:space="preserve">збільшення (зменшення) забезпечень  </t>
  </si>
  <si>
    <t xml:space="preserve">збиток (прибуток) від нереалізованих курсових різниць </t>
  </si>
  <si>
    <t>збиток (прибуток) від неопераційної діяльності та інших негрошових операцій (розшифрувати)</t>
  </si>
  <si>
    <t>Зменшення (збільшення) оборотних активів (розшифрувати)</t>
  </si>
  <si>
    <t>Збільшення (зменшення) поточних зобов’язань (розшифрувати)</t>
  </si>
  <si>
    <t>транспортні витрати</t>
  </si>
  <si>
    <t>витрати на зберігання та упаковку</t>
  </si>
  <si>
    <t>Коефіцієнти рентабельності та прибутковості</t>
  </si>
  <si>
    <t>Аналіз капітальних інвестицій</t>
  </si>
  <si>
    <t>Коефіцієнти фінансової стійкості та ліквідності</t>
  </si>
  <si>
    <t>Стандарти звітності П(с)БОУ</t>
  </si>
  <si>
    <t>Стандарти звітності МСФЗ</t>
  </si>
  <si>
    <t>Перенесено з додаткового капіталу</t>
  </si>
  <si>
    <t>Марка</t>
  </si>
  <si>
    <t>Рік придбання</t>
  </si>
  <si>
    <t>Витрати, усього</t>
  </si>
  <si>
    <t>матеріальні витрати</t>
  </si>
  <si>
    <t>оплата праці</t>
  </si>
  <si>
    <t>амортизація</t>
  </si>
  <si>
    <t>інші витрати</t>
  </si>
  <si>
    <t>Договір</t>
  </si>
  <si>
    <t>Дата початку оренди</t>
  </si>
  <si>
    <t>Сума орендної плати</t>
  </si>
  <si>
    <t>Усього на рік</t>
  </si>
  <si>
    <t>Основні фінансові показники</t>
  </si>
  <si>
    <t>Чистий дохід від реалізації продукції (товарів, робіт, послуг)</t>
  </si>
  <si>
    <t>Відрахування частини чистого прибутку, усього, у тому числі:</t>
  </si>
  <si>
    <t>витрати на оренду службових автомобілів</t>
  </si>
  <si>
    <t>№</t>
  </si>
  <si>
    <t>Загальна кошторисна вартість</t>
  </si>
  <si>
    <t>Первісна балансова вартість введених потужностей на початок планового року</t>
  </si>
  <si>
    <t>Капітальні інвестиції</t>
  </si>
  <si>
    <t>IV. Капітальні інвестиції</t>
  </si>
  <si>
    <t xml:space="preserve">IV. Капітальні інвестиції </t>
  </si>
  <si>
    <t>VI. Звіт про фінансовий стан</t>
  </si>
  <si>
    <t>V. Коефіцієнтний аналіз</t>
  </si>
  <si>
    <t>8. Джерела капітальних інвестицій</t>
  </si>
  <si>
    <t>Інші операційні доходи (розшифрувати), у тому числі:</t>
  </si>
  <si>
    <t>курсові різниці</t>
  </si>
  <si>
    <t>Інші доходи (розшифрувати), у тому числі:</t>
  </si>
  <si>
    <t>Інші витрати (розшифрувати), у тому числі:</t>
  </si>
  <si>
    <t>2145/1</t>
  </si>
  <si>
    <t>2145/2</t>
  </si>
  <si>
    <t>4010</t>
  </si>
  <si>
    <t>x</t>
  </si>
  <si>
    <t>Адміністративні витрати, у тому числі:</t>
  </si>
  <si>
    <t>Витрати на збут, у тому числі:</t>
  </si>
  <si>
    <t>Рентабельність EBITDA</t>
  </si>
  <si>
    <t>Чистий  фінансовий результат</t>
  </si>
  <si>
    <t>Коефіцієнт рентабельності діяльності</t>
  </si>
  <si>
    <t>2120 / 2130</t>
  </si>
  <si>
    <t>Коефіцієнт фінансової стійкості</t>
  </si>
  <si>
    <t>Інші доходи/витрати</t>
  </si>
  <si>
    <t>Чистий рух грошових коштів від інвестиційної діяльності</t>
  </si>
  <si>
    <t>Пояснення та обґрунтування до запланованого рівня доходів/витрат</t>
  </si>
  <si>
    <t>Елементи операційних витрат</t>
  </si>
  <si>
    <t>тис. гривень (без ПДВ)</t>
  </si>
  <si>
    <t xml:space="preserve">      3. Інформація про бізнес підприємства (код рядка 1000 фінансового плану)</t>
  </si>
  <si>
    <t>6. Витрати, пов'язані з використанням власних службових автомобілів (у складі адміністративних витрат, рядок 1041)</t>
  </si>
  <si>
    <t>7. Витрати на оренду службових автомобілів (у складі адміністративних витрат, рядок 1042)</t>
  </si>
  <si>
    <t>Найменування об’єкта</t>
  </si>
  <si>
    <t>9. Капітальне будівництво (рядок 4010 таблиці 4)</t>
  </si>
  <si>
    <t>Прибуток (збиток) від операційної діяльності до змін в оборотному капіталі</t>
  </si>
  <si>
    <t>Інші поточні податки, збори, обов'язкові платежі до державного та місцевих бюджетів, у тому числі:</t>
  </si>
  <si>
    <t>____________________________________________</t>
  </si>
  <si>
    <t>Коди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</si>
  <si>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</si>
  <si>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інші операційні витрати (розшифрувати)</t>
  </si>
  <si>
    <t>Неконтрольована частка</t>
  </si>
  <si>
    <t>погашення реструктуризованих та відстрочених сум,  що підлягають сплаті в поточному році до бюджетів та державних цільових фондів</t>
  </si>
  <si>
    <t xml:space="preserve">                (ініціали, прізвище)    </t>
  </si>
  <si>
    <t>директор</t>
  </si>
  <si>
    <t>працівники</t>
  </si>
  <si>
    <t>Найменування показника</t>
  </si>
  <si>
    <t>у тому числі грошові кошти та їх еквіваленти</t>
  </si>
  <si>
    <t>у тому числі державні гранти і субсидії</t>
  </si>
  <si>
    <t>у тому числі фінансові запозичення</t>
  </si>
  <si>
    <t>Усього зобов'язання і забезпечення</t>
  </si>
  <si>
    <t>Усього активи</t>
  </si>
  <si>
    <t>Доходи і витрати (деталізація)</t>
  </si>
  <si>
    <t>Доходи/витрати від фінансової та інвестиційної діяльності
(рядок 1110 + рядок 1120 - рядок 1130 - рядок 1140)</t>
  </si>
  <si>
    <t>Інші доходи/витрати
(рядок 1150 - рядок 1160)</t>
  </si>
  <si>
    <t>Фінансовий результат від операційної діяльності (рядок 1100)</t>
  </si>
  <si>
    <t>плюс амортизація (рядок 1530)</t>
  </si>
  <si>
    <t>мінус операційні доходи від курсових різниць (рядок 1031)</t>
  </si>
  <si>
    <t>плюс операційні витрати від курсових різниць (рядок 1084)</t>
  </si>
  <si>
    <t>Інші операційні доходи/витрати
(рядок 1030 - рядок 1080)</t>
  </si>
  <si>
    <t>Надходження</t>
  </si>
  <si>
    <t xml:space="preserve">Надходження </t>
  </si>
  <si>
    <t>Витрати</t>
  </si>
  <si>
    <t>Ковенанти/обмежувальні коефіцієнти</t>
  </si>
  <si>
    <t>Фонд оплати праці, тис. гривень, у тому числі:</t>
  </si>
  <si>
    <t>Витрати на оплату праці, тис. гривень, у тому числі:</t>
  </si>
  <si>
    <t>адміністративно-управлінський персонал</t>
  </si>
  <si>
    <t>Незавершене будівництво на початок планового року</t>
  </si>
  <si>
    <t>власні кошти</t>
  </si>
  <si>
    <t>кредитні кошти</t>
  </si>
  <si>
    <t>інші джерела (зазначити джерело)</t>
  </si>
  <si>
    <t>Документ, яким затверджений титул будови, із зазначенням органу, який його погодив</t>
  </si>
  <si>
    <t>У тому числі за їх видами</t>
  </si>
  <si>
    <t xml:space="preserve">Найменування об’єктів </t>
  </si>
  <si>
    <t>Власні кошти (розшифрувати)</t>
  </si>
  <si>
    <t>Валовий прибуток/збиток</t>
  </si>
  <si>
    <t>витрати на сировину та основні матеріали</t>
  </si>
  <si>
    <t>Доходи і витрати (узагальнені показники)</t>
  </si>
  <si>
    <t>Матеріальні витрати, у тому числі:</t>
  </si>
  <si>
    <t>Коефіцієнт відношення боргу до EBITDA
(довгострокові зобов'язання, рядок 6040 + поточні зобов'язання, рядок 6050 / EBITDA, рядок 1410)</t>
  </si>
  <si>
    <t>Коефіцієнт фінансової стійкості
(власний капітал, рядок 6090 / довгострокові зобов'язання, рядок 6040 + поточні зобов'язання, рядок 6050)</t>
  </si>
  <si>
    <t>Коефіцієнт поточної ліквідності (покриття)
(оборотні активи, рядок 6010 / поточні зобов'язання, рядок 6050)</t>
  </si>
  <si>
    <t>Коефіцієнт відношення капітальних інвестицій до амортизації
(рядок 4000 / рядок 1530)</t>
  </si>
  <si>
    <t>Коефіцієнт відношення капітальних інвестицій до чистого доходу (виручки) від реалізації продукції (товарів, робіт, послуг)
(рядок 4000 / рядок 1000)</t>
  </si>
  <si>
    <t>керівники</t>
  </si>
  <si>
    <t>професіонали</t>
  </si>
  <si>
    <t>фахівці</t>
  </si>
  <si>
    <t>технічні службовці</t>
  </si>
  <si>
    <t>робітники</t>
  </si>
  <si>
    <t>інші категорії</t>
  </si>
  <si>
    <t>Середньомісячна заробітна плата одного працівника, гривень</t>
  </si>
  <si>
    <t>Середньомісячний дохід одного працівника, гривень</t>
  </si>
  <si>
    <t xml:space="preserve"> У разі збільшення витрат на оплату праці в плановому році порівняно з установленим рівнем поточного року та фактом попереднього року надаються обґрунтування. </t>
  </si>
  <si>
    <t xml:space="preserve">      2. Перелік підприємств, які включені до консолідованого (зведеного) фінансового плану</t>
  </si>
  <si>
    <t>Найменування підприємства</t>
  </si>
  <si>
    <t>чистий дохід  від реалізації продукції (товарів, робіт, послуг),     тис. гривень</t>
  </si>
  <si>
    <t>кількість продукції/             наданих послуг, одиниця виміру</t>
  </si>
  <si>
    <t>ціна одиниці     (вартість  продукції/     наданих послуг), гривень</t>
  </si>
  <si>
    <t>Дата видачі/погашення (графік)</t>
  </si>
  <si>
    <t xml:space="preserve">Довгострокові зобов'язання, усього </t>
  </si>
  <si>
    <t>Короткострокові зобов'язання, усього</t>
  </si>
  <si>
    <t>Інші фінансові зобов'язання, усього</t>
  </si>
  <si>
    <t xml:space="preserve">у тому числі </t>
  </si>
  <si>
    <t>Рік початку                і закінчення будівництва</t>
  </si>
  <si>
    <t>Інформація щодо проектно-кошторисної документації (стан розроблення, затвердження,                                     у разі затвердження зазначити орган, яким затверджено, та відповідний документ)</t>
  </si>
  <si>
    <t>Податок на додану вартість, нарахований до сплати до державного бюджету за підсумками звітного періоду</t>
  </si>
  <si>
    <t>Податок на додану вартість, що підлягає відшкодуванню з державного бюджету за підсумками звітного періоду</t>
  </si>
  <si>
    <t>Збільшення</t>
  </si>
  <si>
    <t>Характеризує ефективність використання активів підприємства</t>
  </si>
  <si>
    <t>Характеризує ефективність господарської діяльності підприємства</t>
  </si>
  <si>
    <t>Характеризує співвідношення власних та позикових коштів і залежність підприємства від зовнішніх фінансових джерел</t>
  </si>
  <si>
    <t>Характеризує інвестиційну політику підприємства</t>
  </si>
  <si>
    <t>Показує достатність ресурсів підприємства, які може бути використано для погашення його поточних зобов'язань.  Нормативним значенням для цього показника є &gt; 1–1,5</t>
  </si>
  <si>
    <t>Мета використання</t>
  </si>
  <si>
    <t>освоєння капітальних вкладень</t>
  </si>
  <si>
    <t>фінансування капітальних інвестицій (оплата грошовими коштами), усього</t>
  </si>
  <si>
    <t>План з повернення коштів</t>
  </si>
  <si>
    <t>мінус/плюс значні нетипові операційні доходи/витрати (розшифрувати)</t>
  </si>
  <si>
    <t>Валова рентабельність
(валовий прибуток, рядок 1020 / чистий дохід від реалізації продукції (товарів, робіт, послуг), рядок 1000, %)</t>
  </si>
  <si>
    <t>Рентабельність EBITDA
(EBITDA, рядок 1410 / чистий дохід від реалізації продукції (товарів, робіт, послуг), рядок 1000, %)</t>
  </si>
  <si>
    <t>Коефіцієнт зносу основних засобів 
(сума зносу / первісна вартість основних засобів) 
(форма 1, рядок 1012 / форма 1, рядок 1011)</t>
  </si>
  <si>
    <t>Інші коефіцієнти/ковенанти, якщо такі передбачені умовами кредитних договорів, із зазначенням банку, валюти та суми зобов'язання на дату останньої звітності, строку погашення. У графі "Оптимальне значення" вказати граничне значення коефіцієнта</t>
  </si>
  <si>
    <t>План із залучення коштів</t>
  </si>
  <si>
    <t>Податок на додану вартість нарахований/до відшкодування
(з мінусом)</t>
  </si>
  <si>
    <t>Коефіцієнт рентабельності активів
(чистий фінансовий результат, рядок 1200 / вартість активів, рядок 6030)</t>
  </si>
  <si>
    <t>Коефіцієнт рентабельності власного капіталу
(чистий фінансовий результат, рядок 1200 / власний капітал, рядок 6090)</t>
  </si>
  <si>
    <t>Коефіцієнт рентабельності діяльності
(чистий фінансовий результат, рядок 1200 / чистий дохід від реалізації продукції (товарів, робіт, послуг), рядок 1000)</t>
  </si>
  <si>
    <t>Відрахування частини чистого прибутку</t>
  </si>
  <si>
    <t>Сплата інших податків, зборів, обов'язкових платежів до державного та місцевих бюджетів</t>
  </si>
  <si>
    <t>Усього виплат</t>
  </si>
  <si>
    <t>Усього доходів (рядок 1000 + рядок 1030 + рядок 1110 + рядок 1120+ рядок 1150)</t>
  </si>
  <si>
    <t>Усього витрат (рядок 1010 + рядок 1040 + рядок 1070 + рядок 1080 + рядок 1130 + рядок 1140 + рядок 1160 + рядок 1180 + рядок 1190)</t>
  </si>
  <si>
    <t>Таблиця IІ. Розрахунки з бюджетом</t>
  </si>
  <si>
    <t>Таблиця I. Формування фінансових результатів</t>
  </si>
  <si>
    <t>внесок 15 % чистого прибутку до загального фонду міського бюджету</t>
  </si>
  <si>
    <t>внесок 60 % частини прибутку, який залишається в розпорядженні підприємства після оподаткування відповідно до чинного законодавства та сплати 15 % чистого прибутку до загального фонду міського бюджету</t>
  </si>
  <si>
    <t>Таблиця ІІІ. Рух грошових коштів</t>
  </si>
  <si>
    <r>
      <t xml:space="preserve">Орган державного управління  </t>
    </r>
    <r>
      <rPr>
        <b/>
        <i/>
        <sz val="16"/>
        <rFont val="Times New Roman"/>
        <family val="1"/>
        <charset val="204"/>
      </rPr>
      <t xml:space="preserve"> </t>
    </r>
  </si>
  <si>
    <t>Одиниця виміру, тис. гривень без десяткових знаків</t>
  </si>
  <si>
    <t xml:space="preserve">                      (посада)</t>
  </si>
  <si>
    <t>військовий збір</t>
  </si>
  <si>
    <t>1000/1</t>
  </si>
  <si>
    <t>1062/1</t>
  </si>
  <si>
    <t>РКО</t>
  </si>
  <si>
    <t>1018/1</t>
  </si>
  <si>
    <t>Дохід від надання майна в оренду</t>
  </si>
  <si>
    <t>1030/1</t>
  </si>
  <si>
    <t>у тому числі за основними видами діяльності за КВЕД 81.29</t>
  </si>
  <si>
    <t>2147/2</t>
  </si>
  <si>
    <t>1030/2</t>
  </si>
  <si>
    <t>Бюджет, дотація</t>
  </si>
  <si>
    <t>інші адміністративні витрати (канцтовари, підписка ел. журналу)</t>
  </si>
  <si>
    <t>1080/1</t>
  </si>
  <si>
    <t>1080/2</t>
  </si>
  <si>
    <t>ремонтне обслуговування</t>
  </si>
  <si>
    <t>ВАЗ 2109</t>
  </si>
  <si>
    <t>Москвич 2141</t>
  </si>
  <si>
    <t>Форд Транзит</t>
  </si>
  <si>
    <t xml:space="preserve">Перевезення  обслуговуючого персоналу та обладнання по проведенню спортвних заходів </t>
  </si>
  <si>
    <t>Директор  КП"ВСК"</t>
  </si>
  <si>
    <t>Директор КП"ВСК"</t>
  </si>
  <si>
    <t>Директор КП "ВСК"</t>
  </si>
  <si>
    <t>Канцелярські товари,ел.журнали</t>
  </si>
  <si>
    <t xml:space="preserve">Інша діяльність у сфері спорту </t>
  </si>
  <si>
    <t>комунальні витрати</t>
  </si>
  <si>
    <t>відшкодування комунальних послуг</t>
  </si>
  <si>
    <t>1150/1</t>
  </si>
  <si>
    <t>туристичний збір</t>
  </si>
  <si>
    <t>2146/1</t>
  </si>
  <si>
    <t>Реконструкція та реставрація обєктів</t>
  </si>
  <si>
    <t>Послуга з організації та проведення спортивних змагань</t>
  </si>
  <si>
    <t xml:space="preserve">                                     (посада)</t>
  </si>
  <si>
    <t>3480/1</t>
  </si>
  <si>
    <t>Коригування ПДВ</t>
  </si>
  <si>
    <t>3050/1</t>
  </si>
  <si>
    <t>3050/2</t>
  </si>
  <si>
    <t>3060/1</t>
  </si>
  <si>
    <t>3060/2</t>
  </si>
  <si>
    <t>3310/1</t>
  </si>
  <si>
    <t>1150/2</t>
  </si>
  <si>
    <t>дохід від цільового фінансування капітальних інвестицій</t>
  </si>
  <si>
    <t>3470/1</t>
  </si>
  <si>
    <t>фінансування капітальних видатків</t>
  </si>
  <si>
    <t>03564217</t>
  </si>
  <si>
    <t>93.19</t>
  </si>
  <si>
    <t>Інша діяльність у сфері спорту</t>
  </si>
  <si>
    <t>Середньооблікова кількість штатних працівників:                     41 чоловік</t>
  </si>
  <si>
    <t>КП "Водно-спортивний комбінат" ДМР</t>
  </si>
  <si>
    <r>
      <t xml:space="preserve">                  </t>
    </r>
    <r>
      <rPr>
        <b/>
        <u/>
        <sz val="18"/>
        <rFont val="Times New Roman"/>
        <family val="1"/>
        <charset val="204"/>
      </rPr>
      <t>Директор  КП "ВСК"</t>
    </r>
  </si>
  <si>
    <t>інв</t>
  </si>
  <si>
    <t>єсв</t>
  </si>
  <si>
    <t>пдфо</t>
  </si>
  <si>
    <t>ВЗ</t>
  </si>
  <si>
    <t>без пдв</t>
  </si>
  <si>
    <t>коригування суми амортизаційних відрахувань</t>
  </si>
  <si>
    <t>3030/2</t>
  </si>
  <si>
    <t>запаси</t>
  </si>
  <si>
    <t>дебіторська заборгованість</t>
  </si>
  <si>
    <t>інші оборотні активи</t>
  </si>
  <si>
    <t>3050/3</t>
  </si>
  <si>
    <t>3050/4</t>
  </si>
  <si>
    <t>коригування суми нерозподіленого прибутку</t>
  </si>
  <si>
    <t>3030/3</t>
  </si>
  <si>
    <t>кредиторська заборгованість</t>
  </si>
  <si>
    <t>доходи майбутніх періодів</t>
  </si>
  <si>
    <t>інші поточні зобовязання</t>
  </si>
  <si>
    <t>3060/3</t>
  </si>
  <si>
    <t>3270/1</t>
  </si>
  <si>
    <t>3270/2</t>
  </si>
  <si>
    <t>49094, м.Дніпро, Соборний  район</t>
  </si>
  <si>
    <t>м.Дніпро,  вул.Набережна Перемоги,13</t>
  </si>
  <si>
    <t xml:space="preserve">Газель А22R33-55PRO </t>
  </si>
  <si>
    <t>Додаток 3.</t>
  </si>
  <si>
    <t xml:space="preserve">ЗВІТ ПРО ВИКОНАННЯ ФІНАНСОВОГО ПЛАНУ ПІДПРИЄМСТВА </t>
  </si>
  <si>
    <t>Минулий рік (аналогічний період)</t>
  </si>
  <si>
    <t>Звітний період</t>
  </si>
  <si>
    <t>план</t>
  </si>
  <si>
    <t xml:space="preserve">факт   </t>
  </si>
  <si>
    <t>відхилення,+/-</t>
  </si>
  <si>
    <t>виконання,%</t>
  </si>
  <si>
    <t>Виконання,%</t>
  </si>
  <si>
    <t>Відхилення,+/-</t>
  </si>
  <si>
    <t>Зміна ціни одиниці (вартості продукції/ наданих послуг)</t>
  </si>
  <si>
    <t>факт</t>
  </si>
  <si>
    <t xml:space="preserve">Комунальне підприємство </t>
  </si>
  <si>
    <t xml:space="preserve">         32  комунальна</t>
  </si>
  <si>
    <t xml:space="preserve">      Загальна інформація про підприємство (резюме): Комунальне підприємство "Водно-спортивний комбінат" Дніпровської міської ради є комунальним унітарним комерційним підприємством, створеним відповідно до рішення Дніпропетровської міської ради від 27.11.1991 № 46.</t>
  </si>
  <si>
    <t>Комунальне підприємство "Водно- спортивний комбінат" Дніпровської міської ради</t>
  </si>
  <si>
    <t>1062/2</t>
  </si>
  <si>
    <t>HYUNDAI  ELANTRA</t>
  </si>
  <si>
    <t>3030/1</t>
  </si>
  <si>
    <t>Плановий період</t>
  </si>
  <si>
    <t>Валерій ШИЛО</t>
  </si>
  <si>
    <t>Валерій  ШИЛО</t>
  </si>
  <si>
    <t>баланс р. 1415</t>
  </si>
  <si>
    <t>Збільшення резервного капіталу</t>
  </si>
  <si>
    <t>?</t>
  </si>
  <si>
    <t>безоплатно отримані на баланс/списані основні засоби</t>
  </si>
  <si>
    <t>ВАЗ 2105</t>
  </si>
  <si>
    <t>ВАЗ 21051</t>
  </si>
  <si>
    <t>ГАЗ 330700 СПГ</t>
  </si>
  <si>
    <t xml:space="preserve">    067-650-72-71</t>
  </si>
  <si>
    <t>Придбання основних засобів  та інвентарю</t>
  </si>
  <si>
    <t>до Порядку складання, затвердження та контролю виконання   фінансових планів підприємств                            комунальної власності територіальної громади міста Дніпра</t>
  </si>
  <si>
    <t xml:space="preserve">Валерій  ШИЛО  </t>
  </si>
  <si>
    <t>1062/3</t>
  </si>
  <si>
    <t>винагорода ЦЗО</t>
  </si>
  <si>
    <t>кейтерінгові послуги для проведення заходу</t>
  </si>
  <si>
    <t>1018/2</t>
  </si>
  <si>
    <t>витрати на зв’язок, інтернет</t>
  </si>
  <si>
    <t>послуги сторонніх організацій (страхування)</t>
  </si>
  <si>
    <t>Інші фінансові доходи (% банку)</t>
  </si>
  <si>
    <t>260</t>
  </si>
  <si>
    <t xml:space="preserve">   72  чоловіки</t>
  </si>
  <si>
    <t xml:space="preserve">         (ініціали, прізвище)</t>
  </si>
  <si>
    <t xml:space="preserve">         (ініціали, прізвище) </t>
  </si>
  <si>
    <t>Рік 2024</t>
  </si>
  <si>
    <t>за 9 місяців 2024 року</t>
  </si>
  <si>
    <t>до фінансового плану за 9 місяців 2024 року</t>
  </si>
  <si>
    <t>Плановий рік,усього      2024</t>
  </si>
  <si>
    <t>Факт минулого року 2023</t>
  </si>
  <si>
    <t>План звітного періоду за 9 місяців 2024</t>
  </si>
  <si>
    <t>Факт звітного періоду за 9 місяців   2024</t>
  </si>
  <si>
    <t>Придбання нематеріальних активів</t>
  </si>
  <si>
    <t>План минулого року 2023</t>
  </si>
  <si>
    <t>Послуги з розробки технічної документації</t>
  </si>
  <si>
    <t>1062/4</t>
  </si>
  <si>
    <t>товари для проведення заходу (Кьольн)</t>
  </si>
  <si>
    <t>1018/3</t>
  </si>
  <si>
    <t>Господарчі товари</t>
  </si>
  <si>
    <t>1062/5</t>
  </si>
  <si>
    <t>Спортивні товари</t>
  </si>
  <si>
    <t>1062/6</t>
  </si>
  <si>
    <t>1018/4</t>
  </si>
  <si>
    <t>Відрядження</t>
  </si>
  <si>
    <t>1062/7</t>
  </si>
  <si>
    <t>План за 9 місяців 2024</t>
  </si>
  <si>
    <t>Факт за 9 місяців 2024</t>
  </si>
  <si>
    <t>729</t>
  </si>
  <si>
    <t>придбання основних засобів та інвентарю</t>
  </si>
  <si>
    <t>товари для експозиції "Дніпро: заради України"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</si>
</sst>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64" formatCode="_-* #,##0.00_₴_-;\-* #,##0.00_₴_-;_-* &quot;-&quot;??_₴_-;_-@_-"/>
    <numFmt numFmtId="165" formatCode="#,##0&quot;р.&quot;;[Red]\-#,##0&quot;р.&quot;"/>
    <numFmt numFmtId="166" formatCode="#,##0.00&quot;р.&quot;;\-#,##0.00&quot;р.&quot;"/>
    <numFmt numFmtId="167" formatCode="_-* #,##0.00_р_._-;\-* #,##0.00_р_._-;_-* &quot;-&quot;??_р_._-;_-@_-"/>
    <numFmt numFmtId="168" formatCode="_-* #,##0.00\ _г_р_н_._-;\-* #,##0.00\ _г_р_н_._-;_-* &quot;-&quot;??\ _г_р_н_._-;_-@_-"/>
    <numFmt numFmtId="169" formatCode="0.0"/>
    <numFmt numFmtId="170" formatCode="#,##0.0"/>
    <numFmt numFmtId="171" formatCode="###\ ##0.000"/>
    <numFmt numFmtId="172" formatCode="_(&quot;$&quot;* #,##0.00_);_(&quot;$&quot;* \(#,##0.00\);_(&quot;$&quot;* &quot;-&quot;??_);_(@_)"/>
    <numFmt numFmtId="173" formatCode="_(* #,##0_);_(* \(#,##0\);_(* &quot;-&quot;_);_(@_)"/>
    <numFmt numFmtId="174" formatCode="_(* #,##0.00_);_(* \(#,##0.00\);_(* &quot;-&quot;??_);_(@_)"/>
    <numFmt numFmtId="175" formatCode="#,##0.0_ ;[Red]\-#,##0.0\ "/>
    <numFmt numFmtId="176" formatCode="0.0;\(0.0\);\ ;\-"/>
    <numFmt numFmtId="177" formatCode="dd\.mm\.yyyy;@"/>
    <numFmt numFmtId="178" formatCode="_(* #,##0_);_(* \(#,##0\);_(* &quot;-&quot;??_);_(@_)"/>
    <numFmt numFmtId="179" formatCode="#,##0.000"/>
  </numFmts>
  <fonts count="90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4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sz val="16"/>
      <color indexed="8"/>
      <name val="Times New Roman"/>
      <family val="1"/>
      <charset val="204"/>
    </font>
    <font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6"/>
      <name val="Arial Cyr"/>
      <charset val="204"/>
    </font>
    <font>
      <b/>
      <u/>
      <sz val="14"/>
      <name val="Times New Roman"/>
      <family val="1"/>
      <charset val="204"/>
    </font>
    <font>
      <sz val="20"/>
      <name val="Times New Roman"/>
      <family val="1"/>
      <charset val="204"/>
    </font>
    <font>
      <sz val="22"/>
      <name val="Times New Roman"/>
      <family val="1"/>
      <charset val="204"/>
    </font>
    <font>
      <b/>
      <u/>
      <sz val="22"/>
      <name val="Times New Roman"/>
      <family val="1"/>
      <charset val="204"/>
    </font>
    <font>
      <u/>
      <sz val="22"/>
      <name val="Arial Cyr"/>
      <charset val="204"/>
    </font>
    <font>
      <b/>
      <u/>
      <sz val="22"/>
      <name val="Arial Cyr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u/>
      <sz val="14"/>
      <color indexed="8"/>
      <name val="Times New Roman"/>
      <family val="1"/>
      <charset val="204"/>
    </font>
    <font>
      <u/>
      <sz val="10"/>
      <name val="Arial Cyr"/>
      <charset val="204"/>
    </font>
    <font>
      <b/>
      <sz val="10"/>
      <name val="Arial Cyr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53">
    <xf numFmtId="0" fontId="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33" fillId="2" borderId="0" applyNumberFormat="0" applyBorder="0" applyAlignment="0" applyProtection="0"/>
    <xf numFmtId="0" fontId="1" fillId="2" borderId="0" applyNumberFormat="0" applyBorder="0" applyAlignment="0" applyProtection="0"/>
    <xf numFmtId="0" fontId="33" fillId="3" borderId="0" applyNumberFormat="0" applyBorder="0" applyAlignment="0" applyProtection="0"/>
    <xf numFmtId="0" fontId="1" fillId="3" borderId="0" applyNumberFormat="0" applyBorder="0" applyAlignment="0" applyProtection="0"/>
    <xf numFmtId="0" fontId="33" fillId="4" borderId="0" applyNumberFormat="0" applyBorder="0" applyAlignment="0" applyProtection="0"/>
    <xf numFmtId="0" fontId="1" fillId="4" borderId="0" applyNumberFormat="0" applyBorder="0" applyAlignment="0" applyProtection="0"/>
    <xf numFmtId="0" fontId="33" fillId="5" borderId="0" applyNumberFormat="0" applyBorder="0" applyAlignment="0" applyProtection="0"/>
    <xf numFmtId="0" fontId="1" fillId="5" borderId="0" applyNumberFormat="0" applyBorder="0" applyAlignment="0" applyProtection="0"/>
    <xf numFmtId="0" fontId="33" fillId="6" borderId="0" applyNumberFormat="0" applyBorder="0" applyAlignment="0" applyProtection="0"/>
    <xf numFmtId="0" fontId="1" fillId="6" borderId="0" applyNumberFormat="0" applyBorder="0" applyAlignment="0" applyProtection="0"/>
    <xf numFmtId="0" fontId="33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3" fillId="8" borderId="0" applyNumberFormat="0" applyBorder="0" applyAlignment="0" applyProtection="0"/>
    <xf numFmtId="0" fontId="1" fillId="8" borderId="0" applyNumberFormat="0" applyBorder="0" applyAlignment="0" applyProtection="0"/>
    <xf numFmtId="0" fontId="33" fillId="9" borderId="0" applyNumberFormat="0" applyBorder="0" applyAlignment="0" applyProtection="0"/>
    <xf numFmtId="0" fontId="1" fillId="9" borderId="0" applyNumberFormat="0" applyBorder="0" applyAlignment="0" applyProtection="0"/>
    <xf numFmtId="0" fontId="33" fillId="10" borderId="0" applyNumberFormat="0" applyBorder="0" applyAlignment="0" applyProtection="0"/>
    <xf numFmtId="0" fontId="1" fillId="10" borderId="0" applyNumberFormat="0" applyBorder="0" applyAlignment="0" applyProtection="0"/>
    <xf numFmtId="0" fontId="33" fillId="5" borderId="0" applyNumberFormat="0" applyBorder="0" applyAlignment="0" applyProtection="0"/>
    <xf numFmtId="0" fontId="1" fillId="5" borderId="0" applyNumberFormat="0" applyBorder="0" applyAlignment="0" applyProtection="0"/>
    <xf numFmtId="0" fontId="33" fillId="8" borderId="0" applyNumberFormat="0" applyBorder="0" applyAlignment="0" applyProtection="0"/>
    <xf numFmtId="0" fontId="1" fillId="8" borderId="0" applyNumberFormat="0" applyBorder="0" applyAlignment="0" applyProtection="0"/>
    <xf numFmtId="0" fontId="33" fillId="11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34" fillId="12" borderId="0" applyNumberFormat="0" applyBorder="0" applyAlignment="0" applyProtection="0"/>
    <xf numFmtId="0" fontId="16" fillId="12" borderId="0" applyNumberFormat="0" applyBorder="0" applyAlignment="0" applyProtection="0"/>
    <xf numFmtId="0" fontId="34" fillId="9" borderId="0" applyNumberFormat="0" applyBorder="0" applyAlignment="0" applyProtection="0"/>
    <xf numFmtId="0" fontId="16" fillId="9" borderId="0" applyNumberFormat="0" applyBorder="0" applyAlignment="0" applyProtection="0"/>
    <xf numFmtId="0" fontId="34" fillId="10" borderId="0" applyNumberFormat="0" applyBorder="0" applyAlignment="0" applyProtection="0"/>
    <xf numFmtId="0" fontId="16" fillId="10" borderId="0" applyNumberFormat="0" applyBorder="0" applyAlignment="0" applyProtection="0"/>
    <xf numFmtId="0" fontId="34" fillId="13" borderId="0" applyNumberFormat="0" applyBorder="0" applyAlignment="0" applyProtection="0"/>
    <xf numFmtId="0" fontId="16" fillId="13" borderId="0" applyNumberFormat="0" applyBorder="0" applyAlignment="0" applyProtection="0"/>
    <xf numFmtId="0" fontId="34" fillId="14" borderId="0" applyNumberFormat="0" applyBorder="0" applyAlignment="0" applyProtection="0"/>
    <xf numFmtId="0" fontId="16" fillId="14" borderId="0" applyNumberFormat="0" applyBorder="0" applyAlignment="0" applyProtection="0"/>
    <xf numFmtId="0" fontId="34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27" fillId="3" borderId="0" applyNumberFormat="0" applyBorder="0" applyAlignment="0" applyProtection="0"/>
    <xf numFmtId="0" fontId="19" fillId="20" borderId="1" applyNumberFormat="0" applyAlignment="0" applyProtection="0"/>
    <xf numFmtId="0" fontId="24" fillId="21" borderId="2" applyNumberFormat="0" applyAlignment="0" applyProtection="0"/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168" fontId="13" fillId="0" borderId="0" applyFont="0" applyFill="0" applyBorder="0" applyAlignment="0" applyProtection="0"/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0" fontId="28" fillId="0" borderId="0" applyNumberFormat="0" applyFill="0" applyBorder="0" applyAlignment="0" applyProtection="0"/>
    <xf numFmtId="171" fontId="36" fillId="0" borderId="0" applyAlignment="0">
      <alignment wrapText="1"/>
    </xf>
    <xf numFmtId="0" fontId="31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17" fillId="7" borderId="1" applyNumberFormat="0" applyAlignment="0" applyProtection="0"/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</xf>
    <xf numFmtId="49" fontId="13" fillId="0" borderId="0" applyNumberFormat="0" applyFont="0" applyAlignment="0">
      <alignment vertical="top" wrapText="1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38" fillId="22" borderId="7">
      <alignment horizontal="left" vertical="center"/>
      <protection locked="0"/>
    </xf>
    <xf numFmtId="49" fontId="38" fillId="22" borderId="7">
      <alignment horizontal="left" vertical="center"/>
    </xf>
    <xf numFmtId="4" fontId="38" fillId="22" borderId="7">
      <alignment horizontal="right" vertical="center"/>
      <protection locked="0"/>
    </xf>
    <xf numFmtId="4" fontId="38" fillId="22" borderId="7">
      <alignment horizontal="right" vertical="center"/>
    </xf>
    <xf numFmtId="4" fontId="39" fillId="22" borderId="7">
      <alignment horizontal="right" vertical="center"/>
      <protection locked="0"/>
    </xf>
    <xf numFmtId="49" fontId="40" fillId="22" borderId="3">
      <alignment horizontal="left" vertical="center"/>
      <protection locked="0"/>
    </xf>
    <xf numFmtId="49" fontId="40" fillId="22" borderId="3">
      <alignment horizontal="left" vertical="center"/>
    </xf>
    <xf numFmtId="49" fontId="41" fillId="22" borderId="3">
      <alignment horizontal="left" vertical="center"/>
      <protection locked="0"/>
    </xf>
    <xf numFmtId="49" fontId="41" fillId="22" borderId="3">
      <alignment horizontal="left" vertical="center"/>
    </xf>
    <xf numFmtId="4" fontId="40" fillId="22" borderId="3">
      <alignment horizontal="right" vertical="center"/>
      <protection locked="0"/>
    </xf>
    <xf numFmtId="4" fontId="40" fillId="22" borderId="3">
      <alignment horizontal="right" vertical="center"/>
    </xf>
    <xf numFmtId="4" fontId="42" fillId="22" borderId="3">
      <alignment horizontal="right" vertical="center"/>
      <protection locked="0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</xf>
    <xf numFmtId="49" fontId="35" fillId="22" borderId="3">
      <alignment horizontal="left" vertical="center"/>
    </xf>
    <xf numFmtId="49" fontId="39" fillId="22" borderId="3">
      <alignment horizontal="left" vertical="center"/>
      <protection locked="0"/>
    </xf>
    <xf numFmtId="49" fontId="39" fillId="22" borderId="3">
      <alignment horizontal="left" vertical="center"/>
    </xf>
    <xf numFmtId="4" fontId="35" fillId="22" borderId="3">
      <alignment horizontal="right" vertical="center"/>
      <protection locked="0"/>
    </xf>
    <xf numFmtId="4" fontId="35" fillId="22" borderId="3">
      <alignment horizontal="right" vertical="center"/>
      <protection locked="0"/>
    </xf>
    <xf numFmtId="4" fontId="35" fillId="22" borderId="3">
      <alignment horizontal="right" vertical="center"/>
    </xf>
    <xf numFmtId="4" fontId="35" fillId="22" borderId="3">
      <alignment horizontal="right" vertical="center"/>
    </xf>
    <xf numFmtId="4" fontId="39" fillId="22" borderId="3">
      <alignment horizontal="right" vertical="center"/>
      <protection locked="0"/>
    </xf>
    <xf numFmtId="49" fontId="43" fillId="22" borderId="3">
      <alignment horizontal="left" vertical="center"/>
      <protection locked="0"/>
    </xf>
    <xf numFmtId="49" fontId="43" fillId="22" borderId="3">
      <alignment horizontal="left" vertical="center"/>
    </xf>
    <xf numFmtId="49" fontId="44" fillId="22" borderId="3">
      <alignment horizontal="left" vertical="center"/>
      <protection locked="0"/>
    </xf>
    <xf numFmtId="49" fontId="44" fillId="22" borderId="3">
      <alignment horizontal="left" vertical="center"/>
    </xf>
    <xf numFmtId="4" fontId="43" fillId="22" borderId="3">
      <alignment horizontal="right" vertical="center"/>
      <protection locked="0"/>
    </xf>
    <xf numFmtId="4" fontId="43" fillId="22" borderId="3">
      <alignment horizontal="right" vertical="center"/>
    </xf>
    <xf numFmtId="4" fontId="45" fillId="22" borderId="3">
      <alignment horizontal="right" vertical="center"/>
      <protection locked="0"/>
    </xf>
    <xf numFmtId="49" fontId="46" fillId="0" borderId="3">
      <alignment horizontal="left" vertical="center"/>
      <protection locked="0"/>
    </xf>
    <xf numFmtId="49" fontId="46" fillId="0" borderId="3">
      <alignment horizontal="left" vertical="center"/>
    </xf>
    <xf numFmtId="49" fontId="47" fillId="0" borderId="3">
      <alignment horizontal="left" vertical="center"/>
      <protection locked="0"/>
    </xf>
    <xf numFmtId="49" fontId="47" fillId="0" borderId="3">
      <alignment horizontal="left" vertical="center"/>
    </xf>
    <xf numFmtId="4" fontId="46" fillId="0" borderId="3">
      <alignment horizontal="right" vertical="center"/>
      <protection locked="0"/>
    </xf>
    <xf numFmtId="4" fontId="46" fillId="0" borderId="3">
      <alignment horizontal="right" vertical="center"/>
    </xf>
    <xf numFmtId="4" fontId="47" fillId="0" borderId="3">
      <alignment horizontal="right" vertical="center"/>
      <protection locked="0"/>
    </xf>
    <xf numFmtId="49" fontId="48" fillId="0" borderId="3">
      <alignment horizontal="left" vertical="center"/>
      <protection locked="0"/>
    </xf>
    <xf numFmtId="49" fontId="48" fillId="0" borderId="3">
      <alignment horizontal="left" vertical="center"/>
    </xf>
    <xf numFmtId="49" fontId="49" fillId="0" borderId="3">
      <alignment horizontal="left" vertical="center"/>
      <protection locked="0"/>
    </xf>
    <xf numFmtId="49" fontId="49" fillId="0" borderId="3">
      <alignment horizontal="left" vertical="center"/>
    </xf>
    <xf numFmtId="4" fontId="48" fillId="0" borderId="3">
      <alignment horizontal="right" vertical="center"/>
      <protection locked="0"/>
    </xf>
    <xf numFmtId="4" fontId="48" fillId="0" borderId="3">
      <alignment horizontal="right" vertical="center"/>
    </xf>
    <xf numFmtId="49" fontId="46" fillId="0" borderId="3">
      <alignment horizontal="left" vertical="center"/>
      <protection locked="0"/>
    </xf>
    <xf numFmtId="49" fontId="47" fillId="0" borderId="3">
      <alignment horizontal="left" vertical="center"/>
      <protection locked="0"/>
    </xf>
    <xf numFmtId="4" fontId="46" fillId="0" borderId="3">
      <alignment horizontal="right" vertical="center"/>
      <protection locked="0"/>
    </xf>
    <xf numFmtId="0" fontId="29" fillId="0" borderId="8" applyNumberFormat="0" applyFill="0" applyAlignment="0" applyProtection="0"/>
    <xf numFmtId="0" fontId="26" fillId="23" borderId="0" applyNumberFormat="0" applyBorder="0" applyAlignment="0" applyProtection="0"/>
    <xf numFmtId="0" fontId="13" fillId="0" borderId="0"/>
    <xf numFmtId="0" fontId="13" fillId="0" borderId="0"/>
    <xf numFmtId="0" fontId="13" fillId="24" borderId="0" applyNumberFormat="0" applyFill="0" applyAlignment="0">
      <alignment horizontal="center"/>
      <protection locked="0"/>
    </xf>
    <xf numFmtId="0" fontId="2" fillId="25" borderId="9" applyNumberFormat="0" applyFont="0" applyAlignment="0" applyProtection="0"/>
    <xf numFmtId="4" fontId="50" fillId="26" borderId="3">
      <alignment horizontal="right" vertical="center"/>
      <protection locked="0"/>
    </xf>
    <xf numFmtId="4" fontId="50" fillId="27" borderId="3">
      <alignment horizontal="right" vertical="center"/>
      <protection locked="0"/>
    </xf>
    <xf numFmtId="4" fontId="50" fillId="28" borderId="3">
      <alignment horizontal="right" vertical="center"/>
      <protection locked="0"/>
    </xf>
    <xf numFmtId="0" fontId="18" fillId="20" borderId="10" applyNumberFormat="0" applyAlignment="0" applyProtection="0"/>
    <xf numFmtId="49" fontId="35" fillId="0" borderId="3">
      <alignment horizontal="left" vertical="center" wrapText="1"/>
      <protection locked="0"/>
    </xf>
    <xf numFmtId="49" fontId="35" fillId="0" borderId="3">
      <alignment horizontal="left" vertical="center" wrapText="1"/>
      <protection locked="0"/>
    </xf>
    <xf numFmtId="0" fontId="25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30" fillId="0" borderId="0" applyNumberFormat="0" applyFill="0" applyBorder="0" applyAlignment="0" applyProtection="0"/>
    <xf numFmtId="0" fontId="34" fillId="16" borderId="0" applyNumberFormat="0" applyBorder="0" applyAlignment="0" applyProtection="0"/>
    <xf numFmtId="0" fontId="16" fillId="16" borderId="0" applyNumberFormat="0" applyBorder="0" applyAlignment="0" applyProtection="0"/>
    <xf numFmtId="0" fontId="34" fillId="17" borderId="0" applyNumberFormat="0" applyBorder="0" applyAlignment="0" applyProtection="0"/>
    <xf numFmtId="0" fontId="16" fillId="17" borderId="0" applyNumberFormat="0" applyBorder="0" applyAlignment="0" applyProtection="0"/>
    <xf numFmtId="0" fontId="34" fillId="18" borderId="0" applyNumberFormat="0" applyBorder="0" applyAlignment="0" applyProtection="0"/>
    <xf numFmtId="0" fontId="16" fillId="18" borderId="0" applyNumberFormat="0" applyBorder="0" applyAlignment="0" applyProtection="0"/>
    <xf numFmtId="0" fontId="34" fillId="13" borderId="0" applyNumberFormat="0" applyBorder="0" applyAlignment="0" applyProtection="0"/>
    <xf numFmtId="0" fontId="16" fillId="13" borderId="0" applyNumberFormat="0" applyBorder="0" applyAlignment="0" applyProtection="0"/>
    <xf numFmtId="0" fontId="34" fillId="14" borderId="0" applyNumberFormat="0" applyBorder="0" applyAlignment="0" applyProtection="0"/>
    <xf numFmtId="0" fontId="16" fillId="14" borderId="0" applyNumberFormat="0" applyBorder="0" applyAlignment="0" applyProtection="0"/>
    <xf numFmtId="0" fontId="34" fillId="19" borderId="0" applyNumberFormat="0" applyBorder="0" applyAlignment="0" applyProtection="0"/>
    <xf numFmtId="0" fontId="16" fillId="19" borderId="0" applyNumberFormat="0" applyBorder="0" applyAlignment="0" applyProtection="0"/>
    <xf numFmtId="0" fontId="51" fillId="7" borderId="1" applyNumberFormat="0" applyAlignment="0" applyProtection="0"/>
    <xf numFmtId="0" fontId="17" fillId="7" borderId="1" applyNumberFormat="0" applyAlignment="0" applyProtection="0"/>
    <xf numFmtId="0" fontId="52" fillId="20" borderId="10" applyNumberFormat="0" applyAlignment="0" applyProtection="0"/>
    <xf numFmtId="0" fontId="18" fillId="20" borderId="10" applyNumberFormat="0" applyAlignment="0" applyProtection="0"/>
    <xf numFmtId="0" fontId="53" fillId="20" borderId="1" applyNumberFormat="0" applyAlignment="0" applyProtection="0"/>
    <xf numFmtId="0" fontId="19" fillId="20" borderId="1" applyNumberFormat="0" applyAlignment="0" applyProtection="0"/>
    <xf numFmtId="172" fontId="13" fillId="0" borderId="0" applyFont="0" applyFill="0" applyBorder="0" applyAlignment="0" applyProtection="0"/>
    <xf numFmtId="0" fontId="54" fillId="0" borderId="4" applyNumberFormat="0" applyFill="0" applyAlignment="0" applyProtection="0"/>
    <xf numFmtId="0" fontId="20" fillId="0" borderId="4" applyNumberFormat="0" applyFill="0" applyAlignment="0" applyProtection="0"/>
    <xf numFmtId="0" fontId="55" fillId="0" borderId="5" applyNumberFormat="0" applyFill="0" applyAlignment="0" applyProtection="0"/>
    <xf numFmtId="0" fontId="21" fillId="0" borderId="5" applyNumberFormat="0" applyFill="0" applyAlignment="0" applyProtection="0"/>
    <xf numFmtId="0" fontId="56" fillId="0" borderId="6" applyNumberFormat="0" applyFill="0" applyAlignment="0" applyProtection="0"/>
    <xf numFmtId="0" fontId="22" fillId="0" borderId="6" applyNumberFormat="0" applyFill="0" applyAlignment="0" applyProtection="0"/>
    <xf numFmtId="0" fontId="56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7" fillId="0" borderId="11" applyNumberFormat="0" applyFill="0" applyAlignment="0" applyProtection="0"/>
    <xf numFmtId="0" fontId="23" fillId="0" borderId="11" applyNumberFormat="0" applyFill="0" applyAlignment="0" applyProtection="0"/>
    <xf numFmtId="0" fontId="58" fillId="21" borderId="2" applyNumberFormat="0" applyAlignment="0" applyProtection="0"/>
    <xf numFmtId="0" fontId="24" fillId="21" borderId="2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9" fillId="23" borderId="0" applyNumberFormat="0" applyBorder="0" applyAlignment="0" applyProtection="0"/>
    <xf numFmtId="0" fontId="26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" fillId="0" borderId="0"/>
    <xf numFmtId="0" fontId="83" fillId="0" borderId="0"/>
    <xf numFmtId="0" fontId="13" fillId="0" borderId="0"/>
    <xf numFmtId="0" fontId="2" fillId="0" borderId="0"/>
    <xf numFmtId="0" fontId="13" fillId="0" borderId="0"/>
    <xf numFmtId="0" fontId="13" fillId="0" borderId="0" applyNumberFormat="0" applyFont="0" applyFill="0" applyBorder="0" applyAlignment="0" applyProtection="0">
      <alignment vertical="top"/>
    </xf>
    <xf numFmtId="0" fontId="13" fillId="0" borderId="0" applyNumberFormat="0" applyFont="0" applyFill="0" applyBorder="0" applyAlignment="0" applyProtection="0">
      <alignment vertical="top"/>
    </xf>
    <xf numFmtId="0" fontId="2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60" fillId="3" borderId="0" applyNumberFormat="0" applyBorder="0" applyAlignment="0" applyProtection="0"/>
    <xf numFmtId="0" fontId="27" fillId="3" borderId="0" applyNumberFormat="0" applyBorder="0" applyAlignment="0" applyProtection="0"/>
    <xf numFmtId="0" fontId="61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2" fillId="25" borderId="9" applyNumberFormat="0" applyFont="0" applyAlignment="0" applyProtection="0"/>
    <xf numFmtId="0" fontId="13" fillId="25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3" fillId="0" borderId="8" applyNumberFormat="0" applyFill="0" applyAlignment="0" applyProtection="0"/>
    <xf numFmtId="0" fontId="29" fillId="0" borderId="8" applyNumberFormat="0" applyFill="0" applyAlignment="0" applyProtection="0"/>
    <xf numFmtId="0" fontId="32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73" fontId="66" fillId="0" borderId="0" applyFont="0" applyFill="0" applyBorder="0" applyAlignment="0" applyProtection="0"/>
    <xf numFmtId="174" fontId="6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67" fillId="4" borderId="0" applyNumberFormat="0" applyBorder="0" applyAlignment="0" applyProtection="0"/>
    <xf numFmtId="0" fontId="31" fillId="4" borderId="0" applyNumberFormat="0" applyBorder="0" applyAlignment="0" applyProtection="0"/>
    <xf numFmtId="176" fontId="68" fillId="22" borderId="12" applyFill="0" applyBorder="0">
      <alignment horizontal="center" vertical="center" wrapText="1"/>
      <protection locked="0"/>
    </xf>
    <xf numFmtId="171" fontId="69" fillId="0" borderId="0">
      <alignment wrapText="1"/>
    </xf>
    <xf numFmtId="171" fontId="36" fillId="0" borderId="0">
      <alignment wrapText="1"/>
    </xf>
  </cellStyleXfs>
  <cellXfs count="329">
    <xf numFmtId="0" fontId="0" fillId="0" borderId="0" xfId="0"/>
    <xf numFmtId="0" fontId="5" fillId="0" borderId="3" xfId="182" applyFont="1" applyFill="1" applyBorder="1" applyAlignment="1">
      <alignment horizontal="left" vertical="center" wrapText="1"/>
      <protection locked="0"/>
    </xf>
    <xf numFmtId="0" fontId="5" fillId="0" borderId="3" xfId="182" applyFont="1" applyFill="1" applyBorder="1" applyAlignment="1" applyProtection="1">
      <alignment vertical="center" wrapText="1"/>
    </xf>
    <xf numFmtId="0" fontId="4" fillId="0" borderId="3" xfId="182" applyFont="1" applyFill="1" applyBorder="1" applyAlignment="1" applyProtection="1">
      <alignment vertical="center" wrapText="1"/>
    </xf>
    <xf numFmtId="1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3" xfId="0" quotePrefix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0" applyNumberFormat="1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1" fontId="4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left" vertical="center" wrapText="1"/>
      <protection locked="0"/>
    </xf>
    <xf numFmtId="1" fontId="8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quotePrefix="1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left" vertical="center" wrapText="1" shrinkToFit="1"/>
      <protection locked="0"/>
    </xf>
    <xf numFmtId="0" fontId="5" fillId="0" borderId="3" xfId="0" quotePrefix="1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left" vertical="center" wrapText="1" shrinkToFit="1"/>
      <protection locked="0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0" fontId="5" fillId="0" borderId="3" xfId="0" quotePrefix="1" applyFont="1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 wrapText="1"/>
      <protection locked="0"/>
    </xf>
    <xf numFmtId="0" fontId="74" fillId="0" borderId="0" xfId="0" applyFont="1" applyFill="1" applyAlignment="1" applyProtection="1">
      <alignment horizontal="center" vertical="center" wrapText="1"/>
      <protection locked="0"/>
    </xf>
    <xf numFmtId="0" fontId="4" fillId="0" borderId="0" xfId="0" quotePrefix="1" applyFont="1" applyFill="1" applyAlignment="1" applyProtection="1">
      <alignment horizontal="center" vertical="center"/>
      <protection locked="0"/>
    </xf>
    <xf numFmtId="170" fontId="4" fillId="0" borderId="0" xfId="0" quotePrefix="1" applyNumberFormat="1" applyFont="1" applyFill="1" applyAlignment="1" applyProtection="1">
      <alignment horizontal="center" vertical="center" wrapText="1"/>
      <protection locked="0"/>
    </xf>
    <xf numFmtId="170" fontId="7" fillId="0" borderId="0" xfId="0" applyNumberFormat="1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170" fontId="5" fillId="0" borderId="0" xfId="0" applyNumberFormat="1" applyFont="1" applyFill="1" applyAlignment="1" applyProtection="1">
      <alignment horizontal="right" vertical="center" wrapText="1"/>
      <protection locked="0"/>
    </xf>
    <xf numFmtId="1" fontId="5" fillId="0" borderId="0" xfId="0" applyNumberFormat="1" applyFont="1" applyFill="1" applyAlignment="1" applyProtection="1">
      <alignment vertical="center" wrapText="1"/>
      <protection locked="0"/>
    </xf>
    <xf numFmtId="3" fontId="5" fillId="0" borderId="0" xfId="0" applyNumberFormat="1" applyFont="1" applyFill="1" applyAlignment="1" applyProtection="1">
      <alignment horizontal="right" vertical="center" wrapText="1"/>
      <protection locked="0"/>
    </xf>
    <xf numFmtId="170" fontId="4" fillId="0" borderId="0" xfId="0" applyNumberFormat="1" applyFont="1" applyFill="1" applyAlignment="1" applyProtection="1">
      <alignment horizontal="center"/>
      <protection locked="0"/>
    </xf>
    <xf numFmtId="170" fontId="4" fillId="0" borderId="0" xfId="0" quotePrefix="1" applyNumberFormat="1" applyFont="1" applyFill="1" applyAlignment="1" applyProtection="1">
      <alignment horizontal="center"/>
      <protection locked="0"/>
    </xf>
    <xf numFmtId="3" fontId="5" fillId="0" borderId="0" xfId="0" applyNumberFormat="1" applyFont="1" applyFill="1" applyAlignment="1" applyProtection="1">
      <alignment horizontal="center"/>
      <protection locked="0"/>
    </xf>
    <xf numFmtId="170" fontId="4" fillId="0" borderId="0" xfId="0" applyNumberFormat="1" applyFont="1" applyFill="1" applyAlignment="1" applyProtection="1">
      <alignment horizontal="center" vertical="center" wrapText="1"/>
      <protection locked="0"/>
    </xf>
    <xf numFmtId="3" fontId="5" fillId="0" borderId="0" xfId="0" applyNumberFormat="1" applyFont="1" applyFill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170" fontId="5" fillId="0" borderId="0" xfId="0" applyNumberFormat="1" applyFont="1" applyFill="1" applyAlignment="1">
      <alignment horizontal="right" vertical="center" wrapText="1"/>
    </xf>
    <xf numFmtId="0" fontId="5" fillId="0" borderId="0" xfId="245" applyFont="1" applyFill="1" applyAlignment="1">
      <alignment vertical="center"/>
    </xf>
    <xf numFmtId="0" fontId="4" fillId="0" borderId="0" xfId="245" applyFont="1" applyFill="1" applyAlignment="1">
      <alignment horizontal="center" vertical="center" wrapText="1"/>
    </xf>
    <xf numFmtId="0" fontId="5" fillId="0" borderId="3" xfId="245" applyFont="1" applyFill="1" applyBorder="1" applyAlignment="1">
      <alignment horizontal="center" vertical="center"/>
    </xf>
    <xf numFmtId="0" fontId="5" fillId="0" borderId="3" xfId="245" applyFont="1" applyFill="1" applyBorder="1" applyAlignment="1">
      <alignment horizontal="center" vertical="center" wrapText="1"/>
    </xf>
    <xf numFmtId="0" fontId="4" fillId="0" borderId="3" xfId="245" applyFont="1" applyFill="1" applyBorder="1" applyAlignment="1">
      <alignment horizontal="left" vertical="center" wrapText="1"/>
    </xf>
    <xf numFmtId="0" fontId="5" fillId="0" borderId="3" xfId="245" applyFont="1" applyFill="1" applyBorder="1" applyAlignment="1">
      <alignment horizontal="left" vertical="center" wrapText="1"/>
    </xf>
    <xf numFmtId="0" fontId="4" fillId="0" borderId="0" xfId="245" applyFont="1" applyFill="1" applyAlignment="1">
      <alignment vertical="center"/>
    </xf>
    <xf numFmtId="0" fontId="5" fillId="0" borderId="3" xfId="245" applyFont="1" applyFill="1" applyBorder="1" applyAlignment="1" applyProtection="1">
      <alignment horizontal="left" vertical="center" wrapText="1"/>
      <protection locked="0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245" applyFont="1" applyFill="1" applyBorder="1" applyAlignment="1" applyProtection="1">
      <alignment horizontal="left" vertical="center" wrapText="1"/>
      <protection locked="0"/>
    </xf>
    <xf numFmtId="0" fontId="4" fillId="0" borderId="3" xfId="245" applyFont="1" applyFill="1" applyBorder="1" applyAlignment="1" applyProtection="1">
      <alignment horizontal="center" vertical="center" wrapText="1"/>
      <protection locked="0"/>
    </xf>
    <xf numFmtId="0" fontId="5" fillId="0" borderId="3" xfId="245" applyFont="1" applyFill="1" applyBorder="1" applyAlignment="1" applyProtection="1">
      <alignment horizontal="center" vertical="center" wrapText="1"/>
      <protection locked="0"/>
    </xf>
    <xf numFmtId="0" fontId="4" fillId="0" borderId="0" xfId="245" applyFont="1" applyFill="1" applyAlignment="1">
      <alignment horizontal="center" vertical="center"/>
    </xf>
    <xf numFmtId="0" fontId="5" fillId="0" borderId="0" xfId="245" applyFont="1" applyFill="1" applyAlignment="1" applyProtection="1">
      <alignment horizontal="left" vertical="center" wrapText="1"/>
      <protection locked="0"/>
    </xf>
    <xf numFmtId="0" fontId="5" fillId="0" borderId="0" xfId="245" applyFont="1" applyFill="1" applyAlignment="1" applyProtection="1">
      <alignment horizontal="center" vertical="center"/>
      <protection locked="0"/>
    </xf>
    <xf numFmtId="170" fontId="5" fillId="0" borderId="0" xfId="245" applyNumberFormat="1" applyFont="1" applyFill="1" applyAlignment="1" applyProtection="1">
      <alignment horizontal="right" vertical="center" wrapText="1"/>
      <protection locked="0"/>
    </xf>
    <xf numFmtId="0" fontId="5" fillId="0" borderId="0" xfId="0" quotePrefix="1" applyFont="1" applyFill="1" applyAlignment="1" applyProtection="1">
      <alignment horizontal="center" vertical="center"/>
      <protection locked="0"/>
    </xf>
    <xf numFmtId="170" fontId="5" fillId="0" borderId="0" xfId="0" quotePrefix="1" applyNumberFormat="1" applyFont="1" applyFill="1" applyAlignment="1" applyProtection="1">
      <alignment horizontal="center" vertical="center" wrapText="1"/>
      <protection locked="0"/>
    </xf>
    <xf numFmtId="170" fontId="6" fillId="0" borderId="0" xfId="0" applyNumberFormat="1" applyFont="1" applyFill="1" applyAlignment="1" applyProtection="1">
      <alignment vertical="center"/>
      <protection locked="0"/>
    </xf>
    <xf numFmtId="0" fontId="5" fillId="0" borderId="0" xfId="245" applyFont="1" applyFill="1" applyAlignment="1">
      <alignment vertical="center" wrapText="1"/>
    </xf>
    <xf numFmtId="0" fontId="5" fillId="0" borderId="0" xfId="245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15" fillId="0" borderId="0" xfId="245" applyFont="1" applyFill="1"/>
    <xf numFmtId="0" fontId="5" fillId="0" borderId="3" xfId="0" applyFont="1" applyFill="1" applyBorder="1" applyAlignment="1">
      <alignment vertical="center"/>
    </xf>
    <xf numFmtId="49" fontId="84" fillId="0" borderId="0" xfId="0" applyNumberFormat="1" applyFont="1" applyFill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169" fontId="4" fillId="0" borderId="0" xfId="0" applyNumberFormat="1" applyFont="1" applyFill="1" applyAlignment="1" applyProtection="1">
      <alignment horizontal="right" vertical="center" wrapText="1"/>
      <protection locked="0"/>
    </xf>
    <xf numFmtId="0" fontId="12" fillId="0" borderId="0" xfId="0" applyFont="1" applyFill="1"/>
    <xf numFmtId="0" fontId="5" fillId="0" borderId="3" xfId="237" applyFont="1" applyFill="1" applyBorder="1" applyAlignment="1">
      <alignment horizontal="center" vertical="center"/>
    </xf>
    <xf numFmtId="0" fontId="5" fillId="0" borderId="0" xfId="0" applyFont="1" applyFill="1"/>
    <xf numFmtId="0" fontId="4" fillId="0" borderId="3" xfId="237" applyFont="1" applyFill="1" applyBorder="1" applyAlignment="1">
      <alignment horizontal="left" vertical="center" wrapText="1"/>
    </xf>
    <xf numFmtId="0" fontId="4" fillId="0" borderId="3" xfId="237" applyFont="1" applyFill="1" applyBorder="1" applyAlignment="1">
      <alignment horizontal="left" vertical="center"/>
    </xf>
    <xf numFmtId="0" fontId="5" fillId="0" borderId="3" xfId="237" applyFont="1" applyFill="1" applyBorder="1" applyAlignment="1">
      <alignment horizontal="center" vertical="center" wrapText="1"/>
    </xf>
    <xf numFmtId="170" fontId="5" fillId="0" borderId="3" xfId="237" applyNumberFormat="1" applyFont="1" applyFill="1" applyBorder="1" applyAlignment="1">
      <alignment horizontal="center" vertical="center" wrapText="1"/>
    </xf>
    <xf numFmtId="49" fontId="5" fillId="0" borderId="3" xfId="237" applyNumberFormat="1" applyFont="1" applyFill="1" applyBorder="1" applyAlignment="1">
      <alignment horizontal="left" vertical="center" wrapText="1"/>
    </xf>
    <xf numFmtId="0" fontId="5" fillId="0" borderId="3" xfId="237" applyFont="1" applyFill="1" applyBorder="1" applyAlignment="1">
      <alignment horizontal="left" vertical="top" wrapText="1"/>
    </xf>
    <xf numFmtId="179" fontId="5" fillId="0" borderId="3" xfId="237" applyNumberFormat="1" applyFont="1" applyFill="1" applyBorder="1" applyAlignment="1">
      <alignment horizontal="center" vertical="center" wrapText="1"/>
    </xf>
    <xf numFmtId="4" fontId="5" fillId="0" borderId="3" xfId="237" applyNumberFormat="1" applyFont="1" applyFill="1" applyBorder="1" applyAlignment="1">
      <alignment horizontal="center" vertical="center" wrapText="1"/>
    </xf>
    <xf numFmtId="170" fontId="5" fillId="0" borderId="3" xfId="237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237" applyFont="1" applyFill="1" applyBorder="1" applyAlignment="1">
      <alignment horizontal="left" vertical="center" wrapText="1"/>
    </xf>
    <xf numFmtId="4" fontId="5" fillId="0" borderId="3" xfId="237" applyNumberFormat="1" applyFont="1" applyFill="1" applyBorder="1" applyAlignment="1" applyProtection="1">
      <alignment horizontal="center" vertical="center" wrapText="1"/>
      <protection locked="0"/>
    </xf>
    <xf numFmtId="49" fontId="5" fillId="0" borderId="3" xfId="237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Protection="1">
      <protection locked="0"/>
    </xf>
    <xf numFmtId="0" fontId="81" fillId="0" borderId="0" xfId="0" applyFont="1" applyFill="1" applyAlignment="1" applyProtection="1">
      <alignment horizontal="left" vertical="center" wrapText="1"/>
      <protection locked="0"/>
    </xf>
    <xf numFmtId="0" fontId="81" fillId="0" borderId="0" xfId="0" quotePrefix="1" applyFont="1" applyFill="1" applyAlignment="1" applyProtection="1">
      <alignment horizontal="center" vertical="center"/>
      <protection locked="0"/>
    </xf>
    <xf numFmtId="0" fontId="81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49" fontId="5" fillId="0" borderId="0" xfId="0" applyNumberFormat="1" applyFont="1" applyFill="1" applyAlignment="1">
      <alignment vertical="center" wrapText="1"/>
    </xf>
    <xf numFmtId="49" fontId="5" fillId="0" borderId="0" xfId="0" applyNumberFormat="1" applyFont="1" applyFill="1" applyAlignment="1">
      <alignment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178" fontId="5" fillId="0" borderId="3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horizontal="left" vertical="center" wrapText="1" shrinkToFit="1"/>
    </xf>
    <xf numFmtId="0" fontId="8" fillId="0" borderId="0" xfId="0" applyFont="1" applyFill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1" fontId="5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17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 shrinkToFit="1"/>
    </xf>
    <xf numFmtId="0" fontId="10" fillId="0" borderId="14" xfId="0" applyFont="1" applyFill="1" applyBorder="1" applyAlignment="1">
      <alignment horizontal="center" vertical="center" wrapText="1" shrinkToFit="1"/>
    </xf>
    <xf numFmtId="0" fontId="5" fillId="0" borderId="14" xfId="0" applyFont="1" applyFill="1" applyBorder="1" applyAlignment="1">
      <alignment horizontal="center" vertical="center" wrapText="1" shrinkToFit="1"/>
    </xf>
    <xf numFmtId="1" fontId="4" fillId="0" borderId="14" xfId="0" applyNumberFormat="1" applyFont="1" applyFill="1" applyBorder="1" applyAlignment="1">
      <alignment horizontal="center" vertical="center" wrapText="1"/>
    </xf>
    <xf numFmtId="1" fontId="4" fillId="0" borderId="15" xfId="0" applyNumberFormat="1" applyFont="1" applyFill="1" applyBorder="1" applyAlignment="1">
      <alignment horizontal="center" vertical="center" wrapText="1"/>
    </xf>
    <xf numFmtId="1" fontId="4" fillId="0" borderId="16" xfId="0" applyNumberFormat="1" applyFont="1" applyFill="1" applyBorder="1" applyAlignment="1">
      <alignment horizontal="center" vertical="center" wrapText="1"/>
    </xf>
    <xf numFmtId="169" fontId="4" fillId="0" borderId="0" xfId="0" applyNumberFormat="1" applyFont="1" applyFill="1" applyAlignment="1">
      <alignment horizontal="right" vertical="center" wrapText="1"/>
    </xf>
    <xf numFmtId="169" fontId="4" fillId="0" borderId="0" xfId="0" applyNumberFormat="1" applyFont="1" applyFill="1" applyAlignment="1">
      <alignment horizontal="center" vertical="center" wrapText="1"/>
    </xf>
    <xf numFmtId="170" fontId="4" fillId="0" borderId="0" xfId="0" applyNumberFormat="1" applyFont="1" applyFill="1" applyAlignment="1">
      <alignment horizontal="center" vertical="center" wrapText="1"/>
    </xf>
    <xf numFmtId="170" fontId="4" fillId="0" borderId="0" xfId="0" applyNumberFormat="1" applyFont="1" applyFill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 wrapText="1" shrinkToFit="1"/>
    </xf>
    <xf numFmtId="0" fontId="10" fillId="0" borderId="3" xfId="0" applyFont="1" applyFill="1" applyBorder="1" applyAlignment="1">
      <alignment horizontal="left" vertical="center" wrapText="1" shrinkToFit="1"/>
    </xf>
    <xf numFmtId="0" fontId="5" fillId="0" borderId="13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/>
    </xf>
    <xf numFmtId="0" fontId="75" fillId="0" borderId="0" xfId="0" applyFont="1" applyFill="1" applyAlignment="1">
      <alignment horizontal="right" vertical="center"/>
    </xf>
    <xf numFmtId="3" fontId="5" fillId="0" borderId="18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84" fillId="0" borderId="3" xfId="0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169" fontId="4" fillId="0" borderId="0" xfId="0" applyNumberFormat="1" applyFont="1" applyFill="1" applyAlignment="1">
      <alignment horizontal="right"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/>
    <xf numFmtId="0" fontId="15" fillId="0" borderId="0" xfId="0" applyFont="1" applyFill="1" applyAlignment="1">
      <alignment horizontal="center" vertical="center"/>
    </xf>
    <xf numFmtId="3" fontId="5" fillId="0" borderId="3" xfId="0" applyNumberFormat="1" applyFont="1" applyFill="1" applyBorder="1" applyAlignment="1">
      <alignment horizontal="left" vertical="center" wrapText="1"/>
    </xf>
    <xf numFmtId="0" fontId="76" fillId="0" borderId="0" xfId="0" applyFont="1" applyFill="1" applyAlignment="1">
      <alignment horizontal="center"/>
    </xf>
    <xf numFmtId="0" fontId="76" fillId="0" borderId="0" xfId="0" applyFont="1" applyFill="1"/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 wrapText="1" shrinkToFit="1"/>
    </xf>
    <xf numFmtId="0" fontId="7" fillId="0" borderId="0" xfId="0" applyFont="1" applyFill="1" applyAlignment="1">
      <alignment vertical="center"/>
    </xf>
    <xf numFmtId="3" fontId="5" fillId="0" borderId="0" xfId="0" applyNumberFormat="1" applyFont="1" applyFill="1" applyAlignment="1" applyProtection="1">
      <alignment vertical="center"/>
      <protection locked="0"/>
    </xf>
    <xf numFmtId="0" fontId="71" fillId="0" borderId="0" xfId="0" applyFont="1" applyFill="1" applyAlignment="1" applyProtection="1">
      <alignment horizontal="right" vertical="center"/>
      <protection locked="0"/>
    </xf>
    <xf numFmtId="0" fontId="71" fillId="0" borderId="0" xfId="0" applyFont="1" applyFill="1" applyAlignment="1" applyProtection="1">
      <alignment horizontal="left" vertical="center"/>
      <protection locked="0"/>
    </xf>
    <xf numFmtId="0" fontId="71" fillId="0" borderId="14" xfId="0" applyFont="1" applyFill="1" applyBorder="1" applyAlignment="1" applyProtection="1">
      <alignment vertical="center"/>
      <protection locked="0"/>
    </xf>
    <xf numFmtId="0" fontId="71" fillId="0" borderId="15" xfId="0" applyFont="1" applyFill="1" applyBorder="1" applyAlignment="1" applyProtection="1">
      <alignment horizontal="left" vertical="center" wrapText="1"/>
      <protection locked="0"/>
    </xf>
    <xf numFmtId="0" fontId="71" fillId="0" borderId="15" xfId="0" applyFont="1" applyFill="1" applyBorder="1" applyAlignment="1" applyProtection="1">
      <alignment vertical="center"/>
      <protection locked="0"/>
    </xf>
    <xf numFmtId="0" fontId="82" fillId="0" borderId="16" xfId="0" applyFont="1" applyFill="1" applyBorder="1" applyAlignment="1" applyProtection="1">
      <alignment horizontal="center" vertical="center"/>
      <protection locked="0"/>
    </xf>
    <xf numFmtId="0" fontId="82" fillId="0" borderId="3" xfId="0" applyFont="1" applyFill="1" applyBorder="1" applyAlignment="1" applyProtection="1">
      <alignment horizontal="left" vertical="center"/>
      <protection locked="0"/>
    </xf>
    <xf numFmtId="0" fontId="71" fillId="0" borderId="3" xfId="0" applyFont="1" applyFill="1" applyBorder="1" applyAlignment="1" applyProtection="1">
      <alignment horizontal="center" vertical="center"/>
      <protection locked="0"/>
    </xf>
    <xf numFmtId="0" fontId="71" fillId="0" borderId="14" xfId="0" applyFont="1" applyFill="1" applyBorder="1" applyAlignment="1" applyProtection="1">
      <alignment horizontal="left" vertical="center" wrapText="1"/>
      <protection locked="0"/>
    </xf>
    <xf numFmtId="0" fontId="10" fillId="0" borderId="3" xfId="0" applyFont="1" applyFill="1" applyBorder="1" applyAlignment="1" applyProtection="1">
      <alignment vertical="center"/>
      <protection locked="0"/>
    </xf>
    <xf numFmtId="49" fontId="10" fillId="0" borderId="3" xfId="0" applyNumberFormat="1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71" fillId="0" borderId="15" xfId="0" applyFont="1" applyFill="1" applyBorder="1" applyAlignment="1" applyProtection="1">
      <alignment vertical="center" wrapText="1"/>
      <protection locked="0"/>
    </xf>
    <xf numFmtId="0" fontId="71" fillId="0" borderId="16" xfId="0" applyFont="1" applyFill="1" applyBorder="1" applyAlignment="1" applyProtection="1">
      <alignment vertical="center" wrapText="1"/>
      <protection locked="0"/>
    </xf>
    <xf numFmtId="0" fontId="10" fillId="0" borderId="18" xfId="0" applyFont="1" applyFill="1" applyBorder="1" applyAlignment="1" applyProtection="1">
      <alignment vertical="center"/>
      <protection locked="0"/>
    </xf>
    <xf numFmtId="0" fontId="10" fillId="0" borderId="3" xfId="0" applyFont="1" applyFill="1" applyBorder="1" applyAlignment="1" applyProtection="1">
      <alignment vertical="center" wrapText="1"/>
      <protection locked="0"/>
    </xf>
    <xf numFmtId="0" fontId="71" fillId="0" borderId="16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>
      <alignment horizontal="left" vertical="center"/>
    </xf>
    <xf numFmtId="0" fontId="4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173" fontId="5" fillId="0" borderId="3" xfId="0" applyNumberFormat="1" applyFont="1" applyFill="1" applyBorder="1" applyAlignment="1">
      <alignment horizontal="center" vertical="center" wrapText="1"/>
    </xf>
    <xf numFmtId="170" fontId="5" fillId="0" borderId="3" xfId="0" applyNumberFormat="1" applyFont="1" applyFill="1" applyBorder="1" applyAlignment="1">
      <alignment horizontal="center" vertical="center" wrapText="1"/>
    </xf>
    <xf numFmtId="170" fontId="4" fillId="0" borderId="0" xfId="0" applyNumberFormat="1" applyFont="1" applyFill="1" applyAlignment="1">
      <alignment horizontal="right" vertical="center" wrapText="1"/>
    </xf>
    <xf numFmtId="170" fontId="5" fillId="0" borderId="0" xfId="0" applyNumberFormat="1" applyFont="1" applyFill="1" applyAlignment="1">
      <alignment horizontal="center" vertical="center" wrapText="1"/>
    </xf>
    <xf numFmtId="0" fontId="74" fillId="0" borderId="0" xfId="0" applyFont="1" applyFill="1" applyAlignment="1">
      <alignment horizontal="center" vertical="center" wrapText="1"/>
    </xf>
    <xf numFmtId="0" fontId="5" fillId="0" borderId="0" xfId="0" quotePrefix="1" applyFont="1" applyFill="1" applyAlignment="1">
      <alignment horizontal="center" vertical="center"/>
    </xf>
    <xf numFmtId="170" fontId="6" fillId="0" borderId="0" xfId="0" applyNumberFormat="1" applyFont="1" applyFill="1" applyAlignment="1">
      <alignment vertical="center"/>
    </xf>
    <xf numFmtId="3" fontId="5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15" xfId="0" applyFont="1" applyFill="1" applyBorder="1" applyAlignment="1" applyProtection="1">
      <alignment horizontal="left" vertical="center" wrapText="1"/>
      <protection locked="0"/>
    </xf>
    <xf numFmtId="0" fontId="0" fillId="0" borderId="15" xfId="0" applyFill="1" applyBorder="1" applyAlignment="1">
      <alignment horizontal="left" vertical="center" wrapText="1"/>
    </xf>
    <xf numFmtId="0" fontId="71" fillId="0" borderId="15" xfId="0" applyFont="1" applyFill="1" applyBorder="1" applyAlignment="1" applyProtection="1">
      <alignment horizontal="left" vertical="center" wrapText="1"/>
      <protection locked="0"/>
    </xf>
    <xf numFmtId="0" fontId="73" fillId="0" borderId="15" xfId="0" applyFont="1" applyFill="1" applyBorder="1" applyAlignment="1" applyProtection="1">
      <alignment horizontal="left" vertical="center" wrapText="1"/>
      <protection locked="0"/>
    </xf>
    <xf numFmtId="0" fontId="73" fillId="0" borderId="16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Fill="1" applyBorder="1" applyAlignment="1">
      <alignment horizontal="center" vertical="center"/>
    </xf>
    <xf numFmtId="0" fontId="5" fillId="0" borderId="14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Alignment="1">
      <alignment horizontal="center" vertical="center"/>
    </xf>
    <xf numFmtId="0" fontId="74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237" applyFont="1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87" fillId="0" borderId="0" xfId="0" applyFont="1" applyFill="1" applyAlignment="1" applyProtection="1">
      <alignment horizontal="left" vertical="top" wrapText="1"/>
      <protection locked="0"/>
    </xf>
    <xf numFmtId="0" fontId="70" fillId="0" borderId="0" xfId="0" applyFont="1" applyFill="1" applyAlignment="1" applyProtection="1">
      <alignment horizontal="left" vertical="top" wrapText="1"/>
      <protection locked="0"/>
    </xf>
    <xf numFmtId="0" fontId="0" fillId="0" borderId="15" xfId="0" applyFill="1" applyBorder="1" applyAlignment="1">
      <alignment vertical="center" wrapText="1"/>
    </xf>
    <xf numFmtId="0" fontId="0" fillId="0" borderId="16" xfId="0" applyFill="1" applyBorder="1" applyAlignment="1">
      <alignment vertical="center" wrapText="1"/>
    </xf>
    <xf numFmtId="0" fontId="71" fillId="0" borderId="0" xfId="0" applyFont="1" applyFill="1" applyAlignment="1" applyProtection="1">
      <alignment horizontal="left" vertical="center"/>
      <protection locked="0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74" fillId="0" borderId="0" xfId="0" applyFont="1" applyFill="1" applyAlignment="1">
      <alignment horizontal="center" vertical="center" wrapText="1"/>
    </xf>
    <xf numFmtId="0" fontId="88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71" fillId="0" borderId="16" xfId="0" applyFont="1" applyFill="1" applyBorder="1" applyAlignment="1" applyProtection="1">
      <alignment horizontal="left" vertical="center" wrapText="1"/>
      <protection locked="0"/>
    </xf>
    <xf numFmtId="0" fontId="71" fillId="0" borderId="14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 applyProtection="1">
      <alignment horizontal="center" vertical="center"/>
      <protection locked="0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 shrinkToFit="1"/>
    </xf>
    <xf numFmtId="0" fontId="4" fillId="0" borderId="14" xfId="245" applyFont="1" applyFill="1" applyBorder="1" applyAlignment="1">
      <alignment horizontal="center" vertical="center" wrapText="1"/>
    </xf>
    <xf numFmtId="0" fontId="4" fillId="0" borderId="15" xfId="245" applyFont="1" applyFill="1" applyBorder="1" applyAlignment="1">
      <alignment horizontal="center" vertical="center" wrapText="1"/>
    </xf>
    <xf numFmtId="0" fontId="4" fillId="0" borderId="16" xfId="245" applyFont="1" applyFill="1" applyBorder="1" applyAlignment="1">
      <alignment horizontal="center" vertical="center" wrapText="1"/>
    </xf>
    <xf numFmtId="0" fontId="4" fillId="0" borderId="0" xfId="245" applyFont="1" applyFill="1" applyAlignment="1">
      <alignment horizontal="center" vertical="center"/>
    </xf>
    <xf numFmtId="0" fontId="5" fillId="0" borderId="3" xfId="245" applyFont="1" applyFill="1" applyBorder="1" applyAlignment="1">
      <alignment horizontal="center" vertical="center" wrapText="1"/>
    </xf>
    <xf numFmtId="0" fontId="5" fillId="0" borderId="18" xfId="245" applyFont="1" applyFill="1" applyBorder="1" applyAlignment="1">
      <alignment horizontal="center" vertical="center" wrapText="1"/>
    </xf>
    <xf numFmtId="0" fontId="5" fillId="0" borderId="19" xfId="245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0" xfId="0" applyFont="1" applyFill="1" applyAlignment="1">
      <alignment vertical="center"/>
    </xf>
    <xf numFmtId="0" fontId="4" fillId="0" borderId="0" xfId="237" applyFont="1" applyFill="1" applyAlignment="1">
      <alignment horizontal="center" vertical="center" wrapText="1"/>
    </xf>
    <xf numFmtId="0" fontId="5" fillId="0" borderId="18" xfId="237" applyFont="1" applyFill="1" applyBorder="1" applyAlignment="1">
      <alignment horizontal="center" vertical="center" wrapText="1"/>
    </xf>
    <xf numFmtId="0" fontId="5" fillId="0" borderId="19" xfId="237" applyFont="1" applyFill="1" applyBorder="1" applyAlignment="1">
      <alignment horizontal="center" vertical="center" wrapText="1"/>
    </xf>
    <xf numFmtId="170" fontId="81" fillId="0" borderId="0" xfId="0" quotePrefix="1" applyNumberFormat="1" applyFont="1" applyFill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left" vertical="center" wrapText="1"/>
    </xf>
    <xf numFmtId="178" fontId="4" fillId="0" borderId="14" xfId="0" applyNumberFormat="1" applyFont="1" applyFill="1" applyBorder="1" applyAlignment="1">
      <alignment horizontal="center" vertical="center" wrapText="1"/>
    </xf>
    <xf numFmtId="178" fontId="4" fillId="0" borderId="16" xfId="0" applyNumberFormat="1" applyFont="1" applyFill="1" applyBorder="1" applyAlignment="1">
      <alignment horizontal="center" vertical="center" wrapText="1"/>
    </xf>
    <xf numFmtId="178" fontId="5" fillId="0" borderId="14" xfId="0" applyNumberFormat="1" applyFont="1" applyFill="1" applyBorder="1" applyAlignment="1">
      <alignment horizontal="center" vertical="center" wrapText="1"/>
    </xf>
    <xf numFmtId="178" fontId="5" fillId="0" borderId="16" xfId="0" applyNumberFormat="1" applyFont="1" applyFill="1" applyBorder="1" applyAlignment="1">
      <alignment horizontal="center" vertical="center" wrapText="1"/>
    </xf>
    <xf numFmtId="3" fontId="4" fillId="0" borderId="14" xfId="0" applyNumberFormat="1" applyFont="1" applyFill="1" applyBorder="1" applyAlignment="1">
      <alignment horizontal="center" vertical="center" wrapText="1"/>
    </xf>
    <xf numFmtId="3" fontId="4" fillId="0" borderId="16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 applyProtection="1">
      <alignment horizontal="center" vertical="center"/>
      <protection locked="0"/>
    </xf>
    <xf numFmtId="0" fontId="80" fillId="0" borderId="0" xfId="0" applyFont="1" applyFill="1" applyAlignment="1" applyProtection="1">
      <alignment horizontal="center" vertical="center"/>
      <protection locked="0"/>
    </xf>
    <xf numFmtId="0" fontId="81" fillId="0" borderId="0" xfId="0" applyFont="1" applyFill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horizontal="center" vertical="center"/>
      <protection locked="0"/>
    </xf>
    <xf numFmtId="0" fontId="71" fillId="0" borderId="0" xfId="0" applyFont="1" applyFill="1" applyAlignment="1">
      <alignment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justify" vertical="center" wrapText="1" shrinkToFit="1"/>
    </xf>
    <xf numFmtId="49" fontId="5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4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5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Alignment="1">
      <alignment horizontal="left" vertical="center" wrapText="1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49" fontId="5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4" xfId="0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  <protection locked="0"/>
    </xf>
    <xf numFmtId="178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178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178" fontId="5" fillId="0" borderId="15" xfId="0" applyNumberFormat="1" applyFont="1" applyFill="1" applyBorder="1" applyAlignment="1" applyProtection="1">
      <alignment horizontal="center" vertical="center" wrapText="1"/>
      <protection locked="0"/>
    </xf>
    <xf numFmtId="178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16" xfId="0" applyFont="1" applyFill="1" applyBorder="1" applyAlignment="1" applyProtection="1">
      <alignment horizontal="left" vertical="center" wrapText="1"/>
      <protection locked="0"/>
    </xf>
    <xf numFmtId="178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7" fillId="0" borderId="0" xfId="0" applyFont="1" applyFill="1" applyAlignment="1">
      <alignment horizontal="left" vertical="center" wrapText="1"/>
    </xf>
    <xf numFmtId="0" fontId="78" fillId="0" borderId="0" xfId="0" applyFont="1" applyFill="1" applyAlignment="1">
      <alignment horizontal="left" vertical="center"/>
    </xf>
    <xf numFmtId="0" fontId="76" fillId="0" borderId="0" xfId="0" applyFont="1" applyFill="1" applyAlignment="1">
      <alignment horizontal="center"/>
    </xf>
    <xf numFmtId="0" fontId="77" fillId="0" borderId="0" xfId="0" applyFont="1" applyFill="1" applyAlignment="1">
      <alignment horizontal="center" vertical="center" wrapText="1"/>
    </xf>
    <xf numFmtId="0" fontId="79" fillId="0" borderId="0" xfId="0" applyFont="1" applyFill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right" vertical="center" wrapText="1"/>
    </xf>
    <xf numFmtId="0" fontId="0" fillId="0" borderId="0" xfId="0" applyFill="1" applyAlignment="1">
      <alignment horizontal="right" vertical="center" wrapText="1"/>
    </xf>
    <xf numFmtId="3" fontId="4" fillId="0" borderId="22" xfId="0" applyNumberFormat="1" applyFont="1" applyFill="1" applyBorder="1" applyAlignment="1">
      <alignment horizontal="left" vertical="center" wrapText="1"/>
    </xf>
    <xf numFmtId="3" fontId="4" fillId="0" borderId="13" xfId="0" applyNumberFormat="1" applyFont="1" applyFill="1" applyBorder="1" applyAlignment="1">
      <alignment horizontal="left" vertical="center" wrapText="1"/>
    </xf>
    <xf numFmtId="3" fontId="4" fillId="0" borderId="23" xfId="0" applyNumberFormat="1" applyFont="1" applyFill="1" applyBorder="1" applyAlignment="1">
      <alignment horizontal="left" vertical="center" wrapText="1"/>
    </xf>
    <xf numFmtId="49" fontId="5" fillId="0" borderId="18" xfId="0" applyNumberFormat="1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49" fontId="10" fillId="0" borderId="3" xfId="0" applyNumberFormat="1" applyFont="1" applyFill="1" applyBorder="1" applyAlignment="1">
      <alignment horizontal="left" vertical="center" wrapText="1"/>
    </xf>
    <xf numFmtId="177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1" fontId="4" fillId="0" borderId="14" xfId="0" applyNumberFormat="1" applyFont="1" applyFill="1" applyBorder="1" applyAlignment="1">
      <alignment horizontal="center" vertical="center" wrapText="1"/>
    </xf>
    <xf numFmtId="1" fontId="4" fillId="0" borderId="15" xfId="0" applyNumberFormat="1" applyFont="1" applyFill="1" applyBorder="1" applyAlignment="1">
      <alignment horizontal="center" vertical="center" wrapText="1"/>
    </xf>
    <xf numFmtId="1" fontId="4" fillId="0" borderId="16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 shrinkToFit="1"/>
    </xf>
    <xf numFmtId="0" fontId="4" fillId="0" borderId="15" xfId="0" applyFont="1" applyFill="1" applyBorder="1" applyAlignment="1">
      <alignment horizontal="center" vertical="center" wrapText="1" shrinkToFit="1"/>
    </xf>
    <xf numFmtId="0" fontId="4" fillId="0" borderId="16" xfId="0" applyFont="1" applyFill="1" applyBorder="1" applyAlignment="1">
      <alignment horizontal="center" vertical="center" wrapText="1" shrinkToFit="1"/>
    </xf>
    <xf numFmtId="49" fontId="5" fillId="0" borderId="14" xfId="0" applyNumberFormat="1" applyFont="1" applyFill="1" applyBorder="1" applyAlignment="1">
      <alignment horizontal="left" vertical="center" wrapText="1"/>
    </xf>
    <xf numFmtId="49" fontId="5" fillId="0" borderId="15" xfId="0" applyNumberFormat="1" applyFont="1" applyFill="1" applyBorder="1" applyAlignment="1">
      <alignment horizontal="left" vertical="center" wrapText="1"/>
    </xf>
    <xf numFmtId="49" fontId="5" fillId="0" borderId="16" xfId="0" applyNumberFormat="1" applyFont="1" applyFill="1" applyBorder="1" applyAlignment="1">
      <alignment horizontal="left" vertical="center" wrapText="1"/>
    </xf>
    <xf numFmtId="0" fontId="89" fillId="0" borderId="15" xfId="0" applyFont="1" applyFill="1" applyBorder="1" applyAlignment="1">
      <alignment horizontal="center" vertical="center" wrapText="1"/>
    </xf>
    <xf numFmtId="0" fontId="89" fillId="0" borderId="16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1" fontId="5" fillId="0" borderId="14" xfId="0" applyNumberFormat="1" applyFont="1" applyFill="1" applyBorder="1" applyAlignment="1">
      <alignment horizontal="center" vertical="center" wrapText="1"/>
    </xf>
    <xf numFmtId="1" fontId="5" fillId="0" borderId="15" xfId="0" applyNumberFormat="1" applyFont="1" applyFill="1" applyBorder="1" applyAlignment="1">
      <alignment horizontal="center" vertical="center" wrapText="1"/>
    </xf>
    <xf numFmtId="1" fontId="5" fillId="0" borderId="16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 wrapText="1" shrinkToFit="1"/>
    </xf>
    <xf numFmtId="0" fontId="5" fillId="0" borderId="19" xfId="0" applyFont="1" applyFill="1" applyBorder="1" applyAlignment="1">
      <alignment horizontal="center" vertical="center" wrapText="1" shrinkToFit="1"/>
    </xf>
    <xf numFmtId="3" fontId="5" fillId="0" borderId="3" xfId="0" applyNumberFormat="1" applyFont="1" applyFill="1" applyBorder="1" applyAlignment="1">
      <alignment horizontal="center" vertical="center" wrapText="1"/>
    </xf>
  </cellXfs>
  <cellStyles count="353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Comma_2005_03_15-Финансовый_БГ" xfId="85"/>
    <cellStyle name="Define-Column" xfId="86"/>
    <cellStyle name="Define-Column 10" xfId="87"/>
    <cellStyle name="Define-Column 2" xfId="88"/>
    <cellStyle name="Define-Column 3" xfId="89"/>
    <cellStyle name="Define-Column 4" xfId="90"/>
    <cellStyle name="Define-Column 5" xfId="91"/>
    <cellStyle name="Define-Column 6" xfId="92"/>
    <cellStyle name="Define-Column 7" xfId="93"/>
    <cellStyle name="Define-Column 7 2" xfId="94"/>
    <cellStyle name="Define-Column 7 3" xfId="95"/>
    <cellStyle name="Define-Column 8" xfId="96"/>
    <cellStyle name="Define-Column 8 2" xfId="97"/>
    <cellStyle name="Define-Column 8 3" xfId="98"/>
    <cellStyle name="Define-Column 9" xfId="99"/>
    <cellStyle name="Define-Column 9 2" xfId="100"/>
    <cellStyle name="Define-Column 9 3" xfId="101"/>
    <cellStyle name="Define-Column_Zvit rux-koshtiv 2010 Департамент " xfId="102"/>
    <cellStyle name="Explanatory Text" xfId="103"/>
    <cellStyle name="FS10" xfId="104"/>
    <cellStyle name="Good" xfId="105"/>
    <cellStyle name="Heading 1" xfId="106"/>
    <cellStyle name="Heading 2" xfId="107"/>
    <cellStyle name="Heading 3" xfId="108"/>
    <cellStyle name="Heading 4" xfId="109"/>
    <cellStyle name="Hyperlink 2" xfId="110"/>
    <cellStyle name="Input" xfId="111"/>
    <cellStyle name="Level0" xfId="112"/>
    <cellStyle name="Level0 10" xfId="113"/>
    <cellStyle name="Level0 2" xfId="114"/>
    <cellStyle name="Level0 2 2" xfId="115"/>
    <cellStyle name="Level0 3" xfId="116"/>
    <cellStyle name="Level0 3 2" xfId="117"/>
    <cellStyle name="Level0 4" xfId="118"/>
    <cellStyle name="Level0 4 2" xfId="119"/>
    <cellStyle name="Level0 5" xfId="120"/>
    <cellStyle name="Level0 6" xfId="121"/>
    <cellStyle name="Level0 7" xfId="122"/>
    <cellStyle name="Level0 7 2" xfId="123"/>
    <cellStyle name="Level0 7 3" xfId="124"/>
    <cellStyle name="Level0 8" xfId="125"/>
    <cellStyle name="Level0 8 2" xfId="126"/>
    <cellStyle name="Level0 8 3" xfId="127"/>
    <cellStyle name="Level0 9" xfId="128"/>
    <cellStyle name="Level0 9 2" xfId="129"/>
    <cellStyle name="Level0 9 3" xfId="130"/>
    <cellStyle name="Level0_Zvit rux-koshtiv 2010 Департамент " xfId="131"/>
    <cellStyle name="Level1" xfId="132"/>
    <cellStyle name="Level1 2" xfId="133"/>
    <cellStyle name="Level1-Numbers" xfId="134"/>
    <cellStyle name="Level1-Numbers 2" xfId="135"/>
    <cellStyle name="Level1-Numbers-Hide" xfId="136"/>
    <cellStyle name="Level2" xfId="137"/>
    <cellStyle name="Level2 2" xfId="138"/>
    <cellStyle name="Level2-Hide" xfId="139"/>
    <cellStyle name="Level2-Hide 2" xfId="140"/>
    <cellStyle name="Level2-Numbers" xfId="141"/>
    <cellStyle name="Level2-Numbers 2" xfId="142"/>
    <cellStyle name="Level2-Numbers-Hide" xfId="143"/>
    <cellStyle name="Level3" xfId="144"/>
    <cellStyle name="Level3 2" xfId="145"/>
    <cellStyle name="Level3 3" xfId="146"/>
    <cellStyle name="Level3_План департамент_2010_1207" xfId="147"/>
    <cellStyle name="Level3-Hide" xfId="148"/>
    <cellStyle name="Level3-Hide 2" xfId="149"/>
    <cellStyle name="Level3-Numbers" xfId="150"/>
    <cellStyle name="Level3-Numbers 2" xfId="151"/>
    <cellStyle name="Level3-Numbers 3" xfId="152"/>
    <cellStyle name="Level3-Numbers_План департамент_2010_1207" xfId="153"/>
    <cellStyle name="Level3-Numbers-Hide" xfId="154"/>
    <cellStyle name="Level4" xfId="155"/>
    <cellStyle name="Level4 2" xfId="156"/>
    <cellStyle name="Level4-Hide" xfId="157"/>
    <cellStyle name="Level4-Hide 2" xfId="158"/>
    <cellStyle name="Level4-Numbers" xfId="159"/>
    <cellStyle name="Level4-Numbers 2" xfId="160"/>
    <cellStyle name="Level4-Numbers-Hide" xfId="161"/>
    <cellStyle name="Level5" xfId="162"/>
    <cellStyle name="Level5 2" xfId="163"/>
    <cellStyle name="Level5-Hide" xfId="164"/>
    <cellStyle name="Level5-Hide 2" xfId="165"/>
    <cellStyle name="Level5-Numbers" xfId="166"/>
    <cellStyle name="Level5-Numbers 2" xfId="167"/>
    <cellStyle name="Level5-Numbers-Hide" xfId="168"/>
    <cellStyle name="Level6" xfId="169"/>
    <cellStyle name="Level6 2" xfId="170"/>
    <cellStyle name="Level6-Hide" xfId="171"/>
    <cellStyle name="Level6-Hide 2" xfId="172"/>
    <cellStyle name="Level6-Numbers" xfId="173"/>
    <cellStyle name="Level6-Numbers 2" xfId="174"/>
    <cellStyle name="Level7" xfId="175"/>
    <cellStyle name="Level7-Hide" xfId="176"/>
    <cellStyle name="Level7-Numbers" xfId="177"/>
    <cellStyle name="Linked Cell" xfId="178"/>
    <cellStyle name="Neutral" xfId="179"/>
    <cellStyle name="Normal 2" xfId="180"/>
    <cellStyle name="Normal_2005_03_15-Финансовый_БГ" xfId="181"/>
    <cellStyle name="Normal_GSE DCF_Model_31_07_09 final" xfId="182"/>
    <cellStyle name="Note" xfId="183"/>
    <cellStyle name="Number-Cells" xfId="184"/>
    <cellStyle name="Number-Cells-Column2" xfId="185"/>
    <cellStyle name="Number-Cells-Column5" xfId="186"/>
    <cellStyle name="Output" xfId="187"/>
    <cellStyle name="Row-Header" xfId="188"/>
    <cellStyle name="Row-Header 2" xfId="189"/>
    <cellStyle name="Title" xfId="190"/>
    <cellStyle name="Total" xfId="191"/>
    <cellStyle name="Warning Text" xfId="192"/>
    <cellStyle name="Акцент1 2" xfId="193"/>
    <cellStyle name="Акцент1 3" xfId="194"/>
    <cellStyle name="Акцент2 2" xfId="195"/>
    <cellStyle name="Акцент2 3" xfId="196"/>
    <cellStyle name="Акцент3 2" xfId="197"/>
    <cellStyle name="Акцент3 3" xfId="198"/>
    <cellStyle name="Акцент4 2" xfId="199"/>
    <cellStyle name="Акцент4 3" xfId="200"/>
    <cellStyle name="Акцент5 2" xfId="201"/>
    <cellStyle name="Акцент5 3" xfId="202"/>
    <cellStyle name="Акцент6 2" xfId="203"/>
    <cellStyle name="Акцент6 3" xfId="204"/>
    <cellStyle name="Ввод  2" xfId="205"/>
    <cellStyle name="Ввод  3" xfId="206"/>
    <cellStyle name="Вывод 2" xfId="207"/>
    <cellStyle name="Вывод 3" xfId="208"/>
    <cellStyle name="Вычисление 2" xfId="209"/>
    <cellStyle name="Вычисление 3" xfId="210"/>
    <cellStyle name="Денежный 2" xfId="211"/>
    <cellStyle name="Заголовок 1 2" xfId="212"/>
    <cellStyle name="Заголовок 1 3" xfId="213"/>
    <cellStyle name="Заголовок 2 2" xfId="214"/>
    <cellStyle name="Заголовок 2 3" xfId="215"/>
    <cellStyle name="Заголовок 3 2" xfId="216"/>
    <cellStyle name="Заголовок 3 3" xfId="217"/>
    <cellStyle name="Заголовок 4 2" xfId="218"/>
    <cellStyle name="Заголовок 4 3" xfId="219"/>
    <cellStyle name="Итог 2" xfId="220"/>
    <cellStyle name="Итог 3" xfId="221"/>
    <cellStyle name="Контрольная ячейка 2" xfId="222"/>
    <cellStyle name="Контрольная ячейка 3" xfId="223"/>
    <cellStyle name="Название 2" xfId="224"/>
    <cellStyle name="Название 3" xfId="225"/>
    <cellStyle name="Нейтральный 2" xfId="226"/>
    <cellStyle name="Нейтральный 3" xfId="227"/>
    <cellStyle name="Обычный" xfId="0" builtinId="0"/>
    <cellStyle name="Обычный 10" xfId="228"/>
    <cellStyle name="Обычный 11" xfId="229"/>
    <cellStyle name="Обычный 12" xfId="230"/>
    <cellStyle name="Обычный 13" xfId="231"/>
    <cellStyle name="Обычный 14" xfId="232"/>
    <cellStyle name="Обычный 15" xfId="233"/>
    <cellStyle name="Обычный 16" xfId="234"/>
    <cellStyle name="Обычный 17" xfId="235"/>
    <cellStyle name="Обычный 18" xfId="236"/>
    <cellStyle name="Обычный 2" xfId="237"/>
    <cellStyle name="Обычный 2 10" xfId="238"/>
    <cellStyle name="Обычный 2 11" xfId="239"/>
    <cellStyle name="Обычный 2 12" xfId="240"/>
    <cellStyle name="Обычный 2 13" xfId="241"/>
    <cellStyle name="Обычный 2 14" xfId="242"/>
    <cellStyle name="Обычный 2 15" xfId="243"/>
    <cellStyle name="Обычный 2 16" xfId="244"/>
    <cellStyle name="Обычный 2 2" xfId="245"/>
    <cellStyle name="Обычный 2 2 2" xfId="246"/>
    <cellStyle name="Обычный 2 2 3" xfId="247"/>
    <cellStyle name="Обычный 2 2_Расшифровка прочих" xfId="248"/>
    <cellStyle name="Обычный 2 3" xfId="249"/>
    <cellStyle name="Обычный 2 4" xfId="250"/>
    <cellStyle name="Обычный 2 5" xfId="251"/>
    <cellStyle name="Обычный 2 6" xfId="252"/>
    <cellStyle name="Обычный 2 7" xfId="253"/>
    <cellStyle name="Обычный 2 8" xfId="254"/>
    <cellStyle name="Обычный 2 9" xfId="255"/>
    <cellStyle name="Обычный 2_2604-2010" xfId="256"/>
    <cellStyle name="Обычный 3" xfId="257"/>
    <cellStyle name="Обычный 3 10" xfId="258"/>
    <cellStyle name="Обычный 3 11" xfId="259"/>
    <cellStyle name="Обычный 3 12" xfId="260"/>
    <cellStyle name="Обычный 3 13" xfId="261"/>
    <cellStyle name="Обычный 3 14" xfId="262"/>
    <cellStyle name="Обычный 3 2" xfId="263"/>
    <cellStyle name="Обычный 3 3" xfId="264"/>
    <cellStyle name="Обычный 3 4" xfId="265"/>
    <cellStyle name="Обычный 3 5" xfId="266"/>
    <cellStyle name="Обычный 3 6" xfId="267"/>
    <cellStyle name="Обычный 3 7" xfId="268"/>
    <cellStyle name="Обычный 3 8" xfId="269"/>
    <cellStyle name="Обычный 3 9" xfId="270"/>
    <cellStyle name="Обычный 3_Дефицит_7 млрд_0608_бс" xfId="271"/>
    <cellStyle name="Обычный 4" xfId="272"/>
    <cellStyle name="Обычный 5" xfId="273"/>
    <cellStyle name="Обычный 5 2" xfId="274"/>
    <cellStyle name="Обычный 6" xfId="275"/>
    <cellStyle name="Обычный 6 2" xfId="276"/>
    <cellStyle name="Обычный 6 3" xfId="277"/>
    <cellStyle name="Обычный 6 4" xfId="278"/>
    <cellStyle name="Обычный 6_Дефицит_7 млрд_0608_бс" xfId="279"/>
    <cellStyle name="Обычный 7" xfId="280"/>
    <cellStyle name="Обычный 7 2" xfId="281"/>
    <cellStyle name="Обычный 8" xfId="282"/>
    <cellStyle name="Обычный 9" xfId="283"/>
    <cellStyle name="Обычный 9 2" xfId="284"/>
    <cellStyle name="Плохой 2" xfId="285"/>
    <cellStyle name="Плохой 3" xfId="286"/>
    <cellStyle name="Пояснение 2" xfId="287"/>
    <cellStyle name="Пояснение 3" xfId="288"/>
    <cellStyle name="Примечание 2" xfId="289"/>
    <cellStyle name="Примечание 3" xfId="290"/>
    <cellStyle name="Процентный 2" xfId="291"/>
    <cellStyle name="Процентный 2 10" xfId="292"/>
    <cellStyle name="Процентный 2 11" xfId="293"/>
    <cellStyle name="Процентный 2 12" xfId="294"/>
    <cellStyle name="Процентный 2 13" xfId="295"/>
    <cellStyle name="Процентный 2 14" xfId="296"/>
    <cellStyle name="Процентный 2 15" xfId="297"/>
    <cellStyle name="Процентный 2 16" xfId="298"/>
    <cellStyle name="Процентный 2 2" xfId="299"/>
    <cellStyle name="Процентный 2 3" xfId="300"/>
    <cellStyle name="Процентный 2 4" xfId="301"/>
    <cellStyle name="Процентный 2 5" xfId="302"/>
    <cellStyle name="Процентный 2 6" xfId="303"/>
    <cellStyle name="Процентный 2 7" xfId="304"/>
    <cellStyle name="Процентный 2 8" xfId="305"/>
    <cellStyle name="Процентный 2 9" xfId="306"/>
    <cellStyle name="Процентный 3" xfId="307"/>
    <cellStyle name="Процентный 4" xfId="308"/>
    <cellStyle name="Процентный 4 2" xfId="309"/>
    <cellStyle name="Связанная ячейка 2" xfId="310"/>
    <cellStyle name="Связанная ячейка 3" xfId="311"/>
    <cellStyle name="Стиль 1" xfId="312"/>
    <cellStyle name="Стиль 1 2" xfId="313"/>
    <cellStyle name="Стиль 1 3" xfId="314"/>
    <cellStyle name="Стиль 1 4" xfId="315"/>
    <cellStyle name="Стиль 1 5" xfId="316"/>
    <cellStyle name="Стиль 1 6" xfId="317"/>
    <cellStyle name="Стиль 1 7" xfId="318"/>
    <cellStyle name="Текст предупреждения 2" xfId="319"/>
    <cellStyle name="Текст предупреждения 3" xfId="320"/>
    <cellStyle name="Тысячи [0]_1.62" xfId="321"/>
    <cellStyle name="Тысячи_1.62" xfId="322"/>
    <cellStyle name="Финансовый 2" xfId="323"/>
    <cellStyle name="Финансовый 2 10" xfId="324"/>
    <cellStyle name="Финансовый 2 11" xfId="325"/>
    <cellStyle name="Финансовый 2 12" xfId="326"/>
    <cellStyle name="Финансовый 2 13" xfId="327"/>
    <cellStyle name="Финансовый 2 14" xfId="328"/>
    <cellStyle name="Финансовый 2 15" xfId="329"/>
    <cellStyle name="Финансовый 2 16" xfId="330"/>
    <cellStyle name="Финансовый 2 17" xfId="331"/>
    <cellStyle name="Финансовый 2 2" xfId="332"/>
    <cellStyle name="Финансовый 2 3" xfId="333"/>
    <cellStyle name="Финансовый 2 4" xfId="334"/>
    <cellStyle name="Финансовый 2 5" xfId="335"/>
    <cellStyle name="Финансовый 2 6" xfId="336"/>
    <cellStyle name="Финансовый 2 7" xfId="337"/>
    <cellStyle name="Финансовый 2 8" xfId="338"/>
    <cellStyle name="Финансовый 2 9" xfId="339"/>
    <cellStyle name="Финансовый 3" xfId="340"/>
    <cellStyle name="Финансовый 3 2" xfId="341"/>
    <cellStyle name="Финансовый 4" xfId="342"/>
    <cellStyle name="Финансовый 4 2" xfId="343"/>
    <cellStyle name="Финансовый 4 3" xfId="344"/>
    <cellStyle name="Финансовый 5" xfId="345"/>
    <cellStyle name="Финансовый 6" xfId="346"/>
    <cellStyle name="Финансовый 7" xfId="347"/>
    <cellStyle name="Хороший 2" xfId="348"/>
    <cellStyle name="Хороший 3" xfId="349"/>
    <cellStyle name="числовой" xfId="350"/>
    <cellStyle name="Ю" xfId="351"/>
    <cellStyle name="Ю-FreeSet_10" xfId="352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9" Type="http://schemas.openxmlformats.org/officeDocument/2006/relationships/externalLink" Target="externalLinks/externalLink2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sharedStrings" Target="sharedStrings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ПЛАН ЗАКУПІВЕЛЬ 2018"/>
      <sheetName val="Аркуш2"/>
      <sheetName val="Лист 1"/>
      <sheetName val="Real_GDP_&amp;_Real_IP_(u)"/>
      <sheetName val="Real_GDP_&amp;_Real_IP_(e)"/>
      <sheetName val="Лист3"/>
      <sheetName val="TDSheet"/>
      <sheetName val="Лист2"/>
      <sheetName val="адмін_(2)"/>
      <sheetName val="MPPZ"/>
      <sheetName val="Довідник"/>
      <sheetName val="Real_GDP_&amp;_Real_IP_(u)1"/>
      <sheetName val="Real_GDP_&amp;_Real_IP_(e)1"/>
      <sheetName val="адмін_(2)1"/>
      <sheetName val="ПЛАН_ЗАКУПІВЕЛЬ_2018"/>
      <sheetName val="список"/>
      <sheetName val="список (2)"/>
      <sheetName val="список (6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  <sheetName val="2002"/>
      <sheetName val="2001"/>
      <sheetName val="Ener "/>
      <sheetName val="зведена_таб"/>
      <sheetName val="попер_роз_(4)"/>
      <sheetName val="звед_оптим_(2)"/>
      <sheetName val="Current"/>
      <sheetName val="прим. IX. Деб. заб."/>
      <sheetName val="Test"/>
      <sheetName val="statiy"/>
      <sheetName val="pidr"/>
      <sheetName val="Technical"/>
      <sheetName val="МТР_Газ_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  <sheetName val="7  інші витрати"/>
      <sheetName val="попер_роз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gdp"/>
      <sheetName val="база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БАЗА  "/>
      <sheetName val="МТР_Газ_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7  Інші витрати"/>
      <sheetName val="ОСВ МСФЗ"/>
      <sheetName val="Inform"/>
      <sheetName val="L4"/>
      <sheetName val="L10"/>
      <sheetName val="KOEF"/>
      <sheetName val="База"/>
      <sheetName val="попер_роз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Лист1"/>
      <sheetName val="МТР все 2"/>
      <sheetName val="Правила ДДС"/>
      <sheetName val="_ф3"/>
      <sheetName val="_Ф4"/>
      <sheetName val="_Ф5"/>
      <sheetName val="Ф7_цены"/>
      <sheetName val="Ф8_цены"/>
      <sheetName val="база  "/>
      <sheetName val="7  Інші витрати"/>
      <sheetName val="Links"/>
      <sheetName val="Lead"/>
      <sheetName val="P_SC"/>
      <sheetName val="XLR_NoRangeSheet"/>
      <sheetName val="МТР_Газ_України"/>
      <sheetName val="МТР_все_2"/>
      <sheetName val="попер_роз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  <sheetName val="база  "/>
      <sheetName val="Лист1"/>
      <sheetName val="МТР все - 5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1993"/>
      <sheetName val="cj"/>
      <sheetName val="7  інші витрат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МТР Газ України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база  "/>
      <sheetName val="7  інші витрати"/>
      <sheetName val="МТР_Газ_України"/>
      <sheetName val="Допущения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попер_роз"/>
      <sheetName val="7  Інші витрати"/>
      <sheetName val="Inform"/>
      <sheetName val="Лист1"/>
      <sheetName val="МТР все 2"/>
      <sheetName val="МТР_Газ_України"/>
      <sheetName val="Assumptions and Input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  <sheetName val="Technical"/>
      <sheetName val="БАЗА  "/>
      <sheetName val="МТР Газ України"/>
      <sheetName val="Daten"/>
      <sheetName val="BGVN1"/>
      <sheetName val="Detail"/>
      <sheetName val="Annual Tables"/>
      <sheetName val="Index"/>
      <sheetName val="Annual Raw Data"/>
      <sheetName val="Quarterly Raw Data"/>
      <sheetName val="Quarterly MacroFlow"/>
      <sheetName val="unadjbs"/>
      <sheetName val="Inventories"/>
      <sheetName val="Inform"/>
      <sheetName val="Довідник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7  інші витрати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Maintenance"/>
      <sheetName val="Лист1"/>
      <sheetName val="МТР все 2"/>
      <sheetName val="2002"/>
      <sheetName val="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Ф2"/>
      <sheetName val="Setup"/>
      <sheetName val="200"/>
      <sheetName val="1993"/>
      <sheetName val="Ener "/>
      <sheetName val="МТР все - 5"/>
      <sheetName val="Лист1"/>
      <sheetName val="МТР_Апарат1"/>
      <sheetName val="МТР_Газ_України1"/>
      <sheetName val="МТР_Укртрансгаз1"/>
      <sheetName val="МТР_Укргазвидобування1"/>
      <sheetName val="МТР_Укрспецтрансгаз1"/>
      <sheetName val="МТР_Чорноморнафтогаз1"/>
      <sheetName val="МТР_Укртранснафта1"/>
      <sheetName val="МТР_Газ-тепло1"/>
      <sheetName val="Inform"/>
      <sheetName val="Internal Data"/>
      <sheetName val="попер_р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база  "/>
      <sheetName val="gdp"/>
      <sheetName val="7  інші витрати"/>
      <sheetName val="МТР_Газ_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база  "/>
      <sheetName val="7  інші витрати"/>
      <sheetName val="МТР Газ України"/>
      <sheetName val="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попер_роз"/>
      <sheetName val="Inform"/>
      <sheetName val="база  "/>
      <sheetName val="Лист1"/>
      <sheetName val="МТР все 2"/>
      <sheetName val="МТР_Газ_України"/>
      <sheetName val="assumptions and inputs"/>
      <sheetName val="Cash Flows"/>
      <sheetName val="Terminal Value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  <sheetName val="7  інші витрати"/>
      <sheetName val="МТР Газ України"/>
      <sheetName val="Dod_ARK"/>
      <sheetName val="Dod_Clavutich"/>
      <sheetName val="Svod_3511060"/>
      <sheetName val="Diti_"/>
      <sheetName val="Ener_"/>
      <sheetName val="IncsiPilgi_(2)"/>
      <sheetName val="Govti_Vodi"/>
      <sheetName val="Chor_Flot"/>
      <sheetName val="Shidka_Dop"/>
      <sheetName val="Zoiot_Pidkova"/>
      <sheetName val="Oper_Teatr"/>
      <sheetName val="Ctix_Lixo_IvFrank"/>
      <sheetName val="Groshi_xodat_za_dit"/>
      <sheetName val="Ctix_Lixo_Zakarp"/>
      <sheetName val="Coc_GKG_Inv"/>
      <sheetName val="Ictor_Zabudova"/>
      <sheetName val="Ict_Zab"/>
      <sheetName val="Ukr_Kultura"/>
      <sheetName val="Mic_Arcenal"/>
      <sheetName val="diti_ciroti_-2(minmolod)"/>
      <sheetName val="Korek_ocvita"/>
      <sheetName val="Tex_Dic_Ocvita"/>
      <sheetName val="Utoc_Zaoshadg"/>
      <sheetName val="Metro_Cpec_Fond"/>
      <sheetName val="Svitov_Bank"/>
      <sheetName val="Shidka_Dop_Cp_Fond"/>
      <sheetName val="Troleib_Cpec_Fond"/>
      <sheetName val="Pereviz_ditey"/>
      <sheetName val="Kom_dorigu"/>
      <sheetName val="Chor_Fiot_Cpec_Fond"/>
      <sheetName val="Nar_instr"/>
      <sheetName val="попер_ро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Лист1"/>
      <sheetName val="ТРП"/>
      <sheetName val="МТР все 2"/>
      <sheetName val="МТР_Газ_України"/>
      <sheetName val="МТР Апарат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Inform"/>
      <sheetName val="7  Інші витрати"/>
      <sheetName val="812"/>
      <sheetName val="Ф2"/>
      <sheetName val="gdp"/>
      <sheetName val="1993"/>
      <sheetName val="Бюдж. баланс "/>
      <sheetName val="параметри"/>
      <sheetName val="Додаток 3"/>
      <sheetName val="Ener_"/>
      <sheetName val="попер_р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  <sheetName val="БАЗА__"/>
      <sheetName val="БАЗА___(2)"/>
      <sheetName val="БАЗА___(3)"/>
      <sheetName val="БАЗА___(5)"/>
      <sheetName val="БАЗА___(4)"/>
      <sheetName val="Припущення"/>
      <sheetName val="Ener "/>
      <sheetName val="Осн. фін. пок. "/>
      <sheetName val="Inform"/>
      <sheetName val="МТР_Газ_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7  інші витрати"/>
      <sheetName val="Inform"/>
      <sheetName val="МТР Газ України"/>
      <sheetName val="BGVN1"/>
      <sheetName val="д17-1"/>
      <sheetName val="Лист1"/>
      <sheetName val="БАЗА__"/>
      <sheetName val="півріч"/>
      <sheetName val="КурсВалют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  <sheetName val="Правила ДДС"/>
      <sheetName val="7  інші витрати"/>
      <sheetName val="1993"/>
      <sheetName val="п"/>
      <sheetName val="Assumptions and Inputs"/>
      <sheetName val="Лист1"/>
      <sheetName val="consolidation hq formatted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Ф2"/>
      <sheetName val="1993"/>
      <sheetName val="Setup"/>
      <sheetName val="200"/>
      <sheetName val="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  <sheetName val="f-20"/>
      <sheetName val="МТР Газ України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БАЗА  "/>
      <sheetName val="Ener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1"/>
      <sheetName val="consolidation hq formatted"/>
      <sheetName val="МТР Газ України"/>
      <sheetName val="7  Інші витрати"/>
      <sheetName val="скрыть"/>
      <sheetName val="попер_роз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Технич лист"/>
      <sheetName val="МТР Газ України"/>
      <sheetName val="до викупа"/>
      <sheetName val="gdp"/>
      <sheetName val="Лист1"/>
      <sheetName val="Розш. ел. витрат за 9 місяців"/>
      <sheetName val="Рокада"/>
      <sheetName val="Ener 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  <sheetName val="МТР Газ України"/>
      <sheetName val="реестр заявок"/>
      <sheetName val="ЗКЛ"/>
      <sheetName val="реестр_заявок"/>
      <sheetName val="Лист1"/>
      <sheetName val="Рабоч"/>
      <sheetName val="7  Інші витрати"/>
      <sheetName val="1993"/>
      <sheetName val="Ener "/>
      <sheetName val="додаток 1"/>
      <sheetName val="база  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  <sheetName val="База"/>
      <sheetName val="банк"/>
      <sheetName val="дез"/>
      <sheetName val="связь"/>
      <sheetName val="компод"/>
      <sheetName val="пож"/>
      <sheetName val="проезд"/>
      <sheetName val="страх"/>
      <sheetName val="Note2 to do "/>
      <sheetName val="4сд"/>
      <sheetName val="2сд"/>
      <sheetName val="7сд"/>
      <sheetName val="МТР Газ України"/>
      <sheetName val="7  Інші витрати"/>
      <sheetName val="1993"/>
      <sheetName val="Лист2"/>
      <sheetName val="припущення"/>
      <sheetName val="т17мб(шаблон)"/>
      <sheetName val="Set"/>
      <sheetName val="додаток  3"/>
      <sheetName val="база  "/>
      <sheetName val="реестр_заявок1"/>
      <sheetName val="mt bk"/>
      <sheetName val="Ener "/>
      <sheetName val="рэс п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  <sheetName val="БАЗА__"/>
      <sheetName val="БАЗА___(2)"/>
      <sheetName val="БАЗА___(3)"/>
      <sheetName val="БАЗА___(4)"/>
      <sheetName val="БАЗА___(5)"/>
      <sheetName val="БАЗА___(6)"/>
      <sheetName val="БАЗА___(7)"/>
      <sheetName val="БАЗА___(8)"/>
      <sheetName val="БАЗА___(9)"/>
      <sheetName val="БАЗА___(10)"/>
      <sheetName val="БАЗА___(12)"/>
      <sheetName val="БАЗА___(11)"/>
      <sheetName val="БАЗА___(13)"/>
      <sheetName val="БАЗА___(14)"/>
      <sheetName val="параметри"/>
      <sheetName val="Припущенн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gdp"/>
      <sheetName val="Inform"/>
      <sheetName val="7  інші витрати"/>
      <sheetName val="1993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  <sheetName val="1993"/>
      <sheetName val="11)423+424"/>
      <sheetName val="Chart_of_accs"/>
      <sheetName val="реестр заявок"/>
      <sheetName val="ЗКЛ"/>
      <sheetName val="реестр_заявок"/>
      <sheetName val="Лист1"/>
      <sheetName val="Рабоч"/>
      <sheetName val="7  Інші витрати"/>
      <sheetName val="БАЗА  "/>
      <sheetName val="до викупа"/>
      <sheetName val="Note2 to do "/>
      <sheetName val="4сд"/>
      <sheetName val="2сд"/>
      <sheetName val="7сд"/>
      <sheetName val="Лист2"/>
      <sheetName val="припущення"/>
      <sheetName val="МТР_Газ_України"/>
      <sheetName val="gdp"/>
      <sheetName val="Setup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  <sheetName val="МТР Газ України"/>
      <sheetName val="gdp"/>
      <sheetName val="7  інші витрати"/>
      <sheetName val="Ener "/>
      <sheetName val="1993"/>
      <sheetName val="assumption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_Структура по елементах"/>
      <sheetName val="Д3"/>
      <sheetName val="МТР Газ України"/>
      <sheetName val="7  інші витрати"/>
      <sheetName val="1993"/>
      <sheetName val="gdp"/>
      <sheetName val="Assumption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МТР Газ України"/>
      <sheetName val="1993"/>
      <sheetName val="gdp"/>
      <sheetName val="7  інші витрати"/>
      <sheetName val="comp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1_Структура по елементах"/>
      <sheetName val="Лист1"/>
      <sheetName val="МТР все 2"/>
      <sheetName val="МТР Апарат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Ener "/>
      <sheetName val="ТРП"/>
      <sheetName val="Current"/>
      <sheetName val="TB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_Газ_України"/>
      <sheetName val="МТР_Апарат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Тит стор"/>
      <sheetName val="Sheet1"/>
      <sheetName val="Cons_FS"/>
      <sheetName val="General"/>
      <sheetName val="SC_Lists"/>
      <sheetName val="Scenarios"/>
      <sheetName val="Gas_SSO"/>
      <sheetName val="Gas_TSO"/>
      <sheetName val="UGV_Gas"/>
      <sheetName val="Strategic Options"/>
      <sheetName val="1993"/>
      <sheetName val="Мульт-ор М2, швидкість"/>
      <sheetName val="Тариф на транзи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247"/>
  <sheetViews>
    <sheetView view="pageBreakPreview" zoomScale="75" zoomScaleNormal="75" zoomScaleSheetLayoutView="75" workbookViewId="0">
      <selection activeCell="F18" sqref="F18"/>
    </sheetView>
  </sheetViews>
  <sheetFormatPr defaultColWidth="9.109375" defaultRowHeight="18"/>
  <cols>
    <col min="1" max="1" width="48.33203125" style="5" customWidth="1"/>
    <col min="2" max="2" width="16.33203125" style="50" customWidth="1"/>
    <col min="3" max="3" width="20.5546875" style="5" customWidth="1"/>
    <col min="4" max="4" width="22" style="5" customWidth="1"/>
    <col min="5" max="5" width="22.6640625" style="5" customWidth="1"/>
    <col min="6" max="6" width="25.44140625" style="5" customWidth="1"/>
    <col min="7" max="7" width="27.109375" style="5" customWidth="1"/>
    <col min="8" max="8" width="10" style="5" customWidth="1"/>
    <col min="9" max="9" width="9.5546875" style="5" customWidth="1"/>
    <col min="10" max="11" width="9.109375" style="5"/>
    <col min="12" max="12" width="10.5546875" style="5" customWidth="1"/>
    <col min="13" max="16384" width="9.109375" style="5"/>
  </cols>
  <sheetData>
    <row r="1" spans="1:8">
      <c r="A1" s="33"/>
      <c r="B1" s="32"/>
      <c r="C1" s="33"/>
      <c r="D1" s="33"/>
      <c r="E1" s="33"/>
      <c r="F1" s="33"/>
      <c r="G1" s="33" t="s">
        <v>422</v>
      </c>
    </row>
    <row r="2" spans="1:8" ht="18.75" customHeight="1">
      <c r="A2" s="208"/>
      <c r="B2" s="208"/>
      <c r="C2" s="206" t="s">
        <v>453</v>
      </c>
      <c r="D2" s="206"/>
      <c r="E2" s="206"/>
      <c r="F2" s="206"/>
      <c r="G2" s="206"/>
      <c r="H2" s="206"/>
    </row>
    <row r="3" spans="1:8" ht="18.75" customHeight="1">
      <c r="A3" s="207"/>
      <c r="B3" s="207"/>
      <c r="C3" s="206"/>
      <c r="D3" s="206"/>
      <c r="E3" s="206"/>
      <c r="F3" s="206"/>
      <c r="G3" s="206"/>
      <c r="H3" s="206"/>
    </row>
    <row r="4" spans="1:8" ht="18.75" customHeight="1">
      <c r="A4" s="207"/>
      <c r="B4" s="207"/>
      <c r="C4" s="206"/>
      <c r="D4" s="206"/>
      <c r="E4" s="206"/>
      <c r="F4" s="206"/>
      <c r="G4" s="206"/>
      <c r="H4" s="206"/>
    </row>
    <row r="5" spans="1:8" ht="18.75" customHeight="1">
      <c r="A5" s="208"/>
      <c r="B5" s="208"/>
      <c r="C5" s="156"/>
      <c r="D5" s="211"/>
      <c r="E5" s="211"/>
      <c r="F5" s="157"/>
      <c r="G5" s="157"/>
    </row>
    <row r="6" spans="1:8" ht="19.5" customHeight="1">
      <c r="A6" s="158"/>
      <c r="B6" s="159"/>
      <c r="C6" s="159"/>
      <c r="D6" s="160"/>
      <c r="E6" s="161"/>
      <c r="F6" s="162" t="s">
        <v>466</v>
      </c>
      <c r="G6" s="163" t="s">
        <v>248</v>
      </c>
    </row>
    <row r="7" spans="1:8" ht="16.5" customHeight="1">
      <c r="A7" s="164" t="s">
        <v>14</v>
      </c>
      <c r="B7" s="188" t="s">
        <v>397</v>
      </c>
      <c r="C7" s="209"/>
      <c r="D7" s="209"/>
      <c r="E7" s="210"/>
      <c r="F7" s="165" t="s">
        <v>134</v>
      </c>
      <c r="G7" s="166" t="s">
        <v>393</v>
      </c>
    </row>
    <row r="8" spans="1:8" ht="17.25" customHeight="1">
      <c r="A8" s="164" t="s">
        <v>15</v>
      </c>
      <c r="B8" s="188" t="s">
        <v>434</v>
      </c>
      <c r="C8" s="209"/>
      <c r="D8" s="209"/>
      <c r="E8" s="210"/>
      <c r="F8" s="165" t="s">
        <v>133</v>
      </c>
      <c r="G8" s="167">
        <v>150</v>
      </c>
    </row>
    <row r="9" spans="1:8" ht="18.75" customHeight="1">
      <c r="A9" s="164" t="s">
        <v>19</v>
      </c>
      <c r="B9" s="188" t="s">
        <v>419</v>
      </c>
      <c r="C9" s="209"/>
      <c r="D9" s="209"/>
      <c r="E9" s="210"/>
      <c r="F9" s="165" t="s">
        <v>132</v>
      </c>
      <c r="G9" s="167">
        <v>1210100000</v>
      </c>
    </row>
    <row r="10" spans="1:8" ht="19.5" customHeight="1">
      <c r="A10" s="164" t="s">
        <v>347</v>
      </c>
      <c r="B10" s="190"/>
      <c r="C10" s="190"/>
      <c r="D10" s="190"/>
      <c r="E10" s="218"/>
      <c r="F10" s="165" t="s">
        <v>9</v>
      </c>
      <c r="G10" s="167"/>
    </row>
    <row r="11" spans="1:8" ht="18" customHeight="1">
      <c r="A11" s="164" t="s">
        <v>17</v>
      </c>
      <c r="B11" s="159"/>
      <c r="C11" s="159"/>
      <c r="D11" s="168"/>
      <c r="E11" s="169"/>
      <c r="F11" s="165" t="s">
        <v>8</v>
      </c>
      <c r="G11" s="167">
        <v>91700</v>
      </c>
    </row>
    <row r="12" spans="1:8" ht="21" customHeight="1">
      <c r="A12" s="164" t="s">
        <v>16</v>
      </c>
      <c r="B12" s="188" t="s">
        <v>395</v>
      </c>
      <c r="C12" s="209"/>
      <c r="D12" s="209"/>
      <c r="E12" s="210"/>
      <c r="F12" s="170" t="s">
        <v>10</v>
      </c>
      <c r="G12" s="167" t="s">
        <v>394</v>
      </c>
    </row>
    <row r="13" spans="1:8" ht="20.25" customHeight="1">
      <c r="A13" s="219" t="s">
        <v>348</v>
      </c>
      <c r="B13" s="190"/>
      <c r="C13" s="159"/>
      <c r="D13" s="190" t="s">
        <v>193</v>
      </c>
      <c r="E13" s="191"/>
      <c r="F13" s="192"/>
      <c r="G13" s="171"/>
    </row>
    <row r="14" spans="1:8" ht="18.75" customHeight="1">
      <c r="A14" s="164" t="s">
        <v>20</v>
      </c>
      <c r="B14" s="188" t="s">
        <v>435</v>
      </c>
      <c r="C14" s="189"/>
      <c r="D14" s="190" t="s">
        <v>194</v>
      </c>
      <c r="E14" s="191"/>
      <c r="F14" s="192"/>
      <c r="G14" s="171"/>
    </row>
    <row r="15" spans="1:8" ht="18" customHeight="1">
      <c r="A15" s="194" t="s">
        <v>396</v>
      </c>
      <c r="B15" s="188"/>
      <c r="C15" s="159" t="s">
        <v>463</v>
      </c>
      <c r="D15" s="168"/>
      <c r="E15" s="168"/>
      <c r="F15" s="168"/>
      <c r="G15" s="169"/>
    </row>
    <row r="16" spans="1:8" ht="18.75" customHeight="1">
      <c r="A16" s="164" t="s">
        <v>11</v>
      </c>
      <c r="B16" s="188" t="s">
        <v>420</v>
      </c>
      <c r="C16" s="188"/>
      <c r="D16" s="209"/>
      <c r="E16" s="160"/>
      <c r="F16" s="160"/>
      <c r="G16" s="172"/>
    </row>
    <row r="17" spans="1:7" ht="18" customHeight="1">
      <c r="A17" s="164" t="s">
        <v>12</v>
      </c>
      <c r="B17" s="188" t="s">
        <v>451</v>
      </c>
      <c r="C17" s="188"/>
      <c r="D17" s="209"/>
      <c r="E17" s="209"/>
      <c r="F17" s="168"/>
      <c r="G17" s="169"/>
    </row>
    <row r="18" spans="1:7" ht="21" customHeight="1">
      <c r="A18" s="164" t="s">
        <v>13</v>
      </c>
      <c r="B18" s="188" t="s">
        <v>454</v>
      </c>
      <c r="C18" s="189"/>
      <c r="D18" s="160"/>
      <c r="E18" s="160"/>
      <c r="F18" s="160"/>
      <c r="G18" s="172"/>
    </row>
    <row r="19" spans="1:7" ht="20.100000000000001" customHeight="1">
      <c r="B19" s="5"/>
    </row>
    <row r="20" spans="1:7" ht="19.5" customHeight="1">
      <c r="A20" s="173"/>
      <c r="B20" s="5"/>
    </row>
    <row r="21" spans="1:7">
      <c r="A21" s="195" t="s">
        <v>423</v>
      </c>
      <c r="B21" s="195"/>
      <c r="C21" s="195"/>
      <c r="D21" s="195"/>
      <c r="E21" s="195"/>
      <c r="F21" s="195"/>
      <c r="G21" s="195"/>
    </row>
    <row r="22" spans="1:7" ht="21" customHeight="1">
      <c r="A22" s="118"/>
      <c r="B22" s="215" t="s">
        <v>467</v>
      </c>
      <c r="C22" s="216"/>
      <c r="D22" s="217"/>
      <c r="E22" s="217"/>
      <c r="F22" s="118"/>
      <c r="G22" s="118"/>
    </row>
    <row r="23" spans="1:7">
      <c r="A23" s="195" t="s">
        <v>207</v>
      </c>
      <c r="B23" s="195"/>
      <c r="C23" s="195"/>
      <c r="D23" s="195"/>
      <c r="E23" s="195"/>
      <c r="F23" s="195"/>
      <c r="G23" s="195"/>
    </row>
    <row r="24" spans="1:7" ht="12" customHeight="1">
      <c r="B24" s="173"/>
      <c r="C24" s="173"/>
      <c r="D24" s="173"/>
      <c r="E24" s="173"/>
      <c r="F24" s="173"/>
      <c r="G24" s="173"/>
    </row>
    <row r="25" spans="1:7" ht="41.25" customHeight="1">
      <c r="A25" s="197" t="s">
        <v>256</v>
      </c>
      <c r="B25" s="198" t="s">
        <v>18</v>
      </c>
      <c r="C25" s="199" t="s">
        <v>424</v>
      </c>
      <c r="D25" s="201" t="s">
        <v>425</v>
      </c>
      <c r="E25" s="202"/>
      <c r="F25" s="202"/>
      <c r="G25" s="203"/>
    </row>
    <row r="26" spans="1:7" ht="54.75" customHeight="1">
      <c r="A26" s="197"/>
      <c r="B26" s="198"/>
      <c r="C26" s="200"/>
      <c r="D26" s="9" t="s">
        <v>426</v>
      </c>
      <c r="E26" s="9" t="s">
        <v>433</v>
      </c>
      <c r="F26" s="9" t="s">
        <v>428</v>
      </c>
      <c r="G26" s="9" t="s">
        <v>429</v>
      </c>
    </row>
    <row r="27" spans="1:7" ht="20.100000000000001" customHeight="1">
      <c r="A27" s="11">
        <v>1</v>
      </c>
      <c r="B27" s="9">
        <v>2</v>
      </c>
      <c r="C27" s="9">
        <v>5</v>
      </c>
      <c r="D27" s="9">
        <v>7</v>
      </c>
      <c r="E27" s="9">
        <v>8</v>
      </c>
      <c r="F27" s="9">
        <v>9</v>
      </c>
      <c r="G27" s="9">
        <v>10</v>
      </c>
    </row>
    <row r="28" spans="1:7" ht="24.9" customHeight="1">
      <c r="A28" s="204" t="s">
        <v>101</v>
      </c>
      <c r="B28" s="204"/>
      <c r="C28" s="204"/>
      <c r="D28" s="204"/>
      <c r="E28" s="204"/>
      <c r="F28" s="204"/>
      <c r="G28" s="204"/>
    </row>
    <row r="29" spans="1:7" ht="36">
      <c r="A29" s="2" t="s">
        <v>208</v>
      </c>
      <c r="B29" s="11">
        <f>'I. Фін результат'!B7</f>
        <v>1000</v>
      </c>
      <c r="C29" s="26">
        <f>'I. Фін результат'!C7</f>
        <v>1592</v>
      </c>
      <c r="D29" s="26">
        <f>'I. Фін результат'!D7</f>
        <v>420</v>
      </c>
      <c r="E29" s="26">
        <f>'I. Фін результат'!E7</f>
        <v>1319</v>
      </c>
      <c r="F29" s="26">
        <f>D29-E29</f>
        <v>-899</v>
      </c>
      <c r="G29" s="26">
        <f>E29/D29%</f>
        <v>314.04761904761904</v>
      </c>
    </row>
    <row r="30" spans="1:7" ht="36">
      <c r="A30" s="2" t="s">
        <v>176</v>
      </c>
      <c r="B30" s="11">
        <f>'I. Фін результат'!B9</f>
        <v>1010</v>
      </c>
      <c r="C30" s="26">
        <f>'I. Фін результат'!C9</f>
        <v>7999</v>
      </c>
      <c r="D30" s="26">
        <f>'I. Фін результат'!D9</f>
        <v>10148</v>
      </c>
      <c r="E30" s="26">
        <f>'I. Фін результат'!E9</f>
        <v>9115</v>
      </c>
      <c r="F30" s="26">
        <f t="shared" ref="F30:F42" si="0">D30-E30</f>
        <v>1033</v>
      </c>
      <c r="G30" s="26">
        <f t="shared" ref="G30:G42" si="1">E30/D30%</f>
        <v>89.820654316121406</v>
      </c>
    </row>
    <row r="31" spans="1:7" ht="20.100000000000001" customHeight="1">
      <c r="A31" s="3" t="s">
        <v>285</v>
      </c>
      <c r="B31" s="78">
        <f>'I. Фін результат'!B22</f>
        <v>1020</v>
      </c>
      <c r="C31" s="18">
        <f>'I. Фін результат'!C22</f>
        <v>-6407</v>
      </c>
      <c r="D31" s="18">
        <f>'I. Фін результат'!D22</f>
        <v>-9728</v>
      </c>
      <c r="E31" s="18">
        <f>'I. Фін результат'!E22</f>
        <v>-7796</v>
      </c>
      <c r="F31" s="18">
        <f t="shared" si="0"/>
        <v>-1932</v>
      </c>
      <c r="G31" s="18">
        <f t="shared" si="1"/>
        <v>80.139802631578945</v>
      </c>
    </row>
    <row r="32" spans="1:7" ht="20.100000000000001" customHeight="1">
      <c r="A32" s="2" t="s">
        <v>142</v>
      </c>
      <c r="B32" s="11">
        <f>'I. Фін результат'!B27</f>
        <v>1040</v>
      </c>
      <c r="C32" s="26">
        <f>'I. Фін результат'!C27</f>
        <v>3971</v>
      </c>
      <c r="D32" s="26">
        <f>'I. Фін результат'!D27</f>
        <v>5227</v>
      </c>
      <c r="E32" s="26">
        <f>'I. Фін результат'!E27</f>
        <v>4681</v>
      </c>
      <c r="F32" s="26">
        <f t="shared" si="0"/>
        <v>546</v>
      </c>
      <c r="G32" s="26">
        <f t="shared" si="1"/>
        <v>89.554237612397159</v>
      </c>
    </row>
    <row r="33" spans="1:7" ht="20.100000000000001" customHeight="1">
      <c r="A33" s="2" t="s">
        <v>139</v>
      </c>
      <c r="B33" s="11">
        <f>'I. Фін результат'!B57</f>
        <v>1070</v>
      </c>
      <c r="C33" s="26">
        <f>'I. Фін результат'!C57</f>
        <v>0</v>
      </c>
      <c r="D33" s="26">
        <f>'I. Фін результат'!D57</f>
        <v>0</v>
      </c>
      <c r="E33" s="26">
        <f>'I. Фін результат'!E57</f>
        <v>0</v>
      </c>
      <c r="F33" s="26">
        <f t="shared" si="0"/>
        <v>0</v>
      </c>
      <c r="G33" s="26">
        <v>0</v>
      </c>
    </row>
    <row r="34" spans="1:7" ht="20.100000000000001" customHeight="1">
      <c r="A34" s="2" t="s">
        <v>143</v>
      </c>
      <c r="B34" s="11">
        <f>'I. Фін результат'!B92</f>
        <v>1300</v>
      </c>
      <c r="C34" s="26">
        <f>'I. Фін результат'!C23-'I. Фін результат'!C64</f>
        <v>10308</v>
      </c>
      <c r="D34" s="26">
        <f>'I. Фін результат'!D23-'I. Фін результат'!D64</f>
        <v>14956</v>
      </c>
      <c r="E34" s="26">
        <f>'I. Фін результат'!E23-'I. Фін результат'!E64</f>
        <v>11560</v>
      </c>
      <c r="F34" s="26">
        <f t="shared" si="0"/>
        <v>3396</v>
      </c>
      <c r="G34" s="26">
        <f t="shared" si="1"/>
        <v>77.293393955603108</v>
      </c>
    </row>
    <row r="35" spans="1:7" ht="34.799999999999997">
      <c r="A35" s="174" t="s">
        <v>4</v>
      </c>
      <c r="B35" s="11">
        <f>'I. Фін результат'!B73</f>
        <v>1100</v>
      </c>
      <c r="C35" s="18">
        <f>'I. Фін результат'!C73</f>
        <v>-70</v>
      </c>
      <c r="D35" s="18">
        <f>'I. Фін результат'!D73</f>
        <v>1</v>
      </c>
      <c r="E35" s="18">
        <f>'I. Фін результат'!E73</f>
        <v>-917</v>
      </c>
      <c r="F35" s="18">
        <f t="shared" si="0"/>
        <v>918</v>
      </c>
      <c r="G35" s="18">
        <f t="shared" si="1"/>
        <v>-91700</v>
      </c>
    </row>
    <row r="36" spans="1:7" ht="20.100000000000001" customHeight="1">
      <c r="A36" s="174" t="s">
        <v>144</v>
      </c>
      <c r="B36" s="11">
        <f>'I. Фін результат'!B103</f>
        <v>1410</v>
      </c>
      <c r="C36" s="26">
        <f>'I. Фін результат'!C103</f>
        <v>282</v>
      </c>
      <c r="D36" s="26">
        <f>'I. Фін результат'!D103</f>
        <v>319</v>
      </c>
      <c r="E36" s="26">
        <f>'I. Фін результат'!E103</f>
        <v>-622</v>
      </c>
      <c r="F36" s="26">
        <f t="shared" si="0"/>
        <v>941</v>
      </c>
      <c r="G36" s="26">
        <f t="shared" si="1"/>
        <v>-194.98432601880879</v>
      </c>
    </row>
    <row r="37" spans="1:7" ht="20.100000000000001" customHeight="1">
      <c r="A37" s="175" t="s">
        <v>230</v>
      </c>
      <c r="B37" s="11">
        <f>' V. Коефіцієнти'!B8</f>
        <v>5010</v>
      </c>
      <c r="C37" s="176">
        <f>' V. Коефіцієнти'!D8</f>
        <v>1.3</v>
      </c>
      <c r="D37" s="176">
        <f>' V. Коефіцієнти'!E8</f>
        <v>141</v>
      </c>
      <c r="E37" s="176">
        <f>' V. Коефіцієнти'!F8</f>
        <v>1.3</v>
      </c>
      <c r="F37" s="26">
        <f t="shared" si="0"/>
        <v>139.69999999999999</v>
      </c>
      <c r="G37" s="26">
        <v>0</v>
      </c>
    </row>
    <row r="38" spans="1:7" ht="36">
      <c r="A38" s="175" t="s">
        <v>145</v>
      </c>
      <c r="B38" s="11">
        <f>'I. Фін результат'!B93</f>
        <v>1310</v>
      </c>
      <c r="C38" s="26">
        <f>'I. Фін результат'!C93</f>
        <v>185</v>
      </c>
      <c r="D38" s="26">
        <f>'I. Фін результат'!D93</f>
        <v>240</v>
      </c>
      <c r="E38" s="26">
        <f>'I. Фін результат'!E93</f>
        <v>933</v>
      </c>
      <c r="F38" s="26">
        <f t="shared" si="0"/>
        <v>-693</v>
      </c>
      <c r="G38" s="26">
        <v>0</v>
      </c>
    </row>
    <row r="39" spans="1:7" ht="20.100000000000001" customHeight="1">
      <c r="A39" s="2" t="s">
        <v>235</v>
      </c>
      <c r="B39" s="11">
        <f>'I. Фін результат'!B94</f>
        <v>1320</v>
      </c>
      <c r="C39" s="26">
        <f>'I. Фін результат'!C78-'I. Фін результат'!C82</f>
        <v>0</v>
      </c>
      <c r="D39" s="26">
        <f>'I. Фін результат'!D78-'I. Фін результат'!D82</f>
        <v>0</v>
      </c>
      <c r="E39" s="26">
        <f>'I. Фін результат'!E79-'I. Фін результат'!E82</f>
        <v>48</v>
      </c>
      <c r="F39" s="26">
        <f t="shared" si="0"/>
        <v>-48</v>
      </c>
      <c r="G39" s="26">
        <v>0</v>
      </c>
    </row>
    <row r="40" spans="1:7" ht="34.799999999999997">
      <c r="A40" s="174" t="s">
        <v>99</v>
      </c>
      <c r="B40" s="78">
        <f>'I. Фін результат'!B84</f>
        <v>1170</v>
      </c>
      <c r="C40" s="18">
        <f>'I. Фін результат'!C84</f>
        <v>115</v>
      </c>
      <c r="D40" s="18">
        <f>'I. Фін результат'!D84</f>
        <v>241</v>
      </c>
      <c r="E40" s="18">
        <f>'I. Фін результат'!E84</f>
        <v>64</v>
      </c>
      <c r="F40" s="18">
        <f t="shared" si="0"/>
        <v>177</v>
      </c>
      <c r="G40" s="18">
        <f t="shared" si="1"/>
        <v>26.556016597510371</v>
      </c>
    </row>
    <row r="41" spans="1:7" ht="20.100000000000001" customHeight="1">
      <c r="A41" s="175" t="s">
        <v>140</v>
      </c>
      <c r="B41" s="11">
        <f>'I. Фін результат'!B85</f>
        <v>1180</v>
      </c>
      <c r="C41" s="26">
        <f>'I. Фін результат'!C85</f>
        <v>0</v>
      </c>
      <c r="D41" s="26">
        <f>'I. Фін результат'!D85</f>
        <v>0</v>
      </c>
      <c r="E41" s="26">
        <f>'I. Фін результат'!E85</f>
        <v>4</v>
      </c>
      <c r="F41" s="26">
        <f t="shared" si="0"/>
        <v>-4</v>
      </c>
      <c r="G41" s="26">
        <v>0</v>
      </c>
    </row>
    <row r="42" spans="1:7" ht="20.100000000000001" customHeight="1">
      <c r="A42" s="174" t="s">
        <v>231</v>
      </c>
      <c r="B42" s="78">
        <f>'I. Фін результат'!B87</f>
        <v>1200</v>
      </c>
      <c r="C42" s="18">
        <f>'I. Фін результат'!C87</f>
        <v>115</v>
      </c>
      <c r="D42" s="18">
        <f>'I. Фін результат'!D87</f>
        <v>241</v>
      </c>
      <c r="E42" s="18">
        <f>'I. Фін результат'!E87</f>
        <v>60</v>
      </c>
      <c r="F42" s="18">
        <f t="shared" si="0"/>
        <v>181</v>
      </c>
      <c r="G42" s="18">
        <f t="shared" si="1"/>
        <v>24.896265560165972</v>
      </c>
    </row>
    <row r="43" spans="1:7" ht="20.100000000000001" customHeight="1">
      <c r="A43" s="175" t="s">
        <v>232</v>
      </c>
      <c r="B43" s="11">
        <f>' V. Коефіцієнти'!B11</f>
        <v>5040</v>
      </c>
      <c r="C43" s="176">
        <f>' V. Коефіцієнти'!D11</f>
        <v>0.02</v>
      </c>
      <c r="D43" s="176">
        <f>' V. Коефіцієнти'!E11</f>
        <v>1.2</v>
      </c>
      <c r="E43" s="176">
        <f>' V. Коефіцієнти'!H11</f>
        <v>0</v>
      </c>
      <c r="F43" s="26">
        <v>0</v>
      </c>
      <c r="G43" s="26">
        <v>0</v>
      </c>
    </row>
    <row r="44" spans="1:7" ht="24.9" customHeight="1">
      <c r="A44" s="193" t="s">
        <v>157</v>
      </c>
      <c r="B44" s="193"/>
      <c r="C44" s="193"/>
      <c r="D44" s="193"/>
      <c r="E44" s="193"/>
      <c r="F44" s="193"/>
      <c r="G44" s="193"/>
    </row>
    <row r="45" spans="1:7" ht="20.100000000000001" customHeight="1">
      <c r="A45" s="27" t="s">
        <v>337</v>
      </c>
      <c r="B45" s="11">
        <f>'ІІ. Розр. з бюджетом'!B19</f>
        <v>2100</v>
      </c>
      <c r="C45" s="26">
        <f>'ІІ. Розр. з бюджетом'!C19</f>
        <v>62</v>
      </c>
      <c r="D45" s="26">
        <f>'ІІ. Розр. з бюджетом'!D19</f>
        <v>5</v>
      </c>
      <c r="E45" s="26">
        <f>'ІІ. Розр. з бюджетом'!E19</f>
        <v>39</v>
      </c>
      <c r="F45" s="26">
        <f>D45-E45</f>
        <v>-34</v>
      </c>
      <c r="G45" s="26">
        <v>0</v>
      </c>
    </row>
    <row r="46" spans="1:7" ht="20.100000000000001" customHeight="1">
      <c r="A46" s="57" t="s">
        <v>156</v>
      </c>
      <c r="B46" s="11">
        <f>'ІІ. Розр. з бюджетом'!B22</f>
        <v>2110</v>
      </c>
      <c r="C46" s="26">
        <f>'ІІ. Розр. з бюджетом'!C22</f>
        <v>0</v>
      </c>
      <c r="D46" s="26">
        <f>'ІІ. Розр. з бюджетом'!D22</f>
        <v>0</v>
      </c>
      <c r="E46" s="26">
        <f>'ІІ. Розр. з бюджетом'!E22</f>
        <v>0</v>
      </c>
      <c r="F46" s="26">
        <f t="shared" ref="F46:F50" si="2">D46-E46</f>
        <v>0</v>
      </c>
      <c r="G46" s="26">
        <v>0</v>
      </c>
    </row>
    <row r="47" spans="1:7" ht="54">
      <c r="A47" s="57" t="s">
        <v>333</v>
      </c>
      <c r="B47" s="11" t="s">
        <v>233</v>
      </c>
      <c r="C47" s="26">
        <f>'ІІ. Розр. з бюджетом'!C23</f>
        <v>0</v>
      </c>
      <c r="D47" s="26">
        <f>'ІІ. Розр. з бюджетом'!D23</f>
        <v>0</v>
      </c>
      <c r="E47" s="26">
        <f>'ІІ. Розр. з бюджетом'!E23</f>
        <v>0</v>
      </c>
      <c r="F47" s="26">
        <f t="shared" si="2"/>
        <v>0</v>
      </c>
      <c r="G47" s="26" t="e">
        <f t="shared" ref="G47:G50" si="3">E47/D47%</f>
        <v>#DIV/0!</v>
      </c>
    </row>
    <row r="48" spans="1:7" ht="54">
      <c r="A48" s="27" t="s">
        <v>338</v>
      </c>
      <c r="B48" s="11">
        <f>'ІІ. Розр. з бюджетом'!B25</f>
        <v>2140</v>
      </c>
      <c r="C48" s="26">
        <f>'ІІ. Розр. з бюджетом'!C25</f>
        <v>1378</v>
      </c>
      <c r="D48" s="26">
        <f>'ІІ. Розр. з бюджетом'!D25</f>
        <v>1560</v>
      </c>
      <c r="E48" s="26">
        <f>'ІІ. Розр. з бюджетом'!E25</f>
        <v>1655</v>
      </c>
      <c r="F48" s="26">
        <f t="shared" si="2"/>
        <v>-95</v>
      </c>
      <c r="G48" s="26">
        <f t="shared" si="3"/>
        <v>106.08974358974359</v>
      </c>
    </row>
    <row r="49" spans="1:7" ht="39" customHeight="1">
      <c r="A49" s="27" t="s">
        <v>83</v>
      </c>
      <c r="B49" s="11">
        <f>'ІІ. Розр. з бюджетом'!B37</f>
        <v>2150</v>
      </c>
      <c r="C49" s="26">
        <f>'ІІ. Розр. з бюджетом'!C37</f>
        <v>1500</v>
      </c>
      <c r="D49" s="26">
        <f>'ІІ. Розр. з бюджетом'!D37</f>
        <v>1702</v>
      </c>
      <c r="E49" s="26">
        <f>'ІІ. Розр. з бюджетом'!E37</f>
        <v>1790</v>
      </c>
      <c r="F49" s="26">
        <f t="shared" si="2"/>
        <v>-88</v>
      </c>
      <c r="G49" s="26">
        <f t="shared" si="3"/>
        <v>105.17038777908343</v>
      </c>
    </row>
    <row r="50" spans="1:7" ht="20.100000000000001" customHeight="1">
      <c r="A50" s="28" t="s">
        <v>339</v>
      </c>
      <c r="B50" s="78">
        <f>'ІІ. Розр. з бюджетом'!B38</f>
        <v>2200</v>
      </c>
      <c r="C50" s="18">
        <f>'ІІ. Розр. з бюджетом'!C38</f>
        <v>2721</v>
      </c>
      <c r="D50" s="18">
        <f>'ІІ. Розр. з бюджетом'!D38</f>
        <v>2959</v>
      </c>
      <c r="E50" s="18">
        <f>'ІІ. Розр. з бюджетом'!E38</f>
        <v>3274</v>
      </c>
      <c r="F50" s="18">
        <f t="shared" si="2"/>
        <v>-315</v>
      </c>
      <c r="G50" s="18">
        <f t="shared" si="3"/>
        <v>110.64548834065563</v>
      </c>
    </row>
    <row r="51" spans="1:7" ht="24.9" customHeight="1">
      <c r="A51" s="193" t="s">
        <v>155</v>
      </c>
      <c r="B51" s="193"/>
      <c r="C51" s="193"/>
      <c r="D51" s="193"/>
      <c r="E51" s="193"/>
      <c r="F51" s="193"/>
      <c r="G51" s="193"/>
    </row>
    <row r="52" spans="1:7" ht="20.100000000000001" customHeight="1">
      <c r="A52" s="28" t="s">
        <v>146</v>
      </c>
      <c r="B52" s="11">
        <f>'ІІІ. Рух грош. коштів'!B78</f>
        <v>3600</v>
      </c>
      <c r="C52" s="26">
        <f>'ІІІ. Рух грош. коштів'!C78</f>
        <v>4855</v>
      </c>
      <c r="D52" s="26">
        <f>'ІІІ. Рух грош. коштів'!D78</f>
        <v>15907</v>
      </c>
      <c r="E52" s="26">
        <f>'ІІІ. Рух грош. коштів'!E78</f>
        <v>15907</v>
      </c>
      <c r="F52" s="177">
        <f>D52-E52</f>
        <v>0</v>
      </c>
      <c r="G52" s="26">
        <f>E52/D52%</f>
        <v>100</v>
      </c>
    </row>
    <row r="53" spans="1:7" ht="36">
      <c r="A53" s="27" t="s">
        <v>147</v>
      </c>
      <c r="B53" s="11">
        <f>'ІІІ. Рух грош. коштів'!B28</f>
        <v>3090</v>
      </c>
      <c r="C53" s="26">
        <f>'ІІІ. Рух грош. коштів'!C28</f>
        <v>797.2</v>
      </c>
      <c r="D53" s="26">
        <f>'ІІІ. Рух грош. коштів'!D28</f>
        <v>559</v>
      </c>
      <c r="E53" s="26">
        <f>'ІІІ. Рух грош. коштів'!E28</f>
        <v>1363</v>
      </c>
      <c r="F53" s="177">
        <f t="shared" ref="F53:F57" si="4">D53-E53</f>
        <v>-804</v>
      </c>
      <c r="G53" s="26">
        <f t="shared" ref="G53:G57" si="5">E53/D53%</f>
        <v>243.82826475849731</v>
      </c>
    </row>
    <row r="54" spans="1:7" ht="36">
      <c r="A54" s="27" t="s">
        <v>236</v>
      </c>
      <c r="B54" s="11">
        <f>'ІІІ. Рух грош. коштів'!B48</f>
        <v>3320</v>
      </c>
      <c r="C54" s="26">
        <f>'ІІІ. Рух грош. коштів'!C48</f>
        <v>-290</v>
      </c>
      <c r="D54" s="26">
        <f>'ІІІ. Рух грош. коштів'!D48</f>
        <v>0</v>
      </c>
      <c r="E54" s="26">
        <f>'ІІІ. Рух грош. коштів'!E48</f>
        <v>-729</v>
      </c>
      <c r="F54" s="177">
        <f t="shared" si="4"/>
        <v>729</v>
      </c>
      <c r="G54" s="26" t="e">
        <f t="shared" si="5"/>
        <v>#DIV/0!</v>
      </c>
    </row>
    <row r="55" spans="1:7" ht="36">
      <c r="A55" s="27" t="s">
        <v>148</v>
      </c>
      <c r="B55" s="11">
        <f>'ІІІ. Рух грош. коштів'!B76</f>
        <v>3580</v>
      </c>
      <c r="C55" s="26">
        <f>'ІІІ. Рух грош. коштів'!C76</f>
        <v>-62</v>
      </c>
      <c r="D55" s="26">
        <f>'ІІІ. Рух грош. коштів'!D76</f>
        <v>-5</v>
      </c>
      <c r="E55" s="26">
        <f>'ІІІ. Рух грош. коштів'!E76</f>
        <v>-39</v>
      </c>
      <c r="F55" s="177">
        <f t="shared" si="4"/>
        <v>34</v>
      </c>
      <c r="G55" s="26">
        <f t="shared" si="5"/>
        <v>780</v>
      </c>
    </row>
    <row r="56" spans="1:7" ht="36">
      <c r="A56" s="27" t="s">
        <v>171</v>
      </c>
      <c r="B56" s="11">
        <f>'ІІІ. Рух грош. коштів'!B79</f>
        <v>3610</v>
      </c>
      <c r="C56" s="26">
        <v>0</v>
      </c>
      <c r="D56" s="26">
        <v>0</v>
      </c>
      <c r="E56" s="26">
        <v>0</v>
      </c>
      <c r="F56" s="177">
        <f t="shared" si="4"/>
        <v>0</v>
      </c>
      <c r="G56" s="26">
        <v>0</v>
      </c>
    </row>
    <row r="57" spans="1:7" ht="20.100000000000001" customHeight="1">
      <c r="A57" s="28" t="s">
        <v>149</v>
      </c>
      <c r="B57" s="78">
        <f>'ІІІ. Рух грош. коштів'!B80</f>
        <v>3620</v>
      </c>
      <c r="C57" s="18">
        <f>'ІІІ. Рух грош. коштів'!C80</f>
        <v>5300.2</v>
      </c>
      <c r="D57" s="18">
        <f>'ІІІ. Рух грош. коштів'!D80</f>
        <v>16461</v>
      </c>
      <c r="E57" s="18">
        <f>'ІІІ. Рух грош. коштів'!E80</f>
        <v>16502</v>
      </c>
      <c r="F57" s="178">
        <f t="shared" si="4"/>
        <v>-41</v>
      </c>
      <c r="G57" s="18">
        <f t="shared" si="5"/>
        <v>100.24907356782698</v>
      </c>
    </row>
    <row r="58" spans="1:7" ht="24.9" customHeight="1">
      <c r="A58" s="212" t="s">
        <v>215</v>
      </c>
      <c r="B58" s="213"/>
      <c r="C58" s="213"/>
      <c r="D58" s="213"/>
      <c r="E58" s="213"/>
      <c r="F58" s="213"/>
      <c r="G58" s="214"/>
    </row>
    <row r="59" spans="1:7" ht="20.100000000000001" customHeight="1">
      <c r="A59" s="27" t="s">
        <v>214</v>
      </c>
      <c r="B59" s="11">
        <f>'IV. Кап. інвестиції'!B6</f>
        <v>4000</v>
      </c>
      <c r="C59" s="26">
        <f>'IV. Кап. інвестиції'!C6</f>
        <v>290</v>
      </c>
      <c r="D59" s="26">
        <f>'IV. Кап. інвестиції'!D6</f>
        <v>0</v>
      </c>
      <c r="E59" s="26">
        <f>'IV. Кап. інвестиції'!E6</f>
        <v>608</v>
      </c>
      <c r="F59" s="26">
        <f>D59-E59</f>
        <v>-608</v>
      </c>
      <c r="G59" s="26" t="e">
        <f>E59/D59%</f>
        <v>#DIV/0!</v>
      </c>
    </row>
    <row r="60" spans="1:7" ht="24.9" customHeight="1">
      <c r="A60" s="205" t="s">
        <v>218</v>
      </c>
      <c r="B60" s="205"/>
      <c r="C60" s="205"/>
      <c r="D60" s="205"/>
      <c r="E60" s="205"/>
      <c r="F60" s="205"/>
      <c r="G60" s="205"/>
    </row>
    <row r="61" spans="1:7" ht="20.100000000000001" customHeight="1">
      <c r="A61" s="27" t="s">
        <v>174</v>
      </c>
      <c r="B61" s="11">
        <f>' V. Коефіцієнти'!B9</f>
        <v>5020</v>
      </c>
      <c r="C61" s="176">
        <v>1E-3</v>
      </c>
      <c r="D61" s="176">
        <f>' V. Коефіцієнти'!E9</f>
        <v>0.19900497512437812</v>
      </c>
      <c r="E61" s="176">
        <f>' V. Коефіцієнти'!F9</f>
        <v>5.7607726448458618E-4</v>
      </c>
      <c r="F61" s="179" t="s">
        <v>227</v>
      </c>
      <c r="G61" s="179" t="s">
        <v>227</v>
      </c>
    </row>
    <row r="62" spans="1:7" ht="36">
      <c r="A62" s="27" t="s">
        <v>170</v>
      </c>
      <c r="B62" s="11">
        <f>' V. Коефіцієнти'!B10</f>
        <v>5030</v>
      </c>
      <c r="C62" s="176">
        <v>0.02</v>
      </c>
      <c r="D62" s="176">
        <f>' V. Коефіцієнти'!E10</f>
        <v>0.19704433497536947</v>
      </c>
      <c r="E62" s="176">
        <f>' V. Коефіцієнти'!F10</f>
        <v>0.02</v>
      </c>
      <c r="F62" s="179" t="s">
        <v>227</v>
      </c>
      <c r="G62" s="179" t="s">
        <v>227</v>
      </c>
    </row>
    <row r="63" spans="1:7" ht="20.100000000000001" customHeight="1">
      <c r="A63" s="27" t="s">
        <v>234</v>
      </c>
      <c r="B63" s="11">
        <f>' V. Коефіцієнти'!B14</f>
        <v>5110</v>
      </c>
      <c r="C63" s="176">
        <v>0.02</v>
      </c>
      <c r="D63" s="176">
        <f>' V. Коефіцієнти'!E14</f>
        <v>0.50372208436724564</v>
      </c>
      <c r="E63" s="176">
        <f>' V. Коефіцієнти'!F14</f>
        <v>9.7455181171969066E-2</v>
      </c>
      <c r="F63" s="179" t="s">
        <v>227</v>
      </c>
      <c r="G63" s="179" t="s">
        <v>227</v>
      </c>
    </row>
    <row r="64" spans="1:7" ht="24.9" customHeight="1">
      <c r="A64" s="193" t="s">
        <v>217</v>
      </c>
      <c r="B64" s="193"/>
      <c r="C64" s="193"/>
      <c r="D64" s="193"/>
      <c r="E64" s="193"/>
      <c r="F64" s="193"/>
      <c r="G64" s="193"/>
    </row>
    <row r="65" spans="1:7" ht="20.100000000000001" customHeight="1">
      <c r="A65" s="27" t="s">
        <v>150</v>
      </c>
      <c r="B65" s="11">
        <v>6000</v>
      </c>
      <c r="C65" s="143">
        <v>192646</v>
      </c>
      <c r="D65" s="143">
        <v>191633</v>
      </c>
      <c r="E65" s="143">
        <v>444911</v>
      </c>
      <c r="F65" s="180" t="s">
        <v>227</v>
      </c>
      <c r="G65" s="180" t="s">
        <v>227</v>
      </c>
    </row>
    <row r="66" spans="1:7" ht="20.100000000000001" customHeight="1">
      <c r="A66" s="27" t="s">
        <v>151</v>
      </c>
      <c r="B66" s="11">
        <v>6010</v>
      </c>
      <c r="C66" s="143">
        <v>6980</v>
      </c>
      <c r="D66" s="143">
        <v>17975</v>
      </c>
      <c r="E66" s="143">
        <v>18217</v>
      </c>
      <c r="F66" s="180" t="s">
        <v>227</v>
      </c>
      <c r="G66" s="180" t="s">
        <v>227</v>
      </c>
    </row>
    <row r="67" spans="1:7" ht="36">
      <c r="A67" s="27" t="s">
        <v>257</v>
      </c>
      <c r="B67" s="11">
        <v>6020</v>
      </c>
      <c r="C67" s="143">
        <v>5300</v>
      </c>
      <c r="D67" s="186">
        <f>'ІІІ. Рух грош. коштів'!D80</f>
        <v>16461</v>
      </c>
      <c r="E67" s="143">
        <v>16502</v>
      </c>
      <c r="F67" s="180" t="s">
        <v>227</v>
      </c>
      <c r="G67" s="180" t="s">
        <v>227</v>
      </c>
    </row>
    <row r="68" spans="1:7" s="12" customFormat="1" ht="20.100000000000001" customHeight="1">
      <c r="A68" s="28" t="s">
        <v>261</v>
      </c>
      <c r="B68" s="11">
        <v>6030</v>
      </c>
      <c r="C68" s="143">
        <f>C65+C66</f>
        <v>199626</v>
      </c>
      <c r="D68" s="143">
        <f>D65+D66</f>
        <v>209608</v>
      </c>
      <c r="E68" s="143">
        <f>E65+E66</f>
        <v>463128</v>
      </c>
      <c r="F68" s="180" t="s">
        <v>227</v>
      </c>
      <c r="G68" s="180" t="s">
        <v>227</v>
      </c>
    </row>
    <row r="69" spans="1:7" ht="36" customHeight="1">
      <c r="A69" s="27" t="s">
        <v>172</v>
      </c>
      <c r="B69" s="11">
        <v>6040</v>
      </c>
      <c r="C69" s="143"/>
      <c r="D69" s="143"/>
      <c r="E69" s="143"/>
      <c r="F69" s="180" t="s">
        <v>227</v>
      </c>
      <c r="G69" s="180" t="s">
        <v>227</v>
      </c>
    </row>
    <row r="70" spans="1:7" ht="18.75" customHeight="1">
      <c r="A70" s="27" t="s">
        <v>173</v>
      </c>
      <c r="B70" s="11">
        <v>6050</v>
      </c>
      <c r="C70" s="143">
        <v>181899</v>
      </c>
      <c r="D70" s="143">
        <v>181840</v>
      </c>
      <c r="E70" s="143">
        <v>434921</v>
      </c>
      <c r="F70" s="180" t="s">
        <v>227</v>
      </c>
      <c r="G70" s="180" t="s">
        <v>227</v>
      </c>
    </row>
    <row r="71" spans="1:7" s="12" customFormat="1">
      <c r="A71" s="28" t="s">
        <v>260</v>
      </c>
      <c r="B71" s="11">
        <v>6060</v>
      </c>
      <c r="C71" s="143">
        <f>C69+C70</f>
        <v>181899</v>
      </c>
      <c r="D71" s="143">
        <f>D69+D70</f>
        <v>181840</v>
      </c>
      <c r="E71" s="143">
        <f>E69+E70</f>
        <v>434921</v>
      </c>
      <c r="F71" s="180" t="s">
        <v>227</v>
      </c>
      <c r="G71" s="180" t="s">
        <v>227</v>
      </c>
    </row>
    <row r="72" spans="1:7" ht="16.5" customHeight="1">
      <c r="A72" s="27" t="s">
        <v>258</v>
      </c>
      <c r="B72" s="11">
        <v>6070</v>
      </c>
      <c r="C72" s="143">
        <v>0</v>
      </c>
      <c r="D72" s="143">
        <v>0</v>
      </c>
      <c r="E72" s="143">
        <v>0</v>
      </c>
      <c r="F72" s="180" t="s">
        <v>227</v>
      </c>
      <c r="G72" s="180" t="s">
        <v>227</v>
      </c>
    </row>
    <row r="73" spans="1:7" ht="20.100000000000001" customHeight="1">
      <c r="A73" s="27" t="s">
        <v>259</v>
      </c>
      <c r="B73" s="11">
        <v>6080</v>
      </c>
      <c r="C73" s="143">
        <v>0</v>
      </c>
      <c r="D73" s="143">
        <v>0</v>
      </c>
      <c r="E73" s="143">
        <v>0</v>
      </c>
      <c r="F73" s="180" t="s">
        <v>227</v>
      </c>
      <c r="G73" s="180" t="s">
        <v>227</v>
      </c>
    </row>
    <row r="74" spans="1:7" s="12" customFormat="1" ht="20.100000000000001" customHeight="1">
      <c r="A74" s="28" t="s">
        <v>152</v>
      </c>
      <c r="B74" s="11">
        <v>6090</v>
      </c>
      <c r="C74" s="143">
        <v>17727</v>
      </c>
      <c r="D74" s="143">
        <v>27768</v>
      </c>
      <c r="E74" s="143">
        <v>28207</v>
      </c>
      <c r="F74" s="180" t="s">
        <v>227</v>
      </c>
      <c r="G74" s="180" t="s">
        <v>227</v>
      </c>
    </row>
    <row r="75" spans="1:7" s="12" customFormat="1" ht="24.9" customHeight="1">
      <c r="A75" s="122"/>
      <c r="B75" s="50"/>
      <c r="C75" s="181"/>
      <c r="D75" s="182"/>
      <c r="E75" s="182"/>
      <c r="F75" s="182"/>
      <c r="G75" s="182"/>
    </row>
    <row r="76" spans="1:7" ht="24.9" customHeight="1">
      <c r="A76" s="49"/>
      <c r="C76" s="51"/>
      <c r="D76" s="51"/>
      <c r="E76" s="51"/>
      <c r="F76" s="51"/>
      <c r="G76" s="51"/>
    </row>
    <row r="77" spans="1:7" ht="26.25" customHeight="1">
      <c r="A77" s="183" t="s">
        <v>369</v>
      </c>
      <c r="B77" s="184"/>
      <c r="C77" s="185"/>
      <c r="D77" s="196" t="s">
        <v>442</v>
      </c>
      <c r="E77" s="196"/>
      <c r="F77" s="196"/>
    </row>
    <row r="78" spans="1:7" ht="21" customHeight="1">
      <c r="A78" s="173" t="s">
        <v>349</v>
      </c>
      <c r="B78" s="5"/>
      <c r="C78" s="173"/>
      <c r="D78" s="187" t="s">
        <v>106</v>
      </c>
      <c r="E78" s="187"/>
      <c r="F78" s="187"/>
    </row>
    <row r="80" spans="1:7">
      <c r="A80" s="8"/>
    </row>
    <row r="81" spans="1:7">
      <c r="A81" s="8"/>
    </row>
    <row r="82" spans="1:7">
      <c r="A82" s="8"/>
    </row>
    <row r="83" spans="1:7" s="50" customFormat="1">
      <c r="A83" s="8"/>
      <c r="C83" s="5"/>
      <c r="D83" s="5"/>
      <c r="E83" s="5"/>
      <c r="F83" s="5"/>
      <c r="G83" s="5"/>
    </row>
    <row r="84" spans="1:7" s="50" customFormat="1">
      <c r="A84" s="8"/>
      <c r="C84" s="5"/>
      <c r="D84" s="5"/>
      <c r="E84" s="5"/>
      <c r="F84" s="5"/>
      <c r="G84" s="5"/>
    </row>
    <row r="85" spans="1:7" s="50" customFormat="1">
      <c r="A85" s="8"/>
      <c r="C85" s="5"/>
      <c r="D85" s="5"/>
      <c r="E85" s="5"/>
      <c r="F85" s="5"/>
      <c r="G85" s="5"/>
    </row>
    <row r="86" spans="1:7" s="50" customFormat="1">
      <c r="A86" s="8"/>
      <c r="C86" s="5"/>
      <c r="D86" s="5"/>
      <c r="E86" s="5"/>
      <c r="F86" s="5"/>
      <c r="G86" s="5"/>
    </row>
    <row r="87" spans="1:7" s="50" customFormat="1">
      <c r="A87" s="8"/>
      <c r="C87" s="5"/>
      <c r="D87" s="5"/>
      <c r="E87" s="5"/>
      <c r="F87" s="5"/>
      <c r="G87" s="5"/>
    </row>
    <row r="88" spans="1:7" s="50" customFormat="1">
      <c r="A88" s="8"/>
      <c r="C88" s="5"/>
      <c r="D88" s="5"/>
      <c r="E88" s="5"/>
      <c r="F88" s="5"/>
      <c r="G88" s="5"/>
    </row>
    <row r="89" spans="1:7" s="50" customFormat="1">
      <c r="A89" s="8"/>
      <c r="C89" s="5"/>
      <c r="D89" s="5"/>
      <c r="E89" s="5"/>
      <c r="F89" s="5"/>
      <c r="G89" s="5"/>
    </row>
    <row r="90" spans="1:7" s="50" customFormat="1">
      <c r="A90" s="8"/>
      <c r="C90" s="5"/>
      <c r="D90" s="5"/>
      <c r="E90" s="5"/>
      <c r="F90" s="5"/>
      <c r="G90" s="5"/>
    </row>
    <row r="91" spans="1:7" s="50" customFormat="1">
      <c r="A91" s="8"/>
      <c r="C91" s="5"/>
      <c r="D91" s="5"/>
      <c r="E91" s="5"/>
      <c r="F91" s="5"/>
      <c r="G91" s="5"/>
    </row>
    <row r="92" spans="1:7" s="50" customFormat="1">
      <c r="A92" s="8"/>
      <c r="C92" s="5"/>
      <c r="D92" s="5"/>
      <c r="E92" s="5"/>
      <c r="F92" s="5"/>
      <c r="G92" s="5"/>
    </row>
    <row r="93" spans="1:7" s="50" customFormat="1">
      <c r="A93" s="8"/>
      <c r="C93" s="5"/>
      <c r="D93" s="5"/>
      <c r="E93" s="5"/>
      <c r="F93" s="5"/>
      <c r="G93" s="5"/>
    </row>
    <row r="94" spans="1:7" s="50" customFormat="1">
      <c r="A94" s="8"/>
      <c r="C94" s="5"/>
      <c r="D94" s="5"/>
      <c r="E94" s="5"/>
      <c r="F94" s="5"/>
      <c r="G94" s="5"/>
    </row>
    <row r="95" spans="1:7" s="50" customFormat="1">
      <c r="A95" s="8"/>
      <c r="C95" s="5"/>
      <c r="D95" s="5"/>
      <c r="E95" s="5"/>
      <c r="F95" s="5"/>
      <c r="G95" s="5"/>
    </row>
    <row r="96" spans="1:7" s="50" customFormat="1">
      <c r="A96" s="8"/>
      <c r="C96" s="5"/>
      <c r="D96" s="5"/>
      <c r="E96" s="5"/>
      <c r="F96" s="5"/>
      <c r="G96" s="5"/>
    </row>
    <row r="97" spans="1:7" s="50" customFormat="1">
      <c r="A97" s="8"/>
      <c r="C97" s="5"/>
      <c r="D97" s="5"/>
      <c r="E97" s="5"/>
      <c r="F97" s="5"/>
      <c r="G97" s="5"/>
    </row>
    <row r="98" spans="1:7" s="50" customFormat="1">
      <c r="A98" s="8"/>
      <c r="C98" s="5"/>
      <c r="D98" s="5"/>
      <c r="E98" s="5"/>
      <c r="F98" s="5"/>
      <c r="G98" s="5"/>
    </row>
    <row r="99" spans="1:7" s="50" customFormat="1">
      <c r="A99" s="8"/>
      <c r="C99" s="5"/>
      <c r="D99" s="5"/>
      <c r="E99" s="5"/>
      <c r="F99" s="5"/>
      <c r="G99" s="5"/>
    </row>
    <row r="100" spans="1:7" s="50" customFormat="1">
      <c r="A100" s="8"/>
      <c r="C100" s="5"/>
      <c r="D100" s="5"/>
      <c r="E100" s="5"/>
      <c r="F100" s="5"/>
      <c r="G100" s="5"/>
    </row>
    <row r="101" spans="1:7" s="50" customFormat="1">
      <c r="A101" s="8"/>
      <c r="C101" s="5"/>
      <c r="D101" s="5"/>
      <c r="E101" s="5"/>
      <c r="F101" s="5"/>
      <c r="G101" s="5"/>
    </row>
    <row r="102" spans="1:7" s="50" customFormat="1">
      <c r="A102" s="8"/>
      <c r="C102" s="5"/>
      <c r="D102" s="5"/>
      <c r="E102" s="5"/>
      <c r="F102" s="5"/>
      <c r="G102" s="5"/>
    </row>
    <row r="103" spans="1:7" s="50" customFormat="1">
      <c r="A103" s="8"/>
      <c r="C103" s="5"/>
      <c r="D103" s="5"/>
      <c r="E103" s="5"/>
      <c r="F103" s="5"/>
      <c r="G103" s="5"/>
    </row>
    <row r="104" spans="1:7" s="50" customFormat="1">
      <c r="A104" s="8"/>
      <c r="C104" s="5"/>
      <c r="D104" s="5"/>
      <c r="E104" s="5"/>
      <c r="F104" s="5"/>
      <c r="G104" s="5"/>
    </row>
    <row r="105" spans="1:7" s="50" customFormat="1">
      <c r="A105" s="8"/>
      <c r="C105" s="5"/>
      <c r="D105" s="5"/>
      <c r="E105" s="5"/>
      <c r="F105" s="5"/>
      <c r="G105" s="5"/>
    </row>
    <row r="106" spans="1:7" s="50" customFormat="1">
      <c r="A106" s="8"/>
      <c r="C106" s="5"/>
      <c r="D106" s="5"/>
      <c r="E106" s="5"/>
      <c r="F106" s="5"/>
      <c r="G106" s="5"/>
    </row>
    <row r="107" spans="1:7" s="50" customFormat="1">
      <c r="A107" s="8"/>
      <c r="C107" s="5"/>
      <c r="D107" s="5"/>
      <c r="E107" s="5"/>
      <c r="F107" s="5"/>
      <c r="G107" s="5"/>
    </row>
    <row r="108" spans="1:7" s="50" customFormat="1">
      <c r="A108" s="8"/>
      <c r="C108" s="5"/>
      <c r="D108" s="5"/>
      <c r="E108" s="5"/>
      <c r="F108" s="5"/>
      <c r="G108" s="5"/>
    </row>
    <row r="109" spans="1:7" s="50" customFormat="1">
      <c r="A109" s="8"/>
      <c r="C109" s="5"/>
      <c r="D109" s="5"/>
      <c r="E109" s="5"/>
      <c r="F109" s="5"/>
      <c r="G109" s="5"/>
    </row>
    <row r="110" spans="1:7" s="50" customFormat="1">
      <c r="A110" s="8"/>
      <c r="C110" s="5"/>
      <c r="D110" s="5"/>
      <c r="E110" s="5"/>
      <c r="F110" s="5"/>
      <c r="G110" s="5"/>
    </row>
    <row r="111" spans="1:7" s="50" customFormat="1">
      <c r="A111" s="8"/>
      <c r="C111" s="5"/>
      <c r="D111" s="5"/>
      <c r="E111" s="5"/>
      <c r="F111" s="5"/>
      <c r="G111" s="5"/>
    </row>
    <row r="112" spans="1:7" s="50" customFormat="1">
      <c r="A112" s="8"/>
      <c r="C112" s="5"/>
      <c r="D112" s="5"/>
      <c r="E112" s="5"/>
      <c r="F112" s="5"/>
      <c r="G112" s="5"/>
    </row>
    <row r="113" spans="1:7" s="50" customFormat="1">
      <c r="A113" s="8"/>
      <c r="C113" s="5"/>
      <c r="D113" s="5"/>
      <c r="E113" s="5"/>
      <c r="F113" s="5"/>
      <c r="G113" s="5"/>
    </row>
    <row r="114" spans="1:7" s="50" customFormat="1">
      <c r="A114" s="8"/>
      <c r="C114" s="5"/>
      <c r="D114" s="5"/>
      <c r="E114" s="5"/>
      <c r="F114" s="5"/>
      <c r="G114" s="5"/>
    </row>
    <row r="115" spans="1:7" s="50" customFormat="1">
      <c r="A115" s="8"/>
      <c r="C115" s="5"/>
      <c r="D115" s="5"/>
      <c r="E115" s="5"/>
      <c r="F115" s="5"/>
      <c r="G115" s="5"/>
    </row>
    <row r="116" spans="1:7" s="50" customFormat="1">
      <c r="A116" s="8"/>
      <c r="C116" s="5"/>
      <c r="D116" s="5"/>
      <c r="E116" s="5"/>
      <c r="F116" s="5"/>
      <c r="G116" s="5"/>
    </row>
    <row r="117" spans="1:7" s="50" customFormat="1">
      <c r="A117" s="8"/>
      <c r="C117" s="5"/>
      <c r="D117" s="5"/>
      <c r="E117" s="5"/>
      <c r="F117" s="5"/>
      <c r="G117" s="5"/>
    </row>
    <row r="118" spans="1:7" s="50" customFormat="1">
      <c r="A118" s="8"/>
      <c r="C118" s="5"/>
      <c r="D118" s="5"/>
      <c r="E118" s="5"/>
      <c r="F118" s="5"/>
      <c r="G118" s="5"/>
    </row>
    <row r="119" spans="1:7" s="50" customFormat="1">
      <c r="A119" s="8"/>
      <c r="C119" s="5"/>
      <c r="D119" s="5"/>
      <c r="E119" s="5"/>
      <c r="F119" s="5"/>
      <c r="G119" s="5"/>
    </row>
    <row r="120" spans="1:7" s="50" customFormat="1">
      <c r="A120" s="8"/>
      <c r="C120" s="5"/>
      <c r="D120" s="5"/>
      <c r="E120" s="5"/>
      <c r="F120" s="5"/>
      <c r="G120" s="5"/>
    </row>
    <row r="121" spans="1:7" s="50" customFormat="1">
      <c r="A121" s="8"/>
      <c r="C121" s="5"/>
      <c r="D121" s="5"/>
      <c r="E121" s="5"/>
      <c r="F121" s="5"/>
      <c r="G121" s="5"/>
    </row>
    <row r="122" spans="1:7" s="50" customFormat="1">
      <c r="A122" s="8"/>
      <c r="C122" s="5"/>
      <c r="D122" s="5"/>
      <c r="E122" s="5"/>
      <c r="F122" s="5"/>
      <c r="G122" s="5"/>
    </row>
    <row r="123" spans="1:7" s="50" customFormat="1">
      <c r="A123" s="8"/>
      <c r="C123" s="5"/>
      <c r="D123" s="5"/>
      <c r="E123" s="5"/>
      <c r="F123" s="5"/>
      <c r="G123" s="5"/>
    </row>
    <row r="124" spans="1:7" s="50" customFormat="1">
      <c r="A124" s="8"/>
      <c r="C124" s="5"/>
      <c r="D124" s="5"/>
      <c r="E124" s="5"/>
      <c r="F124" s="5"/>
      <c r="G124" s="5"/>
    </row>
    <row r="125" spans="1:7" s="50" customFormat="1">
      <c r="A125" s="8"/>
      <c r="C125" s="5"/>
      <c r="D125" s="5"/>
      <c r="E125" s="5"/>
      <c r="F125" s="5"/>
      <c r="G125" s="5"/>
    </row>
    <row r="126" spans="1:7" s="50" customFormat="1">
      <c r="A126" s="8"/>
      <c r="C126" s="5"/>
      <c r="D126" s="5"/>
      <c r="E126" s="5"/>
      <c r="F126" s="5"/>
      <c r="G126" s="5"/>
    </row>
    <row r="127" spans="1:7" s="50" customFormat="1">
      <c r="A127" s="8"/>
      <c r="C127" s="5"/>
      <c r="D127" s="5"/>
      <c r="E127" s="5"/>
      <c r="F127" s="5"/>
      <c r="G127" s="5"/>
    </row>
    <row r="128" spans="1:7" s="50" customFormat="1">
      <c r="A128" s="8"/>
      <c r="C128" s="5"/>
      <c r="D128" s="5"/>
      <c r="E128" s="5"/>
      <c r="F128" s="5"/>
      <c r="G128" s="5"/>
    </row>
    <row r="129" spans="1:7" s="50" customFormat="1">
      <c r="A129" s="8"/>
      <c r="C129" s="5"/>
      <c r="D129" s="5"/>
      <c r="E129" s="5"/>
      <c r="F129" s="5"/>
      <c r="G129" s="5"/>
    </row>
    <row r="130" spans="1:7" s="50" customFormat="1">
      <c r="A130" s="8"/>
      <c r="C130" s="5"/>
      <c r="D130" s="5"/>
      <c r="E130" s="5"/>
      <c r="F130" s="5"/>
      <c r="G130" s="5"/>
    </row>
    <row r="131" spans="1:7" s="50" customFormat="1">
      <c r="A131" s="8"/>
      <c r="C131" s="5"/>
      <c r="D131" s="5"/>
      <c r="E131" s="5"/>
      <c r="F131" s="5"/>
      <c r="G131" s="5"/>
    </row>
    <row r="132" spans="1:7" s="50" customFormat="1">
      <c r="A132" s="8"/>
      <c r="C132" s="5"/>
      <c r="D132" s="5"/>
      <c r="E132" s="5"/>
      <c r="F132" s="5"/>
      <c r="G132" s="5"/>
    </row>
    <row r="133" spans="1:7" s="50" customFormat="1">
      <c r="A133" s="8"/>
      <c r="C133" s="5"/>
      <c r="D133" s="5"/>
      <c r="E133" s="5"/>
      <c r="F133" s="5"/>
      <c r="G133" s="5"/>
    </row>
    <row r="134" spans="1:7" s="50" customFormat="1">
      <c r="A134" s="8"/>
      <c r="C134" s="5"/>
      <c r="D134" s="5"/>
      <c r="E134" s="5"/>
      <c r="F134" s="5"/>
      <c r="G134" s="5"/>
    </row>
    <row r="135" spans="1:7" s="50" customFormat="1">
      <c r="A135" s="8"/>
      <c r="C135" s="5"/>
      <c r="D135" s="5"/>
      <c r="E135" s="5"/>
      <c r="F135" s="5"/>
      <c r="G135" s="5"/>
    </row>
    <row r="136" spans="1:7" s="50" customFormat="1">
      <c r="A136" s="8"/>
      <c r="C136" s="5"/>
      <c r="D136" s="5"/>
      <c r="E136" s="5"/>
      <c r="F136" s="5"/>
      <c r="G136" s="5"/>
    </row>
    <row r="137" spans="1:7" s="50" customFormat="1">
      <c r="A137" s="8"/>
      <c r="C137" s="5"/>
      <c r="D137" s="5"/>
      <c r="E137" s="5"/>
      <c r="F137" s="5"/>
      <c r="G137" s="5"/>
    </row>
    <row r="138" spans="1:7" s="50" customFormat="1">
      <c r="A138" s="8"/>
      <c r="C138" s="5"/>
      <c r="D138" s="5"/>
      <c r="E138" s="5"/>
      <c r="F138" s="5"/>
      <c r="G138" s="5"/>
    </row>
    <row r="139" spans="1:7" s="50" customFormat="1">
      <c r="A139" s="8"/>
      <c r="C139" s="5"/>
      <c r="D139" s="5"/>
      <c r="E139" s="5"/>
      <c r="F139" s="5"/>
      <c r="G139" s="5"/>
    </row>
    <row r="140" spans="1:7" s="50" customFormat="1">
      <c r="A140" s="8"/>
      <c r="C140" s="5"/>
      <c r="D140" s="5"/>
      <c r="E140" s="5"/>
      <c r="F140" s="5"/>
      <c r="G140" s="5"/>
    </row>
    <row r="141" spans="1:7" s="50" customFormat="1">
      <c r="A141" s="8"/>
      <c r="C141" s="5"/>
      <c r="D141" s="5"/>
      <c r="E141" s="5"/>
      <c r="F141" s="5"/>
      <c r="G141" s="5"/>
    </row>
    <row r="142" spans="1:7" s="50" customFormat="1">
      <c r="A142" s="8"/>
      <c r="C142" s="5"/>
      <c r="D142" s="5"/>
      <c r="E142" s="5"/>
      <c r="F142" s="5"/>
      <c r="G142" s="5"/>
    </row>
    <row r="143" spans="1:7" s="50" customFormat="1">
      <c r="A143" s="8"/>
      <c r="C143" s="5"/>
      <c r="D143" s="5"/>
      <c r="E143" s="5"/>
      <c r="F143" s="5"/>
      <c r="G143" s="5"/>
    </row>
    <row r="144" spans="1:7" s="50" customFormat="1">
      <c r="A144" s="8"/>
      <c r="C144" s="5"/>
      <c r="D144" s="5"/>
      <c r="E144" s="5"/>
      <c r="F144" s="5"/>
      <c r="G144" s="5"/>
    </row>
    <row r="145" spans="1:7" s="50" customFormat="1">
      <c r="A145" s="8"/>
      <c r="C145" s="5"/>
      <c r="D145" s="5"/>
      <c r="E145" s="5"/>
      <c r="F145" s="5"/>
      <c r="G145" s="5"/>
    </row>
    <row r="146" spans="1:7" s="50" customFormat="1">
      <c r="A146" s="8"/>
      <c r="C146" s="5"/>
      <c r="D146" s="5"/>
      <c r="E146" s="5"/>
      <c r="F146" s="5"/>
      <c r="G146" s="5"/>
    </row>
    <row r="147" spans="1:7" s="50" customFormat="1">
      <c r="A147" s="8"/>
      <c r="C147" s="5"/>
      <c r="D147" s="5"/>
      <c r="E147" s="5"/>
      <c r="F147" s="5"/>
      <c r="G147" s="5"/>
    </row>
    <row r="148" spans="1:7" s="50" customFormat="1">
      <c r="A148" s="8"/>
      <c r="C148" s="5"/>
      <c r="D148" s="5"/>
      <c r="E148" s="5"/>
      <c r="F148" s="5"/>
      <c r="G148" s="5"/>
    </row>
    <row r="149" spans="1:7" s="50" customFormat="1">
      <c r="A149" s="8"/>
      <c r="C149" s="5"/>
      <c r="D149" s="5"/>
      <c r="E149" s="5"/>
      <c r="F149" s="5"/>
      <c r="G149" s="5"/>
    </row>
    <row r="150" spans="1:7" s="50" customFormat="1">
      <c r="A150" s="8"/>
      <c r="C150" s="5"/>
      <c r="D150" s="5"/>
      <c r="E150" s="5"/>
      <c r="F150" s="5"/>
      <c r="G150" s="5"/>
    </row>
    <row r="151" spans="1:7" s="50" customFormat="1">
      <c r="A151" s="8"/>
      <c r="C151" s="5"/>
      <c r="D151" s="5"/>
      <c r="E151" s="5"/>
      <c r="F151" s="5"/>
      <c r="G151" s="5"/>
    </row>
    <row r="152" spans="1:7" s="50" customFormat="1">
      <c r="A152" s="8"/>
      <c r="C152" s="5"/>
      <c r="D152" s="5"/>
      <c r="E152" s="5"/>
      <c r="F152" s="5"/>
      <c r="G152" s="5"/>
    </row>
    <row r="153" spans="1:7" s="50" customFormat="1">
      <c r="A153" s="8"/>
      <c r="C153" s="5"/>
      <c r="D153" s="5"/>
      <c r="E153" s="5"/>
      <c r="F153" s="5"/>
      <c r="G153" s="5"/>
    </row>
    <row r="154" spans="1:7" s="50" customFormat="1">
      <c r="A154" s="8"/>
      <c r="C154" s="5"/>
      <c r="D154" s="5"/>
      <c r="E154" s="5"/>
      <c r="F154" s="5"/>
      <c r="G154" s="5"/>
    </row>
    <row r="155" spans="1:7" s="50" customFormat="1">
      <c r="A155" s="8"/>
      <c r="C155" s="5"/>
      <c r="D155" s="5"/>
      <c r="E155" s="5"/>
      <c r="F155" s="5"/>
      <c r="G155" s="5"/>
    </row>
    <row r="156" spans="1:7" s="50" customFormat="1">
      <c r="A156" s="8"/>
      <c r="C156" s="5"/>
      <c r="D156" s="5"/>
      <c r="E156" s="5"/>
      <c r="F156" s="5"/>
      <c r="G156" s="5"/>
    </row>
    <row r="157" spans="1:7" s="50" customFormat="1">
      <c r="A157" s="8"/>
      <c r="C157" s="5"/>
      <c r="D157" s="5"/>
      <c r="E157" s="5"/>
      <c r="F157" s="5"/>
      <c r="G157" s="5"/>
    </row>
    <row r="158" spans="1:7" s="50" customFormat="1">
      <c r="A158" s="8"/>
      <c r="C158" s="5"/>
      <c r="D158" s="5"/>
      <c r="E158" s="5"/>
      <c r="F158" s="5"/>
      <c r="G158" s="5"/>
    </row>
    <row r="159" spans="1:7" s="50" customFormat="1">
      <c r="A159" s="8"/>
      <c r="C159" s="5"/>
      <c r="D159" s="5"/>
      <c r="E159" s="5"/>
      <c r="F159" s="5"/>
      <c r="G159" s="5"/>
    </row>
    <row r="160" spans="1:7" s="50" customFormat="1">
      <c r="A160" s="8"/>
      <c r="C160" s="5"/>
      <c r="D160" s="5"/>
      <c r="E160" s="5"/>
      <c r="F160" s="5"/>
      <c r="G160" s="5"/>
    </row>
    <row r="161" spans="1:7" s="50" customFormat="1">
      <c r="A161" s="8"/>
      <c r="C161" s="5"/>
      <c r="D161" s="5"/>
      <c r="E161" s="5"/>
      <c r="F161" s="5"/>
      <c r="G161" s="5"/>
    </row>
    <row r="162" spans="1:7" s="50" customFormat="1">
      <c r="A162" s="8"/>
      <c r="C162" s="5"/>
      <c r="D162" s="5"/>
      <c r="E162" s="5"/>
      <c r="F162" s="5"/>
      <c r="G162" s="5"/>
    </row>
    <row r="163" spans="1:7" s="50" customFormat="1">
      <c r="A163" s="8"/>
      <c r="C163" s="5"/>
      <c r="D163" s="5"/>
      <c r="E163" s="5"/>
      <c r="F163" s="5"/>
      <c r="G163" s="5"/>
    </row>
    <row r="164" spans="1:7" s="50" customFormat="1">
      <c r="A164" s="8"/>
      <c r="C164" s="5"/>
      <c r="D164" s="5"/>
      <c r="E164" s="5"/>
      <c r="F164" s="5"/>
      <c r="G164" s="5"/>
    </row>
    <row r="165" spans="1:7" s="50" customFormat="1">
      <c r="A165" s="8"/>
      <c r="C165" s="5"/>
      <c r="D165" s="5"/>
      <c r="E165" s="5"/>
      <c r="F165" s="5"/>
      <c r="G165" s="5"/>
    </row>
    <row r="166" spans="1:7" s="50" customFormat="1">
      <c r="A166" s="8"/>
      <c r="C166" s="5"/>
      <c r="D166" s="5"/>
      <c r="E166" s="5"/>
      <c r="F166" s="5"/>
      <c r="G166" s="5"/>
    </row>
    <row r="167" spans="1:7" s="50" customFormat="1">
      <c r="A167" s="8"/>
      <c r="C167" s="5"/>
      <c r="D167" s="5"/>
      <c r="E167" s="5"/>
      <c r="F167" s="5"/>
      <c r="G167" s="5"/>
    </row>
    <row r="168" spans="1:7" s="50" customFormat="1">
      <c r="A168" s="8"/>
      <c r="C168" s="5"/>
      <c r="D168" s="5"/>
      <c r="E168" s="5"/>
      <c r="F168" s="5"/>
      <c r="G168" s="5"/>
    </row>
    <row r="169" spans="1:7" s="50" customFormat="1">
      <c r="A169" s="8"/>
      <c r="C169" s="5"/>
      <c r="D169" s="5"/>
      <c r="E169" s="5"/>
      <c r="F169" s="5"/>
      <c r="G169" s="5"/>
    </row>
    <row r="170" spans="1:7" s="50" customFormat="1">
      <c r="A170" s="8"/>
      <c r="C170" s="5"/>
      <c r="D170" s="5"/>
      <c r="E170" s="5"/>
      <c r="F170" s="5"/>
      <c r="G170" s="5"/>
    </row>
    <row r="171" spans="1:7" s="50" customFormat="1">
      <c r="A171" s="8"/>
      <c r="C171" s="5"/>
      <c r="D171" s="5"/>
      <c r="E171" s="5"/>
      <c r="F171" s="5"/>
      <c r="G171" s="5"/>
    </row>
    <row r="172" spans="1:7" s="50" customFormat="1">
      <c r="A172" s="8"/>
      <c r="C172" s="5"/>
      <c r="D172" s="5"/>
      <c r="E172" s="5"/>
      <c r="F172" s="5"/>
      <c r="G172" s="5"/>
    </row>
    <row r="173" spans="1:7" s="50" customFormat="1">
      <c r="A173" s="8"/>
      <c r="C173" s="5"/>
      <c r="D173" s="5"/>
      <c r="E173" s="5"/>
      <c r="F173" s="5"/>
      <c r="G173" s="5"/>
    </row>
    <row r="174" spans="1:7" s="50" customFormat="1">
      <c r="A174" s="8"/>
      <c r="C174" s="5"/>
      <c r="D174" s="5"/>
      <c r="E174" s="5"/>
      <c r="F174" s="5"/>
      <c r="G174" s="5"/>
    </row>
    <row r="175" spans="1:7" s="50" customFormat="1">
      <c r="A175" s="8"/>
      <c r="C175" s="5"/>
      <c r="D175" s="5"/>
      <c r="E175" s="5"/>
      <c r="F175" s="5"/>
      <c r="G175" s="5"/>
    </row>
    <row r="176" spans="1:7" s="50" customFormat="1">
      <c r="A176" s="8"/>
      <c r="C176" s="5"/>
      <c r="D176" s="5"/>
      <c r="E176" s="5"/>
      <c r="F176" s="5"/>
      <c r="G176" s="5"/>
    </row>
    <row r="177" spans="1:7" s="50" customFormat="1">
      <c r="A177" s="8"/>
      <c r="C177" s="5"/>
      <c r="D177" s="5"/>
      <c r="E177" s="5"/>
      <c r="F177" s="5"/>
      <c r="G177" s="5"/>
    </row>
    <row r="178" spans="1:7" s="50" customFormat="1">
      <c r="A178" s="8"/>
      <c r="C178" s="5"/>
      <c r="D178" s="5"/>
      <c r="E178" s="5"/>
      <c r="F178" s="5"/>
      <c r="G178" s="5"/>
    </row>
    <row r="179" spans="1:7" s="50" customFormat="1">
      <c r="A179" s="8"/>
      <c r="C179" s="5"/>
      <c r="D179" s="5"/>
      <c r="E179" s="5"/>
      <c r="F179" s="5"/>
      <c r="G179" s="5"/>
    </row>
    <row r="180" spans="1:7" s="50" customFormat="1">
      <c r="A180" s="8"/>
      <c r="C180" s="5"/>
      <c r="D180" s="5"/>
      <c r="E180" s="5"/>
      <c r="F180" s="5"/>
      <c r="G180" s="5"/>
    </row>
    <row r="181" spans="1:7" s="50" customFormat="1">
      <c r="A181" s="8"/>
      <c r="C181" s="5"/>
      <c r="D181" s="5"/>
      <c r="E181" s="5"/>
      <c r="F181" s="5"/>
      <c r="G181" s="5"/>
    </row>
    <row r="182" spans="1:7" s="50" customFormat="1">
      <c r="A182" s="8"/>
      <c r="C182" s="5"/>
      <c r="D182" s="5"/>
      <c r="E182" s="5"/>
      <c r="F182" s="5"/>
      <c r="G182" s="5"/>
    </row>
    <row r="183" spans="1:7" s="50" customFormat="1">
      <c r="A183" s="8"/>
      <c r="C183" s="5"/>
      <c r="D183" s="5"/>
      <c r="E183" s="5"/>
      <c r="F183" s="5"/>
      <c r="G183" s="5"/>
    </row>
    <row r="184" spans="1:7" s="50" customFormat="1">
      <c r="A184" s="8"/>
      <c r="C184" s="5"/>
      <c r="D184" s="5"/>
      <c r="E184" s="5"/>
      <c r="F184" s="5"/>
      <c r="G184" s="5"/>
    </row>
    <row r="185" spans="1:7" s="50" customFormat="1">
      <c r="A185" s="8"/>
      <c r="C185" s="5"/>
      <c r="D185" s="5"/>
      <c r="E185" s="5"/>
      <c r="F185" s="5"/>
      <c r="G185" s="5"/>
    </row>
    <row r="186" spans="1:7" s="50" customFormat="1">
      <c r="A186" s="8"/>
      <c r="C186" s="5"/>
      <c r="D186" s="5"/>
      <c r="E186" s="5"/>
      <c r="F186" s="5"/>
      <c r="G186" s="5"/>
    </row>
    <row r="187" spans="1:7" s="50" customFormat="1">
      <c r="A187" s="8"/>
      <c r="C187" s="5"/>
      <c r="D187" s="5"/>
      <c r="E187" s="5"/>
      <c r="F187" s="5"/>
      <c r="G187" s="5"/>
    </row>
    <row r="188" spans="1:7" s="50" customFormat="1">
      <c r="A188" s="8"/>
      <c r="C188" s="5"/>
      <c r="D188" s="5"/>
      <c r="E188" s="5"/>
      <c r="F188" s="5"/>
      <c r="G188" s="5"/>
    </row>
    <row r="189" spans="1:7" s="50" customFormat="1">
      <c r="A189" s="8"/>
      <c r="C189" s="5"/>
      <c r="D189" s="5"/>
      <c r="E189" s="5"/>
      <c r="F189" s="5"/>
      <c r="G189" s="5"/>
    </row>
    <row r="190" spans="1:7" s="50" customFormat="1">
      <c r="A190" s="8"/>
      <c r="C190" s="5"/>
      <c r="D190" s="5"/>
      <c r="E190" s="5"/>
      <c r="F190" s="5"/>
      <c r="G190" s="5"/>
    </row>
    <row r="191" spans="1:7" s="50" customFormat="1">
      <c r="A191" s="8"/>
      <c r="C191" s="5"/>
      <c r="D191" s="5"/>
      <c r="E191" s="5"/>
      <c r="F191" s="5"/>
      <c r="G191" s="5"/>
    </row>
    <row r="192" spans="1:7" s="50" customFormat="1">
      <c r="A192" s="8"/>
      <c r="C192" s="5"/>
      <c r="D192" s="5"/>
      <c r="E192" s="5"/>
      <c r="F192" s="5"/>
      <c r="G192" s="5"/>
    </row>
    <row r="193" spans="1:7" s="50" customFormat="1">
      <c r="A193" s="8"/>
      <c r="C193" s="5"/>
      <c r="D193" s="5"/>
      <c r="E193" s="5"/>
      <c r="F193" s="5"/>
      <c r="G193" s="5"/>
    </row>
    <row r="194" spans="1:7" s="50" customFormat="1">
      <c r="A194" s="8"/>
      <c r="C194" s="5"/>
      <c r="D194" s="5"/>
      <c r="E194" s="5"/>
      <c r="F194" s="5"/>
      <c r="G194" s="5"/>
    </row>
    <row r="195" spans="1:7" s="50" customFormat="1">
      <c r="A195" s="8"/>
      <c r="C195" s="5"/>
      <c r="D195" s="5"/>
      <c r="E195" s="5"/>
      <c r="F195" s="5"/>
      <c r="G195" s="5"/>
    </row>
    <row r="196" spans="1:7" s="50" customFormat="1">
      <c r="A196" s="8"/>
      <c r="C196" s="5"/>
      <c r="D196" s="5"/>
      <c r="E196" s="5"/>
      <c r="F196" s="5"/>
      <c r="G196" s="5"/>
    </row>
    <row r="197" spans="1:7" s="50" customFormat="1">
      <c r="A197" s="8"/>
      <c r="C197" s="5"/>
      <c r="D197" s="5"/>
      <c r="E197" s="5"/>
      <c r="F197" s="5"/>
      <c r="G197" s="5"/>
    </row>
    <row r="198" spans="1:7" s="50" customFormat="1">
      <c r="A198" s="8"/>
      <c r="C198" s="5"/>
      <c r="D198" s="5"/>
      <c r="E198" s="5"/>
      <c r="F198" s="5"/>
      <c r="G198" s="5"/>
    </row>
    <row r="199" spans="1:7" s="50" customFormat="1">
      <c r="A199" s="8"/>
      <c r="C199" s="5"/>
      <c r="D199" s="5"/>
      <c r="E199" s="5"/>
      <c r="F199" s="5"/>
      <c r="G199" s="5"/>
    </row>
    <row r="200" spans="1:7" s="50" customFormat="1">
      <c r="A200" s="8"/>
      <c r="C200" s="5"/>
      <c r="D200" s="5"/>
      <c r="E200" s="5"/>
      <c r="F200" s="5"/>
      <c r="G200" s="5"/>
    </row>
    <row r="201" spans="1:7" s="50" customFormat="1">
      <c r="A201" s="8"/>
      <c r="C201" s="5"/>
      <c r="D201" s="5"/>
      <c r="E201" s="5"/>
      <c r="F201" s="5"/>
      <c r="G201" s="5"/>
    </row>
    <row r="202" spans="1:7" s="50" customFormat="1">
      <c r="A202" s="8"/>
      <c r="C202" s="5"/>
      <c r="D202" s="5"/>
      <c r="E202" s="5"/>
      <c r="F202" s="5"/>
      <c r="G202" s="5"/>
    </row>
    <row r="203" spans="1:7" s="50" customFormat="1">
      <c r="A203" s="8"/>
      <c r="C203" s="5"/>
      <c r="D203" s="5"/>
      <c r="E203" s="5"/>
      <c r="F203" s="5"/>
      <c r="G203" s="5"/>
    </row>
    <row r="204" spans="1:7" s="50" customFormat="1">
      <c r="A204" s="8"/>
      <c r="C204" s="5"/>
      <c r="D204" s="5"/>
      <c r="E204" s="5"/>
      <c r="F204" s="5"/>
      <c r="G204" s="5"/>
    </row>
    <row r="205" spans="1:7" s="50" customFormat="1">
      <c r="A205" s="8"/>
      <c r="C205" s="5"/>
      <c r="D205" s="5"/>
      <c r="E205" s="5"/>
      <c r="F205" s="5"/>
      <c r="G205" s="5"/>
    </row>
    <row r="206" spans="1:7" s="50" customFormat="1">
      <c r="A206" s="8"/>
      <c r="C206" s="5"/>
      <c r="D206" s="5"/>
      <c r="E206" s="5"/>
      <c r="F206" s="5"/>
      <c r="G206" s="5"/>
    </row>
    <row r="207" spans="1:7" s="50" customFormat="1">
      <c r="A207" s="8"/>
      <c r="C207" s="5"/>
      <c r="D207" s="5"/>
      <c r="E207" s="5"/>
      <c r="F207" s="5"/>
      <c r="G207" s="5"/>
    </row>
    <row r="208" spans="1:7" s="50" customFormat="1">
      <c r="A208" s="8"/>
      <c r="C208" s="5"/>
      <c r="D208" s="5"/>
      <c r="E208" s="5"/>
      <c r="F208" s="5"/>
      <c r="G208" s="5"/>
    </row>
    <row r="209" spans="1:7" s="50" customFormat="1">
      <c r="A209" s="8"/>
      <c r="C209" s="5"/>
      <c r="D209" s="5"/>
      <c r="E209" s="5"/>
      <c r="F209" s="5"/>
      <c r="G209" s="5"/>
    </row>
    <row r="210" spans="1:7" s="50" customFormat="1">
      <c r="A210" s="8"/>
      <c r="C210" s="5"/>
      <c r="D210" s="5"/>
      <c r="E210" s="5"/>
      <c r="F210" s="5"/>
      <c r="G210" s="5"/>
    </row>
    <row r="211" spans="1:7" s="50" customFormat="1">
      <c r="A211" s="8"/>
      <c r="C211" s="5"/>
      <c r="D211" s="5"/>
      <c r="E211" s="5"/>
      <c r="F211" s="5"/>
      <c r="G211" s="5"/>
    </row>
    <row r="212" spans="1:7" s="50" customFormat="1">
      <c r="A212" s="8"/>
      <c r="C212" s="5"/>
      <c r="D212" s="5"/>
      <c r="E212" s="5"/>
      <c r="F212" s="5"/>
      <c r="G212" s="5"/>
    </row>
    <row r="213" spans="1:7" s="50" customFormat="1">
      <c r="A213" s="8"/>
      <c r="C213" s="5"/>
      <c r="D213" s="5"/>
      <c r="E213" s="5"/>
      <c r="F213" s="5"/>
      <c r="G213" s="5"/>
    </row>
    <row r="214" spans="1:7" s="50" customFormat="1">
      <c r="A214" s="8"/>
      <c r="C214" s="5"/>
      <c r="D214" s="5"/>
      <c r="E214" s="5"/>
      <c r="F214" s="5"/>
      <c r="G214" s="5"/>
    </row>
    <row r="215" spans="1:7" s="50" customFormat="1">
      <c r="A215" s="8"/>
      <c r="C215" s="5"/>
      <c r="D215" s="5"/>
      <c r="E215" s="5"/>
      <c r="F215" s="5"/>
      <c r="G215" s="5"/>
    </row>
    <row r="216" spans="1:7" s="50" customFormat="1">
      <c r="A216" s="8"/>
      <c r="C216" s="5"/>
      <c r="D216" s="5"/>
      <c r="E216" s="5"/>
      <c r="F216" s="5"/>
      <c r="G216" s="5"/>
    </row>
    <row r="217" spans="1:7" s="50" customFormat="1">
      <c r="A217" s="8"/>
      <c r="C217" s="5"/>
      <c r="D217" s="5"/>
      <c r="E217" s="5"/>
      <c r="F217" s="5"/>
      <c r="G217" s="5"/>
    </row>
    <row r="218" spans="1:7" s="50" customFormat="1">
      <c r="A218" s="8"/>
      <c r="C218" s="5"/>
      <c r="D218" s="5"/>
      <c r="E218" s="5"/>
      <c r="F218" s="5"/>
      <c r="G218" s="5"/>
    </row>
    <row r="219" spans="1:7" s="50" customFormat="1">
      <c r="A219" s="8"/>
      <c r="C219" s="5"/>
      <c r="D219" s="5"/>
      <c r="E219" s="5"/>
      <c r="F219" s="5"/>
      <c r="G219" s="5"/>
    </row>
    <row r="220" spans="1:7" s="50" customFormat="1">
      <c r="A220" s="8"/>
      <c r="C220" s="5"/>
      <c r="D220" s="5"/>
      <c r="E220" s="5"/>
      <c r="F220" s="5"/>
      <c r="G220" s="5"/>
    </row>
    <row r="221" spans="1:7" s="50" customFormat="1">
      <c r="A221" s="8"/>
      <c r="C221" s="5"/>
      <c r="D221" s="5"/>
      <c r="E221" s="5"/>
      <c r="F221" s="5"/>
      <c r="G221" s="5"/>
    </row>
    <row r="222" spans="1:7" s="50" customFormat="1">
      <c r="A222" s="8"/>
      <c r="C222" s="5"/>
      <c r="D222" s="5"/>
      <c r="E222" s="5"/>
      <c r="F222" s="5"/>
      <c r="G222" s="5"/>
    </row>
    <row r="223" spans="1:7" s="50" customFormat="1">
      <c r="A223" s="8"/>
      <c r="C223" s="5"/>
      <c r="D223" s="5"/>
      <c r="E223" s="5"/>
      <c r="F223" s="5"/>
      <c r="G223" s="5"/>
    </row>
    <row r="224" spans="1:7" s="50" customFormat="1">
      <c r="A224" s="8"/>
      <c r="C224" s="5"/>
      <c r="D224" s="5"/>
      <c r="E224" s="5"/>
      <c r="F224" s="5"/>
      <c r="G224" s="5"/>
    </row>
    <row r="225" spans="1:7" s="50" customFormat="1">
      <c r="A225" s="8"/>
      <c r="C225" s="5"/>
      <c r="D225" s="5"/>
      <c r="E225" s="5"/>
      <c r="F225" s="5"/>
      <c r="G225" s="5"/>
    </row>
    <row r="226" spans="1:7" s="50" customFormat="1">
      <c r="A226" s="8"/>
      <c r="C226" s="5"/>
      <c r="D226" s="5"/>
      <c r="E226" s="5"/>
      <c r="F226" s="5"/>
      <c r="G226" s="5"/>
    </row>
    <row r="227" spans="1:7" s="50" customFormat="1">
      <c r="A227" s="8"/>
      <c r="C227" s="5"/>
      <c r="D227" s="5"/>
      <c r="E227" s="5"/>
      <c r="F227" s="5"/>
      <c r="G227" s="5"/>
    </row>
    <row r="228" spans="1:7" s="50" customFormat="1">
      <c r="A228" s="8"/>
      <c r="C228" s="5"/>
      <c r="D228" s="5"/>
      <c r="E228" s="5"/>
      <c r="F228" s="5"/>
      <c r="G228" s="5"/>
    </row>
    <row r="229" spans="1:7" s="50" customFormat="1">
      <c r="A229" s="8"/>
      <c r="C229" s="5"/>
      <c r="D229" s="5"/>
      <c r="E229" s="5"/>
      <c r="F229" s="5"/>
      <c r="G229" s="5"/>
    </row>
    <row r="230" spans="1:7" s="50" customFormat="1">
      <c r="A230" s="8"/>
      <c r="C230" s="5"/>
      <c r="D230" s="5"/>
      <c r="E230" s="5"/>
      <c r="F230" s="5"/>
      <c r="G230" s="5"/>
    </row>
    <row r="231" spans="1:7" s="50" customFormat="1">
      <c r="A231" s="8"/>
      <c r="C231" s="5"/>
      <c r="D231" s="5"/>
      <c r="E231" s="5"/>
      <c r="F231" s="5"/>
      <c r="G231" s="5"/>
    </row>
    <row r="232" spans="1:7" s="50" customFormat="1">
      <c r="A232" s="8"/>
      <c r="C232" s="5"/>
      <c r="D232" s="5"/>
      <c r="E232" s="5"/>
      <c r="F232" s="5"/>
      <c r="G232" s="5"/>
    </row>
    <row r="233" spans="1:7" s="50" customFormat="1">
      <c r="A233" s="8"/>
      <c r="C233" s="5"/>
      <c r="D233" s="5"/>
      <c r="E233" s="5"/>
      <c r="F233" s="5"/>
      <c r="G233" s="5"/>
    </row>
    <row r="234" spans="1:7" s="50" customFormat="1">
      <c r="A234" s="8"/>
      <c r="C234" s="5"/>
      <c r="D234" s="5"/>
      <c r="E234" s="5"/>
      <c r="F234" s="5"/>
      <c r="G234" s="5"/>
    </row>
    <row r="235" spans="1:7" s="50" customFormat="1">
      <c r="A235" s="8"/>
      <c r="C235" s="5"/>
      <c r="D235" s="5"/>
      <c r="E235" s="5"/>
      <c r="F235" s="5"/>
      <c r="G235" s="5"/>
    </row>
    <row r="236" spans="1:7" s="50" customFormat="1">
      <c r="A236" s="8"/>
      <c r="C236" s="5"/>
      <c r="D236" s="5"/>
      <c r="E236" s="5"/>
      <c r="F236" s="5"/>
      <c r="G236" s="5"/>
    </row>
    <row r="237" spans="1:7" s="50" customFormat="1">
      <c r="A237" s="8"/>
      <c r="C237" s="5"/>
      <c r="D237" s="5"/>
      <c r="E237" s="5"/>
      <c r="F237" s="5"/>
      <c r="G237" s="5"/>
    </row>
    <row r="238" spans="1:7" s="50" customFormat="1">
      <c r="A238" s="8"/>
      <c r="C238" s="5"/>
      <c r="D238" s="5"/>
      <c r="E238" s="5"/>
      <c r="F238" s="5"/>
      <c r="G238" s="5"/>
    </row>
    <row r="239" spans="1:7" s="50" customFormat="1">
      <c r="A239" s="8"/>
      <c r="C239" s="5"/>
      <c r="D239" s="5"/>
      <c r="E239" s="5"/>
      <c r="F239" s="5"/>
      <c r="G239" s="5"/>
    </row>
    <row r="240" spans="1:7" s="50" customFormat="1">
      <c r="A240" s="8"/>
      <c r="C240" s="5"/>
      <c r="D240" s="5"/>
      <c r="E240" s="5"/>
      <c r="F240" s="5"/>
      <c r="G240" s="5"/>
    </row>
    <row r="241" spans="1:7" s="50" customFormat="1">
      <c r="A241" s="8"/>
      <c r="C241" s="5"/>
      <c r="D241" s="5"/>
      <c r="E241" s="5"/>
      <c r="F241" s="5"/>
      <c r="G241" s="5"/>
    </row>
    <row r="242" spans="1:7" s="50" customFormat="1">
      <c r="A242" s="8"/>
      <c r="C242" s="5"/>
      <c r="D242" s="5"/>
      <c r="E242" s="5"/>
      <c r="F242" s="5"/>
      <c r="G242" s="5"/>
    </row>
    <row r="243" spans="1:7" s="50" customFormat="1">
      <c r="A243" s="8"/>
      <c r="C243" s="5"/>
      <c r="D243" s="5"/>
      <c r="E243" s="5"/>
      <c r="F243" s="5"/>
      <c r="G243" s="5"/>
    </row>
    <row r="244" spans="1:7" s="50" customFormat="1">
      <c r="A244" s="8"/>
      <c r="C244" s="5"/>
      <c r="D244" s="5"/>
      <c r="E244" s="5"/>
      <c r="F244" s="5"/>
      <c r="G244" s="5"/>
    </row>
    <row r="245" spans="1:7" s="50" customFormat="1">
      <c r="A245" s="8"/>
      <c r="C245" s="5"/>
      <c r="D245" s="5"/>
      <c r="E245" s="5"/>
      <c r="F245" s="5"/>
      <c r="G245" s="5"/>
    </row>
    <row r="246" spans="1:7" s="50" customFormat="1">
      <c r="A246" s="8"/>
      <c r="C246" s="5"/>
      <c r="D246" s="5"/>
      <c r="E246" s="5"/>
      <c r="F246" s="5"/>
      <c r="G246" s="5"/>
    </row>
    <row r="247" spans="1:7" s="50" customFormat="1">
      <c r="A247" s="8"/>
      <c r="C247" s="5"/>
      <c r="D247" s="5"/>
      <c r="E247" s="5"/>
      <c r="F247" s="5"/>
      <c r="G247" s="5"/>
    </row>
  </sheetData>
  <sheetProtection formatCells="0" formatColumns="0" formatRows="0" insertColumns="0" insertRows="0" insertHyperlinks="0" deleteColumns="0" deleteRows="0" sort="0" autoFilter="0" pivotTables="0"/>
  <customSheetViews>
    <customSheetView guid="{1E3D5FB9-014E-4051-8AD5-DB0A17D05797}" scale="75" showPageBreaks="1" printArea="1" view="pageBreakPreview" topLeftCell="A34">
      <selection activeCell="D81" sqref="D81"/>
      <pageMargins left="0.78740157480314965" right="0.39370078740157483" top="0.59055118110236227" bottom="0.59055118110236227" header="0.39370078740157483" footer="0.19685039370078741"/>
      <pageSetup paperSize="9" scale="50" orientation="portrait" r:id="rId1"/>
      <headerFooter alignWithMargins="0"/>
    </customSheetView>
    <customSheetView guid="{43DCEB14-ADF8-4168-9283-6542A71D3CF7}" scale="75" showPageBreaks="1" printArea="1" view="pageBreakPreview" topLeftCell="A43">
      <selection activeCell="A21" sqref="A21:J21"/>
      <pageMargins left="0.78740157480314965" right="0.39370078740157483" top="0.59055118110236227" bottom="0.59055118110236227" header="0.39370078740157483" footer="0.19685039370078741"/>
      <pageSetup paperSize="9" scale="50" orientation="portrait" r:id="rId2"/>
      <headerFooter alignWithMargins="0"/>
    </customSheetView>
  </customSheetViews>
  <mergeCells count="34">
    <mergeCell ref="A51:G51"/>
    <mergeCell ref="A58:G58"/>
    <mergeCell ref="B22:E22"/>
    <mergeCell ref="B10:E10"/>
    <mergeCell ref="A13:B13"/>
    <mergeCell ref="D13:F13"/>
    <mergeCell ref="B17:E17"/>
    <mergeCell ref="C2:H4"/>
    <mergeCell ref="A4:B4"/>
    <mergeCell ref="A2:B2"/>
    <mergeCell ref="A3:B3"/>
    <mergeCell ref="B16:D16"/>
    <mergeCell ref="B7:E7"/>
    <mergeCell ref="A5:B5"/>
    <mergeCell ref="D5:E5"/>
    <mergeCell ref="B8:E8"/>
    <mergeCell ref="B9:E9"/>
    <mergeCell ref="B12:E12"/>
    <mergeCell ref="D78:F78"/>
    <mergeCell ref="B14:C14"/>
    <mergeCell ref="D14:F14"/>
    <mergeCell ref="A64:G64"/>
    <mergeCell ref="A44:G44"/>
    <mergeCell ref="A15:B15"/>
    <mergeCell ref="A23:G23"/>
    <mergeCell ref="A21:G21"/>
    <mergeCell ref="B18:C18"/>
    <mergeCell ref="D77:F77"/>
    <mergeCell ref="A25:A26"/>
    <mergeCell ref="B25:B26"/>
    <mergeCell ref="C25:C26"/>
    <mergeCell ref="D25:G25"/>
    <mergeCell ref="A28:G28"/>
    <mergeCell ref="A60:G60"/>
  </mergeCells>
  <phoneticPr fontId="3" type="noConversion"/>
  <pageMargins left="0.78740157480314965" right="0.39370078740157483" top="0.59055118110236227" bottom="0.59055118110236227" header="0.39370078740157483" footer="0.19685039370078741"/>
  <pageSetup paperSize="9" scale="50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Q340"/>
  <sheetViews>
    <sheetView view="pageBreakPreview" topLeftCell="A11" zoomScale="80" zoomScaleNormal="65" zoomScaleSheetLayoutView="80" workbookViewId="0">
      <selection activeCell="E27" sqref="E27"/>
    </sheetView>
  </sheetViews>
  <sheetFormatPr defaultColWidth="9.109375" defaultRowHeight="18"/>
  <cols>
    <col min="1" max="1" width="56.33203125" style="5" customWidth="1"/>
    <col min="2" max="2" width="14.88671875" style="50" customWidth="1"/>
    <col min="3" max="3" width="13.44140625" style="50" customWidth="1"/>
    <col min="4" max="4" width="15.6640625" style="5" customWidth="1"/>
    <col min="5" max="5" width="16.44140625" style="5" customWidth="1"/>
    <col min="6" max="6" width="16.88671875" style="5" customWidth="1"/>
    <col min="7" max="7" width="17.5546875" style="5" customWidth="1"/>
    <col min="8" max="8" width="31.33203125" style="8" customWidth="1"/>
    <col min="9" max="9" width="7.6640625" style="5" customWidth="1"/>
    <col min="10" max="10" width="23.6640625" style="5" hidden="1" customWidth="1"/>
    <col min="11" max="17" width="9.109375" style="5" hidden="1" customWidth="1"/>
    <col min="18" max="16384" width="9.109375" style="5"/>
  </cols>
  <sheetData>
    <row r="1" spans="1:8">
      <c r="A1" s="220" t="s">
        <v>343</v>
      </c>
      <c r="B1" s="220"/>
      <c r="C1" s="220"/>
      <c r="D1" s="220"/>
      <c r="E1" s="220"/>
      <c r="F1" s="220"/>
      <c r="G1" s="220"/>
      <c r="H1" s="220"/>
    </row>
    <row r="2" spans="1:8">
      <c r="A2" s="6"/>
      <c r="B2" s="7"/>
      <c r="C2" s="7"/>
      <c r="D2" s="6"/>
      <c r="E2" s="6"/>
      <c r="F2" s="6"/>
      <c r="G2" s="6"/>
    </row>
    <row r="3" spans="1:8" ht="96.75" customHeight="1">
      <c r="A3" s="197" t="s">
        <v>256</v>
      </c>
      <c r="B3" s="198" t="s">
        <v>18</v>
      </c>
      <c r="C3" s="225" t="s">
        <v>424</v>
      </c>
      <c r="D3" s="198" t="s">
        <v>425</v>
      </c>
      <c r="E3" s="198"/>
      <c r="F3" s="198"/>
      <c r="G3" s="198"/>
      <c r="H3" s="9" t="s">
        <v>237</v>
      </c>
    </row>
    <row r="4" spans="1:8" ht="27.75" customHeight="1">
      <c r="A4" s="197"/>
      <c r="B4" s="198"/>
      <c r="C4" s="225"/>
      <c r="D4" s="10" t="s">
        <v>426</v>
      </c>
      <c r="E4" s="10" t="s">
        <v>427</v>
      </c>
      <c r="F4" s="10" t="s">
        <v>428</v>
      </c>
      <c r="G4" s="10" t="s">
        <v>429</v>
      </c>
      <c r="H4" s="9"/>
    </row>
    <row r="5" spans="1:8" ht="20.25" customHeight="1">
      <c r="A5" s="11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</row>
    <row r="6" spans="1:8" s="12" customFormat="1" ht="20.100000000000001" customHeight="1">
      <c r="A6" s="222" t="s">
        <v>262</v>
      </c>
      <c r="B6" s="223"/>
      <c r="C6" s="223"/>
      <c r="D6" s="223"/>
      <c r="E6" s="223"/>
      <c r="F6" s="223"/>
      <c r="G6" s="223"/>
      <c r="H6" s="224"/>
    </row>
    <row r="7" spans="1:8" s="12" customFormat="1" ht="60" customHeight="1">
      <c r="A7" s="13" t="s">
        <v>111</v>
      </c>
      <c r="B7" s="14">
        <v>1000</v>
      </c>
      <c r="C7" s="15">
        <f>C8</f>
        <v>1592</v>
      </c>
      <c r="D7" s="15">
        <f>D8</f>
        <v>420</v>
      </c>
      <c r="E7" s="15">
        <f>E8</f>
        <v>1319</v>
      </c>
      <c r="F7" s="15">
        <f>D7-E7</f>
        <v>-899</v>
      </c>
      <c r="G7" s="15">
        <f>E7/D7%</f>
        <v>314.04761904761904</v>
      </c>
      <c r="H7" s="16"/>
    </row>
    <row r="8" spans="1:8" s="12" customFormat="1" ht="19.5" customHeight="1">
      <c r="A8" s="17" t="s">
        <v>373</v>
      </c>
      <c r="B8" s="11" t="s">
        <v>351</v>
      </c>
      <c r="C8" s="4">
        <v>1592</v>
      </c>
      <c r="D8" s="4">
        <v>420</v>
      </c>
      <c r="E8" s="4">
        <v>1319</v>
      </c>
      <c r="F8" s="4">
        <f t="shared" ref="F8:F71" si="0">D8-E8</f>
        <v>-899</v>
      </c>
      <c r="G8" s="4">
        <f t="shared" ref="G8:G71" si="1">E8/D8%</f>
        <v>314.04761904761904</v>
      </c>
      <c r="H8" s="16"/>
    </row>
    <row r="9" spans="1:8" ht="57.75" customHeight="1">
      <c r="A9" s="13" t="s">
        <v>128</v>
      </c>
      <c r="B9" s="14">
        <v>1010</v>
      </c>
      <c r="C9" s="18">
        <f>SUM(C10:C17)</f>
        <v>7999</v>
      </c>
      <c r="D9" s="18">
        <f>SUM(D10:D17)</f>
        <v>10148</v>
      </c>
      <c r="E9" s="18">
        <f>SUM(E10:E17)</f>
        <v>9115</v>
      </c>
      <c r="F9" s="15">
        <f t="shared" si="0"/>
        <v>1033</v>
      </c>
      <c r="G9" s="15">
        <f t="shared" si="1"/>
        <v>89.820654316121406</v>
      </c>
      <c r="H9" s="19"/>
    </row>
    <row r="10" spans="1:8" ht="20.100000000000001" customHeight="1">
      <c r="A10" s="17" t="s">
        <v>286</v>
      </c>
      <c r="B10" s="9">
        <v>1011</v>
      </c>
      <c r="C10" s="4"/>
      <c r="D10" s="20"/>
      <c r="E10" s="20"/>
      <c r="F10" s="4"/>
      <c r="G10" s="4"/>
      <c r="H10" s="19"/>
    </row>
    <row r="11" spans="1:8" ht="20.100000000000001" customHeight="1">
      <c r="A11" s="17" t="s">
        <v>65</v>
      </c>
      <c r="B11" s="9">
        <v>1012</v>
      </c>
      <c r="C11" s="4">
        <v>202</v>
      </c>
      <c r="D11" s="4">
        <v>473</v>
      </c>
      <c r="E11" s="4"/>
      <c r="F11" s="4">
        <f t="shared" si="0"/>
        <v>473</v>
      </c>
      <c r="G11" s="4">
        <f t="shared" si="1"/>
        <v>0</v>
      </c>
      <c r="H11" s="19"/>
    </row>
    <row r="12" spans="1:8" ht="20.100000000000001" customHeight="1">
      <c r="A12" s="17" t="s">
        <v>64</v>
      </c>
      <c r="B12" s="9">
        <v>1013</v>
      </c>
      <c r="C12" s="4">
        <v>933</v>
      </c>
      <c r="D12" s="4">
        <v>3289</v>
      </c>
      <c r="E12" s="4">
        <f>1194+198</f>
        <v>1392</v>
      </c>
      <c r="F12" s="4">
        <f t="shared" si="0"/>
        <v>1897</v>
      </c>
      <c r="G12" s="4">
        <f t="shared" si="1"/>
        <v>42.322894496807542</v>
      </c>
      <c r="H12" s="19"/>
    </row>
    <row r="13" spans="1:8" ht="20.100000000000001" customHeight="1">
      <c r="A13" s="17" t="s">
        <v>39</v>
      </c>
      <c r="B13" s="9">
        <v>1014</v>
      </c>
      <c r="C13" s="4">
        <v>4351</v>
      </c>
      <c r="D13" s="4">
        <v>4580</v>
      </c>
      <c r="E13" s="4">
        <v>5691</v>
      </c>
      <c r="F13" s="4">
        <f t="shared" si="0"/>
        <v>-1111</v>
      </c>
      <c r="G13" s="4">
        <f t="shared" si="1"/>
        <v>124.25764192139739</v>
      </c>
      <c r="H13" s="19"/>
    </row>
    <row r="14" spans="1:8" ht="20.100000000000001" customHeight="1">
      <c r="A14" s="17" t="s">
        <v>40</v>
      </c>
      <c r="B14" s="9">
        <v>1015</v>
      </c>
      <c r="C14" s="4">
        <v>924</v>
      </c>
      <c r="D14" s="4">
        <v>985</v>
      </c>
      <c r="E14" s="4">
        <v>1189</v>
      </c>
      <c r="F14" s="4">
        <f t="shared" si="0"/>
        <v>-204</v>
      </c>
      <c r="G14" s="4">
        <f t="shared" si="1"/>
        <v>120.71065989847716</v>
      </c>
      <c r="H14" s="19"/>
    </row>
    <row r="15" spans="1:8" ht="51.6" customHeight="1">
      <c r="A15" s="17" t="s">
        <v>249</v>
      </c>
      <c r="B15" s="9">
        <v>1016</v>
      </c>
      <c r="C15" s="4">
        <v>824</v>
      </c>
      <c r="D15" s="4">
        <v>379</v>
      </c>
      <c r="E15" s="4">
        <v>187</v>
      </c>
      <c r="F15" s="4">
        <f t="shared" si="0"/>
        <v>192</v>
      </c>
      <c r="G15" s="4">
        <f t="shared" si="1"/>
        <v>49.340369393139838</v>
      </c>
      <c r="H15" s="19"/>
    </row>
    <row r="16" spans="1:8" ht="36">
      <c r="A16" s="17" t="s">
        <v>63</v>
      </c>
      <c r="B16" s="9">
        <v>1017</v>
      </c>
      <c r="C16" s="4">
        <v>295</v>
      </c>
      <c r="D16" s="4">
        <v>295</v>
      </c>
      <c r="E16" s="4">
        <v>295</v>
      </c>
      <c r="F16" s="4">
        <f t="shared" si="0"/>
        <v>0</v>
      </c>
      <c r="G16" s="4">
        <f t="shared" si="1"/>
        <v>100</v>
      </c>
      <c r="H16" s="19"/>
    </row>
    <row r="17" spans="1:8" ht="20.100000000000001" customHeight="1">
      <c r="A17" s="17" t="s">
        <v>126</v>
      </c>
      <c r="B17" s="9">
        <v>1018</v>
      </c>
      <c r="C17" s="4">
        <f>C18+C19</f>
        <v>470</v>
      </c>
      <c r="D17" s="4">
        <f>D18</f>
        <v>147</v>
      </c>
      <c r="E17" s="4">
        <f>E18+E19+E20+E21</f>
        <v>361</v>
      </c>
      <c r="F17" s="4">
        <f t="shared" si="0"/>
        <v>-214</v>
      </c>
      <c r="G17" s="4">
        <f t="shared" si="1"/>
        <v>245.57823129251702</v>
      </c>
      <c r="H17" s="19"/>
    </row>
    <row r="18" spans="1:8" ht="20.100000000000001" customHeight="1">
      <c r="A18" s="17" t="s">
        <v>374</v>
      </c>
      <c r="B18" s="9" t="s">
        <v>354</v>
      </c>
      <c r="C18" s="4">
        <v>187</v>
      </c>
      <c r="D18" s="4">
        <v>147</v>
      </c>
      <c r="E18" s="4">
        <v>115</v>
      </c>
      <c r="F18" s="4">
        <f t="shared" si="0"/>
        <v>32</v>
      </c>
      <c r="G18" s="4">
        <f t="shared" si="1"/>
        <v>78.231292517006807</v>
      </c>
      <c r="H18" s="19"/>
    </row>
    <row r="19" spans="1:8" ht="20.100000000000001" customHeight="1">
      <c r="A19" s="17" t="s">
        <v>457</v>
      </c>
      <c r="B19" s="9" t="s">
        <v>458</v>
      </c>
      <c r="C19" s="4">
        <v>283</v>
      </c>
      <c r="D19" s="4"/>
      <c r="E19" s="4"/>
      <c r="F19" s="4"/>
      <c r="G19" s="4"/>
      <c r="H19" s="19"/>
    </row>
    <row r="20" spans="1:8" ht="20.100000000000001" customHeight="1">
      <c r="A20" s="17" t="s">
        <v>477</v>
      </c>
      <c r="B20" s="9" t="s">
        <v>478</v>
      </c>
      <c r="C20" s="4"/>
      <c r="D20" s="4"/>
      <c r="E20" s="4">
        <v>100</v>
      </c>
      <c r="F20" s="4"/>
      <c r="G20" s="4"/>
      <c r="H20" s="19"/>
    </row>
    <row r="21" spans="1:8" ht="38.25" customHeight="1">
      <c r="A21" s="17" t="s">
        <v>490</v>
      </c>
      <c r="B21" s="9" t="s">
        <v>483</v>
      </c>
      <c r="C21" s="4"/>
      <c r="D21" s="4"/>
      <c r="E21" s="4">
        <v>146</v>
      </c>
      <c r="F21" s="4"/>
      <c r="G21" s="4"/>
      <c r="H21" s="19"/>
    </row>
    <row r="22" spans="1:8" s="12" customFormat="1" ht="20.100000000000001" customHeight="1">
      <c r="A22" s="13" t="s">
        <v>23</v>
      </c>
      <c r="B22" s="14">
        <v>1020</v>
      </c>
      <c r="C22" s="18">
        <f>C7-C9</f>
        <v>-6407</v>
      </c>
      <c r="D22" s="18">
        <f>D7-D9</f>
        <v>-9728</v>
      </c>
      <c r="E22" s="18">
        <f>E7-E9</f>
        <v>-7796</v>
      </c>
      <c r="F22" s="15">
        <f t="shared" si="0"/>
        <v>-1932</v>
      </c>
      <c r="G22" s="15">
        <f t="shared" si="1"/>
        <v>80.139802631578945</v>
      </c>
      <c r="H22" s="16"/>
    </row>
    <row r="23" spans="1:8" ht="36">
      <c r="A23" s="17" t="s">
        <v>220</v>
      </c>
      <c r="B23" s="21">
        <v>1030</v>
      </c>
      <c r="C23" s="4">
        <f>C25</f>
        <v>10308</v>
      </c>
      <c r="D23" s="4">
        <f>D25</f>
        <v>14988</v>
      </c>
      <c r="E23" s="4">
        <f>E25</f>
        <v>11590</v>
      </c>
      <c r="F23" s="4">
        <f t="shared" si="0"/>
        <v>3398</v>
      </c>
      <c r="G23" s="4">
        <f t="shared" si="1"/>
        <v>77.328529490258873</v>
      </c>
      <c r="H23" s="19"/>
    </row>
    <row r="24" spans="1:8">
      <c r="A24" s="17" t="s">
        <v>355</v>
      </c>
      <c r="B24" s="11" t="s">
        <v>356</v>
      </c>
      <c r="C24" s="4"/>
      <c r="D24" s="4"/>
      <c r="E24" s="4"/>
      <c r="F24" s="4">
        <f t="shared" si="0"/>
        <v>0</v>
      </c>
      <c r="G24" s="4">
        <v>0</v>
      </c>
      <c r="H24" s="19"/>
    </row>
    <row r="25" spans="1:8">
      <c r="A25" s="17" t="s">
        <v>360</v>
      </c>
      <c r="B25" s="11" t="s">
        <v>359</v>
      </c>
      <c r="C25" s="4">
        <v>10308</v>
      </c>
      <c r="D25" s="4">
        <v>14988</v>
      </c>
      <c r="E25" s="4">
        <v>11590</v>
      </c>
      <c r="F25" s="4">
        <f t="shared" si="0"/>
        <v>3398</v>
      </c>
      <c r="G25" s="4">
        <f t="shared" si="1"/>
        <v>77.328529490258873</v>
      </c>
      <c r="H25" s="19"/>
    </row>
    <row r="26" spans="1:8" ht="20.100000000000001" customHeight="1">
      <c r="A26" s="17" t="s">
        <v>221</v>
      </c>
      <c r="B26" s="21">
        <v>1031</v>
      </c>
      <c r="C26" s="20"/>
      <c r="D26" s="20"/>
      <c r="E26" s="20"/>
      <c r="F26" s="4">
        <f t="shared" si="0"/>
        <v>0</v>
      </c>
      <c r="G26" s="4">
        <v>0</v>
      </c>
      <c r="H26" s="19"/>
    </row>
    <row r="27" spans="1:8" s="12" customFormat="1" ht="20.100000000000001" customHeight="1">
      <c r="A27" s="13" t="s">
        <v>228</v>
      </c>
      <c r="B27" s="14">
        <v>1040</v>
      </c>
      <c r="C27" s="18">
        <f>SUM(C28:C49)</f>
        <v>3971</v>
      </c>
      <c r="D27" s="18">
        <f>SUM(D28:D49)</f>
        <v>5227</v>
      </c>
      <c r="E27" s="18">
        <f>SUM(E28:E49)</f>
        <v>4681</v>
      </c>
      <c r="F27" s="15">
        <f t="shared" si="0"/>
        <v>546</v>
      </c>
      <c r="G27" s="15">
        <f t="shared" si="1"/>
        <v>89.554237612397159</v>
      </c>
      <c r="H27" s="16"/>
    </row>
    <row r="28" spans="1:8" ht="36">
      <c r="A28" s="17" t="s">
        <v>110</v>
      </c>
      <c r="B28" s="21">
        <v>1041</v>
      </c>
      <c r="C28" s="4">
        <v>248</v>
      </c>
      <c r="D28" s="4">
        <v>882</v>
      </c>
      <c r="E28" s="4">
        <f>570+14+38</f>
        <v>622</v>
      </c>
      <c r="F28" s="4">
        <f t="shared" si="0"/>
        <v>260</v>
      </c>
      <c r="G28" s="4">
        <f t="shared" si="1"/>
        <v>70.521541950113374</v>
      </c>
      <c r="H28" s="19"/>
    </row>
    <row r="29" spans="1:8" ht="20.100000000000001" customHeight="1">
      <c r="A29" s="17" t="s">
        <v>210</v>
      </c>
      <c r="B29" s="21">
        <v>1042</v>
      </c>
      <c r="C29" s="4"/>
      <c r="D29" s="4"/>
      <c r="E29" s="4"/>
      <c r="F29" s="4"/>
      <c r="G29" s="4"/>
      <c r="H29" s="19"/>
    </row>
    <row r="30" spans="1:8" ht="20.100000000000001" customHeight="1">
      <c r="A30" s="17" t="s">
        <v>62</v>
      </c>
      <c r="B30" s="21">
        <v>1043</v>
      </c>
      <c r="C30" s="4"/>
      <c r="D30" s="4"/>
      <c r="E30" s="4"/>
      <c r="F30" s="4"/>
      <c r="G30" s="4"/>
      <c r="H30" s="19"/>
    </row>
    <row r="31" spans="1:8" ht="20.100000000000001" customHeight="1">
      <c r="A31" s="17" t="s">
        <v>21</v>
      </c>
      <c r="B31" s="21">
        <v>1044</v>
      </c>
      <c r="C31" s="4">
        <v>56</v>
      </c>
      <c r="D31" s="4"/>
      <c r="E31" s="4"/>
      <c r="F31" s="4"/>
      <c r="G31" s="4"/>
      <c r="H31" s="19"/>
    </row>
    <row r="32" spans="1:8" ht="20.100000000000001" customHeight="1">
      <c r="A32" s="17" t="s">
        <v>22</v>
      </c>
      <c r="B32" s="21">
        <v>1045</v>
      </c>
      <c r="C32" s="4"/>
      <c r="D32" s="4"/>
      <c r="E32" s="4"/>
      <c r="F32" s="4"/>
      <c r="G32" s="4"/>
      <c r="H32" s="19"/>
    </row>
    <row r="33" spans="1:8" ht="20.100000000000001" customHeight="1">
      <c r="A33" s="17" t="s">
        <v>38</v>
      </c>
      <c r="B33" s="21">
        <v>1046</v>
      </c>
      <c r="C33" s="4"/>
      <c r="D33" s="4"/>
      <c r="E33" s="4"/>
      <c r="F33" s="4">
        <f t="shared" si="0"/>
        <v>0</v>
      </c>
      <c r="G33" s="4" t="e">
        <f t="shared" si="1"/>
        <v>#DIV/0!</v>
      </c>
      <c r="H33" s="19"/>
    </row>
    <row r="34" spans="1:8" ht="20.100000000000001" customHeight="1">
      <c r="A34" s="17" t="s">
        <v>459</v>
      </c>
      <c r="B34" s="21">
        <v>1047</v>
      </c>
      <c r="C34" s="4">
        <v>9</v>
      </c>
      <c r="D34" s="4">
        <v>9</v>
      </c>
      <c r="E34" s="4">
        <v>13</v>
      </c>
      <c r="F34" s="4">
        <f t="shared" si="0"/>
        <v>-4</v>
      </c>
      <c r="G34" s="4">
        <f t="shared" si="1"/>
        <v>144.44444444444446</v>
      </c>
      <c r="H34" s="19"/>
    </row>
    <row r="35" spans="1:8" ht="20.100000000000001" customHeight="1">
      <c r="A35" s="17" t="s">
        <v>39</v>
      </c>
      <c r="B35" s="21">
        <v>1048</v>
      </c>
      <c r="C35" s="4">
        <v>2717</v>
      </c>
      <c r="D35" s="4">
        <v>3419</v>
      </c>
      <c r="E35" s="4">
        <v>2797</v>
      </c>
      <c r="F35" s="4">
        <f t="shared" si="0"/>
        <v>622</v>
      </c>
      <c r="G35" s="4">
        <f t="shared" si="1"/>
        <v>81.80754606610121</v>
      </c>
      <c r="H35" s="19"/>
    </row>
    <row r="36" spans="1:8" ht="20.100000000000001" customHeight="1">
      <c r="A36" s="17" t="s">
        <v>40</v>
      </c>
      <c r="B36" s="21">
        <v>1049</v>
      </c>
      <c r="C36" s="4">
        <v>576</v>
      </c>
      <c r="D36" s="4">
        <v>717</v>
      </c>
      <c r="E36" s="4">
        <v>601</v>
      </c>
      <c r="F36" s="4">
        <f t="shared" si="0"/>
        <v>116</v>
      </c>
      <c r="G36" s="4">
        <f t="shared" si="1"/>
        <v>83.821478382147845</v>
      </c>
      <c r="H36" s="19"/>
    </row>
    <row r="37" spans="1:8" ht="36">
      <c r="A37" s="17" t="s">
        <v>41</v>
      </c>
      <c r="B37" s="21">
        <v>1050</v>
      </c>
      <c r="C37" s="4"/>
      <c r="D37" s="20"/>
      <c r="E37" s="20"/>
      <c r="F37" s="4"/>
      <c r="G37" s="4"/>
      <c r="H37" s="19"/>
    </row>
    <row r="38" spans="1:8" ht="54">
      <c r="A38" s="17" t="s">
        <v>42</v>
      </c>
      <c r="B38" s="21">
        <v>1051</v>
      </c>
      <c r="C38" s="4"/>
      <c r="D38" s="20"/>
      <c r="E38" s="20"/>
      <c r="F38" s="4"/>
      <c r="G38" s="4"/>
      <c r="H38" s="19"/>
    </row>
    <row r="39" spans="1:8" ht="36">
      <c r="A39" s="17" t="s">
        <v>43</v>
      </c>
      <c r="B39" s="21">
        <v>1052</v>
      </c>
      <c r="C39" s="4"/>
      <c r="D39" s="20"/>
      <c r="E39" s="4"/>
      <c r="F39" s="4"/>
      <c r="G39" s="4"/>
      <c r="H39" s="19"/>
    </row>
    <row r="40" spans="1:8" ht="36">
      <c r="A40" s="17" t="s">
        <v>44</v>
      </c>
      <c r="B40" s="21">
        <v>1053</v>
      </c>
      <c r="C40" s="4"/>
      <c r="D40" s="20"/>
      <c r="E40" s="20"/>
      <c r="F40" s="4"/>
      <c r="G40" s="4"/>
      <c r="H40" s="19"/>
    </row>
    <row r="41" spans="1:8" ht="20.100000000000001" customHeight="1">
      <c r="A41" s="17" t="s">
        <v>45</v>
      </c>
      <c r="B41" s="21">
        <v>1054</v>
      </c>
      <c r="C41" s="4">
        <v>27</v>
      </c>
      <c r="D41" s="4">
        <v>15</v>
      </c>
      <c r="E41" s="4">
        <v>4</v>
      </c>
      <c r="F41" s="4">
        <f t="shared" si="0"/>
        <v>11</v>
      </c>
      <c r="G41" s="4">
        <f t="shared" si="1"/>
        <v>26.666666666666668</v>
      </c>
      <c r="H41" s="19"/>
    </row>
    <row r="42" spans="1:8" ht="20.100000000000001" customHeight="1">
      <c r="A42" s="17" t="s">
        <v>66</v>
      </c>
      <c r="B42" s="21">
        <v>1055</v>
      </c>
      <c r="C42" s="4">
        <v>23</v>
      </c>
      <c r="D42" s="4">
        <v>18</v>
      </c>
      <c r="E42" s="4">
        <f>21+4</f>
        <v>25</v>
      </c>
      <c r="F42" s="4">
        <f t="shared" si="0"/>
        <v>-7</v>
      </c>
      <c r="G42" s="4">
        <f t="shared" si="1"/>
        <v>138.88888888888889</v>
      </c>
      <c r="H42" s="19"/>
    </row>
    <row r="43" spans="1:8" ht="20.100000000000001" customHeight="1">
      <c r="A43" s="17" t="s">
        <v>46</v>
      </c>
      <c r="B43" s="21">
        <v>1056</v>
      </c>
      <c r="C43" s="20"/>
      <c r="D43" s="20"/>
      <c r="E43" s="20"/>
      <c r="F43" s="4"/>
      <c r="G43" s="4"/>
      <c r="H43" s="19"/>
    </row>
    <row r="44" spans="1:8" ht="20.100000000000001" customHeight="1">
      <c r="A44" s="17" t="s">
        <v>47</v>
      </c>
      <c r="B44" s="21">
        <v>1057</v>
      </c>
      <c r="C44" s="20"/>
      <c r="D44" s="20"/>
      <c r="E44" s="20"/>
      <c r="F44" s="4"/>
      <c r="G44" s="4"/>
      <c r="H44" s="19"/>
    </row>
    <row r="45" spans="1:8" ht="36">
      <c r="A45" s="17" t="s">
        <v>48</v>
      </c>
      <c r="B45" s="21">
        <v>1058</v>
      </c>
      <c r="C45" s="4">
        <v>93</v>
      </c>
      <c r="D45" s="4">
        <v>126</v>
      </c>
      <c r="E45" s="4">
        <v>141</v>
      </c>
      <c r="F45" s="4">
        <f t="shared" si="0"/>
        <v>-15</v>
      </c>
      <c r="G45" s="4">
        <f t="shared" si="1"/>
        <v>111.9047619047619</v>
      </c>
      <c r="H45" s="19"/>
    </row>
    <row r="46" spans="1:8" ht="36">
      <c r="A46" s="17" t="s">
        <v>49</v>
      </c>
      <c r="B46" s="21">
        <v>1059</v>
      </c>
      <c r="C46" s="4"/>
      <c r="D46" s="20"/>
      <c r="E46" s="20"/>
      <c r="F46" s="4"/>
      <c r="G46" s="4"/>
      <c r="H46" s="19"/>
    </row>
    <row r="47" spans="1:8" ht="54">
      <c r="A47" s="17" t="s">
        <v>76</v>
      </c>
      <c r="B47" s="21">
        <v>1060</v>
      </c>
      <c r="C47" s="4"/>
      <c r="D47" s="20"/>
      <c r="E47" s="20"/>
      <c r="F47" s="4"/>
      <c r="G47" s="4"/>
      <c r="H47" s="19"/>
    </row>
    <row r="48" spans="1:8" ht="20.25" customHeight="1">
      <c r="A48" s="17" t="s">
        <v>50</v>
      </c>
      <c r="B48" s="21">
        <v>1061</v>
      </c>
      <c r="C48" s="4"/>
      <c r="D48" s="20"/>
      <c r="E48" s="20"/>
      <c r="F48" s="4"/>
      <c r="G48" s="4"/>
      <c r="H48" s="19"/>
    </row>
    <row r="49" spans="1:8" ht="42" customHeight="1">
      <c r="A49" s="17" t="s">
        <v>361</v>
      </c>
      <c r="B49" s="21">
        <v>1062</v>
      </c>
      <c r="C49" s="4">
        <f>C50+C53+C54</f>
        <v>222</v>
      </c>
      <c r="D49" s="4">
        <f>D50+D53</f>
        <v>41</v>
      </c>
      <c r="E49" s="4">
        <f>SUM(E50:E56)</f>
        <v>478</v>
      </c>
      <c r="F49" s="4">
        <f t="shared" si="0"/>
        <v>-437</v>
      </c>
      <c r="G49" s="4">
        <f>E49/D49%</f>
        <v>1165.8536585365855</v>
      </c>
      <c r="H49" s="19"/>
    </row>
    <row r="50" spans="1:8">
      <c r="A50" s="17" t="s">
        <v>372</v>
      </c>
      <c r="B50" s="11" t="s">
        <v>352</v>
      </c>
      <c r="C50" s="4">
        <v>99</v>
      </c>
      <c r="D50" s="4">
        <v>26</v>
      </c>
      <c r="E50" s="4">
        <v>9</v>
      </c>
      <c r="F50" s="4">
        <f t="shared" si="0"/>
        <v>17</v>
      </c>
      <c r="G50" s="4">
        <f t="shared" ref="G50:G53" si="2">E50/D50%</f>
        <v>34.615384615384613</v>
      </c>
      <c r="H50" s="19"/>
    </row>
    <row r="51" spans="1:8">
      <c r="A51" s="17" t="s">
        <v>479</v>
      </c>
      <c r="B51" s="11" t="s">
        <v>438</v>
      </c>
      <c r="C51" s="4"/>
      <c r="D51" s="4"/>
      <c r="E51" s="4">
        <v>113</v>
      </c>
      <c r="F51" s="4"/>
      <c r="G51" s="4"/>
      <c r="H51" s="19"/>
    </row>
    <row r="52" spans="1:8">
      <c r="A52" s="17" t="s">
        <v>481</v>
      </c>
      <c r="B52" s="11" t="s">
        <v>455</v>
      </c>
      <c r="C52" s="4"/>
      <c r="D52" s="4"/>
      <c r="E52" s="4">
        <v>121</v>
      </c>
      <c r="F52" s="4"/>
      <c r="G52" s="4"/>
      <c r="H52" s="19"/>
    </row>
    <row r="53" spans="1:8">
      <c r="A53" s="17" t="s">
        <v>353</v>
      </c>
      <c r="B53" s="11" t="s">
        <v>476</v>
      </c>
      <c r="C53" s="4">
        <v>15</v>
      </c>
      <c r="D53" s="4">
        <v>15</v>
      </c>
      <c r="E53" s="4">
        <v>7</v>
      </c>
      <c r="F53" s="4">
        <f t="shared" si="0"/>
        <v>8</v>
      </c>
      <c r="G53" s="4">
        <f t="shared" si="2"/>
        <v>46.666666666666671</v>
      </c>
      <c r="H53" s="19"/>
    </row>
    <row r="54" spans="1:8">
      <c r="A54" s="17" t="s">
        <v>456</v>
      </c>
      <c r="B54" s="11" t="s">
        <v>480</v>
      </c>
      <c r="C54" s="4">
        <v>108</v>
      </c>
      <c r="D54" s="4"/>
      <c r="E54" s="4">
        <v>102</v>
      </c>
      <c r="F54" s="4">
        <f t="shared" ref="F54" si="3">D54-E54</f>
        <v>-102</v>
      </c>
      <c r="G54" s="4" t="e">
        <f t="shared" ref="G54" si="4">E54/D54%</f>
        <v>#DIV/0!</v>
      </c>
      <c r="H54" s="19"/>
    </row>
    <row r="55" spans="1:8">
      <c r="A55" s="17" t="s">
        <v>475</v>
      </c>
      <c r="B55" s="11" t="s">
        <v>482</v>
      </c>
      <c r="C55" s="4"/>
      <c r="D55" s="4"/>
      <c r="E55" s="4">
        <v>100</v>
      </c>
      <c r="F55" s="4">
        <f>D55-E55</f>
        <v>-100</v>
      </c>
      <c r="G55" s="4" t="e">
        <f t="shared" ref="G55" si="5">E55/D55%</f>
        <v>#DIV/0!</v>
      </c>
      <c r="H55" s="19"/>
    </row>
    <row r="56" spans="1:8">
      <c r="A56" s="17" t="s">
        <v>484</v>
      </c>
      <c r="B56" s="11" t="s">
        <v>485</v>
      </c>
      <c r="C56" s="4"/>
      <c r="D56" s="4"/>
      <c r="E56" s="4">
        <v>26</v>
      </c>
      <c r="F56" s="4">
        <f>D56-E56</f>
        <v>-26</v>
      </c>
      <c r="G56" s="4" t="e">
        <f t="shared" ref="G56" si="6">E56/D56%</f>
        <v>#DIV/0!</v>
      </c>
      <c r="H56" s="19"/>
    </row>
    <row r="57" spans="1:8" ht="20.100000000000001" customHeight="1">
      <c r="A57" s="13" t="s">
        <v>229</v>
      </c>
      <c r="B57" s="14">
        <v>1070</v>
      </c>
      <c r="C57" s="18">
        <f t="shared" ref="C57:E57" si="7">SUM(C58:C63)</f>
        <v>0</v>
      </c>
      <c r="D57" s="18">
        <f>SUM(D58:D63)</f>
        <v>0</v>
      </c>
      <c r="E57" s="18">
        <f t="shared" si="7"/>
        <v>0</v>
      </c>
      <c r="F57" s="15">
        <f t="shared" si="0"/>
        <v>0</v>
      </c>
      <c r="G57" s="15">
        <v>0</v>
      </c>
      <c r="H57" s="19"/>
    </row>
    <row r="58" spans="1:8" ht="20.100000000000001" customHeight="1">
      <c r="A58" s="17" t="s">
        <v>188</v>
      </c>
      <c r="B58" s="21">
        <v>1071</v>
      </c>
      <c r="C58" s="4"/>
      <c r="D58" s="4"/>
      <c r="E58" s="4"/>
      <c r="F58" s="4"/>
      <c r="G58" s="4"/>
      <c r="H58" s="19"/>
    </row>
    <row r="59" spans="1:8" ht="20.100000000000001" customHeight="1">
      <c r="A59" s="17" t="s">
        <v>189</v>
      </c>
      <c r="B59" s="21">
        <v>1072</v>
      </c>
      <c r="C59" s="4"/>
      <c r="D59" s="4"/>
      <c r="E59" s="4"/>
      <c r="F59" s="4"/>
      <c r="G59" s="4"/>
      <c r="H59" s="19"/>
    </row>
    <row r="60" spans="1:8" ht="20.100000000000001" customHeight="1">
      <c r="A60" s="17" t="s">
        <v>39</v>
      </c>
      <c r="B60" s="21">
        <v>1073</v>
      </c>
      <c r="C60" s="4"/>
      <c r="D60" s="4"/>
      <c r="E60" s="4"/>
      <c r="F60" s="4"/>
      <c r="G60" s="4"/>
      <c r="H60" s="19"/>
    </row>
    <row r="61" spans="1:8" ht="36">
      <c r="A61" s="17" t="s">
        <v>63</v>
      </c>
      <c r="B61" s="21">
        <v>1074</v>
      </c>
      <c r="C61" s="4"/>
      <c r="D61" s="4"/>
      <c r="E61" s="4"/>
      <c r="F61" s="4"/>
      <c r="G61" s="4"/>
      <c r="H61" s="19"/>
    </row>
    <row r="62" spans="1:8" ht="20.100000000000001" customHeight="1">
      <c r="A62" s="17" t="s">
        <v>79</v>
      </c>
      <c r="B62" s="21">
        <v>1075</v>
      </c>
      <c r="C62" s="4"/>
      <c r="D62" s="4"/>
      <c r="E62" s="4"/>
      <c r="F62" s="4"/>
      <c r="G62" s="4"/>
      <c r="H62" s="19"/>
    </row>
    <row r="63" spans="1:8" ht="20.100000000000001" customHeight="1">
      <c r="A63" s="17" t="s">
        <v>127</v>
      </c>
      <c r="B63" s="21">
        <v>1076</v>
      </c>
      <c r="C63" s="4"/>
      <c r="D63" s="4"/>
      <c r="E63" s="4"/>
      <c r="F63" s="4"/>
      <c r="G63" s="4"/>
      <c r="H63" s="19"/>
    </row>
    <row r="64" spans="1:8" s="12" customFormat="1" ht="17.399999999999999">
      <c r="A64" s="22" t="s">
        <v>80</v>
      </c>
      <c r="B64" s="14">
        <v>1080</v>
      </c>
      <c r="C64" s="18">
        <f t="shared" ref="C64" si="8">SUM(C65:C69)</f>
        <v>0</v>
      </c>
      <c r="D64" s="18">
        <f>D70+D71+D72</f>
        <v>32</v>
      </c>
      <c r="E64" s="18">
        <f>E70+E71+E72</f>
        <v>30</v>
      </c>
      <c r="F64" s="15">
        <f t="shared" si="0"/>
        <v>2</v>
      </c>
      <c r="G64" s="15">
        <f t="shared" si="1"/>
        <v>93.75</v>
      </c>
      <c r="H64" s="16"/>
    </row>
    <row r="65" spans="1:8" ht="20.100000000000001" customHeight="1">
      <c r="A65" s="17" t="s">
        <v>72</v>
      </c>
      <c r="B65" s="23">
        <v>1081</v>
      </c>
      <c r="C65" s="4"/>
      <c r="D65" s="4"/>
      <c r="E65" s="4"/>
      <c r="F65" s="4"/>
      <c r="G65" s="15"/>
      <c r="H65" s="19"/>
    </row>
    <row r="66" spans="1:8">
      <c r="A66" s="17" t="s">
        <v>51</v>
      </c>
      <c r="B66" s="23">
        <v>1082</v>
      </c>
      <c r="C66" s="4"/>
      <c r="D66" s="4"/>
      <c r="E66" s="4"/>
      <c r="F66" s="4"/>
      <c r="G66" s="15"/>
      <c r="H66" s="19"/>
    </row>
    <row r="67" spans="1:8">
      <c r="A67" s="17" t="s">
        <v>61</v>
      </c>
      <c r="B67" s="23">
        <v>1083</v>
      </c>
      <c r="C67" s="4"/>
      <c r="D67" s="4"/>
      <c r="E67" s="4"/>
      <c r="F67" s="4"/>
      <c r="G67" s="15"/>
      <c r="H67" s="19"/>
    </row>
    <row r="68" spans="1:8" ht="20.100000000000001" customHeight="1">
      <c r="A68" s="17" t="s">
        <v>221</v>
      </c>
      <c r="B68" s="23">
        <v>1084</v>
      </c>
      <c r="C68" s="4"/>
      <c r="D68" s="4"/>
      <c r="E68" s="4"/>
      <c r="F68" s="4"/>
      <c r="G68" s="15"/>
      <c r="H68" s="19"/>
    </row>
    <row r="69" spans="1:8" ht="20.100000000000001" customHeight="1">
      <c r="A69" s="17" t="s">
        <v>250</v>
      </c>
      <c r="B69" s="23">
        <v>1085</v>
      </c>
      <c r="C69" s="4">
        <f>C70+C71+C72</f>
        <v>0</v>
      </c>
      <c r="D69" s="4">
        <f>D70+D71+D72</f>
        <v>32</v>
      </c>
      <c r="E69" s="4">
        <f>E70+E71+E72</f>
        <v>30</v>
      </c>
      <c r="F69" s="4">
        <f>F70+F71+F72</f>
        <v>0</v>
      </c>
      <c r="G69" s="4">
        <f t="shared" si="1"/>
        <v>93.75</v>
      </c>
      <c r="H69" s="19"/>
    </row>
    <row r="70" spans="1:8" ht="20.100000000000001" customHeight="1">
      <c r="A70" s="24" t="s">
        <v>460</v>
      </c>
      <c r="B70" s="11" t="s">
        <v>362</v>
      </c>
      <c r="C70" s="4"/>
      <c r="D70" s="4">
        <v>32</v>
      </c>
      <c r="E70" s="4">
        <v>30</v>
      </c>
      <c r="F70" s="4"/>
      <c r="G70" s="4">
        <f t="shared" si="1"/>
        <v>93.75</v>
      </c>
      <c r="H70" s="19"/>
    </row>
    <row r="71" spans="1:8" ht="20.100000000000001" customHeight="1">
      <c r="A71" s="24" t="s">
        <v>364</v>
      </c>
      <c r="B71" s="11" t="s">
        <v>363</v>
      </c>
      <c r="C71" s="4"/>
      <c r="D71" s="4"/>
      <c r="E71" s="20"/>
      <c r="F71" s="4">
        <f t="shared" si="0"/>
        <v>0</v>
      </c>
      <c r="G71" s="4" t="e">
        <f t="shared" si="1"/>
        <v>#DIV/0!</v>
      </c>
      <c r="H71" s="19"/>
    </row>
    <row r="72" spans="1:8" ht="20.100000000000001" customHeight="1">
      <c r="A72" s="24" t="s">
        <v>353</v>
      </c>
      <c r="B72" s="11"/>
      <c r="C72" s="4"/>
      <c r="D72" s="4"/>
      <c r="E72" s="4"/>
      <c r="F72" s="4"/>
      <c r="G72" s="15"/>
      <c r="H72" s="19"/>
    </row>
    <row r="73" spans="1:8" s="12" customFormat="1" ht="34.799999999999997">
      <c r="A73" s="13" t="s">
        <v>4</v>
      </c>
      <c r="B73" s="14">
        <v>1100</v>
      </c>
      <c r="C73" s="18">
        <f t="shared" ref="C73:G73" si="9">C22+C23-C27-C57-C64</f>
        <v>-70</v>
      </c>
      <c r="D73" s="18">
        <f>D22+D23-D27-D57-D64</f>
        <v>1</v>
      </c>
      <c r="E73" s="18">
        <f>E22+E23-E27-E57-E64</f>
        <v>-917</v>
      </c>
      <c r="F73" s="18">
        <f t="shared" si="9"/>
        <v>918</v>
      </c>
      <c r="G73" s="18">
        <f t="shared" si="9"/>
        <v>-25.835905490559341</v>
      </c>
      <c r="H73" s="16"/>
    </row>
    <row r="74" spans="1:8">
      <c r="A74" s="17" t="s">
        <v>112</v>
      </c>
      <c r="B74" s="21">
        <v>1110</v>
      </c>
      <c r="C74" s="4"/>
      <c r="D74" s="4"/>
      <c r="E74" s="4"/>
      <c r="F74" s="4"/>
      <c r="G74" s="15"/>
      <c r="H74" s="19"/>
    </row>
    <row r="75" spans="1:8" ht="20.100000000000001" customHeight="1">
      <c r="A75" s="17" t="s">
        <v>461</v>
      </c>
      <c r="B75" s="21">
        <v>1120</v>
      </c>
      <c r="C75" s="4">
        <v>185</v>
      </c>
      <c r="D75" s="4">
        <v>240</v>
      </c>
      <c r="E75" s="4">
        <v>933</v>
      </c>
      <c r="F75" s="4"/>
      <c r="G75" s="15"/>
      <c r="H75" s="19"/>
    </row>
    <row r="76" spans="1:8">
      <c r="A76" s="17" t="s">
        <v>114</v>
      </c>
      <c r="B76" s="21">
        <v>1130</v>
      </c>
      <c r="C76" s="4"/>
      <c r="D76" s="4"/>
      <c r="E76" s="4"/>
      <c r="F76" s="4"/>
      <c r="G76" s="15"/>
      <c r="H76" s="19"/>
    </row>
    <row r="77" spans="1:8" ht="20.100000000000001" customHeight="1">
      <c r="A77" s="17" t="s">
        <v>113</v>
      </c>
      <c r="B77" s="21">
        <v>1140</v>
      </c>
      <c r="C77" s="4"/>
      <c r="D77" s="4"/>
      <c r="E77" s="4"/>
      <c r="F77" s="4"/>
      <c r="G77" s="15"/>
      <c r="H77" s="19"/>
    </row>
    <row r="78" spans="1:8">
      <c r="A78" s="17" t="s">
        <v>222</v>
      </c>
      <c r="B78" s="21">
        <v>1150</v>
      </c>
      <c r="C78" s="4">
        <f>C79</f>
        <v>0</v>
      </c>
      <c r="D78" s="4">
        <f>D79</f>
        <v>0</v>
      </c>
      <c r="E78" s="4">
        <f>E79</f>
        <v>48</v>
      </c>
      <c r="F78" s="4">
        <f>D78-E78</f>
        <v>-48</v>
      </c>
      <c r="G78" s="4" t="e">
        <f>E78/D78%</f>
        <v>#DIV/0!</v>
      </c>
      <c r="H78" s="19"/>
    </row>
    <row r="79" spans="1:8">
      <c r="A79" s="17" t="s">
        <v>375</v>
      </c>
      <c r="B79" s="11" t="s">
        <v>376</v>
      </c>
      <c r="C79" s="4"/>
      <c r="D79" s="4"/>
      <c r="E79" s="4">
        <v>48</v>
      </c>
      <c r="F79" s="4">
        <f>D79-E79</f>
        <v>-48</v>
      </c>
      <c r="G79" s="4" t="e">
        <f>E79/D79%</f>
        <v>#DIV/0!</v>
      </c>
      <c r="H79" s="19"/>
    </row>
    <row r="80" spans="1:8" ht="36">
      <c r="A80" s="17" t="s">
        <v>390</v>
      </c>
      <c r="B80" s="11" t="s">
        <v>389</v>
      </c>
      <c r="C80" s="4"/>
      <c r="D80" s="4"/>
      <c r="E80" s="4"/>
      <c r="F80" s="4"/>
      <c r="G80" s="15"/>
      <c r="H80" s="19"/>
    </row>
    <row r="81" spans="1:9" ht="20.100000000000001" customHeight="1">
      <c r="A81" s="17" t="s">
        <v>221</v>
      </c>
      <c r="B81" s="21">
        <v>1151</v>
      </c>
      <c r="C81" s="4"/>
      <c r="D81" s="4"/>
      <c r="E81" s="4"/>
      <c r="F81" s="4"/>
      <c r="G81" s="4"/>
      <c r="H81" s="19"/>
    </row>
    <row r="82" spans="1:9">
      <c r="A82" s="17" t="s">
        <v>223</v>
      </c>
      <c r="B82" s="21">
        <v>1160</v>
      </c>
      <c r="C82" s="4"/>
      <c r="D82" s="4"/>
      <c r="E82" s="4"/>
      <c r="F82" s="4"/>
      <c r="G82" s="4"/>
      <c r="H82" s="19"/>
    </row>
    <row r="83" spans="1:9" ht="20.100000000000001" customHeight="1">
      <c r="A83" s="17" t="s">
        <v>221</v>
      </c>
      <c r="B83" s="21">
        <v>1161</v>
      </c>
      <c r="C83" s="4"/>
      <c r="D83" s="4"/>
      <c r="E83" s="4"/>
      <c r="F83" s="4"/>
      <c r="G83" s="4"/>
      <c r="H83" s="19"/>
    </row>
    <row r="84" spans="1:9" s="12" customFormat="1" ht="17.399999999999999">
      <c r="A84" s="13" t="s">
        <v>99</v>
      </c>
      <c r="B84" s="14">
        <v>1170</v>
      </c>
      <c r="C84" s="18">
        <f>C73+C74+C75+C78-C77-C76-C82</f>
        <v>115</v>
      </c>
      <c r="D84" s="18">
        <f>D73+D74+D75+D78-D77-D76-D82</f>
        <v>241</v>
      </c>
      <c r="E84" s="18">
        <f>E73+E74+E75+E78-E77-E76-E82</f>
        <v>64</v>
      </c>
      <c r="F84" s="15">
        <f t="shared" ref="F84:F89" si="10">D84-E84</f>
        <v>177</v>
      </c>
      <c r="G84" s="15">
        <f t="shared" ref="G84:G88" si="11">E84/D84%</f>
        <v>26.556016597510371</v>
      </c>
      <c r="H84" s="16"/>
    </row>
    <row r="85" spans="1:9" ht="20.100000000000001" customHeight="1">
      <c r="A85" s="17" t="s">
        <v>140</v>
      </c>
      <c r="B85" s="21">
        <v>1180</v>
      </c>
      <c r="C85" s="4"/>
      <c r="D85" s="4"/>
      <c r="E85" s="4">
        <v>4</v>
      </c>
      <c r="F85" s="4"/>
      <c r="G85" s="4"/>
      <c r="H85" s="25"/>
      <c r="I85" s="5" t="s">
        <v>446</v>
      </c>
    </row>
    <row r="86" spans="1:9" ht="36">
      <c r="A86" s="17" t="s">
        <v>141</v>
      </c>
      <c r="B86" s="21">
        <v>1190</v>
      </c>
      <c r="C86" s="4"/>
      <c r="D86" s="4"/>
      <c r="E86" s="4"/>
      <c r="F86" s="4"/>
      <c r="G86" s="4"/>
      <c r="H86" s="19"/>
    </row>
    <row r="87" spans="1:9" s="12" customFormat="1" ht="17.399999999999999">
      <c r="A87" s="13" t="s">
        <v>100</v>
      </c>
      <c r="B87" s="14">
        <v>1200</v>
      </c>
      <c r="C87" s="18">
        <f t="shared" ref="C87" si="12">C84-C85-C86</f>
        <v>115</v>
      </c>
      <c r="D87" s="18">
        <f>D84-D85-D86</f>
        <v>241</v>
      </c>
      <c r="E87" s="18">
        <f>E84-E85-E86</f>
        <v>60</v>
      </c>
      <c r="F87" s="15">
        <f t="shared" si="10"/>
        <v>181</v>
      </c>
      <c r="G87" s="15">
        <f t="shared" si="11"/>
        <v>24.896265560165972</v>
      </c>
      <c r="H87" s="16"/>
    </row>
    <row r="88" spans="1:9" ht="20.100000000000001" customHeight="1">
      <c r="A88" s="17" t="s">
        <v>24</v>
      </c>
      <c r="B88" s="11">
        <v>1201</v>
      </c>
      <c r="C88" s="26">
        <v>115</v>
      </c>
      <c r="D88" s="26">
        <v>241</v>
      </c>
      <c r="E88" s="26"/>
      <c r="F88" s="4">
        <f t="shared" si="10"/>
        <v>241</v>
      </c>
      <c r="G88" s="4">
        <f t="shared" si="11"/>
        <v>0</v>
      </c>
      <c r="H88" s="19"/>
    </row>
    <row r="89" spans="1:9" ht="20.100000000000001" customHeight="1">
      <c r="A89" s="17" t="s">
        <v>25</v>
      </c>
      <c r="B89" s="11">
        <v>1202</v>
      </c>
      <c r="C89" s="26">
        <f t="shared" ref="C89:E89" si="13">SUMIF(C87,"&lt;0")</f>
        <v>0</v>
      </c>
      <c r="D89" s="26">
        <f t="shared" si="13"/>
        <v>0</v>
      </c>
      <c r="E89" s="26">
        <f t="shared" si="13"/>
        <v>0</v>
      </c>
      <c r="F89" s="4">
        <f t="shared" si="10"/>
        <v>0</v>
      </c>
      <c r="G89" s="4">
        <v>0</v>
      </c>
      <c r="H89" s="19"/>
    </row>
    <row r="90" spans="1:9" ht="19.5" customHeight="1">
      <c r="A90" s="17" t="s">
        <v>251</v>
      </c>
      <c r="B90" s="21">
        <v>1210</v>
      </c>
      <c r="C90" s="4"/>
      <c r="D90" s="4"/>
      <c r="E90" s="4"/>
      <c r="F90" s="4"/>
      <c r="G90" s="4"/>
      <c r="H90" s="19"/>
    </row>
    <row r="91" spans="1:9" s="12" customFormat="1" ht="20.100000000000001" customHeight="1">
      <c r="A91" s="222" t="s">
        <v>287</v>
      </c>
      <c r="B91" s="223"/>
      <c r="C91" s="223"/>
      <c r="D91" s="223"/>
      <c r="E91" s="223"/>
      <c r="F91" s="223"/>
      <c r="G91" s="223"/>
      <c r="H91" s="224"/>
    </row>
    <row r="92" spans="1:9" ht="42.75" customHeight="1">
      <c r="A92" s="1" t="s">
        <v>269</v>
      </c>
      <c r="B92" s="11">
        <v>1300</v>
      </c>
      <c r="C92" s="26">
        <f>C23-C64</f>
        <v>10308</v>
      </c>
      <c r="D92" s="26">
        <f>D23-D64</f>
        <v>14956</v>
      </c>
      <c r="E92" s="26">
        <f>E23-E64</f>
        <v>11560</v>
      </c>
      <c r="F92" s="26">
        <f>D92-E92</f>
        <v>3396</v>
      </c>
      <c r="G92" s="26">
        <f>E92/D92%</f>
        <v>77.293393955603108</v>
      </c>
      <c r="H92" s="19"/>
    </row>
    <row r="93" spans="1:9" ht="72">
      <c r="A93" s="17" t="s">
        <v>263</v>
      </c>
      <c r="B93" s="11">
        <v>1310</v>
      </c>
      <c r="C93" s="26">
        <f>C74+C75-C76-C77</f>
        <v>185</v>
      </c>
      <c r="D93" s="26">
        <f>D74+D75-D76-D77</f>
        <v>240</v>
      </c>
      <c r="E93" s="26">
        <f t="shared" ref="E93:F93" si="14">E74+E75-E76-E77</f>
        <v>933</v>
      </c>
      <c r="F93" s="26">
        <f t="shared" si="14"/>
        <v>0</v>
      </c>
      <c r="G93" s="26">
        <f>E93/D93%</f>
        <v>388.75</v>
      </c>
      <c r="H93" s="19"/>
    </row>
    <row r="94" spans="1:9" ht="42.75" customHeight="1">
      <c r="A94" s="1" t="s">
        <v>264</v>
      </c>
      <c r="B94" s="11">
        <v>1320</v>
      </c>
      <c r="C94" s="26">
        <f t="shared" ref="C94:F94" si="15">C78-C82</f>
        <v>0</v>
      </c>
      <c r="D94" s="26">
        <f t="shared" si="15"/>
        <v>0</v>
      </c>
      <c r="E94" s="26">
        <f>E79-E82</f>
        <v>48</v>
      </c>
      <c r="F94" s="26">
        <f t="shared" si="15"/>
        <v>-48</v>
      </c>
      <c r="G94" s="26" t="e">
        <f t="shared" ref="G94" si="16">E94/D94%</f>
        <v>#DIV/0!</v>
      </c>
      <c r="H94" s="19"/>
    </row>
    <row r="95" spans="1:9" ht="36">
      <c r="A95" s="27" t="s">
        <v>340</v>
      </c>
      <c r="B95" s="21">
        <v>1330</v>
      </c>
      <c r="C95" s="26">
        <f>C7+C23+C74+C75+C78</f>
        <v>12085</v>
      </c>
      <c r="D95" s="26">
        <f>D7+D23+D74+D75+D78</f>
        <v>15648</v>
      </c>
      <c r="E95" s="26">
        <f>E7+E23+E74+E75+E79</f>
        <v>13890</v>
      </c>
      <c r="F95" s="26">
        <f>F7+F23+F74+F75+F78</f>
        <v>2451</v>
      </c>
      <c r="G95" s="26">
        <f t="shared" ref="G95:G96" si="17">E95/D95%</f>
        <v>88.458588957055227</v>
      </c>
      <c r="H95" s="19"/>
    </row>
    <row r="96" spans="1:9" ht="54">
      <c r="A96" s="27" t="s">
        <v>341</v>
      </c>
      <c r="B96" s="21">
        <v>1340</v>
      </c>
      <c r="C96" s="26">
        <f>C9+C27+C57+C64+C76+C77+C82+C85+C86</f>
        <v>11970</v>
      </c>
      <c r="D96" s="26">
        <f>D9+D27+D57+D64+D76+D77+D82+D85+D86</f>
        <v>15407</v>
      </c>
      <c r="E96" s="26">
        <f>E9+E27+E57+E64+E76+E77+E82+E85+E86</f>
        <v>13830</v>
      </c>
      <c r="F96" s="26">
        <f>F9+F27+F57+F64+F76+F77+F82+F85+F86</f>
        <v>1581</v>
      </c>
      <c r="G96" s="26">
        <f t="shared" si="17"/>
        <v>89.764392808463683</v>
      </c>
      <c r="H96" s="19"/>
    </row>
    <row r="97" spans="1:8" ht="20.100000000000001" customHeight="1">
      <c r="A97" s="222" t="s">
        <v>169</v>
      </c>
      <c r="B97" s="223"/>
      <c r="C97" s="223"/>
      <c r="D97" s="223"/>
      <c r="E97" s="223"/>
      <c r="F97" s="223"/>
      <c r="G97" s="223"/>
      <c r="H97" s="224"/>
    </row>
    <row r="98" spans="1:8" ht="36">
      <c r="A98" s="27" t="s">
        <v>265</v>
      </c>
      <c r="B98" s="21">
        <v>1400</v>
      </c>
      <c r="C98" s="26">
        <f>C73</f>
        <v>-70</v>
      </c>
      <c r="D98" s="26">
        <f>D73</f>
        <v>1</v>
      </c>
      <c r="E98" s="26">
        <f>E73</f>
        <v>-917</v>
      </c>
      <c r="F98" s="26">
        <f>D98-E98</f>
        <v>918</v>
      </c>
      <c r="G98" s="26">
        <f>E98/D98%</f>
        <v>-91700</v>
      </c>
      <c r="H98" s="19"/>
    </row>
    <row r="99" spans="1:8">
      <c r="A99" s="27" t="s">
        <v>266</v>
      </c>
      <c r="B99" s="21">
        <v>1401</v>
      </c>
      <c r="C99" s="26">
        <v>352</v>
      </c>
      <c r="D99" s="26">
        <v>318</v>
      </c>
      <c r="E99" s="26">
        <f>E110</f>
        <v>295</v>
      </c>
      <c r="F99" s="26">
        <f t="shared" ref="F99:F103" si="18">D99-E99</f>
        <v>23</v>
      </c>
      <c r="G99" s="26">
        <f t="shared" ref="G99:G103" si="19">E99/D99%</f>
        <v>92.767295597484278</v>
      </c>
      <c r="H99" s="19"/>
    </row>
    <row r="100" spans="1:8" ht="36">
      <c r="A100" s="27" t="s">
        <v>267</v>
      </c>
      <c r="B100" s="21">
        <v>1402</v>
      </c>
      <c r="C100" s="26">
        <v>0</v>
      </c>
      <c r="D100" s="26">
        <f t="shared" ref="D100:E100" si="20">D26</f>
        <v>0</v>
      </c>
      <c r="E100" s="26">
        <f t="shared" si="20"/>
        <v>0</v>
      </c>
      <c r="F100" s="26">
        <f t="shared" si="18"/>
        <v>0</v>
      </c>
      <c r="G100" s="26"/>
      <c r="H100" s="19"/>
    </row>
    <row r="101" spans="1:8" ht="36">
      <c r="A101" s="27" t="s">
        <v>268</v>
      </c>
      <c r="B101" s="21">
        <v>1403</v>
      </c>
      <c r="C101" s="26">
        <f t="shared" ref="C101:D101" si="21">C68</f>
        <v>0</v>
      </c>
      <c r="D101" s="26">
        <f t="shared" si="21"/>
        <v>0</v>
      </c>
      <c r="E101" s="26">
        <f>E68</f>
        <v>0</v>
      </c>
      <c r="F101" s="26">
        <f t="shared" si="18"/>
        <v>0</v>
      </c>
      <c r="G101" s="26"/>
      <c r="H101" s="19"/>
    </row>
    <row r="102" spans="1:8" ht="36">
      <c r="A102" s="27" t="s">
        <v>327</v>
      </c>
      <c r="B102" s="21">
        <v>1404</v>
      </c>
      <c r="C102" s="4"/>
      <c r="D102" s="4"/>
      <c r="E102" s="4"/>
      <c r="F102" s="26"/>
      <c r="G102" s="26"/>
      <c r="H102" s="19"/>
    </row>
    <row r="103" spans="1:8" s="12" customFormat="1" ht="20.100000000000001" customHeight="1">
      <c r="A103" s="28" t="s">
        <v>144</v>
      </c>
      <c r="B103" s="29">
        <v>1410</v>
      </c>
      <c r="C103" s="18">
        <f>C98+C99-C100+C101</f>
        <v>282</v>
      </c>
      <c r="D103" s="18">
        <f>D98+D99-D100+D101</f>
        <v>319</v>
      </c>
      <c r="E103" s="18">
        <f t="shared" ref="E103" si="22">E98+E99-E100+E101</f>
        <v>-622</v>
      </c>
      <c r="F103" s="18">
        <f t="shared" si="18"/>
        <v>941</v>
      </c>
      <c r="G103" s="18">
        <f t="shared" si="19"/>
        <v>-194.98432601880879</v>
      </c>
      <c r="H103" s="16"/>
    </row>
    <row r="104" spans="1:8" ht="20.100000000000001" customHeight="1">
      <c r="A104" s="222" t="s">
        <v>238</v>
      </c>
      <c r="B104" s="223"/>
      <c r="C104" s="223"/>
      <c r="D104" s="223"/>
      <c r="E104" s="223"/>
      <c r="F104" s="223"/>
      <c r="G104" s="223"/>
      <c r="H104" s="224"/>
    </row>
    <row r="105" spans="1:8" ht="20.100000000000001" customHeight="1">
      <c r="A105" s="27" t="s">
        <v>288</v>
      </c>
      <c r="B105" s="30">
        <v>1500</v>
      </c>
      <c r="C105" s="4">
        <f>C107</f>
        <v>1371</v>
      </c>
      <c r="D105" s="4">
        <f>D107</f>
        <v>3964</v>
      </c>
      <c r="E105" s="4">
        <f>E107</f>
        <v>2014</v>
      </c>
      <c r="F105" s="4">
        <f>D105-E105</f>
        <v>1950</v>
      </c>
      <c r="G105" s="4">
        <f>E105/D105%</f>
        <v>50.807265388496468</v>
      </c>
      <c r="H105" s="19"/>
    </row>
    <row r="106" spans="1:8" ht="20.100000000000001" customHeight="1">
      <c r="A106" s="27" t="s">
        <v>286</v>
      </c>
      <c r="B106" s="9">
        <v>1501</v>
      </c>
      <c r="C106" s="4">
        <v>0</v>
      </c>
      <c r="D106" s="4">
        <v>0</v>
      </c>
      <c r="E106" s="4">
        <v>0</v>
      </c>
      <c r="F106" s="4">
        <f t="shared" ref="F106:F112" si="23">D106-E106</f>
        <v>0</v>
      </c>
      <c r="G106" s="4">
        <v>0</v>
      </c>
      <c r="H106" s="19"/>
    </row>
    <row r="107" spans="1:8" ht="20.100000000000001" customHeight="1">
      <c r="A107" s="27" t="s">
        <v>28</v>
      </c>
      <c r="B107" s="9">
        <v>1502</v>
      </c>
      <c r="C107" s="4">
        <f>C11+C12+C28-12</f>
        <v>1371</v>
      </c>
      <c r="D107" s="4">
        <v>3964</v>
      </c>
      <c r="E107" s="4">
        <f>E11+E12+E28</f>
        <v>2014</v>
      </c>
      <c r="F107" s="4">
        <f t="shared" si="23"/>
        <v>1950</v>
      </c>
      <c r="G107" s="4">
        <f t="shared" ref="G107:G112" si="24">E107/D107%</f>
        <v>50.807265388496468</v>
      </c>
      <c r="H107" s="19"/>
    </row>
    <row r="108" spans="1:8" ht="20.100000000000001" customHeight="1">
      <c r="A108" s="27" t="s">
        <v>5</v>
      </c>
      <c r="B108" s="30">
        <v>1510</v>
      </c>
      <c r="C108" s="4">
        <v>7068</v>
      </c>
      <c r="D108" s="4">
        <v>7999</v>
      </c>
      <c r="E108" s="4">
        <v>8488</v>
      </c>
      <c r="F108" s="4">
        <f t="shared" si="23"/>
        <v>-489</v>
      </c>
      <c r="G108" s="4">
        <f t="shared" si="24"/>
        <v>106.11326415801976</v>
      </c>
      <c r="H108" s="19"/>
    </row>
    <row r="109" spans="1:8" ht="20.100000000000001" customHeight="1">
      <c r="A109" s="27" t="s">
        <v>6</v>
      </c>
      <c r="B109" s="30">
        <v>1520</v>
      </c>
      <c r="C109" s="4">
        <v>1500</v>
      </c>
      <c r="D109" s="4">
        <v>1702</v>
      </c>
      <c r="E109" s="4">
        <v>1790</v>
      </c>
      <c r="F109" s="4">
        <f t="shared" si="23"/>
        <v>-88</v>
      </c>
      <c r="G109" s="4">
        <f t="shared" si="24"/>
        <v>105.17038777908343</v>
      </c>
      <c r="H109" s="19"/>
    </row>
    <row r="110" spans="1:8" ht="20.100000000000001" customHeight="1">
      <c r="A110" s="27" t="s">
        <v>7</v>
      </c>
      <c r="B110" s="30">
        <v>1530</v>
      </c>
      <c r="C110" s="4">
        <v>352</v>
      </c>
      <c r="D110" s="4">
        <v>318</v>
      </c>
      <c r="E110" s="4">
        <v>295</v>
      </c>
      <c r="F110" s="4">
        <f t="shared" si="23"/>
        <v>23</v>
      </c>
      <c r="G110" s="4">
        <f t="shared" si="24"/>
        <v>92.767295597484278</v>
      </c>
      <c r="H110" s="19"/>
    </row>
    <row r="111" spans="1:8" ht="20.100000000000001" customHeight="1">
      <c r="A111" s="27" t="s">
        <v>29</v>
      </c>
      <c r="B111" s="30">
        <v>1540</v>
      </c>
      <c r="C111" s="4">
        <f>1736-57</f>
        <v>1679</v>
      </c>
      <c r="D111" s="4">
        <v>1424</v>
      </c>
      <c r="E111" s="4">
        <v>1243</v>
      </c>
      <c r="F111" s="4">
        <f t="shared" si="23"/>
        <v>181</v>
      </c>
      <c r="G111" s="4">
        <f t="shared" si="24"/>
        <v>87.289325842696627</v>
      </c>
      <c r="H111" s="19"/>
    </row>
    <row r="112" spans="1:8" s="12" customFormat="1" ht="20.100000000000001" customHeight="1">
      <c r="A112" s="28" t="s">
        <v>57</v>
      </c>
      <c r="B112" s="29">
        <v>1550</v>
      </c>
      <c r="C112" s="18">
        <f>SUM(C105,C108:C111)</f>
        <v>11970</v>
      </c>
      <c r="D112" s="18">
        <f>SUM(D105,D108:D111)</f>
        <v>15407</v>
      </c>
      <c r="E112" s="18">
        <f>SUM(E105,E108:E111)</f>
        <v>13830</v>
      </c>
      <c r="F112" s="15">
        <f t="shared" si="23"/>
        <v>1577</v>
      </c>
      <c r="G112" s="15">
        <f t="shared" si="24"/>
        <v>89.764392808463683</v>
      </c>
      <c r="H112" s="16"/>
    </row>
    <row r="113" spans="1:8" ht="16.5" customHeight="1">
      <c r="A113" s="31"/>
      <c r="B113" s="32"/>
      <c r="C113" s="33"/>
      <c r="D113" s="33"/>
      <c r="E113" s="33"/>
      <c r="F113" s="33"/>
      <c r="G113" s="33"/>
      <c r="H113" s="34"/>
    </row>
    <row r="114" spans="1:8" s="12" customFormat="1" ht="20.25" customHeight="1">
      <c r="A114" s="35" t="s">
        <v>369</v>
      </c>
      <c r="B114" s="36"/>
      <c r="C114" s="37"/>
      <c r="D114" s="38"/>
      <c r="E114" s="196" t="s">
        <v>442</v>
      </c>
      <c r="F114" s="196"/>
      <c r="G114" s="196"/>
      <c r="H114" s="39"/>
    </row>
    <row r="115" spans="1:8" ht="20.100000000000001" customHeight="1">
      <c r="A115" s="40" t="s">
        <v>349</v>
      </c>
      <c r="B115" s="33"/>
      <c r="C115" s="32"/>
      <c r="D115" s="40"/>
      <c r="E115" s="221" t="s">
        <v>106</v>
      </c>
      <c r="F115" s="221"/>
      <c r="G115" s="221"/>
      <c r="H115" s="34"/>
    </row>
    <row r="116" spans="1:8" ht="20.100000000000001" customHeight="1">
      <c r="A116" s="31"/>
      <c r="B116" s="32"/>
      <c r="C116" s="41"/>
      <c r="D116" s="41"/>
      <c r="E116" s="41"/>
      <c r="F116" s="41"/>
      <c r="G116" s="41"/>
      <c r="H116" s="34"/>
    </row>
    <row r="117" spans="1:8">
      <c r="A117" s="31"/>
      <c r="B117" s="32"/>
      <c r="C117" s="41"/>
      <c r="D117" s="41"/>
      <c r="E117" s="41"/>
      <c r="F117" s="41"/>
      <c r="G117" s="41"/>
      <c r="H117" s="34"/>
    </row>
    <row r="118" spans="1:8">
      <c r="A118" s="31"/>
      <c r="B118" s="32"/>
      <c r="C118" s="41"/>
      <c r="D118" s="41">
        <v>27</v>
      </c>
      <c r="E118" s="41">
        <v>52</v>
      </c>
      <c r="F118" s="41">
        <v>97</v>
      </c>
      <c r="G118" s="41">
        <v>128</v>
      </c>
      <c r="H118" s="42"/>
    </row>
    <row r="119" spans="1:8">
      <c r="A119" s="31"/>
      <c r="B119" s="32"/>
      <c r="C119" s="41"/>
      <c r="D119" s="41">
        <v>7</v>
      </c>
      <c r="E119" s="41">
        <v>15</v>
      </c>
      <c r="F119" s="41">
        <v>22</v>
      </c>
      <c r="G119" s="41">
        <v>31</v>
      </c>
      <c r="H119" s="34"/>
    </row>
    <row r="120" spans="1:8">
      <c r="A120" s="31"/>
      <c r="B120" s="32"/>
      <c r="C120" s="41"/>
      <c r="D120" s="41">
        <f>D118+D119</f>
        <v>34</v>
      </c>
      <c r="E120" s="41">
        <f t="shared" ref="E120:G120" si="25">E118+E119</f>
        <v>67</v>
      </c>
      <c r="F120" s="41">
        <f t="shared" si="25"/>
        <v>119</v>
      </c>
      <c r="G120" s="41">
        <f t="shared" si="25"/>
        <v>159</v>
      </c>
      <c r="H120" s="34"/>
    </row>
    <row r="121" spans="1:8">
      <c r="A121" s="31"/>
      <c r="B121" s="32"/>
      <c r="C121" s="41"/>
      <c r="D121" s="43">
        <f>D28</f>
        <v>882</v>
      </c>
      <c r="E121" s="43">
        <f>E28</f>
        <v>622</v>
      </c>
      <c r="F121" s="43">
        <f>F28</f>
        <v>260</v>
      </c>
      <c r="G121" s="43">
        <f>G28</f>
        <v>70.521541950113374</v>
      </c>
      <c r="H121" s="43"/>
    </row>
    <row r="122" spans="1:8">
      <c r="A122" s="31"/>
      <c r="B122" s="32"/>
      <c r="C122" s="32"/>
      <c r="D122" s="33"/>
      <c r="E122" s="33"/>
      <c r="F122" s="33"/>
      <c r="G122" s="33"/>
      <c r="H122" s="34"/>
    </row>
    <row r="123" spans="1:8">
      <c r="A123" s="31"/>
      <c r="B123" s="32"/>
      <c r="C123" s="32"/>
      <c r="D123" s="33"/>
      <c r="E123" s="33"/>
      <c r="F123" s="33"/>
      <c r="G123" s="33"/>
      <c r="H123" s="34"/>
    </row>
    <row r="124" spans="1:8">
      <c r="A124" s="31"/>
      <c r="B124" s="32"/>
      <c r="C124" s="32"/>
      <c r="D124" s="33"/>
      <c r="E124" s="33"/>
      <c r="F124" s="33"/>
      <c r="G124" s="33"/>
      <c r="H124" s="34"/>
    </row>
    <row r="125" spans="1:8">
      <c r="A125" s="31"/>
      <c r="B125" s="32"/>
      <c r="C125" s="44" t="s">
        <v>399</v>
      </c>
      <c r="D125" s="45">
        <v>17</v>
      </c>
      <c r="E125" s="45">
        <v>35</v>
      </c>
      <c r="F125" s="45">
        <v>52</v>
      </c>
      <c r="G125" s="45">
        <v>69</v>
      </c>
      <c r="H125" s="34"/>
    </row>
    <row r="126" spans="1:8">
      <c r="A126" s="31"/>
      <c r="B126" s="32"/>
      <c r="C126" s="44" t="s">
        <v>400</v>
      </c>
      <c r="D126" s="46">
        <f>(D108-D125)*22%+D125*8.41%</f>
        <v>1757.4696999999999</v>
      </c>
      <c r="E126" s="46">
        <f>(E108-E125)*22%+E125*8.41%</f>
        <v>1862.6035000000002</v>
      </c>
      <c r="F126" s="46">
        <f>(F108-F125)*22%+F125*8.41%</f>
        <v>-114.6468</v>
      </c>
      <c r="G126" s="46">
        <f>(G108-G125)*22%+G125*8.41%</f>
        <v>13.967818114764349</v>
      </c>
      <c r="H126" s="34"/>
    </row>
    <row r="127" spans="1:8">
      <c r="A127" s="31"/>
      <c r="B127" s="32"/>
      <c r="C127" s="47" t="s">
        <v>401</v>
      </c>
      <c r="D127" s="48">
        <f>D108*18%</f>
        <v>1439.82</v>
      </c>
      <c r="E127" s="48">
        <f>E108*18%</f>
        <v>1527.84</v>
      </c>
      <c r="F127" s="46">
        <f>(F109-F126)*22%+F126*8.41%</f>
        <v>-3.7794998800000004</v>
      </c>
      <c r="G127" s="48">
        <f>G108*18%</f>
        <v>19.100387548443557</v>
      </c>
      <c r="H127" s="34"/>
    </row>
    <row r="128" spans="1:8">
      <c r="A128" s="31"/>
      <c r="B128" s="32"/>
      <c r="C128" s="47" t="s">
        <v>402</v>
      </c>
      <c r="D128" s="48">
        <f>D108*1.5%</f>
        <v>119.985</v>
      </c>
      <c r="E128" s="48">
        <f>E108*1.5%</f>
        <v>127.32</v>
      </c>
      <c r="F128" s="46">
        <f>(F110-F127)*22%+F127*8.41%</f>
        <v>5.5736340336919996</v>
      </c>
      <c r="G128" s="48">
        <f>G108*1.5%</f>
        <v>1.5916989623702964</v>
      </c>
      <c r="H128" s="34"/>
    </row>
    <row r="129" spans="1:8">
      <c r="A129" s="31"/>
      <c r="B129" s="32"/>
      <c r="C129" s="41"/>
      <c r="D129" s="41"/>
      <c r="E129" s="41"/>
      <c r="F129" s="41"/>
      <c r="G129" s="41"/>
      <c r="H129" s="34"/>
    </row>
    <row r="130" spans="1:8">
      <c r="A130" s="31"/>
      <c r="B130" s="32"/>
      <c r="C130" s="41"/>
      <c r="D130" s="41"/>
      <c r="E130" s="41"/>
      <c r="F130" s="41"/>
      <c r="G130" s="41"/>
      <c r="H130" s="34"/>
    </row>
    <row r="131" spans="1:8">
      <c r="A131" s="31"/>
      <c r="B131" s="32"/>
      <c r="C131" s="41"/>
      <c r="D131" s="41"/>
      <c r="E131" s="41"/>
      <c r="F131" s="41"/>
      <c r="G131" s="41"/>
      <c r="H131" s="34"/>
    </row>
    <row r="132" spans="1:8">
      <c r="A132" s="31"/>
      <c r="B132" s="32"/>
      <c r="C132" s="41"/>
      <c r="D132" s="41"/>
      <c r="E132" s="41"/>
      <c r="F132" s="41"/>
      <c r="G132" s="41"/>
      <c r="H132" s="34"/>
    </row>
    <row r="133" spans="1:8">
      <c r="A133" s="49"/>
      <c r="C133" s="51"/>
      <c r="D133" s="51"/>
      <c r="E133" s="51"/>
      <c r="F133" s="51"/>
      <c r="G133" s="51"/>
    </row>
    <row r="134" spans="1:8">
      <c r="A134" s="49"/>
      <c r="C134" s="51"/>
      <c r="D134" s="51"/>
      <c r="E134" s="51"/>
      <c r="F134" s="51"/>
      <c r="G134" s="51"/>
    </row>
    <row r="135" spans="1:8">
      <c r="A135" s="49"/>
      <c r="C135" s="51"/>
      <c r="D135" s="51"/>
      <c r="E135" s="51"/>
      <c r="F135" s="51"/>
      <c r="G135" s="51"/>
    </row>
    <row r="136" spans="1:8">
      <c r="A136" s="49"/>
      <c r="C136" s="51"/>
      <c r="D136" s="51"/>
      <c r="E136" s="51"/>
      <c r="F136" s="51"/>
      <c r="G136" s="51"/>
    </row>
    <row r="137" spans="1:8">
      <c r="A137" s="49"/>
      <c r="C137" s="51"/>
      <c r="D137" s="51"/>
      <c r="E137" s="51"/>
      <c r="F137" s="51"/>
      <c r="G137" s="51"/>
    </row>
    <row r="138" spans="1:8">
      <c r="A138" s="49"/>
      <c r="C138" s="51"/>
      <c r="D138" s="51"/>
      <c r="E138" s="51"/>
      <c r="F138" s="51"/>
      <c r="G138" s="51"/>
    </row>
    <row r="139" spans="1:8">
      <c r="A139" s="49"/>
      <c r="C139" s="51"/>
      <c r="D139" s="51"/>
      <c r="E139" s="51"/>
      <c r="F139" s="51"/>
      <c r="G139" s="51"/>
    </row>
    <row r="140" spans="1:8">
      <c r="A140" s="49"/>
      <c r="C140" s="51"/>
      <c r="D140" s="51"/>
      <c r="E140" s="51"/>
      <c r="F140" s="51"/>
      <c r="G140" s="51"/>
    </row>
    <row r="141" spans="1:8">
      <c r="A141" s="49"/>
      <c r="C141" s="51"/>
      <c r="D141" s="51"/>
      <c r="E141" s="51"/>
      <c r="F141" s="51"/>
      <c r="G141" s="51"/>
    </row>
    <row r="142" spans="1:8">
      <c r="A142" s="49"/>
      <c r="C142" s="51"/>
      <c r="D142" s="51"/>
      <c r="E142" s="51"/>
      <c r="F142" s="51"/>
      <c r="G142" s="51"/>
    </row>
    <row r="143" spans="1:8">
      <c r="A143" s="49"/>
      <c r="C143" s="51"/>
      <c r="D143" s="51"/>
      <c r="E143" s="51"/>
      <c r="F143" s="51"/>
      <c r="G143" s="51"/>
    </row>
    <row r="144" spans="1:8">
      <c r="A144" s="49"/>
      <c r="C144" s="51"/>
      <c r="D144" s="51"/>
      <c r="E144" s="51"/>
      <c r="F144" s="51"/>
      <c r="G144" s="51"/>
    </row>
    <row r="145" spans="1:7">
      <c r="A145" s="49"/>
      <c r="C145" s="51"/>
      <c r="D145" s="51"/>
      <c r="E145" s="51"/>
      <c r="F145" s="51"/>
      <c r="G145" s="51"/>
    </row>
    <row r="146" spans="1:7">
      <c r="A146" s="49"/>
      <c r="C146" s="51"/>
      <c r="D146" s="51"/>
      <c r="E146" s="51"/>
      <c r="F146" s="51"/>
      <c r="G146" s="51"/>
    </row>
    <row r="147" spans="1:7">
      <c r="A147" s="49"/>
      <c r="C147" s="51"/>
      <c r="D147" s="51"/>
      <c r="E147" s="51"/>
      <c r="F147" s="51"/>
      <c r="G147" s="51"/>
    </row>
    <row r="148" spans="1:7">
      <c r="A148" s="49"/>
      <c r="C148" s="51"/>
      <c r="D148" s="51"/>
      <c r="E148" s="51"/>
      <c r="F148" s="51"/>
      <c r="G148" s="51"/>
    </row>
    <row r="149" spans="1:7">
      <c r="A149" s="49"/>
      <c r="C149" s="51"/>
      <c r="D149" s="51"/>
      <c r="E149" s="51"/>
      <c r="F149" s="51"/>
      <c r="G149" s="51"/>
    </row>
    <row r="150" spans="1:7">
      <c r="A150" s="49"/>
      <c r="C150" s="51"/>
      <c r="D150" s="51"/>
      <c r="E150" s="51"/>
      <c r="F150" s="51"/>
      <c r="G150" s="51"/>
    </row>
    <row r="151" spans="1:7">
      <c r="A151" s="49"/>
      <c r="C151" s="51"/>
      <c r="D151" s="51"/>
      <c r="E151" s="51"/>
      <c r="F151" s="51"/>
      <c r="G151" s="51"/>
    </row>
    <row r="152" spans="1:7">
      <c r="A152" s="49"/>
      <c r="C152" s="51"/>
      <c r="D152" s="51"/>
      <c r="E152" s="51"/>
      <c r="F152" s="51"/>
      <c r="G152" s="51"/>
    </row>
    <row r="153" spans="1:7">
      <c r="A153" s="49"/>
      <c r="C153" s="51"/>
      <c r="D153" s="51"/>
      <c r="E153" s="51"/>
      <c r="F153" s="51"/>
      <c r="G153" s="51"/>
    </row>
    <row r="154" spans="1:7">
      <c r="A154" s="49"/>
      <c r="C154" s="51"/>
      <c r="D154" s="51"/>
      <c r="E154" s="51"/>
      <c r="F154" s="51"/>
      <c r="G154" s="51"/>
    </row>
    <row r="155" spans="1:7">
      <c r="A155" s="49"/>
      <c r="C155" s="51"/>
      <c r="D155" s="51"/>
      <c r="E155" s="51"/>
      <c r="F155" s="51"/>
      <c r="G155" s="51"/>
    </row>
    <row r="156" spans="1:7">
      <c r="A156" s="49"/>
      <c r="C156" s="51"/>
      <c r="D156" s="51"/>
      <c r="E156" s="51"/>
      <c r="F156" s="51"/>
      <c r="G156" s="51"/>
    </row>
    <row r="157" spans="1:7">
      <c r="A157" s="49"/>
      <c r="C157" s="51"/>
      <c r="D157" s="51"/>
      <c r="E157" s="51"/>
      <c r="F157" s="51"/>
      <c r="G157" s="51"/>
    </row>
    <row r="158" spans="1:7">
      <c r="A158" s="49"/>
      <c r="C158" s="51"/>
      <c r="D158" s="51"/>
      <c r="E158" s="51"/>
      <c r="F158" s="51"/>
      <c r="G158" s="51"/>
    </row>
    <row r="159" spans="1:7">
      <c r="A159" s="49"/>
      <c r="C159" s="51"/>
      <c r="D159" s="51"/>
      <c r="E159" s="51"/>
      <c r="F159" s="51"/>
      <c r="G159" s="51"/>
    </row>
    <row r="160" spans="1:7">
      <c r="A160" s="49"/>
      <c r="C160" s="51"/>
      <c r="D160" s="51"/>
      <c r="E160" s="51"/>
      <c r="F160" s="51"/>
      <c r="G160" s="51"/>
    </row>
    <row r="161" spans="1:7">
      <c r="A161" s="49"/>
      <c r="C161" s="51"/>
      <c r="D161" s="51"/>
      <c r="E161" s="51"/>
      <c r="F161" s="51"/>
      <c r="G161" s="51"/>
    </row>
    <row r="162" spans="1:7">
      <c r="A162" s="49"/>
      <c r="C162" s="51"/>
      <c r="D162" s="51"/>
      <c r="E162" s="51"/>
      <c r="F162" s="51"/>
      <c r="G162" s="51"/>
    </row>
    <row r="163" spans="1:7">
      <c r="A163" s="49"/>
      <c r="C163" s="51"/>
      <c r="D163" s="51"/>
      <c r="E163" s="51"/>
      <c r="F163" s="51"/>
      <c r="G163" s="51"/>
    </row>
    <row r="164" spans="1:7">
      <c r="A164" s="49"/>
      <c r="C164" s="51"/>
      <c r="D164" s="51"/>
      <c r="E164" s="51"/>
      <c r="F164" s="51"/>
      <c r="G164" s="51"/>
    </row>
    <row r="165" spans="1:7">
      <c r="A165" s="49"/>
      <c r="C165" s="51"/>
      <c r="D165" s="51"/>
      <c r="E165" s="51"/>
      <c r="F165" s="51"/>
      <c r="G165" s="51"/>
    </row>
    <row r="166" spans="1:7">
      <c r="A166" s="49"/>
      <c r="C166" s="51"/>
      <c r="D166" s="51"/>
      <c r="E166" s="51"/>
      <c r="F166" s="51"/>
      <c r="G166" s="51"/>
    </row>
    <row r="167" spans="1:7">
      <c r="A167" s="49"/>
      <c r="C167" s="51"/>
      <c r="D167" s="51"/>
      <c r="E167" s="51"/>
      <c r="F167" s="51"/>
      <c r="G167" s="51"/>
    </row>
    <row r="168" spans="1:7">
      <c r="A168" s="49"/>
      <c r="C168" s="51"/>
      <c r="D168" s="51"/>
      <c r="E168" s="51"/>
      <c r="F168" s="51"/>
      <c r="G168" s="51"/>
    </row>
    <row r="169" spans="1:7">
      <c r="A169" s="49"/>
      <c r="C169" s="51"/>
      <c r="D169" s="51"/>
      <c r="E169" s="51"/>
      <c r="F169" s="51"/>
      <c r="G169" s="51"/>
    </row>
    <row r="170" spans="1:7">
      <c r="A170" s="49"/>
      <c r="C170" s="51"/>
      <c r="D170" s="51"/>
      <c r="E170" s="51"/>
      <c r="F170" s="51"/>
      <c r="G170" s="51"/>
    </row>
    <row r="171" spans="1:7">
      <c r="A171" s="49"/>
      <c r="C171" s="51"/>
      <c r="D171" s="51"/>
      <c r="E171" s="51"/>
      <c r="F171" s="51"/>
      <c r="G171" s="51"/>
    </row>
    <row r="172" spans="1:7">
      <c r="A172" s="49"/>
      <c r="C172" s="51"/>
      <c r="D172" s="51"/>
      <c r="E172" s="51"/>
      <c r="F172" s="51"/>
      <c r="G172" s="51"/>
    </row>
    <row r="173" spans="1:7">
      <c r="A173" s="49"/>
      <c r="C173" s="51"/>
      <c r="D173" s="51"/>
      <c r="E173" s="51"/>
      <c r="F173" s="51"/>
      <c r="G173" s="51"/>
    </row>
    <row r="174" spans="1:7">
      <c r="A174" s="8"/>
    </row>
    <row r="175" spans="1:7">
      <c r="A175" s="8"/>
    </row>
    <row r="176" spans="1:7">
      <c r="A176" s="8"/>
    </row>
    <row r="177" spans="1:3">
      <c r="A177" s="8"/>
    </row>
    <row r="178" spans="1:3">
      <c r="A178" s="8"/>
    </row>
    <row r="179" spans="1:3">
      <c r="A179" s="8"/>
    </row>
    <row r="180" spans="1:3">
      <c r="A180" s="8"/>
    </row>
    <row r="181" spans="1:3">
      <c r="A181" s="8"/>
    </row>
    <row r="182" spans="1:3">
      <c r="A182" s="8"/>
    </row>
    <row r="183" spans="1:3">
      <c r="A183" s="8"/>
    </row>
    <row r="184" spans="1:3">
      <c r="A184" s="8"/>
      <c r="B184" s="5"/>
      <c r="C184" s="5"/>
    </row>
    <row r="185" spans="1:3">
      <c r="A185" s="8"/>
      <c r="B185" s="5"/>
      <c r="C185" s="5"/>
    </row>
    <row r="186" spans="1:3">
      <c r="A186" s="8"/>
      <c r="B186" s="5"/>
      <c r="C186" s="5"/>
    </row>
    <row r="187" spans="1:3">
      <c r="A187" s="8"/>
      <c r="B187" s="5"/>
      <c r="C187" s="5"/>
    </row>
    <row r="188" spans="1:3">
      <c r="A188" s="8"/>
      <c r="B188" s="5"/>
      <c r="C188" s="5"/>
    </row>
    <row r="189" spans="1:3">
      <c r="A189" s="8"/>
      <c r="B189" s="5"/>
      <c r="C189" s="5"/>
    </row>
    <row r="190" spans="1:3">
      <c r="A190" s="8"/>
      <c r="B190" s="5"/>
      <c r="C190" s="5"/>
    </row>
    <row r="191" spans="1:3">
      <c r="A191" s="8"/>
      <c r="B191" s="5"/>
      <c r="C191" s="5"/>
    </row>
    <row r="192" spans="1:3">
      <c r="A192" s="8"/>
      <c r="B192" s="5"/>
      <c r="C192" s="5"/>
    </row>
    <row r="193" spans="1:3">
      <c r="A193" s="8"/>
      <c r="B193" s="5"/>
      <c r="C193" s="5"/>
    </row>
    <row r="194" spans="1:3">
      <c r="A194" s="8"/>
      <c r="B194" s="5"/>
      <c r="C194" s="5"/>
    </row>
    <row r="195" spans="1:3">
      <c r="A195" s="8"/>
      <c r="B195" s="5"/>
      <c r="C195" s="5"/>
    </row>
    <row r="196" spans="1:3">
      <c r="A196" s="8"/>
      <c r="B196" s="5"/>
      <c r="C196" s="5"/>
    </row>
    <row r="197" spans="1:3">
      <c r="A197" s="8"/>
      <c r="B197" s="5"/>
      <c r="C197" s="5"/>
    </row>
    <row r="198" spans="1:3">
      <c r="A198" s="8"/>
      <c r="B198" s="5"/>
      <c r="C198" s="5"/>
    </row>
    <row r="199" spans="1:3">
      <c r="A199" s="8"/>
      <c r="B199" s="5"/>
      <c r="C199" s="5"/>
    </row>
    <row r="200" spans="1:3">
      <c r="A200" s="8"/>
      <c r="B200" s="5"/>
      <c r="C200" s="5"/>
    </row>
    <row r="201" spans="1:3">
      <c r="A201" s="8"/>
      <c r="B201" s="5"/>
      <c r="C201" s="5"/>
    </row>
    <row r="202" spans="1:3">
      <c r="A202" s="8"/>
      <c r="B202" s="5"/>
      <c r="C202" s="5"/>
    </row>
    <row r="203" spans="1:3">
      <c r="A203" s="8"/>
      <c r="B203" s="5"/>
      <c r="C203" s="5"/>
    </row>
    <row r="204" spans="1:3">
      <c r="A204" s="8"/>
      <c r="B204" s="5"/>
      <c r="C204" s="5"/>
    </row>
    <row r="205" spans="1:3">
      <c r="A205" s="8"/>
      <c r="B205" s="5"/>
      <c r="C205" s="5"/>
    </row>
    <row r="206" spans="1:3">
      <c r="A206" s="8"/>
      <c r="B206" s="5"/>
      <c r="C206" s="5"/>
    </row>
    <row r="207" spans="1:3">
      <c r="A207" s="8"/>
      <c r="B207" s="5"/>
      <c r="C207" s="5"/>
    </row>
    <row r="208" spans="1:3">
      <c r="A208" s="8"/>
      <c r="B208" s="5"/>
      <c r="C208" s="5"/>
    </row>
    <row r="209" spans="1:3">
      <c r="A209" s="8"/>
      <c r="B209" s="5"/>
      <c r="C209" s="5"/>
    </row>
    <row r="210" spans="1:3">
      <c r="A210" s="8"/>
      <c r="B210" s="5"/>
      <c r="C210" s="5"/>
    </row>
    <row r="211" spans="1:3">
      <c r="A211" s="8"/>
      <c r="B211" s="5"/>
      <c r="C211" s="5"/>
    </row>
    <row r="212" spans="1:3">
      <c r="A212" s="8"/>
      <c r="B212" s="5"/>
      <c r="C212" s="5"/>
    </row>
    <row r="213" spans="1:3">
      <c r="A213" s="8"/>
      <c r="B213" s="5"/>
      <c r="C213" s="5"/>
    </row>
    <row r="214" spans="1:3">
      <c r="A214" s="8"/>
      <c r="B214" s="5"/>
      <c r="C214" s="5"/>
    </row>
    <row r="215" spans="1:3">
      <c r="A215" s="8"/>
      <c r="B215" s="5"/>
      <c r="C215" s="5"/>
    </row>
    <row r="216" spans="1:3">
      <c r="A216" s="8"/>
      <c r="B216" s="5"/>
      <c r="C216" s="5"/>
    </row>
    <row r="217" spans="1:3">
      <c r="A217" s="8"/>
      <c r="B217" s="5"/>
      <c r="C217" s="5"/>
    </row>
    <row r="218" spans="1:3">
      <c r="A218" s="8"/>
      <c r="B218" s="5"/>
      <c r="C218" s="5"/>
    </row>
    <row r="219" spans="1:3">
      <c r="A219" s="8"/>
      <c r="B219" s="5"/>
      <c r="C219" s="5"/>
    </row>
    <row r="220" spans="1:3">
      <c r="A220" s="8"/>
      <c r="B220" s="5"/>
      <c r="C220" s="5"/>
    </row>
    <row r="221" spans="1:3">
      <c r="A221" s="8"/>
      <c r="B221" s="5"/>
      <c r="C221" s="5"/>
    </row>
    <row r="222" spans="1:3">
      <c r="A222" s="8"/>
      <c r="B222" s="5"/>
      <c r="C222" s="5"/>
    </row>
    <row r="223" spans="1:3">
      <c r="A223" s="8"/>
      <c r="B223" s="5"/>
      <c r="C223" s="5"/>
    </row>
    <row r="224" spans="1:3">
      <c r="A224" s="8"/>
      <c r="B224" s="5"/>
      <c r="C224" s="5"/>
    </row>
    <row r="225" spans="1:3">
      <c r="A225" s="8"/>
      <c r="B225" s="5"/>
      <c r="C225" s="5"/>
    </row>
    <row r="226" spans="1:3">
      <c r="A226" s="8"/>
      <c r="B226" s="5"/>
      <c r="C226" s="5"/>
    </row>
    <row r="227" spans="1:3">
      <c r="A227" s="8"/>
      <c r="B227" s="5"/>
      <c r="C227" s="5"/>
    </row>
    <row r="228" spans="1:3">
      <c r="A228" s="8"/>
      <c r="B228" s="5"/>
      <c r="C228" s="5"/>
    </row>
    <row r="229" spans="1:3">
      <c r="A229" s="8"/>
      <c r="B229" s="5"/>
      <c r="C229" s="5"/>
    </row>
    <row r="230" spans="1:3">
      <c r="A230" s="8"/>
      <c r="B230" s="5"/>
      <c r="C230" s="5"/>
    </row>
    <row r="231" spans="1:3">
      <c r="A231" s="8"/>
      <c r="B231" s="5"/>
      <c r="C231" s="5"/>
    </row>
    <row r="232" spans="1:3">
      <c r="A232" s="8"/>
      <c r="B232" s="5"/>
      <c r="C232" s="5"/>
    </row>
    <row r="233" spans="1:3">
      <c r="A233" s="8"/>
      <c r="B233" s="5"/>
      <c r="C233" s="5"/>
    </row>
    <row r="234" spans="1:3">
      <c r="A234" s="8"/>
      <c r="B234" s="5"/>
      <c r="C234" s="5"/>
    </row>
    <row r="235" spans="1:3">
      <c r="A235" s="8"/>
      <c r="B235" s="5"/>
      <c r="C235" s="5"/>
    </row>
    <row r="236" spans="1:3">
      <c r="A236" s="8"/>
      <c r="B236" s="5"/>
      <c r="C236" s="5"/>
    </row>
    <row r="237" spans="1:3">
      <c r="A237" s="8"/>
      <c r="B237" s="5"/>
      <c r="C237" s="5"/>
    </row>
    <row r="238" spans="1:3">
      <c r="A238" s="8"/>
      <c r="B238" s="5"/>
      <c r="C238" s="5"/>
    </row>
    <row r="239" spans="1:3">
      <c r="A239" s="8"/>
      <c r="B239" s="5"/>
      <c r="C239" s="5"/>
    </row>
    <row r="240" spans="1:3">
      <c r="A240" s="8"/>
      <c r="B240" s="5"/>
      <c r="C240" s="5"/>
    </row>
    <row r="241" spans="1:3">
      <c r="A241" s="8"/>
      <c r="B241" s="5"/>
      <c r="C241" s="5"/>
    </row>
    <row r="242" spans="1:3">
      <c r="A242" s="8"/>
      <c r="B242" s="5"/>
      <c r="C242" s="5"/>
    </row>
    <row r="243" spans="1:3">
      <c r="A243" s="8"/>
      <c r="B243" s="5"/>
      <c r="C243" s="5"/>
    </row>
    <row r="244" spans="1:3">
      <c r="A244" s="8"/>
      <c r="B244" s="5"/>
      <c r="C244" s="5"/>
    </row>
    <row r="245" spans="1:3">
      <c r="A245" s="8"/>
      <c r="B245" s="5"/>
      <c r="C245" s="5"/>
    </row>
    <row r="246" spans="1:3">
      <c r="A246" s="8"/>
      <c r="B246" s="5"/>
      <c r="C246" s="5"/>
    </row>
    <row r="247" spans="1:3">
      <c r="A247" s="8"/>
      <c r="B247" s="5"/>
      <c r="C247" s="5"/>
    </row>
    <row r="248" spans="1:3">
      <c r="A248" s="8"/>
      <c r="B248" s="5"/>
      <c r="C248" s="5"/>
    </row>
    <row r="249" spans="1:3">
      <c r="A249" s="8"/>
      <c r="B249" s="5"/>
      <c r="C249" s="5"/>
    </row>
    <row r="250" spans="1:3">
      <c r="A250" s="8"/>
      <c r="B250" s="5"/>
      <c r="C250" s="5"/>
    </row>
    <row r="251" spans="1:3">
      <c r="A251" s="8"/>
      <c r="B251" s="5"/>
      <c r="C251" s="5"/>
    </row>
    <row r="252" spans="1:3">
      <c r="A252" s="8"/>
      <c r="B252" s="5"/>
      <c r="C252" s="5"/>
    </row>
    <row r="253" spans="1:3">
      <c r="A253" s="8"/>
      <c r="B253" s="5"/>
      <c r="C253" s="5"/>
    </row>
    <row r="254" spans="1:3">
      <c r="A254" s="8"/>
      <c r="B254" s="5"/>
      <c r="C254" s="5"/>
    </row>
    <row r="255" spans="1:3">
      <c r="A255" s="8"/>
      <c r="B255" s="5"/>
      <c r="C255" s="5"/>
    </row>
    <row r="256" spans="1:3">
      <c r="A256" s="8"/>
      <c r="B256" s="5"/>
      <c r="C256" s="5"/>
    </row>
    <row r="257" spans="1:3">
      <c r="A257" s="8"/>
      <c r="B257" s="5"/>
      <c r="C257" s="5"/>
    </row>
    <row r="258" spans="1:3">
      <c r="A258" s="8"/>
      <c r="B258" s="5"/>
      <c r="C258" s="5"/>
    </row>
    <row r="259" spans="1:3">
      <c r="A259" s="8"/>
      <c r="B259" s="5"/>
      <c r="C259" s="5"/>
    </row>
    <row r="260" spans="1:3">
      <c r="A260" s="8"/>
      <c r="B260" s="5"/>
      <c r="C260" s="5"/>
    </row>
    <row r="261" spans="1:3">
      <c r="A261" s="8"/>
      <c r="B261" s="5"/>
      <c r="C261" s="5"/>
    </row>
    <row r="262" spans="1:3">
      <c r="A262" s="8"/>
      <c r="B262" s="5"/>
      <c r="C262" s="5"/>
    </row>
    <row r="263" spans="1:3">
      <c r="A263" s="8"/>
      <c r="B263" s="5"/>
      <c r="C263" s="5"/>
    </row>
    <row r="264" spans="1:3">
      <c r="A264" s="8"/>
      <c r="B264" s="5"/>
      <c r="C264" s="5"/>
    </row>
    <row r="265" spans="1:3">
      <c r="A265" s="8"/>
      <c r="B265" s="5"/>
      <c r="C265" s="5"/>
    </row>
    <row r="266" spans="1:3">
      <c r="A266" s="8"/>
      <c r="B266" s="5"/>
      <c r="C266" s="5"/>
    </row>
    <row r="267" spans="1:3">
      <c r="A267" s="8"/>
      <c r="B267" s="5"/>
      <c r="C267" s="5"/>
    </row>
    <row r="268" spans="1:3">
      <c r="A268" s="8"/>
      <c r="B268" s="5"/>
      <c r="C268" s="5"/>
    </row>
    <row r="269" spans="1:3">
      <c r="A269" s="8"/>
      <c r="B269" s="5"/>
      <c r="C269" s="5"/>
    </row>
    <row r="270" spans="1:3">
      <c r="A270" s="8"/>
      <c r="B270" s="5"/>
      <c r="C270" s="5"/>
    </row>
    <row r="271" spans="1:3">
      <c r="A271" s="8"/>
      <c r="B271" s="5"/>
      <c r="C271" s="5"/>
    </row>
    <row r="272" spans="1:3">
      <c r="A272" s="8"/>
      <c r="B272" s="5"/>
      <c r="C272" s="5"/>
    </row>
    <row r="273" spans="1:3">
      <c r="A273" s="8"/>
      <c r="B273" s="5"/>
      <c r="C273" s="5"/>
    </row>
    <row r="274" spans="1:3">
      <c r="A274" s="8"/>
      <c r="B274" s="5"/>
      <c r="C274" s="5"/>
    </row>
    <row r="275" spans="1:3">
      <c r="A275" s="8"/>
      <c r="B275" s="5"/>
      <c r="C275" s="5"/>
    </row>
    <row r="276" spans="1:3">
      <c r="A276" s="8"/>
      <c r="B276" s="5"/>
      <c r="C276" s="5"/>
    </row>
    <row r="277" spans="1:3">
      <c r="A277" s="8"/>
      <c r="B277" s="5"/>
      <c r="C277" s="5"/>
    </row>
    <row r="278" spans="1:3">
      <c r="A278" s="8"/>
      <c r="B278" s="5"/>
      <c r="C278" s="5"/>
    </row>
    <row r="279" spans="1:3">
      <c r="A279" s="8"/>
      <c r="B279" s="5"/>
      <c r="C279" s="5"/>
    </row>
    <row r="280" spans="1:3">
      <c r="A280" s="8"/>
      <c r="B280" s="5"/>
      <c r="C280" s="5"/>
    </row>
    <row r="281" spans="1:3">
      <c r="A281" s="8"/>
      <c r="B281" s="5"/>
      <c r="C281" s="5"/>
    </row>
    <row r="282" spans="1:3">
      <c r="A282" s="8"/>
      <c r="B282" s="5"/>
      <c r="C282" s="5"/>
    </row>
    <row r="283" spans="1:3">
      <c r="A283" s="8"/>
      <c r="B283" s="5"/>
      <c r="C283" s="5"/>
    </row>
    <row r="284" spans="1:3">
      <c r="A284" s="8"/>
      <c r="B284" s="5"/>
      <c r="C284" s="5"/>
    </row>
    <row r="285" spans="1:3">
      <c r="A285" s="8"/>
      <c r="B285" s="5"/>
      <c r="C285" s="5"/>
    </row>
    <row r="286" spans="1:3">
      <c r="A286" s="8"/>
      <c r="B286" s="5"/>
      <c r="C286" s="5"/>
    </row>
    <row r="287" spans="1:3">
      <c r="A287" s="8"/>
      <c r="B287" s="5"/>
      <c r="C287" s="5"/>
    </row>
    <row r="288" spans="1:3">
      <c r="A288" s="8"/>
      <c r="B288" s="5"/>
      <c r="C288" s="5"/>
    </row>
    <row r="289" spans="1:3">
      <c r="A289" s="8"/>
      <c r="B289" s="5"/>
      <c r="C289" s="5"/>
    </row>
    <row r="290" spans="1:3">
      <c r="A290" s="8"/>
      <c r="B290" s="5"/>
      <c r="C290" s="5"/>
    </row>
    <row r="291" spans="1:3">
      <c r="A291" s="8"/>
      <c r="B291" s="5"/>
      <c r="C291" s="5"/>
    </row>
    <row r="292" spans="1:3">
      <c r="A292" s="8"/>
      <c r="B292" s="5"/>
      <c r="C292" s="5"/>
    </row>
    <row r="293" spans="1:3">
      <c r="A293" s="8"/>
      <c r="B293" s="5"/>
      <c r="C293" s="5"/>
    </row>
    <row r="294" spans="1:3">
      <c r="A294" s="8"/>
      <c r="B294" s="5"/>
      <c r="C294" s="5"/>
    </row>
    <row r="295" spans="1:3">
      <c r="A295" s="8"/>
      <c r="B295" s="5"/>
      <c r="C295" s="5"/>
    </row>
    <row r="296" spans="1:3">
      <c r="A296" s="8"/>
      <c r="B296" s="5"/>
      <c r="C296" s="5"/>
    </row>
    <row r="297" spans="1:3">
      <c r="A297" s="8"/>
      <c r="B297" s="5"/>
      <c r="C297" s="5"/>
    </row>
    <row r="298" spans="1:3">
      <c r="A298" s="8"/>
      <c r="B298" s="5"/>
      <c r="C298" s="5"/>
    </row>
    <row r="299" spans="1:3">
      <c r="A299" s="8"/>
      <c r="B299" s="5"/>
      <c r="C299" s="5"/>
    </row>
    <row r="300" spans="1:3">
      <c r="A300" s="8"/>
      <c r="B300" s="5"/>
      <c r="C300" s="5"/>
    </row>
    <row r="301" spans="1:3">
      <c r="A301" s="8"/>
      <c r="B301" s="5"/>
      <c r="C301" s="5"/>
    </row>
    <row r="302" spans="1:3">
      <c r="A302" s="8"/>
      <c r="B302" s="5"/>
      <c r="C302" s="5"/>
    </row>
    <row r="303" spans="1:3">
      <c r="A303" s="8"/>
      <c r="B303" s="5"/>
      <c r="C303" s="5"/>
    </row>
    <row r="304" spans="1:3">
      <c r="A304" s="8"/>
      <c r="B304" s="5"/>
      <c r="C304" s="5"/>
    </row>
    <row r="305" spans="1:3">
      <c r="A305" s="8"/>
      <c r="B305" s="5"/>
      <c r="C305" s="5"/>
    </row>
    <row r="306" spans="1:3">
      <c r="A306" s="8"/>
      <c r="B306" s="5"/>
      <c r="C306" s="5"/>
    </row>
    <row r="307" spans="1:3">
      <c r="A307" s="8"/>
      <c r="B307" s="5"/>
      <c r="C307" s="5"/>
    </row>
    <row r="308" spans="1:3">
      <c r="A308" s="8"/>
      <c r="B308" s="5"/>
      <c r="C308" s="5"/>
    </row>
    <row r="309" spans="1:3">
      <c r="A309" s="8"/>
      <c r="B309" s="5"/>
      <c r="C309" s="5"/>
    </row>
    <row r="310" spans="1:3">
      <c r="A310" s="8"/>
      <c r="B310" s="5"/>
      <c r="C310" s="5"/>
    </row>
    <row r="311" spans="1:3">
      <c r="A311" s="8"/>
      <c r="B311" s="5"/>
      <c r="C311" s="5"/>
    </row>
    <row r="312" spans="1:3">
      <c r="A312" s="8"/>
      <c r="B312" s="5"/>
      <c r="C312" s="5"/>
    </row>
    <row r="313" spans="1:3">
      <c r="A313" s="8"/>
      <c r="B313" s="5"/>
      <c r="C313" s="5"/>
    </row>
    <row r="314" spans="1:3">
      <c r="A314" s="8"/>
      <c r="B314" s="5"/>
      <c r="C314" s="5"/>
    </row>
    <row r="315" spans="1:3">
      <c r="A315" s="8"/>
      <c r="B315" s="5"/>
      <c r="C315" s="5"/>
    </row>
    <row r="316" spans="1:3">
      <c r="A316" s="8"/>
      <c r="B316" s="5"/>
      <c r="C316" s="5"/>
    </row>
    <row r="317" spans="1:3">
      <c r="A317" s="8"/>
      <c r="B317" s="5"/>
      <c r="C317" s="5"/>
    </row>
    <row r="318" spans="1:3">
      <c r="A318" s="8"/>
      <c r="B318" s="5"/>
      <c r="C318" s="5"/>
    </row>
    <row r="319" spans="1:3">
      <c r="A319" s="8"/>
      <c r="B319" s="5"/>
      <c r="C319" s="5"/>
    </row>
    <row r="320" spans="1:3">
      <c r="A320" s="8"/>
      <c r="B320" s="5"/>
      <c r="C320" s="5"/>
    </row>
    <row r="321" spans="1:3">
      <c r="A321" s="8"/>
      <c r="B321" s="5"/>
      <c r="C321" s="5"/>
    </row>
    <row r="322" spans="1:3">
      <c r="A322" s="8"/>
      <c r="B322" s="5"/>
      <c r="C322" s="5"/>
    </row>
    <row r="323" spans="1:3">
      <c r="A323" s="8"/>
      <c r="B323" s="5"/>
      <c r="C323" s="5"/>
    </row>
    <row r="324" spans="1:3">
      <c r="A324" s="8"/>
      <c r="B324" s="5"/>
      <c r="C324" s="5"/>
    </row>
    <row r="325" spans="1:3">
      <c r="A325" s="8"/>
      <c r="B325" s="5"/>
      <c r="C325" s="5"/>
    </row>
    <row r="326" spans="1:3">
      <c r="A326" s="8"/>
      <c r="B326" s="5"/>
      <c r="C326" s="5"/>
    </row>
    <row r="327" spans="1:3">
      <c r="A327" s="8"/>
      <c r="B327" s="5"/>
      <c r="C327" s="5"/>
    </row>
    <row r="328" spans="1:3">
      <c r="A328" s="8"/>
      <c r="B328" s="5"/>
      <c r="C328" s="5"/>
    </row>
    <row r="329" spans="1:3">
      <c r="A329" s="8"/>
      <c r="B329" s="5"/>
      <c r="C329" s="5"/>
    </row>
    <row r="330" spans="1:3">
      <c r="A330" s="8"/>
      <c r="B330" s="5"/>
      <c r="C330" s="5"/>
    </row>
    <row r="331" spans="1:3">
      <c r="A331" s="8"/>
      <c r="B331" s="5"/>
      <c r="C331" s="5"/>
    </row>
    <row r="332" spans="1:3">
      <c r="A332" s="8"/>
      <c r="B332" s="5"/>
      <c r="C332" s="5"/>
    </row>
    <row r="333" spans="1:3">
      <c r="A333" s="8"/>
      <c r="B333" s="5"/>
      <c r="C333" s="5"/>
    </row>
    <row r="334" spans="1:3">
      <c r="A334" s="8"/>
      <c r="B334" s="5"/>
      <c r="C334" s="5"/>
    </row>
    <row r="335" spans="1:3">
      <c r="A335" s="8"/>
      <c r="B335" s="5"/>
      <c r="C335" s="5"/>
    </row>
    <row r="336" spans="1:3">
      <c r="A336" s="8"/>
      <c r="B336" s="5"/>
      <c r="C336" s="5"/>
    </row>
    <row r="337" spans="1:3">
      <c r="A337" s="8"/>
      <c r="B337" s="5"/>
      <c r="C337" s="5"/>
    </row>
    <row r="338" spans="1:3">
      <c r="A338" s="8"/>
      <c r="B338" s="5"/>
      <c r="C338" s="5"/>
    </row>
    <row r="339" spans="1:3">
      <c r="A339" s="8"/>
      <c r="B339" s="5"/>
      <c r="C339" s="5"/>
    </row>
    <row r="340" spans="1:3">
      <c r="A340" s="8"/>
      <c r="B340" s="5"/>
      <c r="C340" s="5"/>
    </row>
  </sheetData>
  <customSheetViews>
    <customSheetView guid="{1E3D5FB9-014E-4051-8AD5-DB0A17D05797}" scale="90" showPageBreaks="1" printArea="1" view="pageBreakPreview" topLeftCell="A13">
      <selection activeCell="I22" sqref="I22"/>
      <pageMargins left="0.78740157480314965" right="0.39370078740157483" top="0.59055118110236227" bottom="0.59055118110236227" header="0.19685039370078741" footer="0.11811023622047245"/>
      <pageSetup paperSize="9" scale="50" orientation="portrait" verticalDpi="300" r:id="rId1"/>
      <headerFooter alignWithMargins="0"/>
    </customSheetView>
    <customSheetView guid="{43DCEB14-ADF8-4168-9283-6542A71D3CF7}" scale="90" showPageBreaks="1" printArea="1" view="pageBreakPreview">
      <selection activeCell="F4" sqref="F4"/>
      <pageMargins left="0.78740157480314965" right="0.39370078740157483" top="0.59055118110236227" bottom="0.59055118110236227" header="0.19685039370078741" footer="0.11811023622047245"/>
      <pageSetup paperSize="9" scale="50" orientation="portrait" verticalDpi="300" r:id="rId2"/>
      <headerFooter alignWithMargins="0"/>
    </customSheetView>
  </customSheetViews>
  <mergeCells count="11">
    <mergeCell ref="A1:H1"/>
    <mergeCell ref="E115:G115"/>
    <mergeCell ref="A6:H6"/>
    <mergeCell ref="A91:H91"/>
    <mergeCell ref="A97:H97"/>
    <mergeCell ref="B3:B4"/>
    <mergeCell ref="A3:A4"/>
    <mergeCell ref="D3:G3"/>
    <mergeCell ref="A104:H104"/>
    <mergeCell ref="E114:G114"/>
    <mergeCell ref="C3:C4"/>
  </mergeCells>
  <phoneticPr fontId="0" type="noConversion"/>
  <pageMargins left="0.78740157480314965" right="0.39370078740157483" top="0.59055118110236227" bottom="0.59055118110236227" header="0.19685039370078741" footer="0.11811023622047245"/>
  <pageSetup paperSize="9" scale="50" orientation="portrait" verticalDpi="300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3"/>
  </sheetPr>
  <dimension ref="A1:O192"/>
  <sheetViews>
    <sheetView view="pageBreakPreview" zoomScale="80" zoomScaleNormal="65" zoomScaleSheetLayoutView="80" workbookViewId="0">
      <pane ySplit="5" topLeftCell="A22" activePane="bottomLeft" state="frozen"/>
      <selection pane="bottomLeft" activeCell="W12" sqref="V12:W13"/>
    </sheetView>
  </sheetViews>
  <sheetFormatPr defaultColWidth="77.88671875" defaultRowHeight="18" outlineLevelRow="1"/>
  <cols>
    <col min="1" max="1" width="61.33203125" style="52" customWidth="1"/>
    <col min="2" max="2" width="15.33203125" style="73" customWidth="1"/>
    <col min="3" max="3" width="16.88671875" style="73" customWidth="1"/>
    <col min="4" max="4" width="19" style="52" customWidth="1"/>
    <col min="5" max="5" width="17.44140625" style="52" customWidth="1"/>
    <col min="6" max="6" width="18.88671875" style="52" customWidth="1"/>
    <col min="7" max="7" width="18" style="52" customWidth="1"/>
    <col min="8" max="8" width="7.44140625" style="52" customWidth="1"/>
    <col min="9" max="9" width="3.6640625" style="52" hidden="1" customWidth="1"/>
    <col min="10" max="15" width="9.109375" style="52" hidden="1" customWidth="1"/>
    <col min="16" max="251" width="9.109375" style="52" customWidth="1"/>
    <col min="252" max="16384" width="77.88671875" style="52"/>
  </cols>
  <sheetData>
    <row r="1" spans="1:7">
      <c r="A1" s="229" t="s">
        <v>342</v>
      </c>
      <c r="B1" s="229"/>
      <c r="C1" s="229"/>
      <c r="D1" s="229"/>
      <c r="E1" s="229"/>
      <c r="F1" s="229"/>
      <c r="G1" s="229"/>
    </row>
    <row r="2" spans="1:7" outlineLevel="1">
      <c r="A2" s="53"/>
      <c r="B2" s="7"/>
      <c r="C2" s="53"/>
      <c r="D2" s="53"/>
      <c r="E2" s="53"/>
      <c r="F2" s="53"/>
      <c r="G2" s="53"/>
    </row>
    <row r="3" spans="1:7" ht="38.25" customHeight="1">
      <c r="A3" s="197" t="s">
        <v>256</v>
      </c>
      <c r="B3" s="230" t="s">
        <v>18</v>
      </c>
      <c r="C3" s="225" t="s">
        <v>424</v>
      </c>
      <c r="D3" s="198" t="s">
        <v>425</v>
      </c>
      <c r="E3" s="198"/>
      <c r="F3" s="198"/>
      <c r="G3" s="198"/>
    </row>
    <row r="4" spans="1:7" ht="50.25" customHeight="1">
      <c r="A4" s="197"/>
      <c r="B4" s="230"/>
      <c r="C4" s="225"/>
      <c r="D4" s="10" t="s">
        <v>426</v>
      </c>
      <c r="E4" s="10" t="s">
        <v>427</v>
      </c>
      <c r="F4" s="10" t="s">
        <v>428</v>
      </c>
      <c r="G4" s="10" t="s">
        <v>429</v>
      </c>
    </row>
    <row r="5" spans="1:7" ht="18" customHeight="1">
      <c r="A5" s="54">
        <v>1</v>
      </c>
      <c r="B5" s="55">
        <v>2</v>
      </c>
      <c r="C5" s="55">
        <v>5</v>
      </c>
      <c r="D5" s="9">
        <v>6</v>
      </c>
      <c r="E5" s="9">
        <v>7</v>
      </c>
      <c r="F5" s="9">
        <v>8</v>
      </c>
      <c r="G5" s="9">
        <v>9</v>
      </c>
    </row>
    <row r="6" spans="1:7" ht="24.9" customHeight="1">
      <c r="A6" s="226" t="s">
        <v>153</v>
      </c>
      <c r="B6" s="227"/>
      <c r="C6" s="227"/>
      <c r="D6" s="227"/>
      <c r="E6" s="227"/>
      <c r="F6" s="227"/>
      <c r="G6" s="228"/>
    </row>
    <row r="7" spans="1:7" ht="42.75" customHeight="1">
      <c r="A7" s="56" t="s">
        <v>59</v>
      </c>
      <c r="B7" s="9">
        <v>2000</v>
      </c>
      <c r="C7" s="26">
        <v>422</v>
      </c>
      <c r="D7" s="26">
        <v>729</v>
      </c>
      <c r="E7" s="26">
        <v>729</v>
      </c>
      <c r="F7" s="26">
        <f>D7-E7</f>
        <v>0</v>
      </c>
      <c r="G7" s="26">
        <f>E7/D7%</f>
        <v>100</v>
      </c>
    </row>
    <row r="8" spans="1:7" ht="36">
      <c r="A8" s="57" t="s">
        <v>209</v>
      </c>
      <c r="B8" s="9">
        <v>2010</v>
      </c>
      <c r="C8" s="26">
        <f>C9+C10</f>
        <v>62</v>
      </c>
      <c r="D8" s="26">
        <f>D9+D10</f>
        <v>5</v>
      </c>
      <c r="E8" s="26">
        <f t="shared" ref="E8" si="0">E9+E10</f>
        <v>39</v>
      </c>
      <c r="F8" s="26">
        <f t="shared" ref="F8:F17" si="1">D8-E8</f>
        <v>-34</v>
      </c>
      <c r="G8" s="26">
        <f t="shared" ref="G8:G10" si="2">E8/D8%</f>
        <v>780</v>
      </c>
    </row>
    <row r="9" spans="1:7" ht="42.75" customHeight="1">
      <c r="A9" s="27" t="s">
        <v>344</v>
      </c>
      <c r="B9" s="9">
        <v>2011</v>
      </c>
      <c r="C9" s="4">
        <v>14</v>
      </c>
      <c r="D9" s="4">
        <v>1</v>
      </c>
      <c r="E9" s="4">
        <v>9</v>
      </c>
      <c r="F9" s="26">
        <f t="shared" si="1"/>
        <v>-8</v>
      </c>
      <c r="G9" s="26">
        <f t="shared" si="2"/>
        <v>900</v>
      </c>
    </row>
    <row r="10" spans="1:7" ht="90">
      <c r="A10" s="27" t="s">
        <v>345</v>
      </c>
      <c r="B10" s="9">
        <v>2012</v>
      </c>
      <c r="C10" s="4">
        <v>48</v>
      </c>
      <c r="D10" s="4">
        <v>4</v>
      </c>
      <c r="E10" s="4">
        <v>30</v>
      </c>
      <c r="F10" s="26">
        <f t="shared" si="1"/>
        <v>-26</v>
      </c>
      <c r="G10" s="26">
        <f t="shared" si="2"/>
        <v>750</v>
      </c>
    </row>
    <row r="11" spans="1:7" ht="20.100000000000001" customHeight="1">
      <c r="A11" s="27" t="s">
        <v>195</v>
      </c>
      <c r="B11" s="9">
        <v>2020</v>
      </c>
      <c r="C11" s="4"/>
      <c r="D11" s="4"/>
      <c r="E11" s="4"/>
      <c r="F11" s="26"/>
      <c r="G11" s="26"/>
    </row>
    <row r="12" spans="1:7" s="58" customFormat="1" ht="20.100000000000001" customHeight="1">
      <c r="A12" s="57" t="s">
        <v>71</v>
      </c>
      <c r="B12" s="9">
        <v>2030</v>
      </c>
      <c r="C12" s="4"/>
      <c r="D12" s="4"/>
      <c r="E12" s="4"/>
      <c r="F12" s="26"/>
      <c r="G12" s="26"/>
    </row>
    <row r="13" spans="1:7" ht="36">
      <c r="A13" s="57" t="s">
        <v>357</v>
      </c>
      <c r="B13" s="9">
        <v>2031</v>
      </c>
      <c r="C13" s="4"/>
      <c r="D13" s="4"/>
      <c r="E13" s="4"/>
      <c r="F13" s="26"/>
      <c r="G13" s="26"/>
    </row>
    <row r="14" spans="1:7" ht="20.100000000000001" customHeight="1">
      <c r="A14" s="57" t="s">
        <v>26</v>
      </c>
      <c r="B14" s="9">
        <v>2040</v>
      </c>
      <c r="C14" s="4">
        <v>-213</v>
      </c>
      <c r="D14" s="4"/>
      <c r="E14" s="4">
        <v>-421</v>
      </c>
      <c r="F14" s="26"/>
      <c r="G14" s="26"/>
    </row>
    <row r="15" spans="1:7" ht="20.100000000000001" customHeight="1">
      <c r="A15" s="59" t="s">
        <v>116</v>
      </c>
      <c r="B15" s="9">
        <v>2050</v>
      </c>
      <c r="C15" s="4"/>
      <c r="D15" s="4"/>
      <c r="E15" s="4"/>
      <c r="F15" s="26"/>
      <c r="G15" s="26"/>
    </row>
    <row r="16" spans="1:7" ht="20.100000000000001" customHeight="1">
      <c r="A16" s="59" t="s">
        <v>117</v>
      </c>
      <c r="B16" s="9">
        <v>2060</v>
      </c>
      <c r="C16" s="4"/>
      <c r="D16" s="4"/>
      <c r="E16" s="4"/>
      <c r="F16" s="26"/>
      <c r="G16" s="26"/>
    </row>
    <row r="17" spans="1:7" ht="42.75" customHeight="1">
      <c r="A17" s="56" t="s">
        <v>60</v>
      </c>
      <c r="B17" s="60">
        <v>2070</v>
      </c>
      <c r="C17" s="18">
        <f>'I. Фін результат'!C87+'ІІ. Розр. з бюджетом'!C7-('ІІ. Розр. з бюджетом'!C8+'ІІ. Розр. з бюджетом'!C11+'ІІ. Розр. з бюджетом'!C12+'ІІ. Розр. з бюджетом'!C14+'ІІ. Розр. з бюджетом'!C15+'ІІ. Розр. з бюджетом'!C16)</f>
        <v>688</v>
      </c>
      <c r="D17" s="18">
        <f>'I. Фін результат'!D87+'ІІ. Розр. з бюджетом'!D7-('ІІ. Розр. з бюджетом'!D8+'ІІ. Розр. з бюджетом'!D11+'ІІ. Розр. з бюджетом'!D12+'ІІ. Розр. з бюджетом'!D14+'ІІ. Розр. з бюджетом'!D15+'ІІ. Розр. з бюджетом'!D16)</f>
        <v>965</v>
      </c>
      <c r="E17" s="18">
        <f>'I. Фін результат'!E87+'ІІ. Розр. з бюджетом'!E7-('ІІ. Розр. з бюджетом'!E8+'ІІ. Розр. з бюджетом'!E11+'ІІ. Розр. з бюджетом'!E12+'ІІ. Розр. з бюджетом'!E14+'ІІ. Розр. з бюджетом'!E15+'ІІ. Розр. з бюджетом'!E16)</f>
        <v>1171</v>
      </c>
      <c r="F17" s="18">
        <f t="shared" si="1"/>
        <v>-206</v>
      </c>
      <c r="G17" s="18">
        <f t="shared" ref="G17" si="3">E17/D17%</f>
        <v>121.34715025906735</v>
      </c>
    </row>
    <row r="18" spans="1:7" ht="39.75" customHeight="1">
      <c r="A18" s="226" t="s">
        <v>154</v>
      </c>
      <c r="B18" s="227"/>
      <c r="C18" s="227"/>
      <c r="D18" s="227"/>
      <c r="E18" s="227"/>
      <c r="F18" s="227"/>
      <c r="G18" s="228"/>
    </row>
    <row r="19" spans="1:7" ht="36">
      <c r="A19" s="59" t="s">
        <v>209</v>
      </c>
      <c r="B19" s="61">
        <v>2100</v>
      </c>
      <c r="C19" s="26">
        <f>SUM(C20:C21)</f>
        <v>62</v>
      </c>
      <c r="D19" s="26">
        <f t="shared" ref="D19:E19" si="4">SUM(D20:D21)</f>
        <v>5</v>
      </c>
      <c r="E19" s="26">
        <f t="shared" si="4"/>
        <v>39</v>
      </c>
      <c r="F19" s="26">
        <f>D19-E19</f>
        <v>-34</v>
      </c>
      <c r="G19" s="26">
        <f>E19/D19%</f>
        <v>780</v>
      </c>
    </row>
    <row r="20" spans="1:7" ht="42.75" customHeight="1">
      <c r="A20" s="17" t="s">
        <v>344</v>
      </c>
      <c r="B20" s="61">
        <v>2101</v>
      </c>
      <c r="C20" s="26">
        <v>14</v>
      </c>
      <c r="D20" s="26">
        <f t="shared" ref="D20" si="5">D9</f>
        <v>1</v>
      </c>
      <c r="E20" s="26">
        <v>9</v>
      </c>
      <c r="F20" s="26">
        <f t="shared" ref="F20:F38" si="6">D20-E20</f>
        <v>-8</v>
      </c>
      <c r="G20" s="26">
        <f t="shared" ref="G20:G25" si="7">E20/D20%</f>
        <v>900</v>
      </c>
    </row>
    <row r="21" spans="1:7" ht="90">
      <c r="A21" s="17" t="s">
        <v>345</v>
      </c>
      <c r="B21" s="61">
        <v>2102</v>
      </c>
      <c r="C21" s="26">
        <v>48</v>
      </c>
      <c r="D21" s="26">
        <f t="shared" ref="D21" si="8">D10</f>
        <v>4</v>
      </c>
      <c r="E21" s="26">
        <v>30</v>
      </c>
      <c r="F21" s="26">
        <f t="shared" si="6"/>
        <v>-26</v>
      </c>
      <c r="G21" s="26">
        <f t="shared" si="7"/>
        <v>750</v>
      </c>
    </row>
    <row r="22" spans="1:7" s="58" customFormat="1" ht="20.100000000000001" customHeight="1">
      <c r="A22" s="62" t="s">
        <v>156</v>
      </c>
      <c r="B22" s="63">
        <v>2110</v>
      </c>
      <c r="C22" s="18"/>
      <c r="D22" s="18"/>
      <c r="E22" s="18"/>
      <c r="F22" s="18">
        <f t="shared" si="6"/>
        <v>0</v>
      </c>
      <c r="G22" s="26" t="e">
        <f t="shared" si="7"/>
        <v>#DIV/0!</v>
      </c>
    </row>
    <row r="23" spans="1:7" ht="54">
      <c r="A23" s="59" t="s">
        <v>315</v>
      </c>
      <c r="B23" s="64">
        <v>2120</v>
      </c>
      <c r="C23" s="4"/>
      <c r="D23" s="4"/>
      <c r="E23" s="4"/>
      <c r="F23" s="26">
        <f t="shared" si="6"/>
        <v>0</v>
      </c>
      <c r="G23" s="26" t="e">
        <f>E23/D23%</f>
        <v>#DIV/0!</v>
      </c>
    </row>
    <row r="24" spans="1:7" ht="54">
      <c r="A24" s="59" t="s">
        <v>316</v>
      </c>
      <c r="B24" s="64">
        <v>2130</v>
      </c>
      <c r="C24" s="15">
        <v>-219</v>
      </c>
      <c r="D24" s="15">
        <v>-308</v>
      </c>
      <c r="E24" s="15">
        <v>-210</v>
      </c>
      <c r="F24" s="26">
        <f t="shared" si="6"/>
        <v>-98</v>
      </c>
      <c r="G24" s="26">
        <f t="shared" si="7"/>
        <v>68.181818181818187</v>
      </c>
    </row>
    <row r="25" spans="1:7" s="65" customFormat="1" ht="52.2">
      <c r="A25" s="62" t="s">
        <v>246</v>
      </c>
      <c r="B25" s="63">
        <v>2140</v>
      </c>
      <c r="C25" s="18">
        <f>SUM(C26:C30,C33,C35)</f>
        <v>1378</v>
      </c>
      <c r="D25" s="18">
        <f>SUM(D26:D30,D33,D35)</f>
        <v>1560</v>
      </c>
      <c r="E25" s="18">
        <f t="shared" ref="E25" si="9">SUM(E26:E30,E33,E35)</f>
        <v>1655</v>
      </c>
      <c r="F25" s="18">
        <f t="shared" si="6"/>
        <v>-95</v>
      </c>
      <c r="G25" s="26">
        <f t="shared" si="7"/>
        <v>106.08974358974359</v>
      </c>
    </row>
    <row r="26" spans="1:7" ht="20.100000000000001" customHeight="1">
      <c r="A26" s="59" t="s">
        <v>84</v>
      </c>
      <c r="B26" s="64">
        <v>2141</v>
      </c>
      <c r="C26" s="4"/>
      <c r="D26" s="20"/>
      <c r="E26" s="20"/>
      <c r="F26" s="26"/>
      <c r="G26" s="26"/>
    </row>
    <row r="27" spans="1:7" ht="20.100000000000001" customHeight="1">
      <c r="A27" s="59" t="s">
        <v>109</v>
      </c>
      <c r="B27" s="64">
        <v>2142</v>
      </c>
      <c r="C27" s="4"/>
      <c r="D27" s="20"/>
      <c r="E27" s="20"/>
      <c r="F27" s="26"/>
      <c r="G27" s="26"/>
    </row>
    <row r="28" spans="1:7" ht="20.100000000000001" customHeight="1">
      <c r="A28" s="59" t="s">
        <v>102</v>
      </c>
      <c r="B28" s="64">
        <v>2143</v>
      </c>
      <c r="C28" s="4"/>
      <c r="D28" s="20"/>
      <c r="E28" s="20"/>
      <c r="F28" s="26"/>
      <c r="G28" s="26"/>
    </row>
    <row r="29" spans="1:7" ht="20.100000000000001" customHeight="1">
      <c r="A29" s="59" t="s">
        <v>82</v>
      </c>
      <c r="B29" s="64">
        <v>2144</v>
      </c>
      <c r="C29" s="4">
        <v>1272</v>
      </c>
      <c r="D29" s="4">
        <v>1440</v>
      </c>
      <c r="E29" s="4">
        <v>1528</v>
      </c>
      <c r="F29" s="26">
        <f t="shared" si="6"/>
        <v>-88</v>
      </c>
      <c r="G29" s="26">
        <f t="shared" ref="G29:G38" si="10">E29/D29%</f>
        <v>106.11111111111111</v>
      </c>
    </row>
    <row r="30" spans="1:7" s="58" customFormat="1" ht="20.100000000000001" customHeight="1">
      <c r="A30" s="59" t="s">
        <v>175</v>
      </c>
      <c r="B30" s="64">
        <v>2145</v>
      </c>
      <c r="C30" s="20"/>
      <c r="D30" s="4"/>
      <c r="E30" s="4"/>
      <c r="F30" s="26"/>
      <c r="G30" s="26"/>
    </row>
    <row r="31" spans="1:7" ht="54">
      <c r="A31" s="59" t="s">
        <v>252</v>
      </c>
      <c r="B31" s="64" t="s">
        <v>224</v>
      </c>
      <c r="C31" s="20"/>
      <c r="D31" s="4"/>
      <c r="E31" s="4"/>
      <c r="F31" s="26"/>
      <c r="G31" s="26"/>
    </row>
    <row r="32" spans="1:7" ht="20.100000000000001" customHeight="1">
      <c r="A32" s="59" t="s">
        <v>27</v>
      </c>
      <c r="B32" s="64" t="s">
        <v>225</v>
      </c>
      <c r="C32" s="4"/>
      <c r="D32" s="4"/>
      <c r="E32" s="4"/>
      <c r="F32" s="26"/>
      <c r="G32" s="26"/>
    </row>
    <row r="33" spans="1:8" s="58" customFormat="1" ht="20.100000000000001" customHeight="1">
      <c r="A33" s="59" t="s">
        <v>118</v>
      </c>
      <c r="B33" s="64">
        <v>2146</v>
      </c>
      <c r="C33" s="4"/>
      <c r="D33" s="4"/>
      <c r="E33" s="4"/>
      <c r="F33" s="26"/>
      <c r="G33" s="26"/>
    </row>
    <row r="34" spans="1:8" s="58" customFormat="1" ht="20.100000000000001" customHeight="1">
      <c r="A34" s="59" t="s">
        <v>377</v>
      </c>
      <c r="B34" s="64" t="s">
        <v>378</v>
      </c>
      <c r="C34" s="4"/>
      <c r="D34" s="4"/>
      <c r="E34" s="4"/>
      <c r="F34" s="26"/>
      <c r="G34" s="26"/>
    </row>
    <row r="35" spans="1:8" ht="20.100000000000001" customHeight="1">
      <c r="A35" s="59" t="s">
        <v>90</v>
      </c>
      <c r="B35" s="64">
        <v>2147</v>
      </c>
      <c r="C35" s="4">
        <f>C36</f>
        <v>106</v>
      </c>
      <c r="D35" s="4">
        <f>D36</f>
        <v>120</v>
      </c>
      <c r="E35" s="4">
        <f>E36</f>
        <v>127</v>
      </c>
      <c r="F35" s="26">
        <f t="shared" si="6"/>
        <v>-7</v>
      </c>
      <c r="G35" s="26">
        <f t="shared" si="10"/>
        <v>105.83333333333334</v>
      </c>
    </row>
    <row r="36" spans="1:8" ht="20.100000000000001" customHeight="1">
      <c r="A36" s="59" t="s">
        <v>350</v>
      </c>
      <c r="B36" s="64" t="s">
        <v>358</v>
      </c>
      <c r="C36" s="4">
        <v>106</v>
      </c>
      <c r="D36" s="4">
        <v>120</v>
      </c>
      <c r="E36" s="4">
        <v>127</v>
      </c>
      <c r="F36" s="26">
        <f t="shared" si="6"/>
        <v>-7</v>
      </c>
      <c r="G36" s="26">
        <f t="shared" si="10"/>
        <v>105.83333333333334</v>
      </c>
    </row>
    <row r="37" spans="1:8" s="58" customFormat="1" ht="36">
      <c r="A37" s="59" t="s">
        <v>83</v>
      </c>
      <c r="B37" s="64">
        <v>2150</v>
      </c>
      <c r="C37" s="4">
        <v>1500</v>
      </c>
      <c r="D37" s="4">
        <f>'I. Фін результат'!D109</f>
        <v>1702</v>
      </c>
      <c r="E37" s="4">
        <f>'I. Фін результат'!E109</f>
        <v>1790</v>
      </c>
      <c r="F37" s="26">
        <f>D37-E37</f>
        <v>-88</v>
      </c>
      <c r="G37" s="26">
        <f>E37/D37%</f>
        <v>105.17038777908343</v>
      </c>
    </row>
    <row r="38" spans="1:8" s="58" customFormat="1" ht="20.100000000000001" customHeight="1">
      <c r="A38" s="62" t="s">
        <v>339</v>
      </c>
      <c r="B38" s="63">
        <v>2200</v>
      </c>
      <c r="C38" s="18">
        <f>SUM(C19,C22:C24,C25,C37)</f>
        <v>2721</v>
      </c>
      <c r="D38" s="18">
        <f>SUM(D19,D22:D24,D25,D37)</f>
        <v>2959</v>
      </c>
      <c r="E38" s="18">
        <f t="shared" ref="E38" si="11">SUM(E19,E22:E24,E25,E37)</f>
        <v>3274</v>
      </c>
      <c r="F38" s="18">
        <f t="shared" si="6"/>
        <v>-315</v>
      </c>
      <c r="G38" s="18">
        <f t="shared" si="10"/>
        <v>110.64548834065563</v>
      </c>
    </row>
    <row r="39" spans="1:8" s="58" customFormat="1" ht="20.100000000000001" customHeight="1">
      <c r="A39" s="66"/>
      <c r="B39" s="67"/>
      <c r="C39" s="68"/>
      <c r="D39" s="68"/>
      <c r="E39" s="68"/>
      <c r="F39" s="68"/>
      <c r="G39" s="68"/>
    </row>
    <row r="40" spans="1:8" s="58" customFormat="1" ht="20.100000000000001" customHeight="1">
      <c r="A40" s="66"/>
      <c r="B40" s="67"/>
      <c r="C40" s="68"/>
      <c r="D40" s="68"/>
      <c r="E40" s="68"/>
      <c r="F40" s="68"/>
      <c r="G40" s="68"/>
    </row>
    <row r="41" spans="1:8" s="5" customFormat="1" ht="20.100000000000001" customHeight="1">
      <c r="A41" s="35" t="s">
        <v>369</v>
      </c>
      <c r="B41" s="69"/>
      <c r="C41" s="70"/>
      <c r="D41" s="71"/>
      <c r="E41" s="196" t="s">
        <v>442</v>
      </c>
      <c r="F41" s="196"/>
      <c r="G41" s="196"/>
    </row>
    <row r="42" spans="1:8" s="5" customFormat="1" ht="20.100000000000001" customHeight="1">
      <c r="A42" s="40" t="s">
        <v>349</v>
      </c>
      <c r="B42" s="33"/>
      <c r="C42" s="32"/>
      <c r="D42" s="40"/>
      <c r="E42" s="221" t="s">
        <v>465</v>
      </c>
      <c r="F42" s="221"/>
      <c r="G42" s="221"/>
    </row>
    <row r="43" spans="1:8" s="73" customFormat="1">
      <c r="A43" s="72"/>
      <c r="D43" s="52"/>
      <c r="E43" s="52"/>
      <c r="F43" s="52"/>
      <c r="G43" s="52"/>
      <c r="H43" s="52"/>
    </row>
    <row r="44" spans="1:8" s="73" customFormat="1">
      <c r="A44" s="72"/>
      <c r="D44" s="52"/>
      <c r="E44" s="52"/>
      <c r="F44" s="52"/>
      <c r="G44" s="52"/>
      <c r="H44" s="52"/>
    </row>
    <row r="45" spans="1:8" s="73" customFormat="1">
      <c r="A45" s="72"/>
      <c r="C45" s="44"/>
      <c r="D45" s="45"/>
      <c r="E45" s="45"/>
      <c r="F45" s="45"/>
      <c r="G45" s="45"/>
      <c r="H45" s="52"/>
    </row>
    <row r="46" spans="1:8" s="73" customFormat="1">
      <c r="A46" s="72"/>
      <c r="C46" s="44"/>
      <c r="D46" s="46"/>
      <c r="E46" s="46"/>
      <c r="F46" s="46"/>
      <c r="G46" s="46"/>
      <c r="H46" s="52"/>
    </row>
    <row r="47" spans="1:8" s="73" customFormat="1">
      <c r="A47" s="72"/>
      <c r="C47" s="47"/>
      <c r="D47" s="48"/>
      <c r="E47" s="48"/>
      <c r="F47" s="48"/>
      <c r="G47" s="48"/>
      <c r="H47" s="52"/>
    </row>
    <row r="48" spans="1:8" s="73" customFormat="1">
      <c r="A48" s="72"/>
      <c r="C48" s="47"/>
      <c r="D48" s="48"/>
      <c r="E48" s="48"/>
      <c r="F48" s="48"/>
      <c r="G48" s="48"/>
      <c r="H48" s="52"/>
    </row>
    <row r="49" spans="1:8" s="73" customFormat="1">
      <c r="A49" s="72"/>
      <c r="D49" s="52"/>
      <c r="E49" s="52"/>
      <c r="F49" s="52"/>
      <c r="G49" s="52"/>
      <c r="H49" s="52"/>
    </row>
    <row r="50" spans="1:8" s="73" customFormat="1">
      <c r="A50" s="72"/>
      <c r="D50" s="52"/>
      <c r="E50" s="52"/>
      <c r="F50" s="52"/>
      <c r="G50" s="52"/>
      <c r="H50" s="52"/>
    </row>
    <row r="51" spans="1:8" s="73" customFormat="1">
      <c r="A51" s="72"/>
      <c r="D51" s="52"/>
      <c r="E51" s="52"/>
      <c r="F51" s="52"/>
      <c r="G51" s="52"/>
      <c r="H51" s="52"/>
    </row>
    <row r="52" spans="1:8" s="73" customFormat="1">
      <c r="A52" s="72"/>
      <c r="D52" s="52"/>
      <c r="E52" s="52"/>
      <c r="F52" s="52"/>
      <c r="G52" s="52"/>
      <c r="H52" s="52"/>
    </row>
    <row r="53" spans="1:8" s="73" customFormat="1">
      <c r="A53" s="72"/>
      <c r="D53" s="52"/>
      <c r="E53" s="52"/>
      <c r="F53" s="52"/>
      <c r="G53" s="52"/>
      <c r="H53" s="52"/>
    </row>
    <row r="54" spans="1:8" s="73" customFormat="1">
      <c r="A54" s="72"/>
      <c r="D54" s="52"/>
      <c r="E54" s="52"/>
      <c r="F54" s="52"/>
      <c r="G54" s="52"/>
      <c r="H54" s="52"/>
    </row>
    <row r="55" spans="1:8" s="73" customFormat="1">
      <c r="A55" s="72"/>
      <c r="D55" s="52"/>
      <c r="E55" s="52"/>
      <c r="F55" s="52"/>
      <c r="G55" s="52"/>
      <c r="H55" s="52"/>
    </row>
    <row r="56" spans="1:8" s="73" customFormat="1">
      <c r="A56" s="72"/>
      <c r="D56" s="52"/>
      <c r="E56" s="52"/>
      <c r="F56" s="52"/>
      <c r="G56" s="52"/>
      <c r="H56" s="52"/>
    </row>
    <row r="57" spans="1:8" s="73" customFormat="1">
      <c r="A57" s="72"/>
      <c r="D57" s="52"/>
      <c r="E57" s="52"/>
      <c r="F57" s="52"/>
      <c r="G57" s="52"/>
      <c r="H57" s="52"/>
    </row>
    <row r="58" spans="1:8" s="73" customFormat="1">
      <c r="A58" s="72"/>
      <c r="D58" s="52"/>
      <c r="E58" s="52"/>
      <c r="F58" s="52"/>
      <c r="G58" s="52"/>
      <c r="H58" s="52"/>
    </row>
    <row r="59" spans="1:8" s="73" customFormat="1">
      <c r="A59" s="72"/>
      <c r="D59" s="52"/>
      <c r="E59" s="52"/>
      <c r="F59" s="52"/>
      <c r="G59" s="52"/>
      <c r="H59" s="52"/>
    </row>
    <row r="60" spans="1:8" s="73" customFormat="1">
      <c r="A60" s="72"/>
      <c r="D60" s="52"/>
      <c r="E60" s="52"/>
      <c r="F60" s="52"/>
      <c r="G60" s="52"/>
      <c r="H60" s="52"/>
    </row>
    <row r="61" spans="1:8" s="73" customFormat="1">
      <c r="A61" s="72"/>
      <c r="D61" s="52"/>
      <c r="E61" s="52"/>
      <c r="F61" s="52"/>
      <c r="G61" s="52"/>
      <c r="H61" s="52"/>
    </row>
    <row r="62" spans="1:8" s="73" customFormat="1">
      <c r="A62" s="72"/>
      <c r="D62" s="52"/>
      <c r="E62" s="52"/>
      <c r="F62" s="52"/>
      <c r="G62" s="52"/>
      <c r="H62" s="52"/>
    </row>
    <row r="63" spans="1:8" s="73" customFormat="1">
      <c r="A63" s="72"/>
      <c r="D63" s="52"/>
      <c r="E63" s="52"/>
      <c r="F63" s="52"/>
      <c r="G63" s="52"/>
      <c r="H63" s="52"/>
    </row>
    <row r="64" spans="1:8" s="73" customFormat="1">
      <c r="A64" s="72"/>
      <c r="D64" s="52"/>
      <c r="E64" s="52"/>
      <c r="F64" s="52"/>
      <c r="G64" s="52"/>
      <c r="H64" s="52"/>
    </row>
    <row r="65" spans="1:8" s="73" customFormat="1">
      <c r="A65" s="72"/>
      <c r="D65" s="52"/>
      <c r="E65" s="52"/>
      <c r="F65" s="52"/>
      <c r="G65" s="52"/>
      <c r="H65" s="52"/>
    </row>
    <row r="66" spans="1:8" s="73" customFormat="1">
      <c r="A66" s="72"/>
      <c r="D66" s="52"/>
      <c r="E66" s="52"/>
      <c r="F66" s="52"/>
      <c r="G66" s="52"/>
      <c r="H66" s="52"/>
    </row>
    <row r="67" spans="1:8" s="73" customFormat="1">
      <c r="A67" s="72"/>
      <c r="D67" s="52"/>
      <c r="E67" s="52"/>
      <c r="F67" s="52"/>
      <c r="G67" s="52"/>
      <c r="H67" s="52"/>
    </row>
    <row r="68" spans="1:8" s="73" customFormat="1">
      <c r="A68" s="72"/>
      <c r="D68" s="52"/>
      <c r="E68" s="52"/>
      <c r="F68" s="52"/>
      <c r="G68" s="52"/>
      <c r="H68" s="52"/>
    </row>
    <row r="69" spans="1:8" s="73" customFormat="1">
      <c r="A69" s="72"/>
      <c r="D69" s="52"/>
      <c r="E69" s="52"/>
      <c r="F69" s="52"/>
      <c r="G69" s="52"/>
      <c r="H69" s="52"/>
    </row>
    <row r="70" spans="1:8" s="73" customFormat="1">
      <c r="A70" s="72"/>
      <c r="D70" s="52"/>
      <c r="E70" s="52"/>
      <c r="F70" s="52"/>
      <c r="G70" s="52"/>
      <c r="H70" s="52"/>
    </row>
    <row r="71" spans="1:8" s="73" customFormat="1">
      <c r="A71" s="72"/>
      <c r="D71" s="52"/>
      <c r="E71" s="52"/>
      <c r="F71" s="52"/>
      <c r="G71" s="52"/>
      <c r="H71" s="52"/>
    </row>
    <row r="72" spans="1:8" s="73" customFormat="1">
      <c r="A72" s="72"/>
      <c r="D72" s="52"/>
      <c r="E72" s="52"/>
      <c r="F72" s="52"/>
      <c r="G72" s="52"/>
      <c r="H72" s="52"/>
    </row>
    <row r="73" spans="1:8" s="73" customFormat="1">
      <c r="A73" s="72"/>
      <c r="D73" s="52"/>
      <c r="E73" s="52"/>
      <c r="F73" s="52"/>
      <c r="G73" s="52"/>
      <c r="H73" s="52"/>
    </row>
    <row r="74" spans="1:8" s="73" customFormat="1">
      <c r="A74" s="72"/>
      <c r="D74" s="52"/>
      <c r="E74" s="52"/>
      <c r="F74" s="52"/>
      <c r="G74" s="52"/>
      <c r="H74" s="52"/>
    </row>
    <row r="75" spans="1:8" s="73" customFormat="1">
      <c r="A75" s="72"/>
      <c r="D75" s="52"/>
      <c r="E75" s="52"/>
      <c r="F75" s="52"/>
      <c r="G75" s="52"/>
      <c r="H75" s="52"/>
    </row>
    <row r="76" spans="1:8" s="73" customFormat="1">
      <c r="A76" s="72"/>
      <c r="D76" s="52"/>
      <c r="E76" s="52"/>
      <c r="F76" s="52"/>
      <c r="G76" s="52"/>
      <c r="H76" s="52"/>
    </row>
    <row r="77" spans="1:8" s="73" customFormat="1">
      <c r="A77" s="72"/>
      <c r="D77" s="52"/>
      <c r="E77" s="52"/>
      <c r="F77" s="52"/>
      <c r="G77" s="52"/>
      <c r="H77" s="52"/>
    </row>
    <row r="78" spans="1:8" s="73" customFormat="1">
      <c r="A78" s="72"/>
      <c r="D78" s="52"/>
      <c r="E78" s="52"/>
      <c r="F78" s="52"/>
      <c r="G78" s="52"/>
      <c r="H78" s="52"/>
    </row>
    <row r="79" spans="1:8" s="73" customFormat="1">
      <c r="A79" s="72"/>
      <c r="D79" s="52"/>
      <c r="E79" s="52"/>
      <c r="F79" s="52"/>
      <c r="G79" s="52"/>
      <c r="H79" s="52"/>
    </row>
    <row r="80" spans="1:8" s="73" customFormat="1">
      <c r="A80" s="72"/>
      <c r="D80" s="52"/>
      <c r="E80" s="52"/>
      <c r="F80" s="52"/>
      <c r="G80" s="52"/>
      <c r="H80" s="52"/>
    </row>
    <row r="81" spans="1:8" s="73" customFormat="1">
      <c r="A81" s="72"/>
      <c r="D81" s="52"/>
      <c r="E81" s="52"/>
      <c r="F81" s="52"/>
      <c r="G81" s="52"/>
      <c r="H81" s="52"/>
    </row>
    <row r="82" spans="1:8" s="73" customFormat="1">
      <c r="A82" s="72"/>
      <c r="D82" s="52"/>
      <c r="E82" s="52"/>
      <c r="F82" s="52"/>
      <c r="G82" s="52"/>
      <c r="H82" s="52"/>
    </row>
    <row r="83" spans="1:8" s="73" customFormat="1">
      <c r="A83" s="72"/>
      <c r="D83" s="52"/>
      <c r="E83" s="52"/>
      <c r="F83" s="52"/>
      <c r="G83" s="52"/>
      <c r="H83" s="52"/>
    </row>
    <row r="84" spans="1:8" s="73" customFormat="1">
      <c r="A84" s="72"/>
      <c r="D84" s="52"/>
      <c r="E84" s="52"/>
      <c r="F84" s="52"/>
      <c r="G84" s="52"/>
      <c r="H84" s="52"/>
    </row>
    <row r="85" spans="1:8" s="73" customFormat="1">
      <c r="A85" s="72"/>
      <c r="D85" s="52"/>
      <c r="E85" s="52"/>
      <c r="F85" s="52"/>
      <c r="G85" s="52"/>
      <c r="H85" s="52"/>
    </row>
    <row r="86" spans="1:8" s="73" customFormat="1">
      <c r="A86" s="72"/>
      <c r="D86" s="52"/>
      <c r="E86" s="52"/>
      <c r="F86" s="52"/>
      <c r="G86" s="52"/>
      <c r="H86" s="52"/>
    </row>
    <row r="87" spans="1:8" s="73" customFormat="1">
      <c r="A87" s="72"/>
      <c r="D87" s="52"/>
      <c r="E87" s="52"/>
      <c r="F87" s="52"/>
      <c r="G87" s="52"/>
      <c r="H87" s="52"/>
    </row>
    <row r="88" spans="1:8" s="73" customFormat="1">
      <c r="A88" s="72"/>
      <c r="D88" s="52"/>
      <c r="E88" s="52"/>
      <c r="F88" s="52"/>
      <c r="G88" s="52"/>
      <c r="H88" s="52"/>
    </row>
    <row r="89" spans="1:8" s="73" customFormat="1">
      <c r="A89" s="72"/>
      <c r="D89" s="52"/>
      <c r="E89" s="52"/>
      <c r="F89" s="52"/>
      <c r="G89" s="52"/>
      <c r="H89" s="52"/>
    </row>
    <row r="90" spans="1:8" s="73" customFormat="1">
      <c r="A90" s="72"/>
      <c r="D90" s="52"/>
      <c r="E90" s="52"/>
      <c r="F90" s="52"/>
      <c r="G90" s="52"/>
      <c r="H90" s="52"/>
    </row>
    <row r="91" spans="1:8" s="73" customFormat="1">
      <c r="A91" s="72"/>
      <c r="D91" s="52"/>
      <c r="E91" s="52"/>
      <c r="F91" s="52"/>
      <c r="G91" s="52"/>
      <c r="H91" s="52"/>
    </row>
    <row r="92" spans="1:8" s="73" customFormat="1">
      <c r="A92" s="72"/>
      <c r="D92" s="52"/>
      <c r="E92" s="52"/>
      <c r="F92" s="52"/>
      <c r="G92" s="52"/>
      <c r="H92" s="52"/>
    </row>
    <row r="93" spans="1:8" s="73" customFormat="1">
      <c r="A93" s="72"/>
      <c r="D93" s="52"/>
      <c r="E93" s="52"/>
      <c r="F93" s="52"/>
      <c r="G93" s="52"/>
      <c r="H93" s="52"/>
    </row>
    <row r="94" spans="1:8" s="73" customFormat="1">
      <c r="A94" s="72"/>
      <c r="D94" s="52"/>
      <c r="E94" s="52"/>
      <c r="F94" s="52"/>
      <c r="G94" s="52"/>
      <c r="H94" s="52"/>
    </row>
    <row r="95" spans="1:8" s="73" customFormat="1">
      <c r="A95" s="72"/>
      <c r="D95" s="52"/>
      <c r="E95" s="52"/>
      <c r="F95" s="52"/>
      <c r="G95" s="52"/>
      <c r="H95" s="52"/>
    </row>
    <row r="96" spans="1:8" s="73" customFormat="1">
      <c r="A96" s="72"/>
      <c r="D96" s="52"/>
      <c r="E96" s="52"/>
      <c r="F96" s="52"/>
      <c r="G96" s="52"/>
      <c r="H96" s="52"/>
    </row>
    <row r="97" spans="1:8" s="73" customFormat="1">
      <c r="A97" s="72"/>
      <c r="D97" s="52"/>
      <c r="E97" s="52"/>
      <c r="F97" s="52"/>
      <c r="G97" s="52"/>
      <c r="H97" s="52"/>
    </row>
    <row r="98" spans="1:8" s="73" customFormat="1">
      <c r="A98" s="72"/>
      <c r="D98" s="52"/>
      <c r="E98" s="52"/>
      <c r="F98" s="52"/>
      <c r="G98" s="52"/>
      <c r="H98" s="52"/>
    </row>
    <row r="99" spans="1:8" s="73" customFormat="1">
      <c r="A99" s="72"/>
      <c r="D99" s="52"/>
      <c r="E99" s="52"/>
      <c r="F99" s="52"/>
      <c r="G99" s="52"/>
      <c r="H99" s="52"/>
    </row>
    <row r="100" spans="1:8" s="73" customFormat="1">
      <c r="A100" s="72"/>
      <c r="D100" s="52"/>
      <c r="E100" s="52"/>
      <c r="F100" s="52"/>
      <c r="G100" s="52"/>
      <c r="H100" s="52"/>
    </row>
    <row r="101" spans="1:8" s="73" customFormat="1">
      <c r="A101" s="72"/>
      <c r="D101" s="52"/>
      <c r="E101" s="52"/>
      <c r="F101" s="52"/>
      <c r="G101" s="52"/>
      <c r="H101" s="52"/>
    </row>
    <row r="102" spans="1:8" s="73" customFormat="1">
      <c r="A102" s="72"/>
      <c r="D102" s="52"/>
      <c r="E102" s="52"/>
      <c r="F102" s="52"/>
      <c r="G102" s="52"/>
      <c r="H102" s="52"/>
    </row>
    <row r="103" spans="1:8" s="73" customFormat="1">
      <c r="A103" s="72"/>
      <c r="D103" s="52"/>
      <c r="E103" s="52"/>
      <c r="F103" s="52"/>
      <c r="G103" s="52"/>
      <c r="H103" s="52"/>
    </row>
    <row r="104" spans="1:8" s="73" customFormat="1">
      <c r="A104" s="72"/>
      <c r="D104" s="52"/>
      <c r="E104" s="52"/>
      <c r="F104" s="52"/>
      <c r="G104" s="52"/>
      <c r="H104" s="52"/>
    </row>
    <row r="105" spans="1:8" s="73" customFormat="1">
      <c r="A105" s="72"/>
      <c r="D105" s="52"/>
      <c r="E105" s="52"/>
      <c r="F105" s="52"/>
      <c r="G105" s="52"/>
      <c r="H105" s="52"/>
    </row>
    <row r="106" spans="1:8" s="73" customFormat="1">
      <c r="A106" s="72"/>
      <c r="D106" s="52"/>
      <c r="E106" s="52"/>
      <c r="F106" s="52"/>
      <c r="G106" s="52"/>
      <c r="H106" s="52"/>
    </row>
    <row r="107" spans="1:8" s="73" customFormat="1">
      <c r="A107" s="72"/>
      <c r="D107" s="52"/>
      <c r="E107" s="52"/>
      <c r="F107" s="52"/>
      <c r="G107" s="52"/>
      <c r="H107" s="52"/>
    </row>
    <row r="108" spans="1:8" s="73" customFormat="1">
      <c r="A108" s="72"/>
      <c r="D108" s="52"/>
      <c r="E108" s="52"/>
      <c r="F108" s="52"/>
      <c r="G108" s="52"/>
      <c r="H108" s="52"/>
    </row>
    <row r="109" spans="1:8" s="73" customFormat="1">
      <c r="A109" s="72"/>
      <c r="D109" s="52"/>
      <c r="E109" s="52"/>
      <c r="F109" s="52"/>
      <c r="G109" s="52"/>
      <c r="H109" s="52"/>
    </row>
    <row r="110" spans="1:8" s="73" customFormat="1">
      <c r="A110" s="72"/>
      <c r="D110" s="52"/>
      <c r="E110" s="52"/>
      <c r="F110" s="52"/>
      <c r="G110" s="52"/>
      <c r="H110" s="52"/>
    </row>
    <row r="111" spans="1:8" s="73" customFormat="1">
      <c r="A111" s="72"/>
      <c r="D111" s="52"/>
      <c r="E111" s="52"/>
      <c r="F111" s="52"/>
      <c r="G111" s="52"/>
      <c r="H111" s="52"/>
    </row>
    <row r="112" spans="1:8" s="73" customFormat="1">
      <c r="A112" s="72"/>
      <c r="D112" s="52"/>
      <c r="E112" s="52"/>
      <c r="F112" s="52"/>
      <c r="G112" s="52"/>
      <c r="H112" s="52"/>
    </row>
    <row r="113" spans="1:8" s="73" customFormat="1">
      <c r="A113" s="72"/>
      <c r="D113" s="52"/>
      <c r="E113" s="52"/>
      <c r="F113" s="52"/>
      <c r="G113" s="52"/>
      <c r="H113" s="52"/>
    </row>
    <row r="114" spans="1:8" s="73" customFormat="1">
      <c r="A114" s="72"/>
      <c r="D114" s="52"/>
      <c r="E114" s="52"/>
      <c r="F114" s="52"/>
      <c r="G114" s="52"/>
      <c r="H114" s="52"/>
    </row>
    <row r="115" spans="1:8" s="73" customFormat="1">
      <c r="A115" s="72"/>
      <c r="D115" s="52"/>
      <c r="E115" s="52"/>
      <c r="F115" s="52"/>
      <c r="G115" s="52"/>
      <c r="H115" s="52"/>
    </row>
    <row r="116" spans="1:8" s="73" customFormat="1">
      <c r="A116" s="72"/>
      <c r="D116" s="52"/>
      <c r="E116" s="52"/>
      <c r="F116" s="52"/>
      <c r="G116" s="52"/>
      <c r="H116" s="52"/>
    </row>
    <row r="117" spans="1:8" s="73" customFormat="1">
      <c r="A117" s="72"/>
      <c r="D117" s="52"/>
      <c r="E117" s="52"/>
      <c r="F117" s="52"/>
      <c r="G117" s="52"/>
      <c r="H117" s="52"/>
    </row>
    <row r="118" spans="1:8" s="73" customFormat="1">
      <c r="A118" s="72"/>
      <c r="D118" s="52"/>
      <c r="E118" s="52"/>
      <c r="F118" s="52"/>
      <c r="G118" s="52"/>
      <c r="H118" s="52"/>
    </row>
    <row r="119" spans="1:8" s="73" customFormat="1">
      <c r="A119" s="72"/>
      <c r="D119" s="52"/>
      <c r="E119" s="52"/>
      <c r="F119" s="52"/>
      <c r="G119" s="52"/>
      <c r="H119" s="52"/>
    </row>
    <row r="120" spans="1:8" s="73" customFormat="1">
      <c r="A120" s="72"/>
      <c r="D120" s="52"/>
      <c r="E120" s="52"/>
      <c r="F120" s="52"/>
      <c r="G120" s="52"/>
      <c r="H120" s="52"/>
    </row>
    <row r="121" spans="1:8" s="73" customFormat="1">
      <c r="A121" s="72"/>
      <c r="D121" s="52"/>
      <c r="E121" s="52"/>
      <c r="F121" s="52"/>
      <c r="G121" s="52"/>
      <c r="H121" s="52"/>
    </row>
    <row r="122" spans="1:8" s="73" customFormat="1">
      <c r="A122" s="72"/>
      <c r="D122" s="52"/>
      <c r="E122" s="52"/>
      <c r="F122" s="52"/>
      <c r="G122" s="52"/>
      <c r="H122" s="52"/>
    </row>
    <row r="123" spans="1:8" s="73" customFormat="1">
      <c r="A123" s="72"/>
      <c r="D123" s="52"/>
      <c r="E123" s="52"/>
      <c r="F123" s="52"/>
      <c r="G123" s="52"/>
      <c r="H123" s="52"/>
    </row>
    <row r="124" spans="1:8" s="73" customFormat="1">
      <c r="A124" s="72"/>
      <c r="D124" s="52"/>
      <c r="E124" s="52"/>
      <c r="F124" s="52"/>
      <c r="G124" s="52"/>
      <c r="H124" s="52"/>
    </row>
    <row r="125" spans="1:8" s="73" customFormat="1">
      <c r="A125" s="72"/>
      <c r="D125" s="52"/>
      <c r="E125" s="52"/>
      <c r="F125" s="52"/>
      <c r="G125" s="52"/>
      <c r="H125" s="52"/>
    </row>
    <row r="126" spans="1:8" s="73" customFormat="1">
      <c r="A126" s="72"/>
      <c r="D126" s="52"/>
      <c r="E126" s="52"/>
      <c r="F126" s="52"/>
      <c r="G126" s="52"/>
      <c r="H126" s="52"/>
    </row>
    <row r="127" spans="1:8" s="73" customFormat="1">
      <c r="A127" s="72"/>
      <c r="D127" s="52"/>
      <c r="E127" s="52"/>
      <c r="F127" s="52"/>
      <c r="G127" s="52"/>
      <c r="H127" s="52"/>
    </row>
    <row r="128" spans="1:8" s="73" customFormat="1">
      <c r="A128" s="72"/>
      <c r="D128" s="52"/>
      <c r="E128" s="52"/>
      <c r="F128" s="52"/>
      <c r="G128" s="52"/>
      <c r="H128" s="52"/>
    </row>
    <row r="129" spans="1:8" s="73" customFormat="1">
      <c r="A129" s="72"/>
      <c r="D129" s="52"/>
      <c r="E129" s="52"/>
      <c r="F129" s="52"/>
      <c r="G129" s="52"/>
      <c r="H129" s="52"/>
    </row>
    <row r="130" spans="1:8" s="73" customFormat="1">
      <c r="A130" s="72"/>
      <c r="D130" s="52"/>
      <c r="E130" s="52"/>
      <c r="F130" s="52"/>
      <c r="G130" s="52"/>
      <c r="H130" s="52"/>
    </row>
    <row r="131" spans="1:8" s="73" customFormat="1">
      <c r="A131" s="72"/>
      <c r="D131" s="52"/>
      <c r="E131" s="52"/>
      <c r="F131" s="52"/>
      <c r="G131" s="52"/>
      <c r="H131" s="52"/>
    </row>
    <row r="132" spans="1:8" s="73" customFormat="1">
      <c r="A132" s="72"/>
      <c r="D132" s="52"/>
      <c r="E132" s="52"/>
      <c r="F132" s="52"/>
      <c r="G132" s="52"/>
      <c r="H132" s="52"/>
    </row>
    <row r="133" spans="1:8" s="73" customFormat="1">
      <c r="A133" s="72"/>
      <c r="D133" s="52"/>
      <c r="E133" s="52"/>
      <c r="F133" s="52"/>
      <c r="G133" s="52"/>
      <c r="H133" s="52"/>
    </row>
    <row r="134" spans="1:8" s="73" customFormat="1">
      <c r="A134" s="72"/>
      <c r="D134" s="52"/>
      <c r="E134" s="52"/>
      <c r="F134" s="52"/>
      <c r="G134" s="52"/>
      <c r="H134" s="52"/>
    </row>
    <row r="135" spans="1:8" s="73" customFormat="1">
      <c r="A135" s="72"/>
      <c r="D135" s="52"/>
      <c r="E135" s="52"/>
      <c r="F135" s="52"/>
      <c r="G135" s="52"/>
      <c r="H135" s="52"/>
    </row>
    <row r="136" spans="1:8" s="73" customFormat="1">
      <c r="A136" s="72"/>
      <c r="D136" s="52"/>
      <c r="E136" s="52"/>
      <c r="F136" s="52"/>
      <c r="G136" s="52"/>
      <c r="H136" s="52"/>
    </row>
    <row r="137" spans="1:8" s="73" customFormat="1">
      <c r="A137" s="72"/>
      <c r="D137" s="52"/>
      <c r="E137" s="52"/>
      <c r="F137" s="52"/>
      <c r="G137" s="52"/>
      <c r="H137" s="52"/>
    </row>
    <row r="138" spans="1:8" s="73" customFormat="1">
      <c r="A138" s="72"/>
      <c r="D138" s="52"/>
      <c r="E138" s="52"/>
      <c r="F138" s="52"/>
      <c r="G138" s="52"/>
      <c r="H138" s="52"/>
    </row>
    <row r="139" spans="1:8" s="73" customFormat="1">
      <c r="A139" s="72"/>
      <c r="D139" s="52"/>
      <c r="E139" s="52"/>
      <c r="F139" s="52"/>
      <c r="G139" s="52"/>
      <c r="H139" s="52"/>
    </row>
    <row r="140" spans="1:8" s="73" customFormat="1">
      <c r="A140" s="72"/>
      <c r="D140" s="52"/>
      <c r="E140" s="52"/>
      <c r="F140" s="52"/>
      <c r="G140" s="52"/>
      <c r="H140" s="52"/>
    </row>
    <row r="141" spans="1:8" s="73" customFormat="1">
      <c r="A141" s="72"/>
      <c r="D141" s="52"/>
      <c r="E141" s="52"/>
      <c r="F141" s="52"/>
      <c r="G141" s="52"/>
      <c r="H141" s="52"/>
    </row>
    <row r="142" spans="1:8" s="73" customFormat="1">
      <c r="A142" s="72"/>
      <c r="D142" s="52"/>
      <c r="E142" s="52"/>
      <c r="F142" s="52"/>
      <c r="G142" s="52"/>
      <c r="H142" s="52"/>
    </row>
    <row r="143" spans="1:8" s="73" customFormat="1">
      <c r="A143" s="72"/>
      <c r="D143" s="52"/>
      <c r="E143" s="52"/>
      <c r="F143" s="52"/>
      <c r="G143" s="52"/>
      <c r="H143" s="52"/>
    </row>
    <row r="144" spans="1:8" s="73" customFormat="1">
      <c r="A144" s="72"/>
      <c r="D144" s="52"/>
      <c r="E144" s="52"/>
      <c r="F144" s="52"/>
      <c r="G144" s="52"/>
      <c r="H144" s="52"/>
    </row>
    <row r="145" spans="1:8" s="73" customFormat="1">
      <c r="A145" s="72"/>
      <c r="D145" s="52"/>
      <c r="E145" s="52"/>
      <c r="F145" s="52"/>
      <c r="G145" s="52"/>
      <c r="H145" s="52"/>
    </row>
    <row r="146" spans="1:8" s="73" customFormat="1">
      <c r="A146" s="72"/>
      <c r="D146" s="52"/>
      <c r="E146" s="52"/>
      <c r="F146" s="52"/>
      <c r="G146" s="52"/>
      <c r="H146" s="52"/>
    </row>
    <row r="147" spans="1:8" s="73" customFormat="1">
      <c r="A147" s="72"/>
      <c r="D147" s="52"/>
      <c r="E147" s="52"/>
      <c r="F147" s="52"/>
      <c r="G147" s="52"/>
      <c r="H147" s="52"/>
    </row>
    <row r="148" spans="1:8" s="73" customFormat="1">
      <c r="A148" s="72"/>
      <c r="D148" s="52"/>
      <c r="E148" s="52"/>
      <c r="F148" s="52"/>
      <c r="G148" s="52"/>
      <c r="H148" s="52"/>
    </row>
    <row r="149" spans="1:8" s="73" customFormat="1">
      <c r="A149" s="72"/>
      <c r="D149" s="52"/>
      <c r="E149" s="52"/>
      <c r="F149" s="52"/>
      <c r="G149" s="52"/>
      <c r="H149" s="52"/>
    </row>
    <row r="150" spans="1:8" s="73" customFormat="1">
      <c r="A150" s="72"/>
      <c r="D150" s="52"/>
      <c r="E150" s="52"/>
      <c r="F150" s="52"/>
      <c r="G150" s="52"/>
      <c r="H150" s="52"/>
    </row>
    <row r="151" spans="1:8" s="73" customFormat="1">
      <c r="A151" s="72"/>
      <c r="D151" s="52"/>
      <c r="E151" s="52"/>
      <c r="F151" s="52"/>
      <c r="G151" s="52"/>
      <c r="H151" s="52"/>
    </row>
    <row r="152" spans="1:8" s="73" customFormat="1">
      <c r="A152" s="72"/>
      <c r="D152" s="52"/>
      <c r="E152" s="52"/>
      <c r="F152" s="52"/>
      <c r="G152" s="52"/>
      <c r="H152" s="52"/>
    </row>
    <row r="153" spans="1:8" s="73" customFormat="1">
      <c r="A153" s="72"/>
      <c r="D153" s="52"/>
      <c r="E153" s="52"/>
      <c r="F153" s="52"/>
      <c r="G153" s="52"/>
      <c r="H153" s="52"/>
    </row>
    <row r="154" spans="1:8" s="73" customFormat="1">
      <c r="A154" s="72"/>
      <c r="D154" s="52"/>
      <c r="E154" s="52"/>
      <c r="F154" s="52"/>
      <c r="G154" s="52"/>
      <c r="H154" s="52"/>
    </row>
    <row r="155" spans="1:8" s="73" customFormat="1">
      <c r="A155" s="72"/>
      <c r="D155" s="52"/>
      <c r="E155" s="52"/>
      <c r="F155" s="52"/>
      <c r="G155" s="52"/>
      <c r="H155" s="52"/>
    </row>
    <row r="156" spans="1:8" s="73" customFormat="1">
      <c r="A156" s="72"/>
      <c r="D156" s="52"/>
      <c r="E156" s="52"/>
      <c r="F156" s="52"/>
      <c r="G156" s="52"/>
      <c r="H156" s="52"/>
    </row>
    <row r="157" spans="1:8" s="73" customFormat="1">
      <c r="A157" s="72"/>
      <c r="D157" s="52"/>
      <c r="E157" s="52"/>
      <c r="F157" s="52"/>
      <c r="G157" s="52"/>
      <c r="H157" s="52"/>
    </row>
    <row r="158" spans="1:8" s="73" customFormat="1">
      <c r="A158" s="72"/>
      <c r="D158" s="52"/>
      <c r="E158" s="52"/>
      <c r="F158" s="52"/>
      <c r="G158" s="52"/>
      <c r="H158" s="52"/>
    </row>
    <row r="159" spans="1:8" s="73" customFormat="1">
      <c r="A159" s="72"/>
      <c r="D159" s="52"/>
      <c r="E159" s="52"/>
      <c r="F159" s="52"/>
      <c r="G159" s="52"/>
      <c r="H159" s="52"/>
    </row>
    <row r="160" spans="1:8" s="73" customFormat="1">
      <c r="A160" s="72"/>
      <c r="D160" s="52"/>
      <c r="E160" s="52"/>
      <c r="F160" s="52"/>
      <c r="G160" s="52"/>
      <c r="H160" s="52"/>
    </row>
    <row r="161" spans="1:8" s="73" customFormat="1">
      <c r="A161" s="72"/>
      <c r="D161" s="52"/>
      <c r="E161" s="52"/>
      <c r="F161" s="52"/>
      <c r="G161" s="52"/>
      <c r="H161" s="52"/>
    </row>
    <row r="162" spans="1:8" s="73" customFormat="1">
      <c r="A162" s="72"/>
      <c r="D162" s="52"/>
      <c r="E162" s="52"/>
      <c r="F162" s="52"/>
      <c r="G162" s="52"/>
      <c r="H162" s="52"/>
    </row>
    <row r="163" spans="1:8" s="73" customFormat="1">
      <c r="A163" s="72"/>
      <c r="D163" s="52"/>
      <c r="E163" s="52"/>
      <c r="F163" s="52"/>
      <c r="G163" s="52"/>
      <c r="H163" s="52"/>
    </row>
    <row r="164" spans="1:8" s="73" customFormat="1">
      <c r="A164" s="72"/>
      <c r="D164" s="52"/>
      <c r="E164" s="52"/>
      <c r="F164" s="52"/>
      <c r="G164" s="52"/>
      <c r="H164" s="52"/>
    </row>
    <row r="165" spans="1:8" s="73" customFormat="1">
      <c r="A165" s="72"/>
      <c r="D165" s="52"/>
      <c r="E165" s="52"/>
      <c r="F165" s="52"/>
      <c r="G165" s="52"/>
      <c r="H165" s="52"/>
    </row>
    <row r="166" spans="1:8" s="73" customFormat="1">
      <c r="A166" s="72"/>
      <c r="D166" s="52"/>
      <c r="E166" s="52"/>
      <c r="F166" s="52"/>
      <c r="G166" s="52"/>
      <c r="H166" s="52"/>
    </row>
    <row r="167" spans="1:8" s="73" customFormat="1">
      <c r="A167" s="72"/>
      <c r="D167" s="52"/>
      <c r="E167" s="52"/>
      <c r="F167" s="52"/>
      <c r="G167" s="52"/>
      <c r="H167" s="52"/>
    </row>
    <row r="168" spans="1:8" s="73" customFormat="1">
      <c r="A168" s="72"/>
      <c r="D168" s="52"/>
      <c r="E168" s="52"/>
      <c r="F168" s="52"/>
      <c r="G168" s="52"/>
      <c r="H168" s="52"/>
    </row>
    <row r="169" spans="1:8" s="73" customFormat="1">
      <c r="A169" s="72"/>
      <c r="D169" s="52"/>
      <c r="E169" s="52"/>
      <c r="F169" s="52"/>
      <c r="G169" s="52"/>
      <c r="H169" s="52"/>
    </row>
    <row r="170" spans="1:8" s="73" customFormat="1">
      <c r="A170" s="72"/>
      <c r="D170" s="52"/>
      <c r="E170" s="52"/>
      <c r="F170" s="52"/>
      <c r="G170" s="52"/>
      <c r="H170" s="52"/>
    </row>
    <row r="171" spans="1:8" s="73" customFormat="1">
      <c r="A171" s="72"/>
      <c r="D171" s="52"/>
      <c r="E171" s="52"/>
      <c r="F171" s="52"/>
      <c r="G171" s="52"/>
      <c r="H171" s="52"/>
    </row>
    <row r="172" spans="1:8" s="73" customFormat="1">
      <c r="A172" s="72"/>
      <c r="D172" s="52"/>
      <c r="E172" s="52"/>
      <c r="F172" s="52"/>
      <c r="G172" s="52"/>
      <c r="H172" s="52"/>
    </row>
    <row r="173" spans="1:8" s="73" customFormat="1">
      <c r="A173" s="72"/>
      <c r="D173" s="52"/>
      <c r="E173" s="52"/>
      <c r="F173" s="52"/>
      <c r="G173" s="52"/>
      <c r="H173" s="52"/>
    </row>
    <row r="174" spans="1:8" s="73" customFormat="1">
      <c r="A174" s="72"/>
      <c r="D174" s="52"/>
      <c r="E174" s="52"/>
      <c r="F174" s="52"/>
      <c r="G174" s="52"/>
      <c r="H174" s="52"/>
    </row>
    <row r="175" spans="1:8" s="73" customFormat="1">
      <c r="A175" s="72"/>
      <c r="D175" s="52"/>
      <c r="E175" s="52"/>
      <c r="F175" s="52"/>
      <c r="G175" s="52"/>
      <c r="H175" s="52"/>
    </row>
    <row r="176" spans="1:8" s="73" customFormat="1">
      <c r="A176" s="72"/>
      <c r="D176" s="52"/>
      <c r="E176" s="52"/>
      <c r="F176" s="52"/>
      <c r="G176" s="52"/>
      <c r="H176" s="52"/>
    </row>
    <row r="177" spans="1:8" s="73" customFormat="1">
      <c r="A177" s="72"/>
      <c r="D177" s="52"/>
      <c r="E177" s="52"/>
      <c r="F177" s="52"/>
      <c r="G177" s="52"/>
      <c r="H177" s="52"/>
    </row>
    <row r="178" spans="1:8" s="73" customFormat="1">
      <c r="A178" s="72"/>
      <c r="D178" s="52"/>
      <c r="E178" s="52"/>
      <c r="F178" s="52"/>
      <c r="G178" s="52"/>
      <c r="H178" s="52"/>
    </row>
    <row r="179" spans="1:8" s="73" customFormat="1">
      <c r="A179" s="72"/>
      <c r="D179" s="52"/>
      <c r="E179" s="52"/>
      <c r="F179" s="52"/>
      <c r="G179" s="52"/>
      <c r="H179" s="52"/>
    </row>
    <row r="180" spans="1:8" s="73" customFormat="1">
      <c r="A180" s="72"/>
      <c r="D180" s="52"/>
      <c r="E180" s="52"/>
      <c r="F180" s="52"/>
      <c r="G180" s="52"/>
      <c r="H180" s="52"/>
    </row>
    <row r="181" spans="1:8" s="73" customFormat="1">
      <c r="A181" s="72"/>
      <c r="D181" s="52"/>
      <c r="E181" s="52"/>
      <c r="F181" s="52"/>
      <c r="G181" s="52"/>
      <c r="H181" s="52"/>
    </row>
    <row r="182" spans="1:8" s="73" customFormat="1">
      <c r="A182" s="72"/>
      <c r="D182" s="52"/>
      <c r="E182" s="52"/>
      <c r="F182" s="52"/>
      <c r="G182" s="52"/>
      <c r="H182" s="52"/>
    </row>
    <row r="183" spans="1:8" s="73" customFormat="1">
      <c r="A183" s="72"/>
      <c r="D183" s="52"/>
      <c r="E183" s="52"/>
      <c r="F183" s="52"/>
      <c r="G183" s="52"/>
      <c r="H183" s="52"/>
    </row>
    <row r="184" spans="1:8" s="73" customFormat="1">
      <c r="A184" s="72"/>
      <c r="D184" s="52"/>
      <c r="E184" s="52"/>
      <c r="F184" s="52"/>
      <c r="G184" s="52"/>
      <c r="H184" s="52"/>
    </row>
    <row r="185" spans="1:8" s="73" customFormat="1">
      <c r="A185" s="72"/>
      <c r="D185" s="52"/>
      <c r="E185" s="52"/>
      <c r="F185" s="52"/>
      <c r="G185" s="52"/>
      <c r="H185" s="52"/>
    </row>
    <row r="186" spans="1:8" s="73" customFormat="1">
      <c r="A186" s="72"/>
      <c r="D186" s="52"/>
      <c r="E186" s="52"/>
      <c r="F186" s="52"/>
      <c r="G186" s="52"/>
      <c r="H186" s="52"/>
    </row>
    <row r="187" spans="1:8" s="73" customFormat="1">
      <c r="A187" s="72"/>
      <c r="D187" s="52"/>
      <c r="E187" s="52"/>
      <c r="F187" s="52"/>
      <c r="G187" s="52"/>
      <c r="H187" s="52"/>
    </row>
    <row r="188" spans="1:8" s="73" customFormat="1">
      <c r="A188" s="72"/>
      <c r="D188" s="52"/>
      <c r="E188" s="52"/>
      <c r="F188" s="52"/>
      <c r="G188" s="52"/>
      <c r="H188" s="52"/>
    </row>
    <row r="189" spans="1:8" s="73" customFormat="1">
      <c r="A189" s="72"/>
      <c r="D189" s="52"/>
      <c r="E189" s="52"/>
      <c r="F189" s="52"/>
      <c r="G189" s="52"/>
      <c r="H189" s="52"/>
    </row>
    <row r="190" spans="1:8" s="73" customFormat="1">
      <c r="A190" s="72"/>
      <c r="D190" s="52"/>
      <c r="E190" s="52"/>
      <c r="F190" s="52"/>
      <c r="G190" s="52"/>
      <c r="H190" s="52"/>
    </row>
    <row r="191" spans="1:8" s="73" customFormat="1">
      <c r="A191" s="72"/>
      <c r="D191" s="52"/>
      <c r="E191" s="52"/>
      <c r="F191" s="52"/>
      <c r="G191" s="52"/>
      <c r="H191" s="52"/>
    </row>
    <row r="192" spans="1:8" s="73" customFormat="1">
      <c r="A192" s="72"/>
      <c r="D192" s="52"/>
      <c r="E192" s="52"/>
      <c r="F192" s="52"/>
      <c r="G192" s="52"/>
      <c r="H192" s="52"/>
    </row>
  </sheetData>
  <sheetProtection formatCells="0" formatColumns="0" formatRows="0" insertColumns="0" insertRows="0" insertHyperlinks="0" deleteColumns="0" deleteRows="0" sort="0" autoFilter="0" pivotTables="0"/>
  <customSheetViews>
    <customSheetView guid="{1E3D5FB9-014E-4051-8AD5-DB0A17D05797}" scale="75" showPageBreaks="1" printArea="1" view="pageBreakPreview">
      <pane ySplit="5" topLeftCell="A6" activePane="bottomLeft" state="frozen"/>
      <selection pane="bottomLeft" activeCell="I36" sqref="I36"/>
      <pageMargins left="0.78740157480314965" right="0.39370078740157483" top="0.59055118110236227" bottom="0.59055118110236227" header="0.19685039370078741" footer="0.11811023622047245"/>
      <pageSetup paperSize="9" scale="50" fitToHeight="2" orientation="portrait" verticalDpi="300" r:id="rId1"/>
      <headerFooter alignWithMargins="0"/>
    </customSheetView>
    <customSheetView guid="{43DCEB14-ADF8-4168-9283-6542A71D3CF7}" scale="75" showPageBreaks="1" printArea="1" view="pageBreakPreview">
      <pane ySplit="5" topLeftCell="A6" activePane="bottomLeft" state="frozen"/>
      <selection pane="bottomLeft" activeCell="B40" sqref="B40"/>
      <pageMargins left="0.78740157480314965" right="0.39370078740157483" top="0.59055118110236227" bottom="0.59055118110236227" header="0.19685039370078741" footer="0.11811023622047245"/>
      <pageSetup paperSize="9" scale="50" fitToHeight="2" orientation="portrait" verticalDpi="300" r:id="rId2"/>
      <headerFooter alignWithMargins="0"/>
    </customSheetView>
  </customSheetViews>
  <mergeCells count="9">
    <mergeCell ref="E42:G42"/>
    <mergeCell ref="A6:G6"/>
    <mergeCell ref="A18:G18"/>
    <mergeCell ref="E41:G41"/>
    <mergeCell ref="A1:G1"/>
    <mergeCell ref="A3:A4"/>
    <mergeCell ref="B3:B4"/>
    <mergeCell ref="C3:C4"/>
    <mergeCell ref="D3:G3"/>
  </mergeCells>
  <phoneticPr fontId="3" type="noConversion"/>
  <pageMargins left="0.78740157480314965" right="0.39370078740157483" top="0.59055118110236227" bottom="0.59055118110236227" header="0.19685039370078741" footer="0.11811023622047245"/>
  <pageSetup paperSize="9" scale="50" fitToHeight="2" orientation="portrait" verticalDpi="300" r:id="rId3"/>
  <headerFooter alignWithMargins="0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89"/>
  <sheetViews>
    <sheetView view="pageBreakPreview" topLeftCell="A35" zoomScale="75" zoomScaleNormal="75" zoomScaleSheetLayoutView="50" workbookViewId="0">
      <selection activeCell="E15" sqref="E15"/>
    </sheetView>
  </sheetViews>
  <sheetFormatPr defaultColWidth="9.109375" defaultRowHeight="18" outlineLevelRow="1"/>
  <cols>
    <col min="1" max="1" width="53.33203125" style="5" customWidth="1"/>
    <col min="2" max="2" width="13.6640625" style="5" customWidth="1"/>
    <col min="3" max="4" width="18.6640625" style="5" customWidth="1"/>
    <col min="5" max="5" width="17.5546875" style="5" customWidth="1"/>
    <col min="6" max="6" width="17.6640625" style="5" customWidth="1"/>
    <col min="7" max="7" width="19.5546875" style="5" customWidth="1"/>
    <col min="8" max="16384" width="9.109375" style="5"/>
  </cols>
  <sheetData>
    <row r="1" spans="1:8">
      <c r="A1" s="195" t="s">
        <v>346</v>
      </c>
      <c r="B1" s="195"/>
      <c r="C1" s="195"/>
      <c r="D1" s="195"/>
      <c r="E1" s="195"/>
      <c r="F1" s="195"/>
      <c r="G1" s="195"/>
    </row>
    <row r="2" spans="1:8" outlineLevel="1">
      <c r="A2" s="74"/>
      <c r="B2" s="74"/>
      <c r="C2" s="74"/>
      <c r="D2" s="74"/>
      <c r="E2" s="74"/>
      <c r="F2" s="74"/>
      <c r="G2" s="74"/>
    </row>
    <row r="3" spans="1:8" ht="48" customHeight="1">
      <c r="A3" s="231" t="s">
        <v>256</v>
      </c>
      <c r="B3" s="233" t="s">
        <v>0</v>
      </c>
      <c r="C3" s="225" t="s">
        <v>424</v>
      </c>
      <c r="D3" s="198" t="s">
        <v>425</v>
      </c>
      <c r="E3" s="198"/>
      <c r="F3" s="198"/>
      <c r="G3" s="198"/>
    </row>
    <row r="4" spans="1:8" ht="38.25" customHeight="1">
      <c r="A4" s="232"/>
      <c r="B4" s="233"/>
      <c r="C4" s="225"/>
      <c r="D4" s="10" t="s">
        <v>426</v>
      </c>
      <c r="E4" s="10" t="s">
        <v>427</v>
      </c>
      <c r="F4" s="10" t="s">
        <v>428</v>
      </c>
      <c r="G4" s="10" t="s">
        <v>429</v>
      </c>
    </row>
    <row r="5" spans="1:8" ht="18" customHeight="1">
      <c r="A5" s="9">
        <v>1</v>
      </c>
      <c r="B5" s="10">
        <v>2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</row>
    <row r="6" spans="1:8" s="75" customFormat="1" ht="20.100000000000001" customHeight="1">
      <c r="A6" s="226" t="s">
        <v>159</v>
      </c>
      <c r="B6" s="227"/>
      <c r="C6" s="227"/>
      <c r="D6" s="227"/>
      <c r="E6" s="227"/>
      <c r="F6" s="227"/>
      <c r="G6" s="228"/>
    </row>
    <row r="7" spans="1:8" ht="36">
      <c r="A7" s="57" t="s">
        <v>178</v>
      </c>
      <c r="B7" s="21">
        <v>1170</v>
      </c>
      <c r="C7" s="26">
        <f>'I. Фін результат'!C84</f>
        <v>115</v>
      </c>
      <c r="D7" s="26">
        <f>'I. Фін результат'!D84</f>
        <v>241</v>
      </c>
      <c r="E7" s="26">
        <f>'I. Фін результат'!E84</f>
        <v>64</v>
      </c>
      <c r="F7" s="26">
        <f>D7-E7</f>
        <v>177</v>
      </c>
      <c r="G7" s="26">
        <f>E7/D7%</f>
        <v>26.556016597510371</v>
      </c>
    </row>
    <row r="8" spans="1:8" ht="20.100000000000001" customHeight="1">
      <c r="A8" s="57" t="s">
        <v>179</v>
      </c>
      <c r="B8" s="76"/>
      <c r="C8" s="26"/>
      <c r="D8" s="26"/>
      <c r="E8" s="26"/>
      <c r="F8" s="26"/>
      <c r="G8" s="26"/>
    </row>
    <row r="9" spans="1:8" ht="20.100000000000001" customHeight="1">
      <c r="A9" s="57" t="s">
        <v>182</v>
      </c>
      <c r="B9" s="11">
        <v>3000</v>
      </c>
      <c r="C9" s="26">
        <f>'I. Фін результат'!C110</f>
        <v>352</v>
      </c>
      <c r="D9" s="26">
        <f>'I. Фін результат'!D110</f>
        <v>318</v>
      </c>
      <c r="E9" s="26">
        <v>295</v>
      </c>
      <c r="F9" s="26">
        <f t="shared" ref="F9:F28" si="0">D9-E9</f>
        <v>23</v>
      </c>
      <c r="G9" s="26">
        <f t="shared" ref="G9:G28" si="1">E9/D9%</f>
        <v>92.767295597484278</v>
      </c>
    </row>
    <row r="10" spans="1:8" ht="20.100000000000001" customHeight="1">
      <c r="A10" s="57" t="s">
        <v>183</v>
      </c>
      <c r="B10" s="11">
        <v>3010</v>
      </c>
      <c r="C10" s="4"/>
      <c r="D10" s="4"/>
      <c r="E10" s="4"/>
      <c r="F10" s="26"/>
      <c r="G10" s="26"/>
    </row>
    <row r="11" spans="1:8" ht="36">
      <c r="A11" s="57" t="s">
        <v>184</v>
      </c>
      <c r="B11" s="11">
        <v>3020</v>
      </c>
      <c r="C11" s="4"/>
      <c r="D11" s="4"/>
      <c r="E11" s="4"/>
      <c r="F11" s="26"/>
      <c r="G11" s="26"/>
    </row>
    <row r="12" spans="1:8" ht="54">
      <c r="A12" s="57" t="s">
        <v>185</v>
      </c>
      <c r="B12" s="11">
        <v>3030</v>
      </c>
      <c r="C12" s="4">
        <f>C13+C14+C15</f>
        <v>-112</v>
      </c>
      <c r="D12" s="4"/>
      <c r="E12" s="4">
        <f>SUM(E13:E15)</f>
        <v>-252428</v>
      </c>
      <c r="F12" s="26">
        <f t="shared" si="0"/>
        <v>252428</v>
      </c>
      <c r="G12" s="26" t="e">
        <f t="shared" si="1"/>
        <v>#DIV/0!</v>
      </c>
    </row>
    <row r="13" spans="1:8" ht="36">
      <c r="A13" s="57" t="s">
        <v>404</v>
      </c>
      <c r="B13" s="11" t="s">
        <v>440</v>
      </c>
      <c r="C13" s="4">
        <v>-397</v>
      </c>
      <c r="D13" s="4"/>
      <c r="E13" s="4">
        <v>-254</v>
      </c>
      <c r="F13" s="26">
        <f t="shared" si="0"/>
        <v>254</v>
      </c>
      <c r="G13" s="26" t="e">
        <f t="shared" si="1"/>
        <v>#DIV/0!</v>
      </c>
    </row>
    <row r="14" spans="1:8" ht="23.25" customHeight="1">
      <c r="A14" s="57" t="s">
        <v>411</v>
      </c>
      <c r="B14" s="11" t="s">
        <v>405</v>
      </c>
      <c r="C14" s="4">
        <v>213</v>
      </c>
      <c r="D14" s="4"/>
      <c r="E14" s="4">
        <v>421</v>
      </c>
      <c r="F14" s="26">
        <f t="shared" si="0"/>
        <v>-421</v>
      </c>
      <c r="G14" s="26" t="e">
        <f t="shared" si="1"/>
        <v>#DIV/0!</v>
      </c>
    </row>
    <row r="15" spans="1:8" ht="36">
      <c r="A15" s="57" t="s">
        <v>447</v>
      </c>
      <c r="B15" s="11" t="s">
        <v>412</v>
      </c>
      <c r="C15" s="4">
        <v>72</v>
      </c>
      <c r="D15" s="4"/>
      <c r="E15" s="4">
        <v>-252595</v>
      </c>
      <c r="F15" s="26">
        <f t="shared" si="0"/>
        <v>252595</v>
      </c>
      <c r="G15" s="26" t="e">
        <f t="shared" si="1"/>
        <v>#DIV/0!</v>
      </c>
      <c r="H15" s="77" t="s">
        <v>446</v>
      </c>
    </row>
    <row r="16" spans="1:8" ht="42.75" customHeight="1">
      <c r="A16" s="56" t="s">
        <v>245</v>
      </c>
      <c r="B16" s="78">
        <v>3040</v>
      </c>
      <c r="C16" s="18">
        <f>SUM(C7:C12)</f>
        <v>355</v>
      </c>
      <c r="D16" s="18">
        <f>SUM(D7:D12)</f>
        <v>559</v>
      </c>
      <c r="E16" s="18">
        <f>SUM(E7:E12)</f>
        <v>-252069</v>
      </c>
      <c r="F16" s="18">
        <f t="shared" si="0"/>
        <v>252628</v>
      </c>
      <c r="G16" s="26">
        <f t="shared" si="1"/>
        <v>-45092.844364937388</v>
      </c>
    </row>
    <row r="17" spans="1:7" ht="36">
      <c r="A17" s="57" t="s">
        <v>186</v>
      </c>
      <c r="B17" s="11">
        <v>3050</v>
      </c>
      <c r="C17" s="4">
        <f>C18+C19+C20</f>
        <v>298</v>
      </c>
      <c r="D17" s="4"/>
      <c r="E17" s="4">
        <f>SUM(E18:E21)</f>
        <v>354</v>
      </c>
      <c r="F17" s="26">
        <f t="shared" si="0"/>
        <v>-354</v>
      </c>
      <c r="G17" s="26" t="e">
        <f t="shared" si="1"/>
        <v>#DIV/0!</v>
      </c>
    </row>
    <row r="18" spans="1:7">
      <c r="A18" s="57" t="s">
        <v>406</v>
      </c>
      <c r="B18" s="11" t="s">
        <v>384</v>
      </c>
      <c r="C18" s="4">
        <v>369</v>
      </c>
      <c r="D18" s="4"/>
      <c r="E18" s="4">
        <v>259</v>
      </c>
      <c r="F18" s="26"/>
      <c r="G18" s="26" t="e">
        <f t="shared" si="1"/>
        <v>#DIV/0!</v>
      </c>
    </row>
    <row r="19" spans="1:7">
      <c r="A19" s="57" t="s">
        <v>407</v>
      </c>
      <c r="B19" s="11" t="s">
        <v>385</v>
      </c>
      <c r="C19" s="4">
        <v>-56</v>
      </c>
      <c r="D19" s="4"/>
      <c r="E19" s="4">
        <v>95</v>
      </c>
      <c r="F19" s="26"/>
      <c r="G19" s="26" t="e">
        <f t="shared" si="1"/>
        <v>#DIV/0!</v>
      </c>
    </row>
    <row r="20" spans="1:7">
      <c r="A20" s="57" t="s">
        <v>408</v>
      </c>
      <c r="B20" s="11" t="s">
        <v>409</v>
      </c>
      <c r="C20" s="4">
        <v>-15</v>
      </c>
      <c r="D20" s="4"/>
      <c r="E20" s="4"/>
      <c r="F20" s="26"/>
      <c r="G20" s="26" t="e">
        <f t="shared" si="1"/>
        <v>#DIV/0!</v>
      </c>
    </row>
    <row r="21" spans="1:7">
      <c r="A21" s="57" t="s">
        <v>383</v>
      </c>
      <c r="B21" s="11" t="s">
        <v>410</v>
      </c>
      <c r="C21" s="4"/>
      <c r="D21" s="4"/>
      <c r="E21" s="4"/>
      <c r="F21" s="26"/>
      <c r="G21" s="26" t="e">
        <f t="shared" si="1"/>
        <v>#DIV/0!</v>
      </c>
    </row>
    <row r="22" spans="1:7" ht="36">
      <c r="A22" s="57" t="s">
        <v>187</v>
      </c>
      <c r="B22" s="11">
        <v>3060</v>
      </c>
      <c r="C22" s="4">
        <f>C23+C24+C25</f>
        <v>144.19999999999999</v>
      </c>
      <c r="D22" s="4"/>
      <c r="E22" s="4">
        <f>SUM(E23:E25)</f>
        <v>253082</v>
      </c>
      <c r="F22" s="26">
        <f t="shared" si="0"/>
        <v>-253082</v>
      </c>
      <c r="G22" s="26" t="e">
        <f t="shared" si="1"/>
        <v>#DIV/0!</v>
      </c>
    </row>
    <row r="23" spans="1:7">
      <c r="A23" s="57" t="s">
        <v>413</v>
      </c>
      <c r="B23" s="11" t="s">
        <v>386</v>
      </c>
      <c r="C23" s="4">
        <v>148</v>
      </c>
      <c r="D23" s="4"/>
      <c r="E23" s="4">
        <v>98</v>
      </c>
      <c r="F23" s="26"/>
      <c r="G23" s="26" t="e">
        <f t="shared" si="1"/>
        <v>#DIV/0!</v>
      </c>
    </row>
    <row r="24" spans="1:7">
      <c r="A24" s="57" t="s">
        <v>414</v>
      </c>
      <c r="B24" s="11" t="s">
        <v>387</v>
      </c>
      <c r="C24" s="4"/>
      <c r="D24" s="4"/>
      <c r="E24" s="4">
        <v>252752</v>
      </c>
      <c r="F24" s="26">
        <f t="shared" si="0"/>
        <v>-252752</v>
      </c>
      <c r="G24" s="26" t="e">
        <f t="shared" si="1"/>
        <v>#DIV/0!</v>
      </c>
    </row>
    <row r="25" spans="1:7">
      <c r="A25" s="57" t="s">
        <v>415</v>
      </c>
      <c r="B25" s="11" t="s">
        <v>416</v>
      </c>
      <c r="C25" s="4">
        <v>-3.8</v>
      </c>
      <c r="D25" s="4"/>
      <c r="E25" s="4">
        <v>232</v>
      </c>
      <c r="F25" s="26"/>
      <c r="G25" s="26" t="e">
        <f t="shared" si="1"/>
        <v>#DIV/0!</v>
      </c>
    </row>
    <row r="26" spans="1:7" ht="20.100000000000001" customHeight="1">
      <c r="A26" s="56" t="s">
        <v>180</v>
      </c>
      <c r="B26" s="78">
        <v>3070</v>
      </c>
      <c r="C26" s="18">
        <f>C16+C17+C22</f>
        <v>797.2</v>
      </c>
      <c r="D26" s="18">
        <f>D16+D17+D22</f>
        <v>559</v>
      </c>
      <c r="E26" s="18">
        <f>E16+E17+E22</f>
        <v>1367</v>
      </c>
      <c r="F26" s="18">
        <f t="shared" si="0"/>
        <v>-808</v>
      </c>
      <c r="G26" s="18">
        <f t="shared" si="1"/>
        <v>244.5438282647585</v>
      </c>
    </row>
    <row r="27" spans="1:7" ht="20.100000000000001" customHeight="1">
      <c r="A27" s="57" t="s">
        <v>181</v>
      </c>
      <c r="B27" s="11">
        <v>3080</v>
      </c>
      <c r="C27" s="26">
        <f>'I. Фін результат'!C85</f>
        <v>0</v>
      </c>
      <c r="D27" s="26">
        <f>'I. Фін результат'!D85</f>
        <v>0</v>
      </c>
      <c r="E27" s="26">
        <v>4</v>
      </c>
      <c r="F27" s="26">
        <f t="shared" si="0"/>
        <v>-4</v>
      </c>
      <c r="G27" s="18" t="e">
        <f t="shared" si="1"/>
        <v>#DIV/0!</v>
      </c>
    </row>
    <row r="28" spans="1:7" ht="34.799999999999997">
      <c r="A28" s="28" t="s">
        <v>158</v>
      </c>
      <c r="B28" s="78">
        <v>3090</v>
      </c>
      <c r="C28" s="18">
        <f>C26-C27</f>
        <v>797.2</v>
      </c>
      <c r="D28" s="18">
        <f>D26-D27</f>
        <v>559</v>
      </c>
      <c r="E28" s="18">
        <f>E26-E27</f>
        <v>1363</v>
      </c>
      <c r="F28" s="18">
        <f t="shared" si="0"/>
        <v>-804</v>
      </c>
      <c r="G28" s="18">
        <f t="shared" si="1"/>
        <v>243.82826475849731</v>
      </c>
    </row>
    <row r="29" spans="1:7" ht="20.100000000000001" customHeight="1">
      <c r="A29" s="226" t="s">
        <v>160</v>
      </c>
      <c r="B29" s="227"/>
      <c r="C29" s="227"/>
      <c r="D29" s="227"/>
      <c r="E29" s="227"/>
      <c r="F29" s="227"/>
      <c r="G29" s="228"/>
    </row>
    <row r="30" spans="1:7" ht="20.100000000000001" customHeight="1">
      <c r="A30" s="56" t="s">
        <v>270</v>
      </c>
      <c r="B30" s="21"/>
      <c r="C30" s="4"/>
      <c r="D30" s="4">
        <f>I34</f>
        <v>0</v>
      </c>
      <c r="E30" s="4"/>
      <c r="F30" s="4"/>
      <c r="G30" s="4"/>
    </row>
    <row r="31" spans="1:7" ht="31.2" customHeight="1">
      <c r="A31" s="27" t="s">
        <v>31</v>
      </c>
      <c r="B31" s="21">
        <v>3200</v>
      </c>
      <c r="C31" s="4"/>
      <c r="D31" s="4"/>
      <c r="E31" s="4"/>
      <c r="F31" s="4"/>
      <c r="G31" s="4"/>
    </row>
    <row r="32" spans="1:7" ht="32.4" customHeight="1">
      <c r="A32" s="27" t="s">
        <v>32</v>
      </c>
      <c r="B32" s="21">
        <v>3210</v>
      </c>
      <c r="C32" s="4"/>
      <c r="D32" s="4"/>
      <c r="E32" s="4"/>
      <c r="F32" s="4"/>
      <c r="G32" s="4"/>
    </row>
    <row r="33" spans="1:7" ht="20.100000000000001" customHeight="1">
      <c r="A33" s="27" t="s">
        <v>53</v>
      </c>
      <c r="B33" s="21">
        <v>3220</v>
      </c>
      <c r="C33" s="4"/>
      <c r="D33" s="4"/>
      <c r="E33" s="4"/>
      <c r="F33" s="4"/>
      <c r="G33" s="4"/>
    </row>
    <row r="34" spans="1:7" ht="20.100000000000001" customHeight="1">
      <c r="A34" s="57" t="s">
        <v>164</v>
      </c>
      <c r="B34" s="21"/>
      <c r="C34" s="4"/>
      <c r="D34" s="4"/>
      <c r="E34" s="4"/>
      <c r="F34" s="4"/>
      <c r="G34" s="4"/>
    </row>
    <row r="35" spans="1:7" ht="20.100000000000001" customHeight="1">
      <c r="A35" s="27" t="s">
        <v>165</v>
      </c>
      <c r="B35" s="21">
        <v>3230</v>
      </c>
      <c r="C35" s="4"/>
      <c r="D35" s="4"/>
      <c r="E35" s="4"/>
      <c r="F35" s="4"/>
      <c r="G35" s="4"/>
    </row>
    <row r="36" spans="1:7" ht="20.100000000000001" customHeight="1">
      <c r="A36" s="27" t="s">
        <v>166</v>
      </c>
      <c r="B36" s="21">
        <v>3240</v>
      </c>
      <c r="C36" s="4"/>
      <c r="D36" s="4"/>
      <c r="E36" s="4"/>
      <c r="F36" s="4"/>
      <c r="G36" s="4"/>
    </row>
    <row r="37" spans="1:7" ht="20.100000000000001" customHeight="1">
      <c r="A37" s="57" t="s">
        <v>167</v>
      </c>
      <c r="B37" s="21">
        <v>3250</v>
      </c>
      <c r="C37" s="4"/>
      <c r="D37" s="4"/>
      <c r="E37" s="4"/>
      <c r="F37" s="4"/>
      <c r="G37" s="4"/>
    </row>
    <row r="38" spans="1:7" ht="20.100000000000001" customHeight="1">
      <c r="A38" s="27" t="s">
        <v>120</v>
      </c>
      <c r="B38" s="21">
        <v>3260</v>
      </c>
      <c r="C38" s="4"/>
      <c r="D38" s="4"/>
      <c r="E38" s="4"/>
      <c r="F38" s="4"/>
      <c r="G38" s="4"/>
    </row>
    <row r="39" spans="1:7" ht="20.100000000000001" customHeight="1">
      <c r="A39" s="56" t="s">
        <v>272</v>
      </c>
      <c r="B39" s="21"/>
      <c r="C39" s="4"/>
      <c r="D39" s="4"/>
      <c r="E39" s="4"/>
      <c r="F39" s="4"/>
      <c r="G39" s="4"/>
    </row>
    <row r="40" spans="1:7" ht="36">
      <c r="A40" s="27" t="s">
        <v>121</v>
      </c>
      <c r="B40" s="21">
        <v>3270</v>
      </c>
      <c r="C40" s="4">
        <f>C41+C42</f>
        <v>260</v>
      </c>
      <c r="D40" s="4">
        <f>D41+D42</f>
        <v>0</v>
      </c>
      <c r="E40" s="4">
        <f>E41+E42</f>
        <v>729</v>
      </c>
      <c r="F40" s="4">
        <f>D40-E40</f>
        <v>-729</v>
      </c>
      <c r="G40" s="4" t="e">
        <f>E40/D40%</f>
        <v>#DIV/0!</v>
      </c>
    </row>
    <row r="41" spans="1:7">
      <c r="A41" s="79" t="s">
        <v>489</v>
      </c>
      <c r="B41" s="11" t="s">
        <v>417</v>
      </c>
      <c r="C41" s="80" t="s">
        <v>462</v>
      </c>
      <c r="D41" s="80"/>
      <c r="E41" s="80" t="s">
        <v>488</v>
      </c>
      <c r="F41" s="4">
        <f>D41-E41</f>
        <v>-729</v>
      </c>
      <c r="G41" s="4" t="e">
        <f t="shared" ref="G41:G47" si="2">E41/D41%</f>
        <v>#DIV/0!</v>
      </c>
    </row>
    <row r="42" spans="1:7">
      <c r="A42" s="27"/>
      <c r="B42" s="11" t="s">
        <v>418</v>
      </c>
      <c r="C42" s="4"/>
      <c r="D42" s="4"/>
      <c r="E42" s="4"/>
      <c r="F42" s="4">
        <f>D42-E42</f>
        <v>0</v>
      </c>
      <c r="G42" s="4" t="e">
        <f t="shared" si="2"/>
        <v>#DIV/0!</v>
      </c>
    </row>
    <row r="43" spans="1:7" ht="20.100000000000001" customHeight="1">
      <c r="A43" s="27" t="s">
        <v>122</v>
      </c>
      <c r="B43" s="21">
        <v>3280</v>
      </c>
      <c r="C43" s="4"/>
      <c r="D43" s="4"/>
      <c r="E43" s="4"/>
      <c r="F43" s="4">
        <f>D43-E43</f>
        <v>0</v>
      </c>
      <c r="G43" s="4" t="e">
        <f t="shared" si="2"/>
        <v>#DIV/0!</v>
      </c>
    </row>
    <row r="44" spans="1:7" ht="36">
      <c r="A44" s="27" t="s">
        <v>123</v>
      </c>
      <c r="B44" s="21">
        <v>3290</v>
      </c>
      <c r="C44" s="4">
        <v>30</v>
      </c>
      <c r="D44" s="4"/>
      <c r="E44" s="4"/>
      <c r="F44" s="4"/>
      <c r="G44" s="4"/>
    </row>
    <row r="45" spans="1:7" ht="20.100000000000001" customHeight="1">
      <c r="A45" s="27" t="s">
        <v>54</v>
      </c>
      <c r="B45" s="21">
        <v>3300</v>
      </c>
      <c r="C45" s="4"/>
      <c r="D45" s="4"/>
      <c r="E45" s="4"/>
      <c r="F45" s="4"/>
      <c r="G45" s="4"/>
    </row>
    <row r="46" spans="1:7" ht="20.100000000000001" customHeight="1">
      <c r="A46" s="27" t="s">
        <v>115</v>
      </c>
      <c r="B46" s="21">
        <v>3310</v>
      </c>
      <c r="C46" s="4">
        <f>C47</f>
        <v>0</v>
      </c>
      <c r="D46" s="4">
        <f>D47</f>
        <v>0</v>
      </c>
      <c r="E46" s="4">
        <f>E47</f>
        <v>0</v>
      </c>
      <c r="F46" s="4">
        <f>D46-E46</f>
        <v>0</v>
      </c>
      <c r="G46" s="4" t="e">
        <f t="shared" si="2"/>
        <v>#DIV/0!</v>
      </c>
    </row>
    <row r="47" spans="1:7" ht="20.100000000000001" customHeight="1">
      <c r="A47" s="27" t="s">
        <v>379</v>
      </c>
      <c r="B47" s="11" t="s">
        <v>388</v>
      </c>
      <c r="C47" s="4">
        <v>0</v>
      </c>
      <c r="D47" s="4">
        <v>0</v>
      </c>
      <c r="E47" s="4">
        <v>0</v>
      </c>
      <c r="F47" s="4">
        <f t="shared" ref="F47:F48" si="3">D47-E47</f>
        <v>0</v>
      </c>
      <c r="G47" s="4" t="e">
        <f t="shared" si="2"/>
        <v>#DIV/0!</v>
      </c>
    </row>
    <row r="48" spans="1:7" ht="34.799999999999997">
      <c r="A48" s="56" t="s">
        <v>161</v>
      </c>
      <c r="B48" s="14">
        <v>3320</v>
      </c>
      <c r="C48" s="18">
        <f>(C31+C32+C33+C35+C36+C37+C38)-(C40+C43+C44+C45+C46)</f>
        <v>-290</v>
      </c>
      <c r="D48" s="18">
        <f t="shared" ref="D48" si="4">(D31+D32+D33+D35+D36+D37+D38)-(D40+D43+D44+D45+D46)</f>
        <v>0</v>
      </c>
      <c r="E48" s="18">
        <f>(E31+E32+E33+E35+E36+E37+E38)-(E40+E43+E44+E45+E46)</f>
        <v>-729</v>
      </c>
      <c r="F48" s="15">
        <f t="shared" si="3"/>
        <v>729</v>
      </c>
      <c r="G48" s="15" t="e">
        <f t="shared" ref="G48" si="5">E48/D48%</f>
        <v>#DIV/0!</v>
      </c>
    </row>
    <row r="49" spans="1:8" ht="20.100000000000001" customHeight="1">
      <c r="A49" s="226" t="s">
        <v>162</v>
      </c>
      <c r="B49" s="227"/>
      <c r="C49" s="227"/>
      <c r="D49" s="227"/>
      <c r="E49" s="227"/>
      <c r="F49" s="227"/>
      <c r="G49" s="228"/>
    </row>
    <row r="50" spans="1:8" ht="20.100000000000001" customHeight="1">
      <c r="A50" s="56" t="s">
        <v>271</v>
      </c>
      <c r="B50" s="21"/>
      <c r="C50" s="4"/>
      <c r="D50" s="4"/>
      <c r="E50" s="4"/>
      <c r="F50" s="4"/>
      <c r="G50" s="4"/>
    </row>
    <row r="51" spans="1:8" ht="20.100000000000001" customHeight="1">
      <c r="A51" s="57" t="s">
        <v>168</v>
      </c>
      <c r="B51" s="21">
        <v>3400</v>
      </c>
      <c r="C51" s="4"/>
      <c r="D51" s="4">
        <v>0</v>
      </c>
      <c r="E51" s="20"/>
      <c r="F51" s="4">
        <f>D51-E51</f>
        <v>0</v>
      </c>
      <c r="G51" s="4" t="e">
        <f>E51/D51%</f>
        <v>#DIV/0!</v>
      </c>
    </row>
    <row r="52" spans="1:8" ht="36">
      <c r="A52" s="27" t="s">
        <v>93</v>
      </c>
      <c r="C52" s="4"/>
      <c r="D52" s="4"/>
      <c r="E52" s="4"/>
      <c r="F52" s="4"/>
      <c r="G52" s="4" t="e">
        <f t="shared" ref="G52:G66" si="6">E52/D52%</f>
        <v>#DIV/0!</v>
      </c>
    </row>
    <row r="53" spans="1:8" ht="20.100000000000001" customHeight="1">
      <c r="A53" s="27" t="s">
        <v>92</v>
      </c>
      <c r="B53" s="21">
        <v>3410</v>
      </c>
      <c r="C53" s="4"/>
      <c r="D53" s="4"/>
      <c r="E53" s="4"/>
      <c r="F53" s="4"/>
      <c r="G53" s="4" t="e">
        <f t="shared" si="6"/>
        <v>#DIV/0!</v>
      </c>
    </row>
    <row r="54" spans="1:8" ht="20.100000000000001" customHeight="1">
      <c r="A54" s="27" t="s">
        <v>97</v>
      </c>
      <c r="B54" s="11">
        <v>3420</v>
      </c>
      <c r="C54" s="4"/>
      <c r="D54" s="4"/>
      <c r="E54" s="4"/>
      <c r="F54" s="4"/>
      <c r="G54" s="4" t="e">
        <f t="shared" si="6"/>
        <v>#DIV/0!</v>
      </c>
    </row>
    <row r="55" spans="1:8" ht="20.100000000000001" customHeight="1">
      <c r="A55" s="27" t="s">
        <v>124</v>
      </c>
      <c r="B55" s="21">
        <v>3430</v>
      </c>
      <c r="C55" s="4"/>
      <c r="D55" s="4"/>
      <c r="E55" s="4"/>
      <c r="F55" s="4"/>
      <c r="G55" s="4" t="e">
        <f t="shared" si="6"/>
        <v>#DIV/0!</v>
      </c>
    </row>
    <row r="56" spans="1:8" ht="36">
      <c r="A56" s="27" t="s">
        <v>95</v>
      </c>
      <c r="B56" s="21"/>
      <c r="C56" s="4"/>
      <c r="D56" s="4"/>
      <c r="E56" s="4"/>
      <c r="F56" s="4"/>
      <c r="G56" s="4" t="e">
        <f t="shared" si="6"/>
        <v>#DIV/0!</v>
      </c>
    </row>
    <row r="57" spans="1:8" ht="20.100000000000001" customHeight="1">
      <c r="A57" s="27" t="s">
        <v>92</v>
      </c>
      <c r="B57" s="11">
        <v>3440</v>
      </c>
      <c r="C57" s="4"/>
      <c r="D57" s="4"/>
      <c r="E57" s="4"/>
      <c r="F57" s="4"/>
      <c r="G57" s="4" t="e">
        <f t="shared" si="6"/>
        <v>#DIV/0!</v>
      </c>
    </row>
    <row r="58" spans="1:8" ht="20.100000000000001" customHeight="1">
      <c r="A58" s="27" t="s">
        <v>97</v>
      </c>
      <c r="B58" s="11">
        <v>3450</v>
      </c>
      <c r="C58" s="4"/>
      <c r="D58" s="4"/>
      <c r="E58" s="4"/>
      <c r="F58" s="4"/>
      <c r="G58" s="4" t="e">
        <f t="shared" si="6"/>
        <v>#DIV/0!</v>
      </c>
    </row>
    <row r="59" spans="1:8" ht="20.100000000000001" customHeight="1">
      <c r="A59" s="27" t="s">
        <v>124</v>
      </c>
      <c r="B59" s="11">
        <v>3460</v>
      </c>
      <c r="C59" s="4"/>
      <c r="D59" s="4"/>
      <c r="E59" s="4"/>
      <c r="F59" s="4"/>
      <c r="G59" s="4" t="e">
        <f t="shared" si="6"/>
        <v>#DIV/0!</v>
      </c>
    </row>
    <row r="60" spans="1:8" ht="20.100000000000001" customHeight="1">
      <c r="A60" s="27" t="s">
        <v>119</v>
      </c>
      <c r="B60" s="11">
        <v>3470</v>
      </c>
      <c r="C60" s="4"/>
      <c r="D60" s="4">
        <f>D61</f>
        <v>0</v>
      </c>
      <c r="E60" s="4"/>
      <c r="F60" s="4">
        <f>D60-E60</f>
        <v>0</v>
      </c>
      <c r="G60" s="4" t="e">
        <f t="shared" si="6"/>
        <v>#DIV/0!</v>
      </c>
    </row>
    <row r="61" spans="1:8" ht="20.100000000000001" customHeight="1">
      <c r="A61" s="27" t="s">
        <v>392</v>
      </c>
      <c r="B61" s="11" t="s">
        <v>391</v>
      </c>
      <c r="C61" s="4"/>
      <c r="D61" s="4">
        <v>0</v>
      </c>
      <c r="E61" s="4"/>
      <c r="F61" s="4">
        <f>D61-E61</f>
        <v>0</v>
      </c>
      <c r="G61" s="4" t="e">
        <f t="shared" si="6"/>
        <v>#DIV/0!</v>
      </c>
    </row>
    <row r="62" spans="1:8" ht="20.100000000000001" customHeight="1">
      <c r="A62" s="27" t="s">
        <v>120</v>
      </c>
      <c r="B62" s="11">
        <v>3480</v>
      </c>
      <c r="C62" s="4">
        <f>C63</f>
        <v>0</v>
      </c>
      <c r="D62" s="4"/>
      <c r="E62" s="4"/>
      <c r="F62" s="4">
        <f t="shared" ref="F62:F63" si="7">D62-E62</f>
        <v>0</v>
      </c>
      <c r="G62" s="4" t="e">
        <f t="shared" si="6"/>
        <v>#DIV/0!</v>
      </c>
    </row>
    <row r="63" spans="1:8" ht="20.100000000000001" customHeight="1">
      <c r="A63" s="27" t="s">
        <v>445</v>
      </c>
      <c r="B63" s="11" t="s">
        <v>382</v>
      </c>
      <c r="C63" s="4"/>
      <c r="D63" s="4"/>
      <c r="E63" s="4"/>
      <c r="F63" s="4">
        <f t="shared" si="7"/>
        <v>0</v>
      </c>
      <c r="G63" s="4" t="e">
        <f t="shared" si="6"/>
        <v>#DIV/0!</v>
      </c>
      <c r="H63" s="5" t="s">
        <v>444</v>
      </c>
    </row>
    <row r="64" spans="1:8" ht="20.100000000000001" customHeight="1">
      <c r="A64" s="56" t="s">
        <v>272</v>
      </c>
      <c r="B64" s="21"/>
      <c r="C64" s="4"/>
      <c r="D64" s="4"/>
      <c r="E64" s="4"/>
      <c r="F64" s="4"/>
      <c r="G64" s="4" t="e">
        <f t="shared" si="6"/>
        <v>#DIV/0!</v>
      </c>
    </row>
    <row r="65" spans="1:7" ht="36">
      <c r="A65" s="27" t="s">
        <v>344</v>
      </c>
      <c r="B65" s="21">
        <v>3490</v>
      </c>
      <c r="C65" s="26">
        <f>'ІІ. Розр. з бюджетом'!C9</f>
        <v>14</v>
      </c>
      <c r="D65" s="26">
        <v>1</v>
      </c>
      <c r="E65" s="26">
        <f>'ІІ. Розр. з бюджетом'!E9</f>
        <v>9</v>
      </c>
      <c r="F65" s="4">
        <f t="shared" ref="F65:F66" si="8">D65-E65</f>
        <v>-8</v>
      </c>
      <c r="G65" s="4">
        <f t="shared" si="6"/>
        <v>900</v>
      </c>
    </row>
    <row r="66" spans="1:7" ht="108">
      <c r="A66" s="27" t="s">
        <v>345</v>
      </c>
      <c r="B66" s="21">
        <v>3500</v>
      </c>
      <c r="C66" s="26">
        <f>'ІІ. Розр. з бюджетом'!C10</f>
        <v>48</v>
      </c>
      <c r="D66" s="26">
        <v>4</v>
      </c>
      <c r="E66" s="26">
        <f>'ІІ. Розр. з бюджетом'!E10</f>
        <v>30</v>
      </c>
      <c r="F66" s="4">
        <f t="shared" si="8"/>
        <v>-26</v>
      </c>
      <c r="G66" s="4">
        <f t="shared" si="6"/>
        <v>750</v>
      </c>
    </row>
    <row r="67" spans="1:7" ht="36">
      <c r="A67" s="27" t="s">
        <v>96</v>
      </c>
      <c r="B67" s="21"/>
      <c r="C67" s="4"/>
      <c r="D67" s="4"/>
      <c r="E67" s="4"/>
      <c r="F67" s="4"/>
      <c r="G67" s="4"/>
    </row>
    <row r="68" spans="1:7" ht="20.100000000000001" customHeight="1">
      <c r="A68" s="27" t="s">
        <v>92</v>
      </c>
      <c r="B68" s="11">
        <v>3510</v>
      </c>
      <c r="C68" s="4"/>
      <c r="D68" s="4"/>
      <c r="E68" s="4"/>
      <c r="F68" s="4"/>
      <c r="G68" s="4"/>
    </row>
    <row r="69" spans="1:7" ht="20.100000000000001" customHeight="1">
      <c r="A69" s="27" t="s">
        <v>97</v>
      </c>
      <c r="B69" s="11">
        <v>3520</v>
      </c>
      <c r="C69" s="4"/>
      <c r="D69" s="4"/>
      <c r="E69" s="4"/>
      <c r="F69" s="4"/>
      <c r="G69" s="4"/>
    </row>
    <row r="70" spans="1:7" ht="20.100000000000001" customHeight="1">
      <c r="A70" s="27" t="s">
        <v>124</v>
      </c>
      <c r="B70" s="11">
        <v>3530</v>
      </c>
      <c r="C70" s="4"/>
      <c r="D70" s="4"/>
      <c r="E70" s="4"/>
      <c r="F70" s="4"/>
      <c r="G70" s="4"/>
    </row>
    <row r="71" spans="1:7" ht="36">
      <c r="A71" s="27" t="s">
        <v>94</v>
      </c>
      <c r="B71" s="21"/>
      <c r="C71" s="4"/>
      <c r="D71" s="4"/>
      <c r="E71" s="4"/>
      <c r="F71" s="4"/>
      <c r="G71" s="4"/>
    </row>
    <row r="72" spans="1:7" ht="20.100000000000001" customHeight="1">
      <c r="A72" s="27" t="s">
        <v>92</v>
      </c>
      <c r="B72" s="11">
        <v>3540</v>
      </c>
      <c r="C72" s="4"/>
      <c r="D72" s="4"/>
      <c r="E72" s="4"/>
      <c r="F72" s="4"/>
      <c r="G72" s="4"/>
    </row>
    <row r="73" spans="1:7" ht="20.100000000000001" customHeight="1">
      <c r="A73" s="27" t="s">
        <v>97</v>
      </c>
      <c r="B73" s="11">
        <v>3550</v>
      </c>
      <c r="C73" s="4"/>
      <c r="D73" s="4"/>
      <c r="E73" s="4"/>
      <c r="F73" s="4"/>
      <c r="G73" s="4"/>
    </row>
    <row r="74" spans="1:7" ht="20.100000000000001" customHeight="1">
      <c r="A74" s="27" t="s">
        <v>124</v>
      </c>
      <c r="B74" s="11">
        <v>3560</v>
      </c>
      <c r="C74" s="4"/>
      <c r="D74" s="4"/>
      <c r="E74" s="4"/>
      <c r="F74" s="4"/>
      <c r="G74" s="4"/>
    </row>
    <row r="75" spans="1:7" ht="20.100000000000001" customHeight="1">
      <c r="A75" s="27" t="s">
        <v>115</v>
      </c>
      <c r="B75" s="11">
        <v>3570</v>
      </c>
      <c r="C75" s="4"/>
      <c r="D75" s="4"/>
      <c r="E75" s="4"/>
      <c r="F75" s="4"/>
      <c r="G75" s="4"/>
    </row>
    <row r="76" spans="1:7" ht="34.799999999999997">
      <c r="A76" s="56" t="s">
        <v>163</v>
      </c>
      <c r="B76" s="78">
        <v>3580</v>
      </c>
      <c r="C76" s="18">
        <f>(C51+C53+C54+C55+C57+C58+C59+C60+C62)-(C65+C66+C68+C69+C70+C72+C73+C74+C75)</f>
        <v>-62</v>
      </c>
      <c r="D76" s="18">
        <f>(D51+D53+D54+D55+D57+D58+D59+D60+D62)-(D65+D66+D68+D69+D70+D72+D73+D74+D75)</f>
        <v>-5</v>
      </c>
      <c r="E76" s="18">
        <f>(E51+E53+E54+E55+E517+E58+E59+E60+E62)-(E65+E66+E68+E69+E70+E72+E73+E74+E75)</f>
        <v>-39</v>
      </c>
      <c r="F76" s="18">
        <f>D76-E76</f>
        <v>34</v>
      </c>
      <c r="G76" s="18">
        <f>E76/D76%</f>
        <v>780</v>
      </c>
    </row>
    <row r="77" spans="1:7" s="12" customFormat="1" ht="20.100000000000001" customHeight="1">
      <c r="A77" s="27" t="s">
        <v>33</v>
      </c>
      <c r="B77" s="11"/>
      <c r="C77" s="26"/>
      <c r="D77" s="26"/>
      <c r="E77" s="26"/>
      <c r="F77" s="18"/>
      <c r="G77" s="18"/>
    </row>
    <row r="78" spans="1:7" s="12" customFormat="1" ht="20.100000000000001" customHeight="1">
      <c r="A78" s="28" t="s">
        <v>34</v>
      </c>
      <c r="B78" s="11">
        <v>3600</v>
      </c>
      <c r="C78" s="26">
        <v>4855</v>
      </c>
      <c r="D78" s="26">
        <v>15907</v>
      </c>
      <c r="E78" s="26">
        <v>15907</v>
      </c>
      <c r="F78" s="26">
        <f t="shared" ref="F78:F81" si="9">D78-E78</f>
        <v>0</v>
      </c>
      <c r="G78" s="26">
        <f t="shared" ref="G78:G81" si="10">E78/D78%</f>
        <v>100</v>
      </c>
    </row>
    <row r="79" spans="1:7" s="12" customFormat="1" ht="36">
      <c r="A79" s="17" t="s">
        <v>171</v>
      </c>
      <c r="B79" s="11">
        <v>3610</v>
      </c>
      <c r="C79" s="4"/>
      <c r="D79" s="4"/>
      <c r="E79" s="4"/>
      <c r="F79" s="18"/>
      <c r="G79" s="18"/>
    </row>
    <row r="80" spans="1:7" s="12" customFormat="1" ht="20.100000000000001" customHeight="1">
      <c r="A80" s="28" t="s">
        <v>55</v>
      </c>
      <c r="B80" s="11">
        <v>3620</v>
      </c>
      <c r="C80" s="18">
        <f>C78+C28+C48+C76</f>
        <v>5300.2</v>
      </c>
      <c r="D80" s="18">
        <f>D78+D28+D48+D76</f>
        <v>16461</v>
      </c>
      <c r="E80" s="18">
        <f>E78+E28+E48+E76</f>
        <v>16502</v>
      </c>
      <c r="F80" s="18">
        <f t="shared" si="9"/>
        <v>-41</v>
      </c>
      <c r="G80" s="18">
        <f t="shared" si="10"/>
        <v>100.24907356782698</v>
      </c>
    </row>
    <row r="81" spans="1:7" s="12" customFormat="1" ht="20.100000000000001" customHeight="1">
      <c r="A81" s="28" t="s">
        <v>35</v>
      </c>
      <c r="B81" s="11">
        <v>3630</v>
      </c>
      <c r="C81" s="18">
        <f>C80-C78</f>
        <v>445.19999999999982</v>
      </c>
      <c r="D81" s="18">
        <f>D80-D78</f>
        <v>554</v>
      </c>
      <c r="E81" s="18">
        <f t="shared" ref="E81" si="11">E80-E78</f>
        <v>595</v>
      </c>
      <c r="F81" s="18">
        <f t="shared" si="9"/>
        <v>-41</v>
      </c>
      <c r="G81" s="18">
        <f t="shared" si="10"/>
        <v>107.40072202166066</v>
      </c>
    </row>
    <row r="82" spans="1:7" s="12" customFormat="1" ht="20.100000000000001" customHeight="1">
      <c r="A82" s="33"/>
      <c r="B82" s="36"/>
      <c r="F82" s="81"/>
      <c r="G82" s="81"/>
    </row>
    <row r="83" spans="1:7" s="12" customFormat="1" ht="20.100000000000001" customHeight="1">
      <c r="A83" s="33"/>
      <c r="B83" s="36"/>
      <c r="F83" s="81"/>
      <c r="G83" s="81"/>
    </row>
    <row r="84" spans="1:7" s="12" customFormat="1" ht="20.100000000000001" customHeight="1">
      <c r="A84" s="33"/>
      <c r="B84" s="36"/>
      <c r="C84" s="81"/>
      <c r="D84" s="81"/>
      <c r="E84" s="81"/>
      <c r="F84" s="81"/>
      <c r="G84" s="81"/>
    </row>
    <row r="85" spans="1:7" ht="18.75" customHeight="1">
      <c r="A85" s="35" t="s">
        <v>369</v>
      </c>
      <c r="B85" s="69"/>
      <c r="C85" s="70"/>
      <c r="D85" s="71"/>
      <c r="E85" s="196" t="s">
        <v>442</v>
      </c>
      <c r="F85" s="196"/>
      <c r="G85" s="196"/>
    </row>
    <row r="86" spans="1:7" ht="20.100000000000001" customHeight="1">
      <c r="A86" s="40" t="s">
        <v>349</v>
      </c>
      <c r="B86" s="33"/>
      <c r="C86" s="32"/>
      <c r="D86" s="40"/>
      <c r="E86" s="221" t="s">
        <v>464</v>
      </c>
      <c r="F86" s="221"/>
      <c r="G86" s="221"/>
    </row>
    <row r="88" spans="1:7">
      <c r="C88" s="81">
        <v>442</v>
      </c>
      <c r="D88" s="81">
        <v>732</v>
      </c>
      <c r="E88" s="81">
        <v>499</v>
      </c>
    </row>
    <row r="89" spans="1:7">
      <c r="C89" s="81">
        <v>732</v>
      </c>
      <c r="D89" s="81">
        <v>186</v>
      </c>
      <c r="E89" s="81">
        <v>322</v>
      </c>
    </row>
  </sheetData>
  <sheetProtection formatCells="0" formatColumns="0" formatRows="0" insertColumns="0" insertRows="0" insertHyperlinks="0" deleteColumns="0" deleteRows="0" sort="0" autoFilter="0" pivotTables="0"/>
  <customSheetViews>
    <customSheetView guid="{1E3D5FB9-014E-4051-8AD5-DB0A17D05797}" scale="75" showPageBreaks="1" printArea="1" view="pageBreakPreview" topLeftCell="A55">
      <selection activeCell="C59" sqref="C58:C59"/>
      <pageMargins left="0.78740157480314965" right="0.39370078740157483" top="0.59055118110236227" bottom="0.59055118110236227" header="0.19685039370078741" footer="0.23622047244094491"/>
      <pageSetup paperSize="9" scale="50" orientation="portrait" r:id="rId1"/>
      <headerFooter alignWithMargins="0"/>
    </customSheetView>
    <customSheetView guid="{43DCEB14-ADF8-4168-9283-6542A71D3CF7}" scale="75" showPageBreaks="1" printArea="1" view="pageBreakPreview">
      <selection activeCell="O102" sqref="O102"/>
      <pageMargins left="0.78740157480314965" right="0.39370078740157483" top="0.59055118110236227" bottom="0.59055118110236227" header="0.19685039370078741" footer="0.23622047244094491"/>
      <pageSetup paperSize="9" scale="50" orientation="portrait" r:id="rId2"/>
      <headerFooter alignWithMargins="0"/>
    </customSheetView>
  </customSheetViews>
  <mergeCells count="10">
    <mergeCell ref="E86:G86"/>
    <mergeCell ref="A29:G29"/>
    <mergeCell ref="A6:G6"/>
    <mergeCell ref="A49:G49"/>
    <mergeCell ref="E85:G85"/>
    <mergeCell ref="A1:G1"/>
    <mergeCell ref="A3:A4"/>
    <mergeCell ref="B3:B4"/>
    <mergeCell ref="C3:C4"/>
    <mergeCell ref="D3:G3"/>
  </mergeCells>
  <phoneticPr fontId="3" type="noConversion"/>
  <pageMargins left="0.78740157480314965" right="0.39370078740157483" top="0.59055118110236227" bottom="0.59055118110236227" header="0.19685039370078741" footer="0.23622047244094491"/>
  <pageSetup paperSize="9" scale="49" orientation="portrait" r:id="rId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82"/>
  <sheetViews>
    <sheetView view="pageBreakPreview" zoomScale="75" zoomScaleNormal="75" zoomScaleSheetLayoutView="75" workbookViewId="0">
      <selection activeCell="G20" sqref="G20"/>
    </sheetView>
  </sheetViews>
  <sheetFormatPr defaultColWidth="9.109375" defaultRowHeight="18"/>
  <cols>
    <col min="1" max="1" width="45" style="5" customWidth="1"/>
    <col min="2" max="2" width="11.6640625" style="50" customWidth="1"/>
    <col min="3" max="3" width="19.5546875" style="50" customWidth="1"/>
    <col min="4" max="4" width="20.5546875" style="5" customWidth="1"/>
    <col min="5" max="5" width="21" style="5" customWidth="1"/>
    <col min="6" max="7" width="20.88671875" style="5" customWidth="1"/>
    <col min="8" max="8" width="9.5546875" style="5" customWidth="1"/>
    <col min="9" max="9" width="9.88671875" style="5" customWidth="1"/>
    <col min="10" max="16384" width="9.109375" style="5"/>
  </cols>
  <sheetData>
    <row r="1" spans="1:14">
      <c r="A1" s="195" t="s">
        <v>216</v>
      </c>
      <c r="B1" s="195"/>
      <c r="C1" s="195"/>
      <c r="D1" s="195"/>
      <c r="E1" s="195"/>
      <c r="F1" s="195"/>
      <c r="G1" s="195"/>
    </row>
    <row r="2" spans="1:14">
      <c r="A2" s="234"/>
      <c r="B2" s="234"/>
      <c r="C2" s="234"/>
      <c r="D2" s="234"/>
      <c r="E2" s="234"/>
      <c r="F2" s="234"/>
      <c r="G2" s="234"/>
    </row>
    <row r="3" spans="1:14" ht="43.5" customHeight="1">
      <c r="A3" s="197" t="s">
        <v>256</v>
      </c>
      <c r="B3" s="198" t="s">
        <v>18</v>
      </c>
      <c r="C3" s="225" t="s">
        <v>424</v>
      </c>
      <c r="D3" s="198" t="s">
        <v>425</v>
      </c>
      <c r="E3" s="198"/>
      <c r="F3" s="198"/>
      <c r="G3" s="198"/>
    </row>
    <row r="4" spans="1:14" ht="56.25" customHeight="1">
      <c r="A4" s="197"/>
      <c r="B4" s="198"/>
      <c r="C4" s="225"/>
      <c r="D4" s="10" t="s">
        <v>426</v>
      </c>
      <c r="E4" s="10" t="s">
        <v>427</v>
      </c>
      <c r="F4" s="10" t="s">
        <v>428</v>
      </c>
      <c r="G4" s="10" t="s">
        <v>429</v>
      </c>
    </row>
    <row r="5" spans="1:14" ht="18" customHeight="1">
      <c r="A5" s="11">
        <v>1</v>
      </c>
      <c r="B5" s="9">
        <v>2</v>
      </c>
      <c r="C5" s="9">
        <v>5</v>
      </c>
      <c r="D5" s="9">
        <v>6</v>
      </c>
      <c r="E5" s="9">
        <v>7</v>
      </c>
      <c r="F5" s="9">
        <v>8</v>
      </c>
      <c r="G5" s="9">
        <v>9</v>
      </c>
    </row>
    <row r="6" spans="1:14" s="12" customFormat="1" ht="42.75" customHeight="1">
      <c r="A6" s="27" t="s">
        <v>81</v>
      </c>
      <c r="B6" s="30">
        <v>4000</v>
      </c>
      <c r="C6" s="18">
        <f>SUM(C7:C11)</f>
        <v>290</v>
      </c>
      <c r="D6" s="18">
        <f>D8+D11</f>
        <v>0</v>
      </c>
      <c r="E6" s="18">
        <f>E7+E8+E9+E10+E11</f>
        <v>608</v>
      </c>
      <c r="F6" s="18">
        <f>D6-E6</f>
        <v>-608</v>
      </c>
      <c r="G6" s="18" t="e">
        <f>E6/D6%</f>
        <v>#DIV/0!</v>
      </c>
    </row>
    <row r="7" spans="1:14" ht="20.100000000000001" customHeight="1">
      <c r="A7" s="27" t="s">
        <v>1</v>
      </c>
      <c r="B7" s="9" t="s">
        <v>226</v>
      </c>
      <c r="C7" s="4"/>
      <c r="D7" s="4"/>
      <c r="E7" s="4"/>
      <c r="F7" s="26">
        <f t="shared" ref="F7:F11" si="0">D7-E7</f>
        <v>0</v>
      </c>
      <c r="G7" s="26" t="e">
        <f>E7/D7%</f>
        <v>#DIV/0!</v>
      </c>
    </row>
    <row r="8" spans="1:14" ht="36">
      <c r="A8" s="27" t="s">
        <v>2</v>
      </c>
      <c r="B8" s="30">
        <v>4020</v>
      </c>
      <c r="C8" s="4">
        <v>260</v>
      </c>
      <c r="D8" s="4">
        <v>0</v>
      </c>
      <c r="E8" s="4">
        <v>608</v>
      </c>
      <c r="F8" s="26">
        <f t="shared" si="0"/>
        <v>-608</v>
      </c>
      <c r="G8" s="26" t="e">
        <f t="shared" ref="G8:G11" si="1">E8/D8%</f>
        <v>#DIV/0!</v>
      </c>
      <c r="N8" s="74"/>
    </row>
    <row r="9" spans="1:14" ht="36">
      <c r="A9" s="27" t="s">
        <v>30</v>
      </c>
      <c r="B9" s="9">
        <v>4030</v>
      </c>
      <c r="C9" s="4"/>
      <c r="D9" s="4"/>
      <c r="E9" s="4"/>
      <c r="F9" s="26"/>
      <c r="G9" s="26"/>
      <c r="M9" s="74"/>
    </row>
    <row r="10" spans="1:14" ht="36">
      <c r="A10" s="27" t="s">
        <v>3</v>
      </c>
      <c r="B10" s="30">
        <v>4040</v>
      </c>
      <c r="C10" s="4">
        <v>30</v>
      </c>
      <c r="D10" s="4"/>
      <c r="E10" s="4"/>
      <c r="F10" s="26">
        <f t="shared" si="0"/>
        <v>0</v>
      </c>
      <c r="G10" s="26"/>
    </row>
    <row r="11" spans="1:14" ht="54">
      <c r="A11" s="27" t="s">
        <v>70</v>
      </c>
      <c r="B11" s="9">
        <v>4050</v>
      </c>
      <c r="C11" s="4">
        <v>0</v>
      </c>
      <c r="D11" s="4">
        <v>0</v>
      </c>
      <c r="E11" s="4">
        <v>0</v>
      </c>
      <c r="F11" s="26">
        <f t="shared" si="0"/>
        <v>0</v>
      </c>
      <c r="G11" s="26" t="e">
        <f t="shared" si="1"/>
        <v>#DIV/0!</v>
      </c>
      <c r="H11" s="5" t="s">
        <v>403</v>
      </c>
    </row>
    <row r="12" spans="1:14" ht="20.100000000000001" customHeight="1">
      <c r="A12" s="33"/>
      <c r="B12" s="33"/>
      <c r="C12" s="33"/>
      <c r="D12" s="155"/>
      <c r="E12" s="155"/>
      <c r="F12" s="155"/>
      <c r="G12" s="155"/>
    </row>
    <row r="13" spans="1:14" ht="20.100000000000001" customHeight="1">
      <c r="A13" s="33"/>
      <c r="B13" s="33"/>
      <c r="C13" s="33"/>
      <c r="D13" s="155"/>
      <c r="E13" s="155"/>
      <c r="F13" s="155"/>
      <c r="G13" s="155"/>
    </row>
    <row r="14" spans="1:14">
      <c r="A14" s="32"/>
      <c r="B14" s="33"/>
      <c r="C14" s="33"/>
      <c r="D14" s="33"/>
      <c r="E14" s="33"/>
      <c r="F14" s="33"/>
      <c r="G14" s="33"/>
    </row>
    <row r="15" spans="1:14" s="12" customFormat="1" ht="19.5" customHeight="1">
      <c r="A15" s="35" t="s">
        <v>370</v>
      </c>
      <c r="B15" s="36"/>
      <c r="C15" s="37"/>
      <c r="D15" s="38"/>
      <c r="E15" s="196" t="s">
        <v>442</v>
      </c>
      <c r="F15" s="196"/>
      <c r="G15" s="196"/>
    </row>
    <row r="16" spans="1:14" ht="20.100000000000001" customHeight="1">
      <c r="A16" s="32" t="s">
        <v>77</v>
      </c>
      <c r="B16" s="33"/>
      <c r="C16" s="32"/>
      <c r="D16" s="40"/>
      <c r="E16" s="221" t="s">
        <v>106</v>
      </c>
      <c r="F16" s="221"/>
      <c r="G16" s="221"/>
    </row>
    <row r="17" spans="1:7">
      <c r="A17" s="34"/>
      <c r="B17" s="32"/>
      <c r="C17" s="32"/>
      <c r="D17" s="33"/>
      <c r="E17" s="33"/>
      <c r="F17" s="33"/>
      <c r="G17" s="33"/>
    </row>
    <row r="18" spans="1:7">
      <c r="A18" s="34"/>
      <c r="B18" s="32"/>
      <c r="C18" s="32"/>
      <c r="D18" s="33"/>
      <c r="E18" s="33"/>
      <c r="F18" s="33"/>
      <c r="G18" s="33"/>
    </row>
    <row r="19" spans="1:7">
      <c r="A19" s="8"/>
    </row>
    <row r="20" spans="1:7">
      <c r="A20" s="8"/>
    </row>
    <row r="21" spans="1:7">
      <c r="A21" s="8"/>
    </row>
    <row r="22" spans="1:7">
      <c r="A22" s="8"/>
    </row>
    <row r="23" spans="1:7">
      <c r="A23" s="8"/>
    </row>
    <row r="24" spans="1:7">
      <c r="A24" s="8"/>
    </row>
    <row r="25" spans="1:7">
      <c r="A25" s="8"/>
    </row>
    <row r="26" spans="1:7">
      <c r="A26" s="8"/>
    </row>
    <row r="27" spans="1:7">
      <c r="A27" s="8"/>
    </row>
    <row r="28" spans="1:7">
      <c r="A28" s="8"/>
    </row>
    <row r="29" spans="1:7">
      <c r="A29" s="8"/>
    </row>
    <row r="30" spans="1:7">
      <c r="A30" s="8"/>
    </row>
    <row r="31" spans="1:7">
      <c r="A31" s="8"/>
    </row>
    <row r="32" spans="1:7">
      <c r="A32" s="8"/>
    </row>
    <row r="33" spans="1:1">
      <c r="A33" s="8"/>
    </row>
    <row r="34" spans="1:1">
      <c r="A34" s="8"/>
    </row>
    <row r="35" spans="1:1">
      <c r="A35" s="8"/>
    </row>
    <row r="36" spans="1:1">
      <c r="A36" s="8"/>
    </row>
    <row r="37" spans="1:1">
      <c r="A37" s="8"/>
    </row>
    <row r="38" spans="1:1">
      <c r="A38" s="8"/>
    </row>
    <row r="39" spans="1:1">
      <c r="A39" s="8"/>
    </row>
    <row r="40" spans="1:1">
      <c r="A40" s="8"/>
    </row>
    <row r="41" spans="1:1">
      <c r="A41" s="8"/>
    </row>
    <row r="42" spans="1:1">
      <c r="A42" s="8"/>
    </row>
    <row r="43" spans="1:1">
      <c r="A43" s="8"/>
    </row>
    <row r="44" spans="1:1">
      <c r="A44" s="8"/>
    </row>
    <row r="45" spans="1:1">
      <c r="A45" s="8"/>
    </row>
    <row r="46" spans="1:1">
      <c r="A46" s="8"/>
    </row>
    <row r="47" spans="1:1">
      <c r="A47" s="8"/>
    </row>
    <row r="48" spans="1:1">
      <c r="A48" s="8"/>
    </row>
    <row r="49" spans="1:1">
      <c r="A49" s="8"/>
    </row>
    <row r="50" spans="1:1">
      <c r="A50" s="8"/>
    </row>
    <row r="51" spans="1:1">
      <c r="A51" s="8"/>
    </row>
    <row r="52" spans="1:1">
      <c r="A52" s="8"/>
    </row>
    <row r="53" spans="1:1">
      <c r="A53" s="8"/>
    </row>
    <row r="54" spans="1:1">
      <c r="A54" s="8"/>
    </row>
    <row r="55" spans="1:1">
      <c r="A55" s="8"/>
    </row>
    <row r="56" spans="1:1">
      <c r="A56" s="8"/>
    </row>
    <row r="57" spans="1:1">
      <c r="A57" s="8"/>
    </row>
    <row r="58" spans="1:1">
      <c r="A58" s="8"/>
    </row>
    <row r="59" spans="1:1">
      <c r="A59" s="8"/>
    </row>
    <row r="60" spans="1:1">
      <c r="A60" s="8"/>
    </row>
    <row r="61" spans="1:1">
      <c r="A61" s="8"/>
    </row>
    <row r="62" spans="1:1">
      <c r="A62" s="8"/>
    </row>
    <row r="63" spans="1:1">
      <c r="A63" s="8"/>
    </row>
    <row r="64" spans="1:1">
      <c r="A64" s="8"/>
    </row>
    <row r="65" spans="1:1">
      <c r="A65" s="8"/>
    </row>
    <row r="66" spans="1:1">
      <c r="A66" s="8"/>
    </row>
    <row r="67" spans="1:1">
      <c r="A67" s="8"/>
    </row>
    <row r="68" spans="1:1">
      <c r="A68" s="8"/>
    </row>
    <row r="69" spans="1:1">
      <c r="A69" s="8"/>
    </row>
    <row r="70" spans="1:1">
      <c r="A70" s="8"/>
    </row>
    <row r="71" spans="1:1">
      <c r="A71" s="8"/>
    </row>
    <row r="72" spans="1:1">
      <c r="A72" s="8"/>
    </row>
    <row r="73" spans="1:1">
      <c r="A73" s="8"/>
    </row>
    <row r="74" spans="1:1">
      <c r="A74" s="8"/>
    </row>
    <row r="75" spans="1:1">
      <c r="A75" s="8"/>
    </row>
    <row r="76" spans="1:1">
      <c r="A76" s="8"/>
    </row>
    <row r="77" spans="1:1">
      <c r="A77" s="8"/>
    </row>
    <row r="78" spans="1:1">
      <c r="A78" s="8"/>
    </row>
    <row r="79" spans="1:1">
      <c r="A79" s="8"/>
    </row>
    <row r="80" spans="1:1">
      <c r="A80" s="8"/>
    </row>
    <row r="81" spans="1:1">
      <c r="A81" s="8"/>
    </row>
    <row r="82" spans="1:1">
      <c r="A82" s="8"/>
    </row>
    <row r="83" spans="1:1">
      <c r="A83" s="8"/>
    </row>
    <row r="84" spans="1:1">
      <c r="A84" s="8"/>
    </row>
    <row r="85" spans="1:1">
      <c r="A85" s="8"/>
    </row>
    <row r="86" spans="1:1">
      <c r="A86" s="8"/>
    </row>
    <row r="87" spans="1:1">
      <c r="A87" s="8"/>
    </row>
    <row r="88" spans="1:1">
      <c r="A88" s="8"/>
    </row>
    <row r="89" spans="1:1">
      <c r="A89" s="8"/>
    </row>
    <row r="90" spans="1:1">
      <c r="A90" s="8"/>
    </row>
    <row r="91" spans="1:1">
      <c r="A91" s="8"/>
    </row>
    <row r="92" spans="1:1">
      <c r="A92" s="8"/>
    </row>
    <row r="93" spans="1:1">
      <c r="A93" s="8"/>
    </row>
    <row r="94" spans="1:1">
      <c r="A94" s="8"/>
    </row>
    <row r="95" spans="1:1">
      <c r="A95" s="8"/>
    </row>
    <row r="96" spans="1:1">
      <c r="A96" s="8"/>
    </row>
    <row r="97" spans="1:1">
      <c r="A97" s="8"/>
    </row>
    <row r="98" spans="1:1">
      <c r="A98" s="8"/>
    </row>
    <row r="99" spans="1:1">
      <c r="A99" s="8"/>
    </row>
    <row r="100" spans="1:1">
      <c r="A100" s="8"/>
    </row>
    <row r="101" spans="1:1">
      <c r="A101" s="8"/>
    </row>
    <row r="102" spans="1:1">
      <c r="A102" s="8"/>
    </row>
    <row r="103" spans="1:1">
      <c r="A103" s="8"/>
    </row>
    <row r="104" spans="1:1">
      <c r="A104" s="8"/>
    </row>
    <row r="105" spans="1:1">
      <c r="A105" s="8"/>
    </row>
    <row r="106" spans="1:1">
      <c r="A106" s="8"/>
    </row>
    <row r="107" spans="1:1">
      <c r="A107" s="8"/>
    </row>
    <row r="108" spans="1:1">
      <c r="A108" s="8"/>
    </row>
    <row r="109" spans="1:1">
      <c r="A109" s="8"/>
    </row>
    <row r="110" spans="1:1">
      <c r="A110" s="8"/>
    </row>
    <row r="111" spans="1:1">
      <c r="A111" s="8"/>
    </row>
    <row r="112" spans="1:1">
      <c r="A112" s="8"/>
    </row>
    <row r="113" spans="1:1">
      <c r="A113" s="8"/>
    </row>
    <row r="114" spans="1:1">
      <c r="A114" s="8"/>
    </row>
    <row r="115" spans="1:1">
      <c r="A115" s="8"/>
    </row>
    <row r="116" spans="1:1">
      <c r="A116" s="8"/>
    </row>
    <row r="117" spans="1:1">
      <c r="A117" s="8"/>
    </row>
    <row r="118" spans="1:1">
      <c r="A118" s="8"/>
    </row>
    <row r="119" spans="1:1">
      <c r="A119" s="8"/>
    </row>
    <row r="120" spans="1:1">
      <c r="A120" s="8"/>
    </row>
    <row r="121" spans="1:1">
      <c r="A121" s="8"/>
    </row>
    <row r="122" spans="1:1">
      <c r="A122" s="8"/>
    </row>
    <row r="123" spans="1:1">
      <c r="A123" s="8"/>
    </row>
    <row r="124" spans="1:1">
      <c r="A124" s="8"/>
    </row>
    <row r="125" spans="1:1">
      <c r="A125" s="8"/>
    </row>
    <row r="126" spans="1:1">
      <c r="A126" s="8"/>
    </row>
    <row r="127" spans="1:1">
      <c r="A127" s="8"/>
    </row>
    <row r="128" spans="1:1">
      <c r="A128" s="8"/>
    </row>
    <row r="129" spans="1:1">
      <c r="A129" s="8"/>
    </row>
    <row r="130" spans="1:1">
      <c r="A130" s="8"/>
    </row>
    <row r="131" spans="1:1">
      <c r="A131" s="8"/>
    </row>
    <row r="132" spans="1:1">
      <c r="A132" s="8"/>
    </row>
    <row r="133" spans="1:1">
      <c r="A133" s="8"/>
    </row>
    <row r="134" spans="1:1">
      <c r="A134" s="8"/>
    </row>
    <row r="135" spans="1:1">
      <c r="A135" s="8"/>
    </row>
    <row r="136" spans="1:1">
      <c r="A136" s="8"/>
    </row>
    <row r="137" spans="1:1">
      <c r="A137" s="8"/>
    </row>
    <row r="138" spans="1:1">
      <c r="A138" s="8"/>
    </row>
    <row r="139" spans="1:1">
      <c r="A139" s="8"/>
    </row>
    <row r="140" spans="1:1">
      <c r="A140" s="8"/>
    </row>
    <row r="141" spans="1:1">
      <c r="A141" s="8"/>
    </row>
    <row r="142" spans="1:1">
      <c r="A142" s="8"/>
    </row>
    <row r="143" spans="1:1">
      <c r="A143" s="8"/>
    </row>
    <row r="144" spans="1:1">
      <c r="A144" s="8"/>
    </row>
    <row r="145" spans="1:1">
      <c r="A145" s="8"/>
    </row>
    <row r="146" spans="1:1">
      <c r="A146" s="8"/>
    </row>
    <row r="147" spans="1:1">
      <c r="A147" s="8"/>
    </row>
    <row r="148" spans="1:1">
      <c r="A148" s="8"/>
    </row>
    <row r="149" spans="1:1">
      <c r="A149" s="8"/>
    </row>
    <row r="150" spans="1:1">
      <c r="A150" s="8"/>
    </row>
    <row r="151" spans="1:1">
      <c r="A151" s="8"/>
    </row>
    <row r="152" spans="1:1">
      <c r="A152" s="8"/>
    </row>
    <row r="153" spans="1:1">
      <c r="A153" s="8"/>
    </row>
    <row r="154" spans="1:1">
      <c r="A154" s="8"/>
    </row>
    <row r="155" spans="1:1">
      <c r="A155" s="8"/>
    </row>
    <row r="156" spans="1:1">
      <c r="A156" s="8"/>
    </row>
    <row r="157" spans="1:1">
      <c r="A157" s="8"/>
    </row>
    <row r="158" spans="1:1">
      <c r="A158" s="8"/>
    </row>
    <row r="159" spans="1:1">
      <c r="A159" s="8"/>
    </row>
    <row r="160" spans="1:1">
      <c r="A160" s="8"/>
    </row>
    <row r="161" spans="1:1">
      <c r="A161" s="8"/>
    </row>
    <row r="162" spans="1:1">
      <c r="A162" s="8"/>
    </row>
    <row r="163" spans="1:1">
      <c r="A163" s="8"/>
    </row>
    <row r="164" spans="1:1">
      <c r="A164" s="8"/>
    </row>
    <row r="165" spans="1:1">
      <c r="A165" s="8"/>
    </row>
    <row r="166" spans="1:1">
      <c r="A166" s="8"/>
    </row>
    <row r="167" spans="1:1">
      <c r="A167" s="8"/>
    </row>
    <row r="168" spans="1:1">
      <c r="A168" s="8"/>
    </row>
    <row r="169" spans="1:1">
      <c r="A169" s="8"/>
    </row>
    <row r="170" spans="1:1">
      <c r="A170" s="8"/>
    </row>
    <row r="171" spans="1:1">
      <c r="A171" s="8"/>
    </row>
    <row r="172" spans="1:1">
      <c r="A172" s="8"/>
    </row>
    <row r="173" spans="1:1">
      <c r="A173" s="8"/>
    </row>
    <row r="174" spans="1:1">
      <c r="A174" s="8"/>
    </row>
    <row r="175" spans="1:1">
      <c r="A175" s="8"/>
    </row>
    <row r="176" spans="1:1">
      <c r="A176" s="8"/>
    </row>
    <row r="177" spans="1:1">
      <c r="A177" s="8"/>
    </row>
    <row r="178" spans="1:1">
      <c r="A178" s="8"/>
    </row>
    <row r="179" spans="1:1">
      <c r="A179" s="8"/>
    </row>
    <row r="180" spans="1:1">
      <c r="A180" s="8"/>
    </row>
    <row r="181" spans="1:1">
      <c r="A181" s="8"/>
    </row>
    <row r="182" spans="1:1">
      <c r="A182" s="8"/>
    </row>
  </sheetData>
  <sheetProtection formatCells="0" formatColumns="0" formatRows="0" insertColumns="0" insertRows="0" insertHyperlinks="0" deleteColumns="0" deleteRows="0" sort="0" autoFilter="0" pivotTables="0"/>
  <customSheetViews>
    <customSheetView guid="{1E3D5FB9-014E-4051-8AD5-DB0A17D05797}" scale="70" showPageBreaks="1" printArea="1" view="pageBreakPreview">
      <selection activeCell="E8" sqref="E8"/>
      <pageMargins left="0.78740157480314965" right="0.39370078740157483" top="0.59055118110236227" bottom="0.59055118110236227" header="0.27559055118110237" footer="0.31496062992125984"/>
      <pageSetup paperSize="9" scale="50" firstPageNumber="9" orientation="portrait" useFirstPageNumber="1" r:id="rId1"/>
      <headerFooter alignWithMargins="0"/>
    </customSheetView>
    <customSheetView guid="{43DCEB14-ADF8-4168-9283-6542A71D3CF7}" scale="70" showPageBreaks="1" printArea="1" view="pageBreakPreview">
      <selection activeCell="F15" sqref="F15"/>
      <pageMargins left="0.78740157480314965" right="0.39370078740157483" top="0.59055118110236227" bottom="0.59055118110236227" header="0.27559055118110237" footer="0.31496062992125984"/>
      <pageSetup paperSize="9" scale="50" firstPageNumber="9" orientation="portrait" useFirstPageNumber="1" r:id="rId2"/>
      <headerFooter alignWithMargins="0"/>
    </customSheetView>
  </customSheetViews>
  <mergeCells count="8">
    <mergeCell ref="E15:G15"/>
    <mergeCell ref="E16:G16"/>
    <mergeCell ref="A3:A4"/>
    <mergeCell ref="A1:G1"/>
    <mergeCell ref="B3:B4"/>
    <mergeCell ref="A2:G2"/>
    <mergeCell ref="D3:G3"/>
    <mergeCell ref="C3:C4"/>
  </mergeCells>
  <phoneticPr fontId="0" type="noConversion"/>
  <pageMargins left="0.78740157480314965" right="0.39370078740157483" top="0.59055118110236227" bottom="0.59055118110236227" header="0.27559055118110237" footer="0.31496062992125984"/>
  <pageSetup paperSize="9" scale="50" firstPageNumber="9" orientation="portrait" useFirstPageNumber="1" r:id="rId3"/>
  <headerFooter alignWithMargins="0"/>
  <ignoredErrors>
    <ignoredError sqref="B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view="pageBreakPreview" zoomScale="75" zoomScaleNormal="75" zoomScaleSheetLayoutView="75" workbookViewId="0">
      <pane ySplit="5" topLeftCell="A6" activePane="bottomLeft" state="frozen"/>
      <selection pane="bottomLeft" activeCell="D10" sqref="D10"/>
    </sheetView>
  </sheetViews>
  <sheetFormatPr defaultColWidth="9.109375" defaultRowHeight="13.2"/>
  <cols>
    <col min="1" max="1" width="60.44140625" style="82" customWidth="1"/>
    <col min="2" max="2" width="11" style="82" customWidth="1"/>
    <col min="3" max="3" width="16" style="82" customWidth="1"/>
    <col min="4" max="5" width="19.6640625" style="82" customWidth="1"/>
    <col min="6" max="6" width="16.5546875" style="82" customWidth="1"/>
    <col min="7" max="7" width="39" style="82" customWidth="1"/>
    <col min="8" max="8" width="9.5546875" style="82" customWidth="1"/>
    <col min="9" max="16384" width="9.109375" style="82"/>
  </cols>
  <sheetData>
    <row r="1" spans="1:7" ht="25.5" customHeight="1">
      <c r="A1" s="235" t="s">
        <v>218</v>
      </c>
      <c r="B1" s="235"/>
      <c r="C1" s="235"/>
      <c r="D1" s="235"/>
      <c r="E1" s="235"/>
      <c r="F1" s="235"/>
      <c r="G1" s="235"/>
    </row>
    <row r="2" spans="1:7" ht="16.5" customHeight="1"/>
    <row r="3" spans="1:7" ht="45" customHeight="1">
      <c r="A3" s="236" t="s">
        <v>256</v>
      </c>
      <c r="B3" s="236" t="s">
        <v>0</v>
      </c>
      <c r="C3" s="236" t="s">
        <v>103</v>
      </c>
      <c r="D3" s="236" t="s">
        <v>424</v>
      </c>
      <c r="E3" s="236" t="s">
        <v>441</v>
      </c>
      <c r="F3" s="236" t="s">
        <v>425</v>
      </c>
      <c r="G3" s="236" t="s">
        <v>104</v>
      </c>
    </row>
    <row r="4" spans="1:7" ht="52.5" customHeight="1">
      <c r="A4" s="237"/>
      <c r="B4" s="237"/>
      <c r="C4" s="237"/>
      <c r="D4" s="237"/>
      <c r="E4" s="237"/>
      <c r="F4" s="237"/>
      <c r="G4" s="237"/>
    </row>
    <row r="5" spans="1:7" s="84" customFormat="1" ht="18" customHeight="1">
      <c r="A5" s="83">
        <v>1</v>
      </c>
      <c r="B5" s="83">
        <v>2</v>
      </c>
      <c r="C5" s="83">
        <v>3</v>
      </c>
      <c r="D5" s="83">
        <v>5</v>
      </c>
      <c r="E5" s="83">
        <v>6</v>
      </c>
      <c r="F5" s="83">
        <v>7</v>
      </c>
      <c r="G5" s="83">
        <v>8</v>
      </c>
    </row>
    <row r="6" spans="1:7" s="84" customFormat="1" ht="20.100000000000001" customHeight="1">
      <c r="A6" s="85" t="s">
        <v>190</v>
      </c>
      <c r="B6" s="86"/>
      <c r="C6" s="83"/>
      <c r="D6" s="83"/>
      <c r="E6" s="83"/>
      <c r="F6" s="83"/>
      <c r="G6" s="83"/>
    </row>
    <row r="7" spans="1:7" ht="72">
      <c r="A7" s="27" t="s">
        <v>328</v>
      </c>
      <c r="B7" s="9">
        <v>5000</v>
      </c>
      <c r="C7" s="87" t="s">
        <v>317</v>
      </c>
      <c r="D7" s="88">
        <v>182.5</v>
      </c>
      <c r="E7" s="88">
        <f>'Осн. фін. пок.'!B31*100/'Осн. фін. пок.'!B29</f>
        <v>102</v>
      </c>
      <c r="F7" s="88">
        <v>182.5</v>
      </c>
      <c r="G7" s="89"/>
    </row>
    <row r="8" spans="1:7" ht="63.9" customHeight="1">
      <c r="A8" s="27" t="s">
        <v>329</v>
      </c>
      <c r="B8" s="9">
        <v>5010</v>
      </c>
      <c r="C8" s="87" t="s">
        <v>317</v>
      </c>
      <c r="D8" s="88">
        <v>1.3</v>
      </c>
      <c r="E8" s="88">
        <f>'Осн. фін. пок.'!B36*100/'Осн. фін. пок.'!B29</f>
        <v>141</v>
      </c>
      <c r="F8" s="88">
        <v>1.3</v>
      </c>
      <c r="G8" s="89"/>
    </row>
    <row r="9" spans="1:7" ht="54">
      <c r="A9" s="90" t="s">
        <v>334</v>
      </c>
      <c r="B9" s="9">
        <v>5020</v>
      </c>
      <c r="C9" s="87" t="s">
        <v>317</v>
      </c>
      <c r="D9" s="91" t="e">
        <f>'Осн. фін. пок.'!A42/'Осн. фін. пок.'!A68</f>
        <v>#VALUE!</v>
      </c>
      <c r="E9" s="91">
        <f>'Осн. фін. пок.'!B42/'Осн. фін. пок.'!B68</f>
        <v>0.19900497512437812</v>
      </c>
      <c r="F9" s="91">
        <f>'Осн. фін. пок.'!C42/'Осн. фін. пок.'!C68</f>
        <v>5.7607726448458618E-4</v>
      </c>
      <c r="G9" s="89" t="s">
        <v>318</v>
      </c>
    </row>
    <row r="10" spans="1:7" ht="54">
      <c r="A10" s="90" t="s">
        <v>335</v>
      </c>
      <c r="B10" s="9">
        <v>5030</v>
      </c>
      <c r="C10" s="87" t="s">
        <v>317</v>
      </c>
      <c r="D10" s="92">
        <v>0.02</v>
      </c>
      <c r="E10" s="92">
        <f>'Осн. фін. пок.'!B42/'Осн. фін. пок.'!B74</f>
        <v>0.19704433497536947</v>
      </c>
      <c r="F10" s="92">
        <v>0.02</v>
      </c>
      <c r="G10" s="89"/>
    </row>
    <row r="11" spans="1:7" ht="72">
      <c r="A11" s="90" t="s">
        <v>336</v>
      </c>
      <c r="B11" s="9">
        <v>5040</v>
      </c>
      <c r="C11" s="87" t="s">
        <v>105</v>
      </c>
      <c r="D11" s="92">
        <v>0.02</v>
      </c>
      <c r="E11" s="92">
        <f>'Осн. фін. пок.'!B42/'Осн. фін. пок.'!B29</f>
        <v>1.2</v>
      </c>
      <c r="F11" s="92">
        <v>0.02</v>
      </c>
      <c r="G11" s="89" t="s">
        <v>319</v>
      </c>
    </row>
    <row r="12" spans="1:7" ht="20.100000000000001" customHeight="1">
      <c r="A12" s="85" t="s">
        <v>192</v>
      </c>
      <c r="B12" s="9"/>
      <c r="C12" s="87"/>
      <c r="D12" s="93"/>
      <c r="E12" s="93"/>
      <c r="F12" s="88"/>
      <c r="G12" s="89"/>
    </row>
    <row r="13" spans="1:7" ht="63.9" customHeight="1">
      <c r="A13" s="94" t="s">
        <v>289</v>
      </c>
      <c r="B13" s="9">
        <v>5100</v>
      </c>
      <c r="C13" s="87"/>
      <c r="D13" s="92">
        <v>1548</v>
      </c>
      <c r="E13" s="92">
        <f>('Осн. фін. пок.'!B69+'Осн. фін. пок.'!B70)/'Осн. фін. пок.'!B36</f>
        <v>8.5744680851063837</v>
      </c>
      <c r="F13" s="92">
        <v>1548</v>
      </c>
      <c r="G13" s="89"/>
    </row>
    <row r="14" spans="1:7" s="84" customFormat="1" ht="72">
      <c r="A14" s="94" t="s">
        <v>290</v>
      </c>
      <c r="B14" s="9">
        <v>5110</v>
      </c>
      <c r="C14" s="87" t="s">
        <v>177</v>
      </c>
      <c r="D14" s="92" t="e">
        <f>'Осн. фін. пок.'!A74/('Осн. фін. пок.'!A69+'Осн. фін. пок.'!A70)</f>
        <v>#VALUE!</v>
      </c>
      <c r="E14" s="92">
        <f>'Осн. фін. пок.'!B74/('Осн. фін. пок.'!B69+'Осн. фін. пок.'!B70)</f>
        <v>0.50372208436724564</v>
      </c>
      <c r="F14" s="92">
        <f>'Осн. фін. пок.'!C74/('Осн. фін. пок.'!C69+'Осн. фін. пок.'!C70)</f>
        <v>9.7455181171969066E-2</v>
      </c>
      <c r="G14" s="89" t="s">
        <v>320</v>
      </c>
    </row>
    <row r="15" spans="1:7" s="84" customFormat="1" ht="108">
      <c r="A15" s="94" t="s">
        <v>291</v>
      </c>
      <c r="B15" s="9">
        <v>5120</v>
      </c>
      <c r="C15" s="87" t="s">
        <v>177</v>
      </c>
      <c r="D15" s="92">
        <v>0.02</v>
      </c>
      <c r="E15" s="92">
        <f>'Осн. фін. пок.'!B66/'Осн. фін. пок.'!B70</f>
        <v>0.99338842975206609</v>
      </c>
      <c r="F15" s="92">
        <v>0.02</v>
      </c>
      <c r="G15" s="89" t="s">
        <v>322</v>
      </c>
    </row>
    <row r="16" spans="1:7" ht="20.100000000000001" customHeight="1">
      <c r="A16" s="85" t="s">
        <v>191</v>
      </c>
      <c r="B16" s="9"/>
      <c r="C16" s="87"/>
      <c r="D16" s="93"/>
      <c r="E16" s="93"/>
      <c r="F16" s="88"/>
      <c r="G16" s="89"/>
    </row>
    <row r="17" spans="1:9" ht="54">
      <c r="A17" s="94" t="s">
        <v>292</v>
      </c>
      <c r="B17" s="9">
        <v>5200</v>
      </c>
      <c r="C17" s="87"/>
      <c r="D17" s="92">
        <v>3.32</v>
      </c>
      <c r="E17" s="92">
        <f>'Осн. фін. пок.'!B59/'I. Фін результат'!F110</f>
        <v>173.91304347826087</v>
      </c>
      <c r="F17" s="92">
        <v>3.32</v>
      </c>
      <c r="G17" s="89"/>
    </row>
    <row r="18" spans="1:9" ht="72">
      <c r="A18" s="94" t="s">
        <v>293</v>
      </c>
      <c r="B18" s="9">
        <v>5210</v>
      </c>
      <c r="C18" s="87"/>
      <c r="D18" s="92">
        <v>0.48</v>
      </c>
      <c r="E18" s="92">
        <f>'Осн. фін. пок.'!B59/'Осн. фін. пок.'!B29</f>
        <v>4</v>
      </c>
      <c r="F18" s="92">
        <v>0.48</v>
      </c>
      <c r="G18" s="89"/>
    </row>
    <row r="19" spans="1:9" ht="63.9" customHeight="1">
      <c r="A19" s="94" t="s">
        <v>330</v>
      </c>
      <c r="B19" s="9">
        <v>5220</v>
      </c>
      <c r="C19" s="87" t="s">
        <v>317</v>
      </c>
      <c r="D19" s="95">
        <v>0.46</v>
      </c>
      <c r="E19" s="95">
        <v>0.31</v>
      </c>
      <c r="F19" s="95">
        <v>0.46</v>
      </c>
      <c r="G19" s="89" t="s">
        <v>321</v>
      </c>
    </row>
    <row r="20" spans="1:9" ht="20.100000000000001" customHeight="1">
      <c r="A20" s="86" t="s">
        <v>273</v>
      </c>
      <c r="B20" s="9"/>
      <c r="C20" s="87"/>
      <c r="D20" s="93"/>
      <c r="E20" s="93"/>
      <c r="F20" s="88"/>
      <c r="G20" s="89"/>
    </row>
    <row r="21" spans="1:9" ht="108">
      <c r="A21" s="90" t="s">
        <v>331</v>
      </c>
      <c r="B21" s="9">
        <v>5300</v>
      </c>
      <c r="C21" s="87"/>
      <c r="D21" s="93"/>
      <c r="E21" s="93"/>
      <c r="F21" s="93"/>
      <c r="G21" s="96"/>
    </row>
    <row r="22" spans="1:9" ht="20.100000000000001" customHeight="1">
      <c r="A22" s="97"/>
      <c r="B22" s="97"/>
      <c r="C22" s="97"/>
      <c r="D22" s="97"/>
      <c r="E22" s="97"/>
      <c r="F22" s="97"/>
      <c r="G22" s="97"/>
    </row>
    <row r="23" spans="1:9" ht="20.100000000000001" customHeight="1">
      <c r="A23" s="97"/>
      <c r="B23" s="97"/>
      <c r="C23" s="97"/>
      <c r="D23" s="97"/>
      <c r="E23" s="97"/>
      <c r="F23" s="97"/>
      <c r="G23" s="97"/>
    </row>
    <row r="24" spans="1:9" ht="20.100000000000001" customHeight="1">
      <c r="A24" s="97"/>
      <c r="B24" s="97"/>
      <c r="C24" s="97"/>
      <c r="D24" s="97"/>
      <c r="E24" s="97"/>
      <c r="F24" s="97"/>
      <c r="G24" s="97"/>
    </row>
    <row r="25" spans="1:9" s="100" customFormat="1" ht="24.75" customHeight="1">
      <c r="A25" s="98" t="s">
        <v>398</v>
      </c>
      <c r="B25" s="98"/>
      <c r="C25" s="99"/>
      <c r="D25" s="238"/>
      <c r="E25" s="238"/>
      <c r="F25" s="238"/>
      <c r="G25" s="196" t="s">
        <v>442</v>
      </c>
      <c r="H25" s="196"/>
      <c r="I25" s="196"/>
    </row>
    <row r="26" spans="1:9" s="5" customFormat="1" ht="20.100000000000001" customHeight="1">
      <c r="A26" s="32" t="s">
        <v>381</v>
      </c>
      <c r="B26" s="101"/>
      <c r="C26" s="33"/>
      <c r="D26" s="221"/>
      <c r="E26" s="221"/>
      <c r="F26" s="221"/>
      <c r="G26" s="33" t="s">
        <v>253</v>
      </c>
      <c r="H26" s="102"/>
      <c r="I26" s="102"/>
    </row>
    <row r="27" spans="1:9">
      <c r="A27" s="97"/>
      <c r="B27" s="97"/>
      <c r="C27" s="97"/>
      <c r="D27" s="97"/>
      <c r="E27" s="97"/>
      <c r="F27" s="97"/>
      <c r="G27" s="97"/>
    </row>
    <row r="28" spans="1:9">
      <c r="A28" s="97"/>
      <c r="B28" s="97"/>
      <c r="C28" s="97"/>
      <c r="D28" s="97"/>
      <c r="E28" s="97"/>
      <c r="F28" s="97"/>
      <c r="G28" s="97"/>
    </row>
    <row r="29" spans="1:9">
      <c r="A29" s="97"/>
      <c r="B29" s="97"/>
      <c r="C29" s="97"/>
      <c r="D29" s="97"/>
      <c r="E29" s="97"/>
      <c r="F29" s="97"/>
      <c r="G29" s="97"/>
    </row>
    <row r="30" spans="1:9">
      <c r="A30" s="97"/>
      <c r="B30" s="97"/>
      <c r="C30" s="97"/>
      <c r="D30" s="97"/>
      <c r="E30" s="97"/>
      <c r="F30" s="97"/>
      <c r="G30" s="97"/>
    </row>
    <row r="31" spans="1:9">
      <c r="A31" s="97"/>
      <c r="B31" s="97"/>
      <c r="C31" s="97"/>
      <c r="D31" s="97"/>
      <c r="E31" s="97"/>
      <c r="F31" s="97"/>
      <c r="G31" s="97"/>
    </row>
  </sheetData>
  <sheetProtection formatCells="0" formatColumns="0" formatRows="0" insertColumns="0" insertRows="0" insertHyperlinks="0" deleteColumns="0" deleteRows="0" sort="0" autoFilter="0" pivotTables="0"/>
  <customSheetViews>
    <customSheetView guid="{1E3D5FB9-014E-4051-8AD5-DB0A17D05797}" scale="75" showPageBreaks="1" printArea="1" view="pageBreakPreview">
      <pane ySplit="5" topLeftCell="A6" activePane="bottomLeft" state="frozen"/>
      <selection pane="bottomLeft" activeCell="B7" sqref="B7"/>
      <pageMargins left="0.78740157480314965" right="0.39370078740157483" top="0.59055118110236227" bottom="0.59055118110236227" header="0.27559055118110237" footer="0.31496062992125984"/>
      <pageSetup paperSize="9" scale="50" orientation="portrait" r:id="rId1"/>
      <headerFooter alignWithMargins="0"/>
    </customSheetView>
    <customSheetView guid="{43DCEB14-ADF8-4168-9283-6542A71D3CF7}" scale="75" showPageBreaks="1" printArea="1" view="pageBreakPreview">
      <pane ySplit="5" topLeftCell="A6" activePane="bottomLeft" state="frozen"/>
      <selection pane="bottomLeft" activeCell="D7" sqref="D7"/>
      <pageMargins left="0.78740157480314965" right="0.39370078740157483" top="0.59055118110236227" bottom="0.59055118110236227" header="0.27559055118110237" footer="0.31496062992125984"/>
      <pageSetup paperSize="9" scale="45" orientation="portrait" r:id="rId2"/>
      <headerFooter alignWithMargins="0"/>
    </customSheetView>
  </customSheetViews>
  <mergeCells count="11">
    <mergeCell ref="A1:G1"/>
    <mergeCell ref="G3:G4"/>
    <mergeCell ref="D25:F25"/>
    <mergeCell ref="D26:F26"/>
    <mergeCell ref="A3:A4"/>
    <mergeCell ref="B3:B4"/>
    <mergeCell ref="C3:C4"/>
    <mergeCell ref="D3:D4"/>
    <mergeCell ref="F3:F4"/>
    <mergeCell ref="E3:E4"/>
    <mergeCell ref="G25:I25"/>
  </mergeCells>
  <phoneticPr fontId="3" type="noConversion"/>
  <pageMargins left="0.78740157480314965" right="0.39370078740157483" top="0.59055118110236227" bottom="0.59055118110236227" header="0.27559055118110237" footer="0.31496062992125984"/>
  <pageSetup paperSize="9" scale="45" orientation="portrait" r:id="rId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view="pageBreakPreview" topLeftCell="A9" zoomScale="70" zoomScaleNormal="60" zoomScaleSheetLayoutView="70" workbookViewId="0">
      <selection activeCell="H12" sqref="H12:I17"/>
    </sheetView>
  </sheetViews>
  <sheetFormatPr defaultColWidth="9.109375" defaultRowHeight="18"/>
  <cols>
    <col min="1" max="1" width="25.5546875" style="5" customWidth="1"/>
    <col min="2" max="2" width="13.5546875" style="111" customWidth="1"/>
    <col min="3" max="3" width="12.6640625" style="5" customWidth="1"/>
    <col min="4" max="4" width="26.6640625" style="5" customWidth="1"/>
    <col min="5" max="5" width="29.5546875" style="5" customWidth="1"/>
    <col min="6" max="6" width="16.5546875" style="5" customWidth="1"/>
    <col min="7" max="7" width="15.33203125" style="5" customWidth="1"/>
    <col min="8" max="8" width="16.5546875" style="5" customWidth="1"/>
    <col min="9" max="9" width="16.109375" style="5" customWidth="1"/>
    <col min="10" max="10" width="16.44140625" style="5" customWidth="1"/>
    <col min="11" max="11" width="16.5546875" style="5" customWidth="1"/>
    <col min="12" max="12" width="16.88671875" style="5" customWidth="1"/>
    <col min="13" max="15" width="16.6640625" style="5" customWidth="1"/>
    <col min="16" max="18" width="9.109375" style="5"/>
    <col min="19" max="19" width="9.109375" style="5" customWidth="1"/>
    <col min="20" max="16384" width="9.109375" style="5"/>
  </cols>
  <sheetData>
    <row r="1" spans="1:15">
      <c r="A1" s="195" t="s">
        <v>125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</row>
    <row r="2" spans="1:15">
      <c r="A2" s="247" t="s">
        <v>468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</row>
    <row r="3" spans="1:15" ht="22.8">
      <c r="A3" s="248" t="s">
        <v>437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</row>
    <row r="4" spans="1:15" ht="20.100000000000001" customHeight="1">
      <c r="A4" s="250" t="s">
        <v>135</v>
      </c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</row>
    <row r="5" spans="1:15" ht="21.9" customHeight="1">
      <c r="A5" s="246" t="s">
        <v>91</v>
      </c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</row>
    <row r="6" spans="1:15" ht="10.5" customHeight="1">
      <c r="A6" s="103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</row>
    <row r="7" spans="1:15" ht="43.5" customHeight="1">
      <c r="A7" s="251" t="s">
        <v>436</v>
      </c>
      <c r="B7" s="251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1"/>
    </row>
    <row r="8" spans="1:15" s="105" customFormat="1" ht="12" customHeight="1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</row>
    <row r="9" spans="1:15" ht="40.5" customHeight="1">
      <c r="A9" s="197" t="s">
        <v>256</v>
      </c>
      <c r="B9" s="197"/>
      <c r="C9" s="197"/>
      <c r="D9" s="9" t="s">
        <v>474</v>
      </c>
      <c r="E9" s="106" t="s">
        <v>470</v>
      </c>
      <c r="F9" s="198" t="s">
        <v>469</v>
      </c>
      <c r="G9" s="198"/>
      <c r="H9" s="198" t="s">
        <v>471</v>
      </c>
      <c r="I9" s="198"/>
      <c r="J9" s="198" t="s">
        <v>472</v>
      </c>
      <c r="K9" s="198"/>
      <c r="L9" s="198" t="s">
        <v>431</v>
      </c>
      <c r="M9" s="198"/>
      <c r="N9" s="198" t="s">
        <v>430</v>
      </c>
      <c r="O9" s="198"/>
    </row>
    <row r="10" spans="1:15" ht="18" customHeight="1">
      <c r="A10" s="197">
        <v>1</v>
      </c>
      <c r="B10" s="197"/>
      <c r="C10" s="197"/>
      <c r="D10" s="107">
        <v>2</v>
      </c>
      <c r="E10" s="108"/>
      <c r="F10" s="198">
        <v>3</v>
      </c>
      <c r="G10" s="198"/>
      <c r="H10" s="198">
        <v>4</v>
      </c>
      <c r="I10" s="198"/>
      <c r="J10" s="198">
        <v>5</v>
      </c>
      <c r="K10" s="198"/>
      <c r="L10" s="198">
        <v>6</v>
      </c>
      <c r="M10" s="198"/>
      <c r="N10" s="198">
        <v>7</v>
      </c>
      <c r="O10" s="198"/>
    </row>
    <row r="11" spans="1:15" ht="20.100000000000001" customHeight="1">
      <c r="A11" s="222" t="s">
        <v>136</v>
      </c>
      <c r="B11" s="223"/>
      <c r="C11" s="223"/>
      <c r="D11" s="223"/>
      <c r="E11" s="223"/>
      <c r="F11" s="223"/>
      <c r="G11" s="223"/>
      <c r="H11" s="223"/>
      <c r="I11" s="223"/>
      <c r="J11" s="223"/>
      <c r="K11" s="224"/>
      <c r="L11" s="244"/>
      <c r="M11" s="245"/>
      <c r="N11" s="244"/>
      <c r="O11" s="245"/>
    </row>
    <row r="12" spans="1:15" ht="20.100000000000001" customHeight="1">
      <c r="A12" s="239" t="s">
        <v>294</v>
      </c>
      <c r="B12" s="239"/>
      <c r="C12" s="239"/>
      <c r="D12" s="109">
        <v>15</v>
      </c>
      <c r="E12" s="109">
        <v>15</v>
      </c>
      <c r="F12" s="240">
        <v>15</v>
      </c>
      <c r="G12" s="241"/>
      <c r="H12" s="242">
        <v>15</v>
      </c>
      <c r="I12" s="243"/>
      <c r="J12" s="242">
        <v>13</v>
      </c>
      <c r="K12" s="243"/>
      <c r="L12" s="244">
        <f>J12-H12</f>
        <v>-2</v>
      </c>
      <c r="M12" s="245"/>
      <c r="N12" s="244">
        <f>J12/H12%</f>
        <v>86.666666666666671</v>
      </c>
      <c r="O12" s="245"/>
    </row>
    <row r="13" spans="1:15" ht="20.100000000000001" customHeight="1">
      <c r="A13" s="239" t="s">
        <v>295</v>
      </c>
      <c r="B13" s="239"/>
      <c r="C13" s="239"/>
      <c r="D13" s="109">
        <v>1</v>
      </c>
      <c r="E13" s="109">
        <v>1</v>
      </c>
      <c r="F13" s="240">
        <v>1</v>
      </c>
      <c r="G13" s="241"/>
      <c r="H13" s="242">
        <v>1</v>
      </c>
      <c r="I13" s="243"/>
      <c r="J13" s="242">
        <v>1</v>
      </c>
      <c r="K13" s="243"/>
      <c r="L13" s="244">
        <f t="shared" ref="L13:L17" si="0">J13-H13</f>
        <v>0</v>
      </c>
      <c r="M13" s="245"/>
      <c r="N13" s="244">
        <f t="shared" ref="N13:N17" si="1">J13/H13%</f>
        <v>100</v>
      </c>
      <c r="O13" s="245"/>
    </row>
    <row r="14" spans="1:15" ht="20.100000000000001" customHeight="1">
      <c r="A14" s="239" t="s">
        <v>296</v>
      </c>
      <c r="B14" s="239"/>
      <c r="C14" s="239"/>
      <c r="D14" s="109">
        <v>14</v>
      </c>
      <c r="E14" s="109">
        <v>14</v>
      </c>
      <c r="F14" s="240">
        <v>14</v>
      </c>
      <c r="G14" s="241"/>
      <c r="H14" s="242">
        <v>14</v>
      </c>
      <c r="I14" s="243"/>
      <c r="J14" s="242">
        <v>13</v>
      </c>
      <c r="K14" s="243"/>
      <c r="L14" s="244">
        <f t="shared" si="0"/>
        <v>-1</v>
      </c>
      <c r="M14" s="245"/>
      <c r="N14" s="244">
        <f t="shared" si="1"/>
        <v>92.857142857142847</v>
      </c>
      <c r="O14" s="245"/>
    </row>
    <row r="15" spans="1:15" ht="20.100000000000001" customHeight="1">
      <c r="A15" s="239" t="s">
        <v>297</v>
      </c>
      <c r="B15" s="239"/>
      <c r="C15" s="239"/>
      <c r="D15" s="109">
        <v>3</v>
      </c>
      <c r="E15" s="109">
        <v>3</v>
      </c>
      <c r="F15" s="240">
        <v>3</v>
      </c>
      <c r="G15" s="241"/>
      <c r="H15" s="242">
        <v>3</v>
      </c>
      <c r="I15" s="243"/>
      <c r="J15" s="242">
        <v>1</v>
      </c>
      <c r="K15" s="243"/>
      <c r="L15" s="244">
        <f t="shared" si="0"/>
        <v>-2</v>
      </c>
      <c r="M15" s="245"/>
      <c r="N15" s="244">
        <f t="shared" si="1"/>
        <v>33.333333333333336</v>
      </c>
      <c r="O15" s="245"/>
    </row>
    <row r="16" spans="1:15" ht="20.100000000000001" customHeight="1">
      <c r="A16" s="239" t="s">
        <v>298</v>
      </c>
      <c r="B16" s="239"/>
      <c r="C16" s="239"/>
      <c r="D16" s="109">
        <v>28</v>
      </c>
      <c r="E16" s="109">
        <v>28</v>
      </c>
      <c r="F16" s="240">
        <v>31</v>
      </c>
      <c r="G16" s="241"/>
      <c r="H16" s="242">
        <v>31</v>
      </c>
      <c r="I16" s="243"/>
      <c r="J16" s="242">
        <v>31</v>
      </c>
      <c r="K16" s="243"/>
      <c r="L16" s="244">
        <f t="shared" si="0"/>
        <v>0</v>
      </c>
      <c r="M16" s="245"/>
      <c r="N16" s="244">
        <f t="shared" si="1"/>
        <v>100</v>
      </c>
      <c r="O16" s="245"/>
    </row>
    <row r="17" spans="1:15" ht="20.100000000000001" customHeight="1">
      <c r="A17" s="239" t="s">
        <v>299</v>
      </c>
      <c r="B17" s="239"/>
      <c r="C17" s="239"/>
      <c r="D17" s="109">
        <v>9</v>
      </c>
      <c r="E17" s="109">
        <v>9</v>
      </c>
      <c r="F17" s="240">
        <v>9</v>
      </c>
      <c r="G17" s="241"/>
      <c r="H17" s="242">
        <v>9</v>
      </c>
      <c r="I17" s="243"/>
      <c r="J17" s="242">
        <v>8</v>
      </c>
      <c r="K17" s="243"/>
      <c r="L17" s="244">
        <f t="shared" si="0"/>
        <v>-1</v>
      </c>
      <c r="M17" s="245"/>
      <c r="N17" s="244">
        <f t="shared" si="1"/>
        <v>88.888888888888886</v>
      </c>
      <c r="O17" s="245"/>
    </row>
    <row r="18" spans="1:15" ht="20.100000000000001" customHeight="1">
      <c r="A18" s="222" t="s">
        <v>274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4"/>
      <c r="L18" s="244"/>
      <c r="M18" s="245"/>
      <c r="N18" s="244"/>
      <c r="O18" s="245"/>
    </row>
    <row r="19" spans="1:15" ht="20.100000000000001" customHeight="1">
      <c r="A19" s="239" t="s">
        <v>254</v>
      </c>
      <c r="B19" s="239"/>
      <c r="C19" s="239"/>
      <c r="D19" s="109">
        <v>358</v>
      </c>
      <c r="E19" s="109">
        <v>353</v>
      </c>
      <c r="F19" s="240">
        <v>395</v>
      </c>
      <c r="G19" s="241"/>
      <c r="H19" s="242">
        <v>296</v>
      </c>
      <c r="I19" s="243"/>
      <c r="J19" s="242">
        <v>284</v>
      </c>
      <c r="K19" s="243"/>
      <c r="L19" s="244">
        <f t="shared" ref="L19:L33" si="2">H19-J19</f>
        <v>12</v>
      </c>
      <c r="M19" s="245"/>
      <c r="N19" s="244">
        <f t="shared" ref="N19:N33" si="3">J19/H19%</f>
        <v>95.945945945945951</v>
      </c>
      <c r="O19" s="245"/>
    </row>
    <row r="20" spans="1:15" ht="20.100000000000001" customHeight="1">
      <c r="A20" s="239" t="s">
        <v>276</v>
      </c>
      <c r="B20" s="239"/>
      <c r="C20" s="239"/>
      <c r="D20" s="109">
        <v>3754</v>
      </c>
      <c r="E20" s="109">
        <v>3601</v>
      </c>
      <c r="F20" s="240">
        <v>4189</v>
      </c>
      <c r="G20" s="241"/>
      <c r="H20" s="242">
        <v>3123</v>
      </c>
      <c r="I20" s="243"/>
      <c r="J20" s="242">
        <v>2513</v>
      </c>
      <c r="K20" s="243"/>
      <c r="L20" s="244">
        <f t="shared" si="2"/>
        <v>610</v>
      </c>
      <c r="M20" s="245"/>
      <c r="N20" s="244">
        <f t="shared" si="3"/>
        <v>80.467499199487676</v>
      </c>
      <c r="O20" s="245"/>
    </row>
    <row r="21" spans="1:15" ht="20.100000000000001" customHeight="1">
      <c r="A21" s="239" t="s">
        <v>255</v>
      </c>
      <c r="B21" s="239"/>
      <c r="C21" s="239"/>
      <c r="D21" s="109">
        <v>5190</v>
      </c>
      <c r="E21" s="109">
        <v>4721</v>
      </c>
      <c r="F21" s="240">
        <v>6164</v>
      </c>
      <c r="G21" s="241"/>
      <c r="H21" s="242">
        <v>4580</v>
      </c>
      <c r="I21" s="243"/>
      <c r="J21" s="242">
        <v>5691</v>
      </c>
      <c r="K21" s="243"/>
      <c r="L21" s="244">
        <f t="shared" si="2"/>
        <v>-1111</v>
      </c>
      <c r="M21" s="245"/>
      <c r="N21" s="244">
        <f t="shared" si="3"/>
        <v>124.25764192139739</v>
      </c>
      <c r="O21" s="245"/>
    </row>
    <row r="22" spans="1:15" ht="20.100000000000001" customHeight="1">
      <c r="A22" s="222" t="s">
        <v>275</v>
      </c>
      <c r="B22" s="223"/>
      <c r="C22" s="223"/>
      <c r="D22" s="223"/>
      <c r="E22" s="223"/>
      <c r="F22" s="223"/>
      <c r="G22" s="223"/>
      <c r="H22" s="223"/>
      <c r="I22" s="223"/>
      <c r="J22" s="223"/>
      <c r="K22" s="224"/>
      <c r="L22" s="244"/>
      <c r="M22" s="245"/>
      <c r="N22" s="244"/>
      <c r="O22" s="245"/>
    </row>
    <row r="23" spans="1:15" ht="20.100000000000001" customHeight="1">
      <c r="A23" s="239" t="s">
        <v>254</v>
      </c>
      <c r="B23" s="239"/>
      <c r="C23" s="239"/>
      <c r="D23" s="109">
        <v>437</v>
      </c>
      <c r="E23" s="109">
        <v>430</v>
      </c>
      <c r="F23" s="240">
        <v>482</v>
      </c>
      <c r="G23" s="241"/>
      <c r="H23" s="242">
        <v>361</v>
      </c>
      <c r="I23" s="243"/>
      <c r="J23" s="242">
        <v>346</v>
      </c>
      <c r="K23" s="243"/>
      <c r="L23" s="244">
        <f t="shared" si="2"/>
        <v>15</v>
      </c>
      <c r="M23" s="245"/>
      <c r="N23" s="244">
        <f t="shared" si="3"/>
        <v>95.844875346260395</v>
      </c>
      <c r="O23" s="245"/>
    </row>
    <row r="24" spans="1:15" ht="20.100000000000001" customHeight="1">
      <c r="A24" s="239" t="s">
        <v>276</v>
      </c>
      <c r="B24" s="239"/>
      <c r="C24" s="239"/>
      <c r="D24" s="109">
        <v>4538</v>
      </c>
      <c r="E24" s="109">
        <v>4354</v>
      </c>
      <c r="F24" s="240">
        <v>5063</v>
      </c>
      <c r="G24" s="241"/>
      <c r="H24" s="242">
        <v>3775</v>
      </c>
      <c r="I24" s="243"/>
      <c r="J24" s="242">
        <v>3052</v>
      </c>
      <c r="K24" s="243"/>
      <c r="L24" s="244">
        <f t="shared" si="2"/>
        <v>723</v>
      </c>
      <c r="M24" s="245"/>
      <c r="N24" s="244">
        <f t="shared" si="3"/>
        <v>80.847682119205302</v>
      </c>
      <c r="O24" s="245"/>
    </row>
    <row r="25" spans="1:15" ht="20.100000000000001" customHeight="1">
      <c r="A25" s="239" t="s">
        <v>255</v>
      </c>
      <c r="B25" s="239"/>
      <c r="C25" s="239"/>
      <c r="D25" s="109">
        <v>6305</v>
      </c>
      <c r="E25" s="109">
        <v>5734</v>
      </c>
      <c r="F25" s="240">
        <v>7490</v>
      </c>
      <c r="G25" s="241"/>
      <c r="H25" s="242">
        <v>5565</v>
      </c>
      <c r="I25" s="243"/>
      <c r="J25" s="242">
        <v>6880</v>
      </c>
      <c r="K25" s="243"/>
      <c r="L25" s="244">
        <f t="shared" si="2"/>
        <v>-1315</v>
      </c>
      <c r="M25" s="245"/>
      <c r="N25" s="244">
        <f t="shared" si="3"/>
        <v>123.62982929020666</v>
      </c>
      <c r="O25" s="245"/>
    </row>
    <row r="26" spans="1:15" ht="38.25" customHeight="1">
      <c r="A26" s="222" t="s">
        <v>300</v>
      </c>
      <c r="B26" s="223"/>
      <c r="C26" s="223"/>
      <c r="D26" s="223"/>
      <c r="E26" s="223"/>
      <c r="F26" s="223"/>
      <c r="G26" s="223"/>
      <c r="H26" s="223"/>
      <c r="I26" s="223"/>
      <c r="J26" s="223"/>
      <c r="K26" s="224"/>
      <c r="L26" s="244"/>
      <c r="M26" s="245"/>
      <c r="N26" s="244"/>
      <c r="O26" s="245"/>
    </row>
    <row r="27" spans="1:15" ht="20.100000000000001" customHeight="1">
      <c r="A27" s="239" t="s">
        <v>254</v>
      </c>
      <c r="B27" s="239"/>
      <c r="C27" s="239"/>
      <c r="D27" s="109">
        <v>29250</v>
      </c>
      <c r="E27" s="109">
        <v>29250</v>
      </c>
      <c r="F27" s="240">
        <v>32890</v>
      </c>
      <c r="G27" s="241"/>
      <c r="H27" s="242">
        <v>32890</v>
      </c>
      <c r="I27" s="243"/>
      <c r="J27" s="242">
        <v>31555</v>
      </c>
      <c r="K27" s="243"/>
      <c r="L27" s="244">
        <f t="shared" si="2"/>
        <v>1335</v>
      </c>
      <c r="M27" s="245"/>
      <c r="N27" s="244">
        <f t="shared" si="3"/>
        <v>95.941015506232901</v>
      </c>
      <c r="O27" s="245"/>
    </row>
    <row r="28" spans="1:15" ht="20.100000000000001" customHeight="1">
      <c r="A28" s="239" t="s">
        <v>276</v>
      </c>
      <c r="B28" s="239"/>
      <c r="C28" s="239"/>
      <c r="D28" s="109">
        <v>16275</v>
      </c>
      <c r="E28" s="109">
        <v>16275</v>
      </c>
      <c r="F28" s="240">
        <v>18711</v>
      </c>
      <c r="G28" s="241"/>
      <c r="H28" s="242">
        <v>18711</v>
      </c>
      <c r="I28" s="243"/>
      <c r="J28" s="242">
        <v>18711</v>
      </c>
      <c r="K28" s="243"/>
      <c r="L28" s="244">
        <f t="shared" si="2"/>
        <v>0</v>
      </c>
      <c r="M28" s="245"/>
      <c r="N28" s="244">
        <f t="shared" si="3"/>
        <v>99.999999999999986</v>
      </c>
      <c r="O28" s="245"/>
    </row>
    <row r="29" spans="1:15" ht="20.100000000000001" customHeight="1">
      <c r="A29" s="239" t="s">
        <v>255</v>
      </c>
      <c r="B29" s="239"/>
      <c r="C29" s="239"/>
      <c r="D29" s="109">
        <v>7548</v>
      </c>
      <c r="E29" s="109">
        <v>7548</v>
      </c>
      <c r="F29" s="240">
        <v>9600</v>
      </c>
      <c r="G29" s="241"/>
      <c r="H29" s="242">
        <v>9600</v>
      </c>
      <c r="I29" s="243"/>
      <c r="J29" s="242">
        <v>9600</v>
      </c>
      <c r="K29" s="243"/>
      <c r="L29" s="244">
        <f t="shared" si="2"/>
        <v>0</v>
      </c>
      <c r="M29" s="245"/>
      <c r="N29" s="244">
        <f t="shared" si="3"/>
        <v>100</v>
      </c>
      <c r="O29" s="245"/>
    </row>
    <row r="30" spans="1:15" ht="20.100000000000001" customHeight="1">
      <c r="A30" s="222" t="s">
        <v>301</v>
      </c>
      <c r="B30" s="223"/>
      <c r="C30" s="223"/>
      <c r="D30" s="223"/>
      <c r="E30" s="223"/>
      <c r="F30" s="223"/>
      <c r="G30" s="223"/>
      <c r="H30" s="223"/>
      <c r="I30" s="223"/>
      <c r="J30" s="223"/>
      <c r="K30" s="224"/>
      <c r="L30" s="244"/>
      <c r="M30" s="245"/>
      <c r="N30" s="244"/>
      <c r="O30" s="245"/>
    </row>
    <row r="31" spans="1:15" ht="20.100000000000001" customHeight="1">
      <c r="A31" s="239" t="s">
        <v>254</v>
      </c>
      <c r="B31" s="239"/>
      <c r="C31" s="239"/>
      <c r="D31" s="109">
        <v>29860</v>
      </c>
      <c r="E31" s="109">
        <v>29378</v>
      </c>
      <c r="F31" s="240">
        <v>32890</v>
      </c>
      <c r="G31" s="241"/>
      <c r="H31" s="242">
        <v>32890</v>
      </c>
      <c r="I31" s="243"/>
      <c r="J31" s="242">
        <v>31555</v>
      </c>
      <c r="K31" s="243"/>
      <c r="L31" s="244">
        <f t="shared" si="2"/>
        <v>1335</v>
      </c>
      <c r="M31" s="245"/>
      <c r="N31" s="244">
        <f t="shared" si="3"/>
        <v>95.941015506232901</v>
      </c>
      <c r="O31" s="245"/>
    </row>
    <row r="32" spans="1:15" ht="20.100000000000001" customHeight="1">
      <c r="A32" s="239" t="s">
        <v>276</v>
      </c>
      <c r="B32" s="239"/>
      <c r="C32" s="239"/>
      <c r="D32" s="109">
        <v>17134</v>
      </c>
      <c r="E32" s="109">
        <v>16473</v>
      </c>
      <c r="F32" s="240">
        <v>19097</v>
      </c>
      <c r="G32" s="241"/>
      <c r="H32" s="242">
        <v>19097</v>
      </c>
      <c r="I32" s="243"/>
      <c r="J32" s="242">
        <v>23268</v>
      </c>
      <c r="K32" s="243"/>
      <c r="L32" s="244">
        <f t="shared" si="2"/>
        <v>-4171</v>
      </c>
      <c r="M32" s="245"/>
      <c r="N32" s="244">
        <f t="shared" si="3"/>
        <v>121.84112687856731</v>
      </c>
      <c r="O32" s="245"/>
    </row>
    <row r="33" spans="1:15" ht="20.100000000000001" customHeight="1">
      <c r="A33" s="239" t="s">
        <v>255</v>
      </c>
      <c r="B33" s="239"/>
      <c r="C33" s="239"/>
      <c r="D33" s="109">
        <v>8827</v>
      </c>
      <c r="E33" s="109">
        <v>8029</v>
      </c>
      <c r="F33" s="240">
        <v>10483</v>
      </c>
      <c r="G33" s="241"/>
      <c r="H33" s="242">
        <v>10483</v>
      </c>
      <c r="I33" s="243"/>
      <c r="J33" s="242">
        <v>11709</v>
      </c>
      <c r="K33" s="243"/>
      <c r="L33" s="244">
        <f t="shared" si="2"/>
        <v>-1226</v>
      </c>
      <c r="M33" s="245"/>
      <c r="N33" s="244">
        <f t="shared" si="3"/>
        <v>111.6951254411905</v>
      </c>
      <c r="O33" s="245"/>
    </row>
    <row r="34" spans="1:15" ht="10.5" customHeight="1">
      <c r="A34" s="84"/>
      <c r="B34" s="84"/>
      <c r="C34" s="84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</row>
    <row r="35" spans="1:15" ht="20.100000000000001" customHeight="1">
      <c r="A35" s="255" t="s">
        <v>302</v>
      </c>
      <c r="B35" s="255"/>
      <c r="C35" s="255"/>
      <c r="D35" s="255"/>
      <c r="E35" s="255"/>
      <c r="F35" s="255"/>
      <c r="G35" s="255"/>
      <c r="H35" s="255"/>
      <c r="I35" s="255"/>
      <c r="J35" s="255"/>
      <c r="K35" s="255"/>
      <c r="L35" s="255"/>
      <c r="M35" s="255"/>
      <c r="N35" s="255"/>
      <c r="O35" s="255"/>
    </row>
    <row r="36" spans="1:15" ht="15" customHeight="1">
      <c r="A36" s="110"/>
      <c r="B36" s="110"/>
      <c r="C36" s="110"/>
      <c r="D36" s="110"/>
      <c r="E36" s="110"/>
      <c r="F36" s="110"/>
      <c r="G36" s="110"/>
      <c r="H36" s="110"/>
      <c r="I36" s="110"/>
    </row>
    <row r="37" spans="1:15" ht="21.9" customHeight="1">
      <c r="A37" s="254" t="s">
        <v>303</v>
      </c>
      <c r="B37" s="254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</row>
    <row r="38" spans="1:15" ht="10.5" customHeight="1"/>
    <row r="39" spans="1:15" ht="60" customHeight="1">
      <c r="A39" s="112" t="s">
        <v>138</v>
      </c>
      <c r="B39" s="252" t="s">
        <v>304</v>
      </c>
      <c r="C39" s="253"/>
      <c r="D39" s="253"/>
      <c r="E39" s="253"/>
      <c r="F39" s="197" t="s">
        <v>85</v>
      </c>
      <c r="G39" s="197"/>
      <c r="H39" s="197"/>
      <c r="I39" s="197"/>
      <c r="J39" s="197"/>
      <c r="K39" s="197"/>
      <c r="L39" s="197"/>
      <c r="M39" s="197"/>
      <c r="N39" s="197"/>
      <c r="O39" s="197"/>
    </row>
    <row r="40" spans="1:15" ht="18" customHeight="1">
      <c r="A40" s="112">
        <v>1</v>
      </c>
      <c r="B40" s="252">
        <v>2</v>
      </c>
      <c r="C40" s="253"/>
      <c r="D40" s="253"/>
      <c r="E40" s="253"/>
      <c r="F40" s="197">
        <v>3</v>
      </c>
      <c r="G40" s="197"/>
      <c r="H40" s="197"/>
      <c r="I40" s="197"/>
      <c r="J40" s="197"/>
      <c r="K40" s="197"/>
      <c r="L40" s="197"/>
      <c r="M40" s="197"/>
      <c r="N40" s="197"/>
      <c r="O40" s="197"/>
    </row>
    <row r="41" spans="1:15" ht="20.100000000000001" customHeight="1">
      <c r="A41" s="113"/>
      <c r="B41" s="257"/>
      <c r="C41" s="258"/>
      <c r="D41" s="258"/>
      <c r="E41" s="258"/>
      <c r="F41" s="256"/>
      <c r="G41" s="256"/>
      <c r="H41" s="256"/>
      <c r="I41" s="256"/>
      <c r="J41" s="256"/>
      <c r="K41" s="256"/>
      <c r="L41" s="256"/>
      <c r="M41" s="256"/>
      <c r="N41" s="256"/>
      <c r="O41" s="256"/>
    </row>
    <row r="42" spans="1:15" ht="20.100000000000001" customHeight="1">
      <c r="A42" s="113"/>
      <c r="B42" s="257"/>
      <c r="C42" s="258"/>
      <c r="D42" s="258"/>
      <c r="E42" s="258"/>
      <c r="F42" s="256"/>
      <c r="G42" s="256"/>
      <c r="H42" s="256"/>
      <c r="I42" s="256"/>
      <c r="J42" s="256"/>
      <c r="K42" s="256"/>
      <c r="L42" s="256"/>
      <c r="M42" s="256"/>
      <c r="N42" s="256"/>
      <c r="O42" s="256"/>
    </row>
    <row r="43" spans="1:15" ht="20.100000000000001" customHeight="1">
      <c r="A43" s="113"/>
      <c r="B43" s="257"/>
      <c r="C43" s="258"/>
      <c r="D43" s="258"/>
      <c r="E43" s="258"/>
      <c r="F43" s="256"/>
      <c r="G43" s="256"/>
      <c r="H43" s="256"/>
      <c r="I43" s="256"/>
      <c r="J43" s="256"/>
      <c r="K43" s="256"/>
      <c r="L43" s="256"/>
      <c r="M43" s="256"/>
      <c r="N43" s="256"/>
      <c r="O43" s="256"/>
    </row>
    <row r="44" spans="1:15" ht="20.100000000000001" customHeight="1">
      <c r="A44" s="113"/>
      <c r="B44" s="257"/>
      <c r="C44" s="258"/>
      <c r="D44" s="258"/>
      <c r="E44" s="258"/>
      <c r="F44" s="256"/>
      <c r="G44" s="256"/>
      <c r="H44" s="256"/>
      <c r="I44" s="256"/>
      <c r="J44" s="256"/>
      <c r="K44" s="256"/>
      <c r="L44" s="256"/>
      <c r="M44" s="256"/>
      <c r="N44" s="256"/>
      <c r="O44" s="256"/>
    </row>
    <row r="45" spans="1:15" ht="20.100000000000001" customHeight="1">
      <c r="A45" s="113"/>
      <c r="B45" s="257"/>
      <c r="C45" s="258"/>
      <c r="D45" s="258"/>
      <c r="E45" s="258"/>
      <c r="F45" s="256"/>
      <c r="G45" s="256"/>
      <c r="H45" s="256"/>
      <c r="I45" s="256"/>
      <c r="J45" s="256"/>
      <c r="K45" s="256"/>
      <c r="L45" s="256"/>
      <c r="M45" s="256"/>
      <c r="N45" s="256"/>
      <c r="O45" s="256"/>
    </row>
    <row r="46" spans="1:15" ht="20.100000000000001" customHeight="1">
      <c r="A46" s="113"/>
      <c r="B46" s="257"/>
      <c r="C46" s="258"/>
      <c r="D46" s="258"/>
      <c r="E46" s="258"/>
      <c r="F46" s="256"/>
      <c r="G46" s="256"/>
      <c r="H46" s="256"/>
      <c r="I46" s="256"/>
      <c r="J46" s="256"/>
      <c r="K46" s="256"/>
      <c r="L46" s="256"/>
      <c r="M46" s="256"/>
      <c r="N46" s="256"/>
      <c r="O46" s="256"/>
    </row>
    <row r="47" spans="1:15" ht="20.100000000000001" customHeight="1">
      <c r="A47" s="113"/>
      <c r="B47" s="257"/>
      <c r="C47" s="258"/>
      <c r="D47" s="258"/>
      <c r="E47" s="258"/>
      <c r="F47" s="256"/>
      <c r="G47" s="256"/>
      <c r="H47" s="256"/>
      <c r="I47" s="256"/>
      <c r="J47" s="256"/>
      <c r="K47" s="256"/>
      <c r="L47" s="256"/>
      <c r="M47" s="256"/>
      <c r="N47" s="256"/>
      <c r="O47" s="256"/>
    </row>
    <row r="48" spans="1:15" ht="20.100000000000001" customHeight="1">
      <c r="A48" s="113"/>
      <c r="B48" s="257"/>
      <c r="C48" s="258"/>
      <c r="D48" s="258"/>
      <c r="E48" s="258"/>
      <c r="F48" s="257"/>
      <c r="G48" s="258"/>
      <c r="H48" s="258"/>
      <c r="I48" s="258"/>
      <c r="J48" s="258"/>
      <c r="K48" s="258"/>
      <c r="L48" s="258"/>
      <c r="M48" s="258"/>
      <c r="N48" s="258"/>
      <c r="O48" s="261"/>
    </row>
    <row r="49" spans="1:15" ht="20.100000000000001" customHeight="1">
      <c r="A49" s="113"/>
      <c r="B49" s="257"/>
      <c r="C49" s="258"/>
      <c r="D49" s="258"/>
      <c r="E49" s="261"/>
      <c r="F49" s="257"/>
      <c r="G49" s="258"/>
      <c r="H49" s="258"/>
      <c r="I49" s="258"/>
      <c r="J49" s="258"/>
      <c r="K49" s="258"/>
      <c r="L49" s="258"/>
      <c r="M49" s="258"/>
      <c r="N49" s="258"/>
      <c r="O49" s="261"/>
    </row>
    <row r="50" spans="1:15" ht="20.100000000000001" customHeight="1">
      <c r="A50" s="114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</row>
    <row r="51" spans="1:15" ht="21.9" customHeight="1">
      <c r="A51" s="259" t="s">
        <v>240</v>
      </c>
      <c r="B51" s="259"/>
      <c r="C51" s="259"/>
      <c r="D51" s="259"/>
      <c r="E51" s="259"/>
      <c r="F51" s="259"/>
      <c r="G51" s="259"/>
      <c r="H51" s="259"/>
      <c r="I51" s="259"/>
      <c r="J51" s="259"/>
    </row>
    <row r="52" spans="1:15" ht="20.100000000000001" customHeight="1">
      <c r="A52" s="115"/>
    </row>
    <row r="53" spans="1:15" ht="63.9" customHeight="1">
      <c r="A53" s="198" t="s">
        <v>256</v>
      </c>
      <c r="B53" s="265" t="s">
        <v>432</v>
      </c>
      <c r="C53" s="266"/>
      <c r="D53" s="260" t="s">
        <v>486</v>
      </c>
      <c r="E53" s="260"/>
      <c r="F53" s="260"/>
      <c r="G53" s="260" t="s">
        <v>487</v>
      </c>
      <c r="H53" s="260"/>
      <c r="I53" s="260"/>
      <c r="J53" s="262" t="s">
        <v>431</v>
      </c>
      <c r="K53" s="263"/>
      <c r="L53" s="264"/>
      <c r="M53" s="260" t="s">
        <v>430</v>
      </c>
      <c r="N53" s="260"/>
      <c r="O53" s="260"/>
    </row>
    <row r="54" spans="1:15" ht="144">
      <c r="A54" s="198"/>
      <c r="B54" s="267"/>
      <c r="C54" s="268"/>
      <c r="D54" s="9" t="s">
        <v>305</v>
      </c>
      <c r="E54" s="9" t="s">
        <v>306</v>
      </c>
      <c r="F54" s="9" t="s">
        <v>307</v>
      </c>
      <c r="G54" s="9" t="s">
        <v>305</v>
      </c>
      <c r="H54" s="9" t="s">
        <v>306</v>
      </c>
      <c r="I54" s="9" t="s">
        <v>307</v>
      </c>
      <c r="J54" s="9" t="s">
        <v>305</v>
      </c>
      <c r="K54" s="9" t="s">
        <v>306</v>
      </c>
      <c r="L54" s="9" t="s">
        <v>307</v>
      </c>
      <c r="M54" s="9" t="s">
        <v>305</v>
      </c>
      <c r="N54" s="9" t="s">
        <v>306</v>
      </c>
      <c r="O54" s="9" t="s">
        <v>307</v>
      </c>
    </row>
    <row r="55" spans="1:15" ht="18" customHeight="1">
      <c r="A55" s="9">
        <v>1</v>
      </c>
      <c r="B55" s="9">
        <v>2</v>
      </c>
      <c r="C55" s="9">
        <v>3</v>
      </c>
      <c r="D55" s="9">
        <v>4</v>
      </c>
      <c r="E55" s="9">
        <v>5</v>
      </c>
      <c r="F55" s="9">
        <v>6</v>
      </c>
      <c r="G55" s="9">
        <v>7</v>
      </c>
      <c r="H55" s="11">
        <v>8</v>
      </c>
      <c r="I55" s="11">
        <v>9</v>
      </c>
      <c r="J55" s="11">
        <v>10</v>
      </c>
      <c r="K55" s="11">
        <v>11</v>
      </c>
      <c r="L55" s="11">
        <v>12</v>
      </c>
      <c r="M55" s="11">
        <v>13</v>
      </c>
      <c r="N55" s="11">
        <v>14</v>
      </c>
      <c r="O55" s="11">
        <v>15</v>
      </c>
    </row>
    <row r="56" spans="1:15" ht="56.4" customHeight="1">
      <c r="A56" s="17" t="s">
        <v>380</v>
      </c>
      <c r="B56" s="61"/>
      <c r="C56" s="61"/>
      <c r="D56" s="4">
        <f>'I. Фін результат'!D8</f>
        <v>420</v>
      </c>
      <c r="E56" s="61">
        <v>273</v>
      </c>
      <c r="F56" s="4">
        <f>D56/E56*1000</f>
        <v>1538.4615384615386</v>
      </c>
      <c r="G56" s="4">
        <f>'I. Фін результат'!E8</f>
        <v>1319</v>
      </c>
      <c r="H56" s="4">
        <v>791</v>
      </c>
      <c r="I56" s="4">
        <f>G56/H56*1000</f>
        <v>1667.5094816687736</v>
      </c>
      <c r="J56" s="61">
        <f>D56-G56</f>
        <v>-899</v>
      </c>
      <c r="K56" s="4">
        <f>E56-H56</f>
        <v>-518</v>
      </c>
      <c r="L56" s="4">
        <f>F56-I56</f>
        <v>-129.04794320723499</v>
      </c>
      <c r="M56" s="4">
        <f>G56/D56%</f>
        <v>314.04761904761904</v>
      </c>
      <c r="N56" s="4">
        <f>H56/E56%</f>
        <v>289.74358974358972</v>
      </c>
      <c r="O56" s="4">
        <f>I56/F56%</f>
        <v>108.38811630847027</v>
      </c>
    </row>
    <row r="57" spans="1:15" s="12" customFormat="1" ht="20.100000000000001" customHeight="1">
      <c r="A57" s="28" t="s">
        <v>57</v>
      </c>
      <c r="B57" s="60"/>
      <c r="C57" s="60"/>
      <c r="D57" s="116">
        <f>D56</f>
        <v>420</v>
      </c>
      <c r="E57" s="116">
        <f>E56</f>
        <v>273</v>
      </c>
      <c r="F57" s="15">
        <f>F56</f>
        <v>1538.4615384615386</v>
      </c>
      <c r="G57" s="60">
        <f>SUM(G56:G56)</f>
        <v>1319</v>
      </c>
      <c r="H57" s="15">
        <f>H56</f>
        <v>791</v>
      </c>
      <c r="I57" s="15">
        <f>I56</f>
        <v>1667.5094816687736</v>
      </c>
      <c r="J57" s="116">
        <f>D57-G57</f>
        <v>-899</v>
      </c>
      <c r="K57" s="15">
        <f>K56</f>
        <v>-518</v>
      </c>
      <c r="L57" s="15">
        <f>L56</f>
        <v>-129.04794320723499</v>
      </c>
      <c r="M57" s="15">
        <f>G57/D57%</f>
        <v>314.04761904761904</v>
      </c>
      <c r="N57" s="15">
        <f>N56</f>
        <v>289.74358974358972</v>
      </c>
      <c r="O57" s="15">
        <f>O56</f>
        <v>108.38811630847027</v>
      </c>
    </row>
    <row r="58" spans="1:15" ht="20.100000000000001" customHeight="1">
      <c r="A58" s="74"/>
      <c r="B58" s="117"/>
      <c r="C58" s="117"/>
      <c r="D58" s="117"/>
      <c r="E58" s="117"/>
      <c r="F58" s="118"/>
      <c r="G58" s="118"/>
      <c r="H58" s="118"/>
      <c r="I58" s="12"/>
      <c r="J58" s="12"/>
      <c r="K58" s="12"/>
      <c r="L58" s="12"/>
      <c r="M58" s="12"/>
      <c r="N58" s="12"/>
      <c r="O58" s="12"/>
    </row>
    <row r="59" spans="1:15" ht="21.9" customHeight="1">
      <c r="A59" s="254" t="s">
        <v>74</v>
      </c>
      <c r="B59" s="254"/>
      <c r="C59" s="254"/>
      <c r="D59" s="254"/>
      <c r="E59" s="254"/>
      <c r="F59" s="254"/>
      <c r="G59" s="254"/>
      <c r="H59" s="254"/>
      <c r="I59" s="254"/>
      <c r="J59" s="254"/>
      <c r="K59" s="254"/>
      <c r="L59" s="254"/>
      <c r="M59" s="254"/>
      <c r="N59" s="254"/>
      <c r="O59" s="254"/>
    </row>
    <row r="60" spans="1:15" ht="20.100000000000001" customHeight="1">
      <c r="A60" s="115"/>
    </row>
    <row r="61" spans="1:15" ht="63.9" customHeight="1">
      <c r="A61" s="9" t="s">
        <v>129</v>
      </c>
      <c r="B61" s="198" t="s">
        <v>73</v>
      </c>
      <c r="C61" s="198"/>
      <c r="D61" s="198" t="s">
        <v>68</v>
      </c>
      <c r="E61" s="198"/>
      <c r="F61" s="198" t="s">
        <v>69</v>
      </c>
      <c r="G61" s="198"/>
      <c r="H61" s="198" t="s">
        <v>308</v>
      </c>
      <c r="I61" s="198"/>
      <c r="J61" s="198"/>
      <c r="K61" s="201" t="s">
        <v>86</v>
      </c>
      <c r="L61" s="203"/>
      <c r="M61" s="201" t="s">
        <v>36</v>
      </c>
      <c r="N61" s="202"/>
      <c r="O61" s="203"/>
    </row>
    <row r="62" spans="1:15" ht="18" customHeight="1">
      <c r="A62" s="11">
        <v>1</v>
      </c>
      <c r="B62" s="197">
        <v>2</v>
      </c>
      <c r="C62" s="197"/>
      <c r="D62" s="197">
        <v>3</v>
      </c>
      <c r="E62" s="197"/>
      <c r="F62" s="270">
        <v>4</v>
      </c>
      <c r="G62" s="270"/>
      <c r="H62" s="197">
        <v>5</v>
      </c>
      <c r="I62" s="197"/>
      <c r="J62" s="197"/>
      <c r="K62" s="197">
        <v>6</v>
      </c>
      <c r="L62" s="197"/>
      <c r="M62" s="252">
        <v>7</v>
      </c>
      <c r="N62" s="253"/>
      <c r="O62" s="269"/>
    </row>
    <row r="63" spans="1:15" ht="20.100000000000001" customHeight="1">
      <c r="A63" s="17"/>
      <c r="B63" s="260"/>
      <c r="C63" s="260"/>
      <c r="D63" s="260"/>
      <c r="E63" s="260"/>
      <c r="F63" s="260"/>
      <c r="G63" s="260"/>
      <c r="H63" s="260"/>
      <c r="I63" s="260"/>
      <c r="J63" s="260"/>
      <c r="K63" s="262"/>
      <c r="L63" s="264"/>
      <c r="M63" s="260"/>
      <c r="N63" s="260"/>
      <c r="O63" s="260"/>
    </row>
    <row r="64" spans="1:15" ht="20.100000000000001" customHeight="1">
      <c r="A64" s="17"/>
      <c r="B64" s="262"/>
      <c r="C64" s="264"/>
      <c r="D64" s="262"/>
      <c r="E64" s="264"/>
      <c r="F64" s="262"/>
      <c r="G64" s="264"/>
      <c r="H64" s="262"/>
      <c r="I64" s="263"/>
      <c r="J64" s="264"/>
      <c r="K64" s="262"/>
      <c r="L64" s="264"/>
      <c r="M64" s="262"/>
      <c r="N64" s="263"/>
      <c r="O64" s="264"/>
    </row>
    <row r="65" spans="1:15" ht="20.100000000000001" customHeight="1">
      <c r="A65" s="17"/>
      <c r="B65" s="260"/>
      <c r="C65" s="260"/>
      <c r="D65" s="260"/>
      <c r="E65" s="260"/>
      <c r="F65" s="260"/>
      <c r="G65" s="260"/>
      <c r="H65" s="260"/>
      <c r="I65" s="260"/>
      <c r="J65" s="260"/>
      <c r="K65" s="262"/>
      <c r="L65" s="264"/>
      <c r="M65" s="260"/>
      <c r="N65" s="260"/>
      <c r="O65" s="260"/>
    </row>
    <row r="66" spans="1:15" ht="20.100000000000001" customHeight="1">
      <c r="A66" s="27" t="s">
        <v>57</v>
      </c>
      <c r="B66" s="198" t="s">
        <v>37</v>
      </c>
      <c r="C66" s="198"/>
      <c r="D66" s="198" t="s">
        <v>37</v>
      </c>
      <c r="E66" s="198"/>
      <c r="F66" s="198" t="s">
        <v>37</v>
      </c>
      <c r="G66" s="198"/>
      <c r="H66" s="260"/>
      <c r="I66" s="260"/>
      <c r="J66" s="260"/>
      <c r="K66" s="201">
        <f>SUM(K63:L65)</f>
        <v>0</v>
      </c>
      <c r="L66" s="203"/>
      <c r="M66" s="260"/>
      <c r="N66" s="260"/>
      <c r="O66" s="260"/>
    </row>
    <row r="67" spans="1:15" ht="20.100000000000001" customHeight="1">
      <c r="A67" s="118"/>
      <c r="B67" s="50"/>
      <c r="C67" s="50"/>
      <c r="D67" s="50"/>
      <c r="E67" s="50"/>
      <c r="F67" s="50"/>
      <c r="G67" s="50"/>
      <c r="H67" s="50"/>
      <c r="I67" s="50"/>
      <c r="J67" s="50"/>
    </row>
    <row r="68" spans="1:15" ht="21.9" customHeight="1">
      <c r="A68" s="254" t="s">
        <v>75</v>
      </c>
      <c r="B68" s="254"/>
      <c r="C68" s="254"/>
      <c r="D68" s="254"/>
      <c r="E68" s="254"/>
      <c r="F68" s="254"/>
      <c r="G68" s="254"/>
      <c r="H68" s="254"/>
      <c r="I68" s="254"/>
      <c r="J68" s="254"/>
      <c r="K68" s="254"/>
      <c r="L68" s="254"/>
      <c r="M68" s="254"/>
      <c r="N68" s="254"/>
      <c r="O68" s="254"/>
    </row>
    <row r="69" spans="1:15" ht="20.100000000000001" customHeight="1">
      <c r="A69" s="12"/>
      <c r="B69" s="119"/>
      <c r="C69" s="12"/>
      <c r="D69" s="12"/>
      <c r="E69" s="12"/>
      <c r="F69" s="12"/>
      <c r="G69" s="12"/>
      <c r="H69" s="12"/>
      <c r="I69" s="120"/>
    </row>
    <row r="70" spans="1:15" ht="63.9" customHeight="1">
      <c r="A70" s="260" t="s">
        <v>67</v>
      </c>
      <c r="B70" s="260"/>
      <c r="C70" s="260"/>
      <c r="D70" s="260" t="s">
        <v>87</v>
      </c>
      <c r="E70" s="260"/>
      <c r="F70" s="260"/>
      <c r="G70" s="260" t="s">
        <v>332</v>
      </c>
      <c r="H70" s="260"/>
      <c r="I70" s="260"/>
      <c r="J70" s="260" t="s">
        <v>326</v>
      </c>
      <c r="K70" s="260"/>
      <c r="L70" s="260"/>
      <c r="M70" s="260" t="s">
        <v>88</v>
      </c>
      <c r="N70" s="260"/>
      <c r="O70" s="260"/>
    </row>
    <row r="71" spans="1:15" ht="18" customHeight="1">
      <c r="A71" s="260">
        <v>1</v>
      </c>
      <c r="B71" s="260"/>
      <c r="C71" s="260"/>
      <c r="D71" s="260">
        <v>2</v>
      </c>
      <c r="E71" s="260"/>
      <c r="F71" s="260"/>
      <c r="G71" s="260">
        <v>3</v>
      </c>
      <c r="H71" s="260"/>
      <c r="I71" s="260"/>
      <c r="J71" s="271">
        <v>4</v>
      </c>
      <c r="K71" s="271"/>
      <c r="L71" s="271"/>
      <c r="M71" s="271">
        <v>5</v>
      </c>
      <c r="N71" s="271"/>
      <c r="O71" s="271"/>
    </row>
    <row r="72" spans="1:15" ht="20.100000000000001" customHeight="1">
      <c r="A72" s="276" t="s">
        <v>309</v>
      </c>
      <c r="B72" s="276"/>
      <c r="C72" s="276"/>
      <c r="D72" s="272"/>
      <c r="E72" s="272"/>
      <c r="F72" s="272"/>
      <c r="G72" s="272"/>
      <c r="H72" s="272"/>
      <c r="I72" s="272"/>
      <c r="J72" s="272"/>
      <c r="K72" s="272"/>
      <c r="L72" s="272"/>
      <c r="M72" s="272"/>
      <c r="N72" s="272"/>
      <c r="O72" s="272"/>
    </row>
    <row r="73" spans="1:15" ht="20.100000000000001" customHeight="1">
      <c r="A73" s="276" t="s">
        <v>107</v>
      </c>
      <c r="B73" s="276"/>
      <c r="C73" s="276"/>
      <c r="D73" s="272"/>
      <c r="E73" s="272"/>
      <c r="F73" s="272"/>
      <c r="G73" s="272"/>
      <c r="H73" s="272"/>
      <c r="I73" s="272"/>
      <c r="J73" s="272"/>
      <c r="K73" s="272"/>
      <c r="L73" s="272"/>
      <c r="M73" s="272"/>
      <c r="N73" s="272"/>
      <c r="O73" s="272"/>
    </row>
    <row r="74" spans="1:15" ht="20.100000000000001" customHeight="1">
      <c r="A74" s="276"/>
      <c r="B74" s="276"/>
      <c r="C74" s="276"/>
      <c r="D74" s="273"/>
      <c r="E74" s="274"/>
      <c r="F74" s="275"/>
      <c r="G74" s="273"/>
      <c r="H74" s="274"/>
      <c r="I74" s="275"/>
      <c r="J74" s="273"/>
      <c r="K74" s="274"/>
      <c r="L74" s="275"/>
      <c r="M74" s="273"/>
      <c r="N74" s="274"/>
      <c r="O74" s="275"/>
    </row>
    <row r="75" spans="1:15" ht="20.100000000000001" customHeight="1">
      <c r="A75" s="276" t="s">
        <v>310</v>
      </c>
      <c r="B75" s="276"/>
      <c r="C75" s="276"/>
      <c r="D75" s="272"/>
      <c r="E75" s="272"/>
      <c r="F75" s="272"/>
      <c r="G75" s="272"/>
      <c r="H75" s="272"/>
      <c r="I75" s="272"/>
      <c r="J75" s="272"/>
      <c r="K75" s="272"/>
      <c r="L75" s="272"/>
      <c r="M75" s="272"/>
      <c r="N75" s="272"/>
      <c r="O75" s="272"/>
    </row>
    <row r="76" spans="1:15" ht="20.100000000000001" customHeight="1">
      <c r="A76" s="276" t="s">
        <v>108</v>
      </c>
      <c r="B76" s="276"/>
      <c r="C76" s="276"/>
      <c r="D76" s="272"/>
      <c r="E76" s="272"/>
      <c r="F76" s="272"/>
      <c r="G76" s="272"/>
      <c r="H76" s="272"/>
      <c r="I76" s="272"/>
      <c r="J76" s="272"/>
      <c r="K76" s="272"/>
      <c r="L76" s="272"/>
      <c r="M76" s="272"/>
      <c r="N76" s="272"/>
      <c r="O76" s="272"/>
    </row>
    <row r="77" spans="1:15" ht="20.100000000000001" customHeight="1">
      <c r="A77" s="276"/>
      <c r="B77" s="276"/>
      <c r="C77" s="276"/>
      <c r="D77" s="273"/>
      <c r="E77" s="274"/>
      <c r="F77" s="275"/>
      <c r="G77" s="273"/>
      <c r="H77" s="274"/>
      <c r="I77" s="275"/>
      <c r="J77" s="273"/>
      <c r="K77" s="274"/>
      <c r="L77" s="275"/>
      <c r="M77" s="273"/>
      <c r="N77" s="274"/>
      <c r="O77" s="275"/>
    </row>
    <row r="78" spans="1:15" ht="20.100000000000001" customHeight="1">
      <c r="A78" s="276" t="s">
        <v>311</v>
      </c>
      <c r="B78" s="276"/>
      <c r="C78" s="276"/>
      <c r="D78" s="272"/>
      <c r="E78" s="272"/>
      <c r="F78" s="272"/>
      <c r="G78" s="272"/>
      <c r="H78" s="272"/>
      <c r="I78" s="272"/>
      <c r="J78" s="272"/>
      <c r="K78" s="272"/>
      <c r="L78" s="272"/>
      <c r="M78" s="272"/>
      <c r="N78" s="272"/>
      <c r="O78" s="272"/>
    </row>
    <row r="79" spans="1:15" ht="20.100000000000001" customHeight="1">
      <c r="A79" s="276" t="s">
        <v>107</v>
      </c>
      <c r="B79" s="276"/>
      <c r="C79" s="276"/>
      <c r="D79" s="272"/>
      <c r="E79" s="272"/>
      <c r="F79" s="272"/>
      <c r="G79" s="272"/>
      <c r="H79" s="272"/>
      <c r="I79" s="272"/>
      <c r="J79" s="272"/>
      <c r="K79" s="272"/>
      <c r="L79" s="272"/>
      <c r="M79" s="272"/>
      <c r="N79" s="272"/>
      <c r="O79" s="272"/>
    </row>
    <row r="80" spans="1:15" ht="20.100000000000001" customHeight="1">
      <c r="A80" s="194"/>
      <c r="B80" s="188"/>
      <c r="C80" s="277"/>
      <c r="D80" s="272"/>
      <c r="E80" s="272"/>
      <c r="F80" s="272"/>
      <c r="G80" s="272"/>
      <c r="H80" s="272"/>
      <c r="I80" s="272"/>
      <c r="J80" s="272"/>
      <c r="K80" s="272"/>
      <c r="L80" s="272"/>
      <c r="M80" s="272"/>
      <c r="N80" s="272"/>
      <c r="O80" s="272"/>
    </row>
    <row r="81" spans="1:15" ht="20.100000000000001" customHeight="1">
      <c r="A81" s="194" t="s">
        <v>57</v>
      </c>
      <c r="B81" s="188"/>
      <c r="C81" s="277"/>
      <c r="D81" s="278"/>
      <c r="E81" s="278"/>
      <c r="F81" s="278"/>
      <c r="G81" s="278"/>
      <c r="H81" s="278"/>
      <c r="I81" s="278"/>
      <c r="J81" s="272"/>
      <c r="K81" s="272"/>
      <c r="L81" s="272"/>
      <c r="M81" s="272"/>
      <c r="N81" s="272"/>
      <c r="O81" s="272"/>
    </row>
    <row r="82" spans="1:15">
      <c r="C82" s="121"/>
      <c r="D82" s="121"/>
      <c r="E82" s="121"/>
    </row>
    <row r="83" spans="1:15">
      <c r="C83" s="121"/>
      <c r="D83" s="121"/>
      <c r="E83" s="121"/>
    </row>
    <row r="84" spans="1:15">
      <c r="C84" s="121"/>
      <c r="D84" s="121"/>
      <c r="E84" s="121"/>
    </row>
    <row r="85" spans="1:15">
      <c r="C85" s="121"/>
      <c r="D85" s="121"/>
      <c r="E85" s="121"/>
    </row>
    <row r="86" spans="1:15">
      <c r="C86" s="121"/>
      <c r="D86" s="121"/>
      <c r="E86" s="121"/>
    </row>
    <row r="87" spans="1:15">
      <c r="C87" s="121"/>
      <c r="D87" s="121"/>
      <c r="E87" s="121"/>
    </row>
    <row r="88" spans="1:15">
      <c r="C88" s="121"/>
      <c r="D88" s="121"/>
      <c r="E88" s="121"/>
    </row>
    <row r="89" spans="1:15">
      <c r="C89" s="121"/>
      <c r="D89" s="121"/>
      <c r="E89" s="121"/>
    </row>
    <row r="90" spans="1:15">
      <c r="C90" s="121"/>
      <c r="D90" s="121"/>
      <c r="E90" s="121"/>
    </row>
    <row r="91" spans="1:15">
      <c r="C91" s="121"/>
      <c r="D91" s="121"/>
      <c r="E91" s="121"/>
    </row>
    <row r="92" spans="1:15">
      <c r="C92" s="121"/>
      <c r="D92" s="121"/>
      <c r="E92" s="121"/>
    </row>
    <row r="93" spans="1:15">
      <c r="C93" s="121"/>
      <c r="D93" s="121"/>
      <c r="E93" s="121"/>
    </row>
    <row r="94" spans="1:15">
      <c r="C94" s="121"/>
      <c r="D94" s="121"/>
      <c r="E94" s="121"/>
    </row>
    <row r="95" spans="1:15">
      <c r="C95" s="121"/>
      <c r="D95" s="121"/>
      <c r="E95" s="121"/>
    </row>
  </sheetData>
  <sheetProtection formatCells="0" formatColumns="0" formatRows="0" insertColumns="0" insertRows="0" insertHyperlinks="0" deleteColumns="0" deleteRows="0" sort="0" autoFilter="0" pivotTables="0"/>
  <customSheetViews>
    <customSheetView guid="{1E3D5FB9-014E-4051-8AD5-DB0A17D05797}" scale="60" showPageBreaks="1" printArea="1" view="pageBreakPreview">
      <selection activeCell="J19" sqref="J19:K21"/>
      <rowBreaks count="1" manualBreakCount="1">
        <brk id="49" max="14" man="1"/>
      </rowBreaks>
      <pageMargins left="1.1811023622047245" right="0.39370078740157483" top="0.78740157480314965" bottom="0.78740157480314965" header="0.27559055118110237" footer="0.15748031496062992"/>
      <pageSetup paperSize="9" scale="47" orientation="landscape" horizontalDpi="1200" verticalDpi="1200" r:id="rId1"/>
      <headerFooter alignWithMargins="0"/>
    </customSheetView>
    <customSheetView guid="{43DCEB14-ADF8-4168-9283-6542A71D3CF7}" scale="60" showPageBreaks="1" printArea="1" view="pageBreakPreview">
      <selection activeCell="A7" sqref="A7:O7"/>
      <rowBreaks count="1" manualBreakCount="1">
        <brk id="49" max="14" man="1"/>
      </rowBreaks>
      <pageMargins left="1.1811023622047245" right="0.39370078740157483" top="0.78740157480314965" bottom="0.78740157480314965" header="0.27559055118110237" footer="0.15748031496062992"/>
      <pageSetup paperSize="9" scale="47" orientation="landscape" horizontalDpi="1200" verticalDpi="1200" r:id="rId2"/>
      <headerFooter alignWithMargins="0"/>
    </customSheetView>
  </customSheetViews>
  <mergeCells count="270">
    <mergeCell ref="N31:O31"/>
    <mergeCell ref="N33:O33"/>
    <mergeCell ref="A33:C33"/>
    <mergeCell ref="H33:I33"/>
    <mergeCell ref="J33:K33"/>
    <mergeCell ref="L33:M33"/>
    <mergeCell ref="J32:K32"/>
    <mergeCell ref="L32:M32"/>
    <mergeCell ref="N32:O32"/>
    <mergeCell ref="A32:C32"/>
    <mergeCell ref="H32:I32"/>
    <mergeCell ref="F31:G31"/>
    <mergeCell ref="F32:G32"/>
    <mergeCell ref="F33:G33"/>
    <mergeCell ref="A81:C81"/>
    <mergeCell ref="D81:F81"/>
    <mergeCell ref="G81:I81"/>
    <mergeCell ref="J81:L81"/>
    <mergeCell ref="M81:O81"/>
    <mergeCell ref="M79:O79"/>
    <mergeCell ref="A79:C79"/>
    <mergeCell ref="H17:I17"/>
    <mergeCell ref="A80:C80"/>
    <mergeCell ref="D80:F80"/>
    <mergeCell ref="G80:I80"/>
    <mergeCell ref="D75:F75"/>
    <mergeCell ref="G79:I79"/>
    <mergeCell ref="A75:C75"/>
    <mergeCell ref="D79:F79"/>
    <mergeCell ref="L18:M18"/>
    <mergeCell ref="H19:I19"/>
    <mergeCell ref="J19:K19"/>
    <mergeCell ref="A23:C23"/>
    <mergeCell ref="N26:O26"/>
    <mergeCell ref="A25:C25"/>
    <mergeCell ref="L31:M31"/>
    <mergeCell ref="L30:M30"/>
    <mergeCell ref="N30:O30"/>
    <mergeCell ref="M78:O78"/>
    <mergeCell ref="J76:L76"/>
    <mergeCell ref="M76:O76"/>
    <mergeCell ref="M77:O77"/>
    <mergeCell ref="M80:O80"/>
    <mergeCell ref="J79:L79"/>
    <mergeCell ref="J78:L78"/>
    <mergeCell ref="J80:L80"/>
    <mergeCell ref="J77:L77"/>
    <mergeCell ref="A78:C78"/>
    <mergeCell ref="D78:F78"/>
    <mergeCell ref="G78:I78"/>
    <mergeCell ref="G77:I77"/>
    <mergeCell ref="A72:C72"/>
    <mergeCell ref="D72:F72"/>
    <mergeCell ref="G72:I72"/>
    <mergeCell ref="A73:C73"/>
    <mergeCell ref="D73:F73"/>
    <mergeCell ref="G73:I73"/>
    <mergeCell ref="A74:C74"/>
    <mergeCell ref="A77:C77"/>
    <mergeCell ref="D77:F77"/>
    <mergeCell ref="D74:F74"/>
    <mergeCell ref="G74:I74"/>
    <mergeCell ref="A76:C76"/>
    <mergeCell ref="D76:F76"/>
    <mergeCell ref="G76:I76"/>
    <mergeCell ref="M75:O75"/>
    <mergeCell ref="J75:L75"/>
    <mergeCell ref="J73:L73"/>
    <mergeCell ref="M73:O73"/>
    <mergeCell ref="M74:O74"/>
    <mergeCell ref="G75:I75"/>
    <mergeCell ref="M64:O64"/>
    <mergeCell ref="M72:O72"/>
    <mergeCell ref="J71:L71"/>
    <mergeCell ref="K65:L65"/>
    <mergeCell ref="M65:O65"/>
    <mergeCell ref="K66:L66"/>
    <mergeCell ref="M66:O66"/>
    <mergeCell ref="M70:O70"/>
    <mergeCell ref="K64:L64"/>
    <mergeCell ref="H65:J65"/>
    <mergeCell ref="J74:L74"/>
    <mergeCell ref="D71:F71"/>
    <mergeCell ref="A68:O68"/>
    <mergeCell ref="A70:C70"/>
    <mergeCell ref="D70:F70"/>
    <mergeCell ref="G70:I70"/>
    <mergeCell ref="J70:L70"/>
    <mergeCell ref="M71:O71"/>
    <mergeCell ref="A71:C71"/>
    <mergeCell ref="J72:L72"/>
    <mergeCell ref="G71:I71"/>
    <mergeCell ref="B66:C66"/>
    <mergeCell ref="D66:E66"/>
    <mergeCell ref="F66:G66"/>
    <mergeCell ref="H64:J64"/>
    <mergeCell ref="B65:C65"/>
    <mergeCell ref="B64:C64"/>
    <mergeCell ref="D64:E64"/>
    <mergeCell ref="F64:G64"/>
    <mergeCell ref="D65:E65"/>
    <mergeCell ref="F65:G65"/>
    <mergeCell ref="H66:J66"/>
    <mergeCell ref="M63:O63"/>
    <mergeCell ref="B62:C62"/>
    <mergeCell ref="F62:G62"/>
    <mergeCell ref="H62:J62"/>
    <mergeCell ref="B63:C63"/>
    <mergeCell ref="H63:J63"/>
    <mergeCell ref="K63:L63"/>
    <mergeCell ref="D62:E62"/>
    <mergeCell ref="D63:E63"/>
    <mergeCell ref="F63:G63"/>
    <mergeCell ref="M61:O61"/>
    <mergeCell ref="K62:L62"/>
    <mergeCell ref="M62:O62"/>
    <mergeCell ref="A59:O59"/>
    <mergeCell ref="B61:C61"/>
    <mergeCell ref="D61:E61"/>
    <mergeCell ref="F61:G61"/>
    <mergeCell ref="H61:J61"/>
    <mergeCell ref="K61:L61"/>
    <mergeCell ref="A51:J51"/>
    <mergeCell ref="D53:F53"/>
    <mergeCell ref="F48:O48"/>
    <mergeCell ref="F49:O49"/>
    <mergeCell ref="G53:I53"/>
    <mergeCell ref="J53:L53"/>
    <mergeCell ref="M53:O53"/>
    <mergeCell ref="A53:A54"/>
    <mergeCell ref="B48:E48"/>
    <mergeCell ref="B49:E49"/>
    <mergeCell ref="B53:C54"/>
    <mergeCell ref="F45:O45"/>
    <mergeCell ref="B45:E45"/>
    <mergeCell ref="B46:E46"/>
    <mergeCell ref="F46:O46"/>
    <mergeCell ref="F47:O47"/>
    <mergeCell ref="B47:E47"/>
    <mergeCell ref="L19:M19"/>
    <mergeCell ref="N19:O19"/>
    <mergeCell ref="A20:C20"/>
    <mergeCell ref="H20:I20"/>
    <mergeCell ref="J20:K20"/>
    <mergeCell ref="L20:M20"/>
    <mergeCell ref="N20:O20"/>
    <mergeCell ref="A19:C19"/>
    <mergeCell ref="H25:I25"/>
    <mergeCell ref="J25:K25"/>
    <mergeCell ref="L27:M27"/>
    <mergeCell ref="H27:I27"/>
    <mergeCell ref="J27:K27"/>
    <mergeCell ref="N27:O27"/>
    <mergeCell ref="A28:C28"/>
    <mergeCell ref="J29:K29"/>
    <mergeCell ref="L29:M29"/>
    <mergeCell ref="F42:O42"/>
    <mergeCell ref="F43:O43"/>
    <mergeCell ref="F44:O44"/>
    <mergeCell ref="B42:E42"/>
    <mergeCell ref="A17:C17"/>
    <mergeCell ref="L17:M17"/>
    <mergeCell ref="N17:O17"/>
    <mergeCell ref="B41:E41"/>
    <mergeCell ref="F41:O41"/>
    <mergeCell ref="B44:E44"/>
    <mergeCell ref="N22:O22"/>
    <mergeCell ref="A21:C21"/>
    <mergeCell ref="H21:I21"/>
    <mergeCell ref="J21:K21"/>
    <mergeCell ref="L21:M21"/>
    <mergeCell ref="N21:O21"/>
    <mergeCell ref="L25:M25"/>
    <mergeCell ref="N25:O25"/>
    <mergeCell ref="L26:M26"/>
    <mergeCell ref="B43:E43"/>
    <mergeCell ref="N29:O29"/>
    <mergeCell ref="A29:C29"/>
    <mergeCell ref="H29:I29"/>
    <mergeCell ref="H31:I31"/>
    <mergeCell ref="F40:O40"/>
    <mergeCell ref="B40:E40"/>
    <mergeCell ref="F39:O39"/>
    <mergeCell ref="B39:E39"/>
    <mergeCell ref="A37:O37"/>
    <mergeCell ref="A35:O35"/>
    <mergeCell ref="N18:O18"/>
    <mergeCell ref="L23:M23"/>
    <mergeCell ref="L22:M22"/>
    <mergeCell ref="H23:I23"/>
    <mergeCell ref="J23:K23"/>
    <mergeCell ref="N23:O23"/>
    <mergeCell ref="A24:C24"/>
    <mergeCell ref="H24:I24"/>
    <mergeCell ref="J24:K24"/>
    <mergeCell ref="L24:M24"/>
    <mergeCell ref="N24:O24"/>
    <mergeCell ref="H28:I28"/>
    <mergeCell ref="J28:K28"/>
    <mergeCell ref="L28:M28"/>
    <mergeCell ref="N28:O28"/>
    <mergeCell ref="A27:C27"/>
    <mergeCell ref="A31:C31"/>
    <mergeCell ref="J31:K31"/>
    <mergeCell ref="A18:K18"/>
    <mergeCell ref="N16:O16"/>
    <mergeCell ref="N15:O15"/>
    <mergeCell ref="A15:C15"/>
    <mergeCell ref="H16:I16"/>
    <mergeCell ref="H15:I15"/>
    <mergeCell ref="A16:C16"/>
    <mergeCell ref="J16:K16"/>
    <mergeCell ref="J17:K17"/>
    <mergeCell ref="F15:G15"/>
    <mergeCell ref="F16:G16"/>
    <mergeCell ref="F17:G17"/>
    <mergeCell ref="L15:M15"/>
    <mergeCell ref="J15:K15"/>
    <mergeCell ref="L16:M16"/>
    <mergeCell ref="A1:O1"/>
    <mergeCell ref="A2:O2"/>
    <mergeCell ref="A3:O3"/>
    <mergeCell ref="F9:G9"/>
    <mergeCell ref="A9:C9"/>
    <mergeCell ref="A4:O4"/>
    <mergeCell ref="A7:O7"/>
    <mergeCell ref="J9:K9"/>
    <mergeCell ref="H9:I9"/>
    <mergeCell ref="L9:M9"/>
    <mergeCell ref="N9:O9"/>
    <mergeCell ref="N14:O14"/>
    <mergeCell ref="N13:O13"/>
    <mergeCell ref="A14:C14"/>
    <mergeCell ref="H13:I13"/>
    <mergeCell ref="L13:M13"/>
    <mergeCell ref="J13:K13"/>
    <mergeCell ref="A5:O5"/>
    <mergeCell ref="H12:I12"/>
    <mergeCell ref="J12:K12"/>
    <mergeCell ref="A10:C10"/>
    <mergeCell ref="N10:O10"/>
    <mergeCell ref="N11:O11"/>
    <mergeCell ref="L11:M11"/>
    <mergeCell ref="J10:K10"/>
    <mergeCell ref="F10:G10"/>
    <mergeCell ref="L10:M10"/>
    <mergeCell ref="L12:M12"/>
    <mergeCell ref="N12:O12"/>
    <mergeCell ref="H10:I10"/>
    <mergeCell ref="F12:G12"/>
    <mergeCell ref="F13:G13"/>
    <mergeCell ref="F14:G14"/>
    <mergeCell ref="A11:K11"/>
    <mergeCell ref="L14:M14"/>
    <mergeCell ref="A12:C12"/>
    <mergeCell ref="A30:K30"/>
    <mergeCell ref="F21:G21"/>
    <mergeCell ref="F27:G27"/>
    <mergeCell ref="F28:G28"/>
    <mergeCell ref="F29:G29"/>
    <mergeCell ref="F19:G19"/>
    <mergeCell ref="F20:G20"/>
    <mergeCell ref="F23:G23"/>
    <mergeCell ref="F24:G24"/>
    <mergeCell ref="F25:G25"/>
    <mergeCell ref="A22:K22"/>
    <mergeCell ref="A26:K26"/>
    <mergeCell ref="J14:K14"/>
    <mergeCell ref="H14:I14"/>
    <mergeCell ref="A13:C13"/>
  </mergeCells>
  <phoneticPr fontId="3" type="noConversion"/>
  <pageMargins left="1.1811023622047245" right="0.39370078740157483" top="0.78740157480314965" bottom="0.78740157480314965" header="0.27559055118110237" footer="0.15748031496062992"/>
  <pageSetup paperSize="9" scale="47" orientation="landscape" horizontalDpi="1200" verticalDpi="1200" r:id="rId3"/>
  <headerFooter alignWithMargins="0"/>
  <rowBreaks count="1" manualBreakCount="1">
    <brk id="49" max="14" man="1"/>
  </rowBreaks>
  <ignoredErrors>
    <ignoredError sqref="G57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3"/>
  <sheetViews>
    <sheetView tabSelected="1" view="pageBreakPreview" topLeftCell="A9" zoomScale="60" zoomScaleNormal="60" workbookViewId="0">
      <selection activeCell="AB34" sqref="AB34"/>
    </sheetView>
  </sheetViews>
  <sheetFormatPr defaultColWidth="9.109375" defaultRowHeight="18"/>
  <cols>
    <col min="1" max="1" width="4.44140625" style="5" customWidth="1"/>
    <col min="2" max="2" width="28.6640625" style="5" customWidth="1"/>
    <col min="3" max="6" width="11.33203125" style="5" customWidth="1"/>
    <col min="7" max="31" width="11" style="5" customWidth="1"/>
    <col min="32" max="16384" width="9.109375" style="5"/>
  </cols>
  <sheetData>
    <row r="1" spans="1:31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Q1" s="74"/>
      <c r="R1" s="74"/>
      <c r="S1" s="74"/>
      <c r="T1" s="74"/>
      <c r="U1" s="74"/>
      <c r="AB1" s="289"/>
      <c r="AC1" s="290"/>
      <c r="AD1" s="290"/>
      <c r="AE1" s="290"/>
    </row>
    <row r="2" spans="1:31" ht="18.75" customHeight="1">
      <c r="B2" s="122" t="s">
        <v>241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</row>
    <row r="3" spans="1:31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</row>
    <row r="4" spans="1:31" ht="18.75" customHeight="1">
      <c r="A4" s="326" t="s">
        <v>52</v>
      </c>
      <c r="B4" s="326" t="s">
        <v>196</v>
      </c>
      <c r="C4" s="265" t="s">
        <v>197</v>
      </c>
      <c r="D4" s="316"/>
      <c r="E4" s="316"/>
      <c r="F4" s="266"/>
      <c r="G4" s="265" t="s">
        <v>323</v>
      </c>
      <c r="H4" s="316"/>
      <c r="I4" s="316"/>
      <c r="J4" s="316"/>
      <c r="K4" s="316"/>
      <c r="L4" s="266"/>
      <c r="M4" s="265" t="s">
        <v>198</v>
      </c>
      <c r="N4" s="316"/>
      <c r="O4" s="316"/>
      <c r="P4" s="266"/>
      <c r="Q4" s="252" t="s">
        <v>282</v>
      </c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69"/>
    </row>
    <row r="5" spans="1:31" ht="48.75" customHeight="1">
      <c r="A5" s="327"/>
      <c r="B5" s="327"/>
      <c r="C5" s="317"/>
      <c r="D5" s="318"/>
      <c r="E5" s="318"/>
      <c r="F5" s="319"/>
      <c r="G5" s="317"/>
      <c r="H5" s="318"/>
      <c r="I5" s="318"/>
      <c r="J5" s="318"/>
      <c r="K5" s="318"/>
      <c r="L5" s="319"/>
      <c r="M5" s="317"/>
      <c r="N5" s="318"/>
      <c r="O5" s="318"/>
      <c r="P5" s="319"/>
      <c r="Q5" s="201" t="s">
        <v>199</v>
      </c>
      <c r="R5" s="202"/>
      <c r="S5" s="203"/>
      <c r="T5" s="201" t="s">
        <v>200</v>
      </c>
      <c r="U5" s="202"/>
      <c r="V5" s="203"/>
      <c r="W5" s="201" t="s">
        <v>40</v>
      </c>
      <c r="X5" s="202"/>
      <c r="Y5" s="203"/>
      <c r="Z5" s="252" t="s">
        <v>201</v>
      </c>
      <c r="AA5" s="253"/>
      <c r="AB5" s="269"/>
      <c r="AC5" s="252" t="s">
        <v>202</v>
      </c>
      <c r="AD5" s="253"/>
      <c r="AE5" s="269"/>
    </row>
    <row r="6" spans="1:31" ht="18" customHeight="1">
      <c r="A6" s="125">
        <v>1</v>
      </c>
      <c r="B6" s="126">
        <v>2</v>
      </c>
      <c r="C6" s="320">
        <v>3</v>
      </c>
      <c r="D6" s="321"/>
      <c r="E6" s="321"/>
      <c r="F6" s="322"/>
      <c r="G6" s="320">
        <v>4</v>
      </c>
      <c r="H6" s="321"/>
      <c r="I6" s="321"/>
      <c r="J6" s="321"/>
      <c r="K6" s="321"/>
      <c r="L6" s="322"/>
      <c r="M6" s="320">
        <v>5</v>
      </c>
      <c r="N6" s="321"/>
      <c r="O6" s="321"/>
      <c r="P6" s="322"/>
      <c r="Q6" s="320">
        <v>6</v>
      </c>
      <c r="R6" s="321"/>
      <c r="S6" s="322"/>
      <c r="T6" s="320">
        <v>7</v>
      </c>
      <c r="U6" s="321"/>
      <c r="V6" s="322"/>
      <c r="W6" s="323">
        <v>8</v>
      </c>
      <c r="X6" s="324"/>
      <c r="Y6" s="325"/>
      <c r="Z6" s="323">
        <v>9</v>
      </c>
      <c r="AA6" s="324"/>
      <c r="AB6" s="325"/>
      <c r="AC6" s="323">
        <v>10</v>
      </c>
      <c r="AD6" s="324"/>
      <c r="AE6" s="325"/>
    </row>
    <row r="7" spans="1:31" ht="41.25" customHeight="1">
      <c r="A7" s="10">
        <v>1</v>
      </c>
      <c r="B7" s="127" t="s">
        <v>365</v>
      </c>
      <c r="C7" s="201">
        <v>2006</v>
      </c>
      <c r="D7" s="202"/>
      <c r="E7" s="202"/>
      <c r="F7" s="203"/>
      <c r="G7" s="306" t="s">
        <v>368</v>
      </c>
      <c r="H7" s="307"/>
      <c r="I7" s="307"/>
      <c r="J7" s="307"/>
      <c r="K7" s="307"/>
      <c r="L7" s="308"/>
      <c r="M7" s="300">
        <f>Q7+Z7</f>
        <v>87</v>
      </c>
      <c r="N7" s="301"/>
      <c r="O7" s="301"/>
      <c r="P7" s="302"/>
      <c r="Q7" s="300">
        <v>76</v>
      </c>
      <c r="R7" s="301"/>
      <c r="S7" s="302"/>
      <c r="T7" s="300"/>
      <c r="U7" s="301"/>
      <c r="V7" s="302"/>
      <c r="W7" s="300"/>
      <c r="X7" s="301"/>
      <c r="Y7" s="302"/>
      <c r="Z7" s="300">
        <v>11</v>
      </c>
      <c r="AA7" s="301"/>
      <c r="AB7" s="302"/>
      <c r="AC7" s="313"/>
      <c r="AD7" s="314"/>
      <c r="AE7" s="315"/>
    </row>
    <row r="8" spans="1:31" ht="41.25" customHeight="1">
      <c r="A8" s="10">
        <v>2</v>
      </c>
      <c r="B8" s="127" t="s">
        <v>366</v>
      </c>
      <c r="C8" s="201">
        <v>1996</v>
      </c>
      <c r="D8" s="202"/>
      <c r="E8" s="202"/>
      <c r="F8" s="203"/>
      <c r="G8" s="306" t="s">
        <v>368</v>
      </c>
      <c r="H8" s="307"/>
      <c r="I8" s="307"/>
      <c r="J8" s="307"/>
      <c r="K8" s="307"/>
      <c r="L8" s="308"/>
      <c r="M8" s="300">
        <f t="shared" ref="M8:M11" si="0">Q8+Z8</f>
        <v>87</v>
      </c>
      <c r="N8" s="301"/>
      <c r="O8" s="301"/>
      <c r="P8" s="302"/>
      <c r="Q8" s="300">
        <v>84</v>
      </c>
      <c r="R8" s="301"/>
      <c r="S8" s="302"/>
      <c r="T8" s="300"/>
      <c r="U8" s="301"/>
      <c r="V8" s="302"/>
      <c r="W8" s="300"/>
      <c r="X8" s="301"/>
      <c r="Y8" s="302"/>
      <c r="Z8" s="300">
        <v>3</v>
      </c>
      <c r="AA8" s="301"/>
      <c r="AB8" s="302"/>
      <c r="AC8" s="313"/>
      <c r="AD8" s="314"/>
      <c r="AE8" s="315"/>
    </row>
    <row r="9" spans="1:31" ht="41.25" customHeight="1">
      <c r="A9" s="10">
        <v>3</v>
      </c>
      <c r="B9" s="127" t="s">
        <v>367</v>
      </c>
      <c r="C9" s="201">
        <v>2011</v>
      </c>
      <c r="D9" s="202"/>
      <c r="E9" s="202"/>
      <c r="F9" s="203"/>
      <c r="G9" s="306" t="s">
        <v>368</v>
      </c>
      <c r="H9" s="307"/>
      <c r="I9" s="307"/>
      <c r="J9" s="307"/>
      <c r="K9" s="307"/>
      <c r="L9" s="308"/>
      <c r="M9" s="300">
        <f t="shared" si="0"/>
        <v>182</v>
      </c>
      <c r="N9" s="301"/>
      <c r="O9" s="301"/>
      <c r="P9" s="302"/>
      <c r="Q9" s="300">
        <v>167</v>
      </c>
      <c r="R9" s="301"/>
      <c r="S9" s="302"/>
      <c r="T9" s="300"/>
      <c r="U9" s="301"/>
      <c r="V9" s="302"/>
      <c r="W9" s="300"/>
      <c r="X9" s="301"/>
      <c r="Y9" s="302"/>
      <c r="Z9" s="300">
        <v>15</v>
      </c>
      <c r="AA9" s="301"/>
      <c r="AB9" s="302"/>
      <c r="AC9" s="313"/>
      <c r="AD9" s="314"/>
      <c r="AE9" s="315"/>
    </row>
    <row r="10" spans="1:31" ht="41.25" customHeight="1">
      <c r="A10" s="127">
        <v>4</v>
      </c>
      <c r="B10" s="10" t="s">
        <v>439</v>
      </c>
      <c r="C10" s="201">
        <v>2019</v>
      </c>
      <c r="D10" s="202"/>
      <c r="E10" s="202"/>
      <c r="F10" s="203"/>
      <c r="G10" s="306" t="s">
        <v>368</v>
      </c>
      <c r="H10" s="307"/>
      <c r="I10" s="307"/>
      <c r="J10" s="307"/>
      <c r="K10" s="307"/>
      <c r="L10" s="308"/>
      <c r="M10" s="300">
        <f>Q10+Z10</f>
        <v>178</v>
      </c>
      <c r="N10" s="301"/>
      <c r="O10" s="301"/>
      <c r="P10" s="302"/>
      <c r="Q10" s="300">
        <v>155</v>
      </c>
      <c r="R10" s="309"/>
      <c r="S10" s="310"/>
      <c r="T10" s="300"/>
      <c r="U10" s="309"/>
      <c r="V10" s="310"/>
      <c r="W10" s="300"/>
      <c r="X10" s="309"/>
      <c r="Y10" s="310"/>
      <c r="Z10" s="300">
        <v>23</v>
      </c>
      <c r="AA10" s="309"/>
      <c r="AB10" s="310"/>
      <c r="AC10" s="300"/>
      <c r="AD10" s="311"/>
      <c r="AE10" s="312"/>
    </row>
    <row r="11" spans="1:31" ht="42" customHeight="1">
      <c r="A11" s="10">
        <v>5</v>
      </c>
      <c r="B11" s="127" t="s">
        <v>421</v>
      </c>
      <c r="C11" s="201">
        <v>2016</v>
      </c>
      <c r="D11" s="202"/>
      <c r="E11" s="202"/>
      <c r="F11" s="203"/>
      <c r="G11" s="306" t="s">
        <v>368</v>
      </c>
      <c r="H11" s="307"/>
      <c r="I11" s="307"/>
      <c r="J11" s="307"/>
      <c r="K11" s="307"/>
      <c r="L11" s="308"/>
      <c r="M11" s="300">
        <f t="shared" si="0"/>
        <v>88</v>
      </c>
      <c r="N11" s="301"/>
      <c r="O11" s="301"/>
      <c r="P11" s="302"/>
      <c r="Q11" s="300">
        <v>72</v>
      </c>
      <c r="R11" s="301"/>
      <c r="S11" s="302"/>
      <c r="T11" s="300"/>
      <c r="U11" s="301"/>
      <c r="V11" s="302"/>
      <c r="W11" s="300"/>
      <c r="X11" s="301"/>
      <c r="Y11" s="302"/>
      <c r="Z11" s="300">
        <v>16</v>
      </c>
      <c r="AA11" s="301"/>
      <c r="AB11" s="302"/>
      <c r="AC11" s="313"/>
      <c r="AD11" s="314"/>
      <c r="AE11" s="315"/>
    </row>
    <row r="12" spans="1:31" ht="42" customHeight="1">
      <c r="A12" s="10">
        <v>6</v>
      </c>
      <c r="B12" s="127" t="s">
        <v>448</v>
      </c>
      <c r="C12" s="201">
        <v>1990</v>
      </c>
      <c r="D12" s="311"/>
      <c r="E12" s="311"/>
      <c r="F12" s="312"/>
      <c r="G12" s="306" t="s">
        <v>368</v>
      </c>
      <c r="H12" s="307"/>
      <c r="I12" s="307"/>
      <c r="J12" s="307"/>
      <c r="K12" s="307"/>
      <c r="L12" s="308"/>
      <c r="M12" s="300">
        <f>R12+AA12</f>
        <v>0</v>
      </c>
      <c r="N12" s="311"/>
      <c r="O12" s="311"/>
      <c r="P12" s="312"/>
      <c r="Q12" s="128"/>
      <c r="R12" s="129">
        <v>0</v>
      </c>
      <c r="S12" s="130"/>
      <c r="T12" s="300"/>
      <c r="U12" s="311"/>
      <c r="V12" s="312"/>
      <c r="W12" s="300"/>
      <c r="X12" s="311"/>
      <c r="Y12" s="312"/>
      <c r="Z12" s="128"/>
      <c r="AA12" s="129">
        <v>0</v>
      </c>
      <c r="AB12" s="130"/>
      <c r="AC12" s="300"/>
      <c r="AD12" s="311"/>
      <c r="AE12" s="312"/>
    </row>
    <row r="13" spans="1:31" ht="42" customHeight="1">
      <c r="A13" s="10">
        <v>7</v>
      </c>
      <c r="B13" s="127" t="s">
        <v>449</v>
      </c>
      <c r="C13" s="201">
        <v>1992</v>
      </c>
      <c r="D13" s="311"/>
      <c r="E13" s="311"/>
      <c r="F13" s="312"/>
      <c r="G13" s="306" t="s">
        <v>368</v>
      </c>
      <c r="H13" s="307"/>
      <c r="I13" s="307"/>
      <c r="J13" s="307"/>
      <c r="K13" s="307"/>
      <c r="L13" s="308"/>
      <c r="M13" s="300">
        <f t="shared" ref="M13:M14" si="1">R13+AA13</f>
        <v>0</v>
      </c>
      <c r="N13" s="311"/>
      <c r="O13" s="311"/>
      <c r="P13" s="312"/>
      <c r="Q13" s="128"/>
      <c r="R13" s="129">
        <v>0</v>
      </c>
      <c r="S13" s="130"/>
      <c r="T13" s="300"/>
      <c r="U13" s="311"/>
      <c r="V13" s="312"/>
      <c r="W13" s="300"/>
      <c r="X13" s="311"/>
      <c r="Y13" s="312"/>
      <c r="Z13" s="128"/>
      <c r="AA13" s="129">
        <v>0</v>
      </c>
      <c r="AB13" s="130"/>
      <c r="AC13" s="300"/>
      <c r="AD13" s="311"/>
      <c r="AE13" s="312"/>
    </row>
    <row r="14" spans="1:31" ht="42" customHeight="1">
      <c r="A14" s="10">
        <v>8</v>
      </c>
      <c r="B14" s="127" t="s">
        <v>450</v>
      </c>
      <c r="C14" s="201">
        <v>1992</v>
      </c>
      <c r="D14" s="311"/>
      <c r="E14" s="311"/>
      <c r="F14" s="312"/>
      <c r="G14" s="306" t="s">
        <v>368</v>
      </c>
      <c r="H14" s="307"/>
      <c r="I14" s="307"/>
      <c r="J14" s="307"/>
      <c r="K14" s="307"/>
      <c r="L14" s="308"/>
      <c r="M14" s="300">
        <f t="shared" si="1"/>
        <v>0</v>
      </c>
      <c r="N14" s="311"/>
      <c r="O14" s="311"/>
      <c r="P14" s="312"/>
      <c r="Q14" s="128"/>
      <c r="R14" s="129">
        <v>0</v>
      </c>
      <c r="S14" s="130"/>
      <c r="T14" s="300"/>
      <c r="U14" s="311"/>
      <c r="V14" s="312"/>
      <c r="W14" s="300"/>
      <c r="X14" s="311"/>
      <c r="Y14" s="312"/>
      <c r="Z14" s="128"/>
      <c r="AA14" s="129">
        <v>0</v>
      </c>
      <c r="AB14" s="130"/>
      <c r="AC14" s="300"/>
      <c r="AD14" s="311"/>
      <c r="AE14" s="312"/>
    </row>
    <row r="15" spans="1:31" s="12" customFormat="1" ht="20.100000000000001" customHeight="1">
      <c r="A15" s="303" t="s">
        <v>57</v>
      </c>
      <c r="B15" s="304"/>
      <c r="C15" s="304"/>
      <c r="D15" s="304"/>
      <c r="E15" s="304"/>
      <c r="F15" s="304"/>
      <c r="G15" s="304"/>
      <c r="H15" s="304"/>
      <c r="I15" s="304"/>
      <c r="J15" s="304"/>
      <c r="K15" s="304"/>
      <c r="L15" s="305"/>
      <c r="M15" s="300">
        <f>SUM(M7:P11)</f>
        <v>622</v>
      </c>
      <c r="N15" s="301"/>
      <c r="O15" s="301"/>
      <c r="P15" s="302"/>
      <c r="Q15" s="300">
        <f>SUM(Q7:S11)</f>
        <v>554</v>
      </c>
      <c r="R15" s="301"/>
      <c r="S15" s="302"/>
      <c r="T15" s="300">
        <f>SUM(T7:V11)</f>
        <v>0</v>
      </c>
      <c r="U15" s="301"/>
      <c r="V15" s="302"/>
      <c r="W15" s="300">
        <f>SUM(W7:Y11)</f>
        <v>0</v>
      </c>
      <c r="X15" s="301"/>
      <c r="Y15" s="302"/>
      <c r="Z15" s="300">
        <f>SUM(Z7:AB11)</f>
        <v>68</v>
      </c>
      <c r="AA15" s="301"/>
      <c r="AB15" s="302"/>
      <c r="AC15" s="300">
        <f>SUM(AC7:AE11)</f>
        <v>0</v>
      </c>
      <c r="AD15" s="301"/>
      <c r="AE15" s="302"/>
    </row>
    <row r="16" spans="1:31" ht="18.75" customHeight="1">
      <c r="A16" s="131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2"/>
      <c r="N16" s="132"/>
      <c r="O16" s="132"/>
      <c r="P16" s="132"/>
      <c r="Q16" s="133"/>
      <c r="R16" s="133"/>
      <c r="S16" s="133"/>
      <c r="T16" s="133"/>
      <c r="U16" s="133"/>
      <c r="V16" s="133"/>
      <c r="W16" s="134"/>
      <c r="X16" s="134"/>
      <c r="Y16" s="134"/>
      <c r="Z16" s="134"/>
      <c r="AA16" s="134"/>
      <c r="AB16" s="134"/>
      <c r="AC16" s="134"/>
      <c r="AD16" s="134"/>
      <c r="AE16" s="134"/>
    </row>
    <row r="17" spans="1:31" s="122" customFormat="1" ht="18.75" customHeight="1">
      <c r="B17" s="122" t="s">
        <v>242</v>
      </c>
    </row>
    <row r="18" spans="1:31" s="122" customFormat="1" ht="18.75" customHeight="1"/>
    <row r="19" spans="1:31" ht="18.75" customHeight="1">
      <c r="A19" s="233" t="s">
        <v>52</v>
      </c>
      <c r="B19" s="233" t="s">
        <v>203</v>
      </c>
      <c r="C19" s="198" t="s">
        <v>196</v>
      </c>
      <c r="D19" s="198"/>
      <c r="E19" s="198"/>
      <c r="F19" s="198"/>
      <c r="G19" s="198" t="s">
        <v>323</v>
      </c>
      <c r="H19" s="198"/>
      <c r="I19" s="198"/>
      <c r="J19" s="198"/>
      <c r="K19" s="198"/>
      <c r="L19" s="198"/>
      <c r="M19" s="198"/>
      <c r="N19" s="198"/>
      <c r="O19" s="198"/>
      <c r="P19" s="198"/>
      <c r="Q19" s="198" t="s">
        <v>204</v>
      </c>
      <c r="R19" s="198"/>
      <c r="S19" s="198"/>
      <c r="T19" s="198"/>
      <c r="U19" s="198"/>
      <c r="V19" s="197" t="s">
        <v>205</v>
      </c>
      <c r="W19" s="197"/>
      <c r="X19" s="197"/>
      <c r="Y19" s="197"/>
      <c r="Z19" s="197"/>
      <c r="AA19" s="197"/>
      <c r="AB19" s="197"/>
      <c r="AC19" s="197"/>
      <c r="AD19" s="197"/>
      <c r="AE19" s="197"/>
    </row>
    <row r="20" spans="1:31" ht="18.75" customHeight="1">
      <c r="A20" s="233"/>
      <c r="B20" s="233"/>
      <c r="C20" s="198"/>
      <c r="D20" s="198"/>
      <c r="E20" s="198"/>
      <c r="F20" s="198"/>
      <c r="G20" s="198"/>
      <c r="H20" s="198"/>
      <c r="I20" s="198"/>
      <c r="J20" s="198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197" t="s">
        <v>206</v>
      </c>
      <c r="W20" s="197"/>
      <c r="X20" s="197" t="s">
        <v>98</v>
      </c>
      <c r="Y20" s="197"/>
      <c r="Z20" s="197"/>
      <c r="AA20" s="197"/>
      <c r="AB20" s="197"/>
      <c r="AC20" s="197"/>
      <c r="AD20" s="197"/>
      <c r="AE20" s="197"/>
    </row>
    <row r="21" spans="1:31" ht="18.75" customHeight="1">
      <c r="A21" s="233"/>
      <c r="B21" s="233"/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7"/>
      <c r="W21" s="197"/>
      <c r="X21" s="197" t="s">
        <v>426</v>
      </c>
      <c r="Y21" s="197"/>
      <c r="Z21" s="197" t="s">
        <v>433</v>
      </c>
      <c r="AA21" s="197"/>
      <c r="AB21" s="197" t="s">
        <v>428</v>
      </c>
      <c r="AC21" s="197"/>
      <c r="AD21" s="197" t="s">
        <v>429</v>
      </c>
      <c r="AE21" s="197"/>
    </row>
    <row r="22" spans="1:31" ht="18" customHeight="1">
      <c r="A22" s="125">
        <v>1</v>
      </c>
      <c r="B22" s="125">
        <v>2</v>
      </c>
      <c r="C22" s="298">
        <v>3</v>
      </c>
      <c r="D22" s="298"/>
      <c r="E22" s="298"/>
      <c r="F22" s="298"/>
      <c r="G22" s="298">
        <v>4</v>
      </c>
      <c r="H22" s="298"/>
      <c r="I22" s="298"/>
      <c r="J22" s="298"/>
      <c r="K22" s="298"/>
      <c r="L22" s="298"/>
      <c r="M22" s="298"/>
      <c r="N22" s="298"/>
      <c r="O22" s="298"/>
      <c r="P22" s="298"/>
      <c r="Q22" s="298">
        <v>5</v>
      </c>
      <c r="R22" s="298"/>
      <c r="S22" s="298"/>
      <c r="T22" s="298"/>
      <c r="U22" s="298"/>
      <c r="V22" s="298">
        <v>6</v>
      </c>
      <c r="W22" s="298"/>
      <c r="X22" s="299">
        <v>7</v>
      </c>
      <c r="Y22" s="299"/>
      <c r="Z22" s="299">
        <v>8</v>
      </c>
      <c r="AA22" s="299"/>
      <c r="AB22" s="299">
        <v>9</v>
      </c>
      <c r="AC22" s="299"/>
      <c r="AD22" s="299">
        <v>10</v>
      </c>
      <c r="AE22" s="299"/>
    </row>
    <row r="23" spans="1:31" ht="20.100000000000001" customHeight="1">
      <c r="A23" s="135"/>
      <c r="B23" s="136"/>
      <c r="C23" s="295"/>
      <c r="D23" s="295"/>
      <c r="E23" s="295"/>
      <c r="F23" s="295"/>
      <c r="G23" s="296"/>
      <c r="H23" s="296"/>
      <c r="I23" s="296"/>
      <c r="J23" s="296"/>
      <c r="K23" s="296"/>
      <c r="L23" s="296"/>
      <c r="M23" s="296"/>
      <c r="N23" s="296"/>
      <c r="O23" s="296"/>
      <c r="P23" s="296"/>
      <c r="Q23" s="297"/>
      <c r="R23" s="297"/>
      <c r="S23" s="297"/>
      <c r="T23" s="297"/>
      <c r="U23" s="297"/>
      <c r="V23" s="298"/>
      <c r="W23" s="298"/>
      <c r="X23" s="298"/>
      <c r="Y23" s="298"/>
      <c r="Z23" s="298"/>
      <c r="AA23" s="298"/>
      <c r="AB23" s="298"/>
      <c r="AC23" s="298"/>
      <c r="AD23" s="298"/>
      <c r="AE23" s="298"/>
    </row>
    <row r="24" spans="1:31" ht="20.100000000000001" customHeight="1">
      <c r="A24" s="135"/>
      <c r="B24" s="136"/>
      <c r="C24" s="295"/>
      <c r="D24" s="295"/>
      <c r="E24" s="295"/>
      <c r="F24" s="295"/>
      <c r="G24" s="296"/>
      <c r="H24" s="296"/>
      <c r="I24" s="296"/>
      <c r="J24" s="296"/>
      <c r="K24" s="296"/>
      <c r="L24" s="296"/>
      <c r="M24" s="296"/>
      <c r="N24" s="296"/>
      <c r="O24" s="296"/>
      <c r="P24" s="296"/>
      <c r="Q24" s="297"/>
      <c r="R24" s="297"/>
      <c r="S24" s="297"/>
      <c r="T24" s="297"/>
      <c r="U24" s="297"/>
      <c r="V24" s="298"/>
      <c r="W24" s="298"/>
      <c r="X24" s="298"/>
      <c r="Y24" s="298"/>
      <c r="Z24" s="298"/>
      <c r="AA24" s="298"/>
      <c r="AB24" s="298"/>
      <c r="AC24" s="298"/>
      <c r="AD24" s="298"/>
      <c r="AE24" s="298"/>
    </row>
    <row r="25" spans="1:31" ht="20.100000000000001" customHeight="1">
      <c r="A25" s="233" t="s">
        <v>57</v>
      </c>
      <c r="B25" s="233"/>
      <c r="C25" s="233"/>
      <c r="D25" s="233"/>
      <c r="E25" s="233"/>
      <c r="F25" s="233"/>
      <c r="G25" s="233"/>
      <c r="H25" s="233"/>
      <c r="I25" s="233"/>
      <c r="J25" s="233"/>
      <c r="K25" s="233"/>
      <c r="L25" s="233"/>
      <c r="M25" s="233"/>
      <c r="N25" s="233"/>
      <c r="O25" s="233"/>
      <c r="P25" s="233"/>
      <c r="Q25" s="233"/>
      <c r="R25" s="233"/>
      <c r="S25" s="233"/>
      <c r="T25" s="233"/>
      <c r="U25" s="233"/>
      <c r="V25" s="198">
        <f>SUM(V23:W24)</f>
        <v>0</v>
      </c>
      <c r="W25" s="198"/>
      <c r="X25" s="198">
        <f>SUM(X23:Y24)</f>
        <v>0</v>
      </c>
      <c r="Y25" s="198"/>
      <c r="Z25" s="198">
        <f>SUM(Z23:AA24)</f>
        <v>0</v>
      </c>
      <c r="AA25" s="198"/>
      <c r="AB25" s="198">
        <f>SUM(AB23:AC24)</f>
        <v>0</v>
      </c>
      <c r="AC25" s="198"/>
      <c r="AD25" s="198">
        <f>SUM(AD23:AE24)</f>
        <v>0</v>
      </c>
      <c r="AE25" s="198"/>
    </row>
    <row r="26" spans="1:31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Q26" s="74"/>
      <c r="R26" s="74"/>
      <c r="S26" s="74"/>
      <c r="T26" s="74"/>
      <c r="U26" s="74"/>
      <c r="AE26" s="74"/>
    </row>
    <row r="27" spans="1:31" s="122" customFormat="1" ht="18.75" customHeight="1">
      <c r="B27" s="122" t="s">
        <v>219</v>
      </c>
    </row>
    <row r="28" spans="1:31" ht="22.5" customHeight="1">
      <c r="A28" s="137"/>
      <c r="B28" s="137"/>
      <c r="C28" s="137"/>
      <c r="D28" s="137"/>
      <c r="E28" s="137"/>
      <c r="F28" s="137"/>
      <c r="G28" s="137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7"/>
      <c r="AD28" s="139" t="s">
        <v>239</v>
      </c>
    </row>
    <row r="29" spans="1:31" ht="30" customHeight="1">
      <c r="A29" s="198" t="s">
        <v>52</v>
      </c>
      <c r="B29" s="198" t="s">
        <v>243</v>
      </c>
      <c r="C29" s="198"/>
      <c r="D29" s="198"/>
      <c r="E29" s="198"/>
      <c r="F29" s="198"/>
      <c r="G29" s="201" t="s">
        <v>56</v>
      </c>
      <c r="H29" s="202"/>
      <c r="I29" s="202"/>
      <c r="J29" s="203"/>
      <c r="K29" s="201" t="s">
        <v>89</v>
      </c>
      <c r="L29" s="202"/>
      <c r="M29" s="202"/>
      <c r="N29" s="203"/>
      <c r="O29" s="201" t="s">
        <v>284</v>
      </c>
      <c r="P29" s="202"/>
      <c r="Q29" s="202"/>
      <c r="R29" s="203"/>
      <c r="S29" s="201" t="s">
        <v>130</v>
      </c>
      <c r="T29" s="202"/>
      <c r="U29" s="202"/>
      <c r="V29" s="203"/>
      <c r="W29" s="201" t="s">
        <v>57</v>
      </c>
      <c r="X29" s="202"/>
      <c r="Y29" s="202"/>
      <c r="Z29" s="203"/>
    </row>
    <row r="30" spans="1:31" ht="39.9" customHeight="1">
      <c r="A30" s="198"/>
      <c r="B30" s="198"/>
      <c r="C30" s="198"/>
      <c r="D30" s="198"/>
      <c r="E30" s="198"/>
      <c r="F30" s="198"/>
      <c r="G30" s="9" t="s">
        <v>426</v>
      </c>
      <c r="H30" s="9" t="s">
        <v>433</v>
      </c>
      <c r="I30" s="9" t="s">
        <v>428</v>
      </c>
      <c r="J30" s="9" t="s">
        <v>429</v>
      </c>
      <c r="K30" s="9" t="s">
        <v>426</v>
      </c>
      <c r="L30" s="9" t="s">
        <v>433</v>
      </c>
      <c r="M30" s="9" t="s">
        <v>428</v>
      </c>
      <c r="N30" s="9" t="s">
        <v>429</v>
      </c>
      <c r="O30" s="9" t="s">
        <v>426</v>
      </c>
      <c r="P30" s="9" t="s">
        <v>433</v>
      </c>
      <c r="Q30" s="9" t="s">
        <v>428</v>
      </c>
      <c r="R30" s="9" t="s">
        <v>429</v>
      </c>
      <c r="S30" s="9" t="s">
        <v>426</v>
      </c>
      <c r="T30" s="9" t="s">
        <v>433</v>
      </c>
      <c r="U30" s="9" t="s">
        <v>428</v>
      </c>
      <c r="V30" s="9" t="s">
        <v>429</v>
      </c>
      <c r="W30" s="9" t="s">
        <v>426</v>
      </c>
      <c r="X30" s="9" t="s">
        <v>433</v>
      </c>
      <c r="Y30" s="9" t="s">
        <v>428</v>
      </c>
      <c r="Z30" s="9" t="s">
        <v>429</v>
      </c>
    </row>
    <row r="31" spans="1:31" ht="18" customHeight="1">
      <c r="A31" s="9"/>
      <c r="B31" s="198">
        <v>2</v>
      </c>
      <c r="C31" s="198"/>
      <c r="D31" s="198"/>
      <c r="E31" s="198"/>
      <c r="F31" s="198"/>
      <c r="G31" s="9">
        <v>3</v>
      </c>
      <c r="H31" s="9">
        <v>4</v>
      </c>
      <c r="I31" s="9">
        <v>5</v>
      </c>
      <c r="J31" s="9">
        <v>6</v>
      </c>
      <c r="K31" s="9">
        <v>7</v>
      </c>
      <c r="L31" s="9">
        <v>8</v>
      </c>
      <c r="M31" s="9">
        <v>9</v>
      </c>
      <c r="N31" s="9">
        <v>10</v>
      </c>
      <c r="O31" s="9">
        <v>11</v>
      </c>
      <c r="P31" s="9">
        <v>12</v>
      </c>
      <c r="Q31" s="9">
        <v>13</v>
      </c>
      <c r="R31" s="9">
        <v>14</v>
      </c>
      <c r="S31" s="9">
        <v>15</v>
      </c>
      <c r="T31" s="9">
        <v>16</v>
      </c>
      <c r="U31" s="9">
        <v>17</v>
      </c>
      <c r="V31" s="9">
        <v>18</v>
      </c>
      <c r="W31" s="9">
        <v>19</v>
      </c>
      <c r="X31" s="9">
        <v>20</v>
      </c>
      <c r="Y31" s="9">
        <v>21</v>
      </c>
      <c r="Z31" s="11">
        <v>22</v>
      </c>
    </row>
    <row r="32" spans="1:31" ht="44.25" customHeight="1">
      <c r="A32" s="140">
        <v>1</v>
      </c>
      <c r="B32" s="294" t="s">
        <v>452</v>
      </c>
      <c r="C32" s="294"/>
      <c r="D32" s="294"/>
      <c r="E32" s="294"/>
      <c r="F32" s="294"/>
      <c r="G32" s="141"/>
      <c r="H32" s="9"/>
      <c r="I32" s="9"/>
      <c r="J32" s="9"/>
      <c r="K32" s="26"/>
      <c r="L32" s="26">
        <v>75</v>
      </c>
      <c r="M32" s="26">
        <f>L32-K32</f>
        <v>75</v>
      </c>
      <c r="N32" s="26" t="e">
        <f>L32/K32%</f>
        <v>#DIV/0!</v>
      </c>
      <c r="O32" s="142"/>
      <c r="P32" s="9">
        <v>654</v>
      </c>
      <c r="Q32" s="9">
        <f>P32-O32</f>
        <v>654</v>
      </c>
      <c r="R32" s="26" t="e">
        <f>P32/O32%</f>
        <v>#DIV/0!</v>
      </c>
      <c r="S32" s="9"/>
      <c r="T32" s="9"/>
      <c r="U32" s="9">
        <f>T32-S32</f>
        <v>0</v>
      </c>
      <c r="V32" s="9" t="e">
        <f>T32/S32%</f>
        <v>#DIV/0!</v>
      </c>
      <c r="W32" s="26">
        <f>K32+O32+S32</f>
        <v>0</v>
      </c>
      <c r="X32" s="26">
        <f>L32+P32</f>
        <v>729</v>
      </c>
      <c r="Y32" s="26">
        <f>X32-W32</f>
        <v>729</v>
      </c>
      <c r="Z32" s="26" t="e">
        <f>X32/W32%</f>
        <v>#DIV/0!</v>
      </c>
    </row>
    <row r="33" spans="1:31" ht="27" customHeight="1">
      <c r="A33" s="143">
        <v>2</v>
      </c>
      <c r="B33" s="306" t="s">
        <v>473</v>
      </c>
      <c r="C33" s="307"/>
      <c r="D33" s="307"/>
      <c r="E33" s="307"/>
      <c r="F33" s="308"/>
      <c r="G33" s="9"/>
      <c r="H33" s="9"/>
      <c r="I33" s="9"/>
      <c r="J33" s="9"/>
      <c r="K33" s="26"/>
      <c r="L33" s="26"/>
      <c r="M33" s="26">
        <f>L33-K33</f>
        <v>0</v>
      </c>
      <c r="N33" s="26" t="e">
        <f>L33/K33%</f>
        <v>#DIV/0!</v>
      </c>
      <c r="O33" s="9"/>
      <c r="P33" s="9"/>
      <c r="Q33" s="9">
        <f>P33-O33</f>
        <v>0</v>
      </c>
      <c r="R33" s="26" t="e">
        <f>P33/O33%</f>
        <v>#DIV/0!</v>
      </c>
      <c r="S33" s="9"/>
      <c r="T33" s="9"/>
      <c r="U33" s="9"/>
      <c r="V33" s="9"/>
      <c r="W33" s="26">
        <f>K33+O33+S33</f>
        <v>0</v>
      </c>
      <c r="X33" s="26"/>
      <c r="Y33" s="26">
        <f>X33-W33</f>
        <v>0</v>
      </c>
      <c r="Z33" s="26" t="e">
        <f>X33/W33%</f>
        <v>#DIV/0!</v>
      </c>
    </row>
    <row r="34" spans="1:31" s="12" customFormat="1" ht="20.25" customHeight="1">
      <c r="A34" s="291" t="s">
        <v>57</v>
      </c>
      <c r="B34" s="292"/>
      <c r="C34" s="292"/>
      <c r="D34" s="292"/>
      <c r="E34" s="292"/>
      <c r="F34" s="293"/>
      <c r="G34" s="144">
        <f t="shared" ref="G34:Z34" si="2">SUM(G32:G32)</f>
        <v>0</v>
      </c>
      <c r="H34" s="60">
        <f t="shared" si="2"/>
        <v>0</v>
      </c>
      <c r="I34" s="60">
        <f t="shared" si="2"/>
        <v>0</v>
      </c>
      <c r="J34" s="60">
        <f t="shared" si="2"/>
        <v>0</v>
      </c>
      <c r="K34" s="18">
        <f>K32+K33</f>
        <v>0</v>
      </c>
      <c r="L34" s="18">
        <f>L32+L33</f>
        <v>75</v>
      </c>
      <c r="M34" s="18">
        <f t="shared" si="2"/>
        <v>75</v>
      </c>
      <c r="N34" s="18" t="e">
        <f t="shared" si="2"/>
        <v>#DIV/0!</v>
      </c>
      <c r="O34" s="60">
        <f t="shared" si="2"/>
        <v>0</v>
      </c>
      <c r="P34" s="60">
        <f>P32+P33</f>
        <v>654</v>
      </c>
      <c r="Q34" s="60">
        <f>Q32+Q33</f>
        <v>654</v>
      </c>
      <c r="R34" s="26" t="e">
        <f>R32+R33</f>
        <v>#DIV/0!</v>
      </c>
      <c r="S34" s="60">
        <f t="shared" si="2"/>
        <v>0</v>
      </c>
      <c r="T34" s="60">
        <f t="shared" si="2"/>
        <v>0</v>
      </c>
      <c r="U34" s="60">
        <f t="shared" si="2"/>
        <v>0</v>
      </c>
      <c r="V34" s="60" t="e">
        <f t="shared" si="2"/>
        <v>#DIV/0!</v>
      </c>
      <c r="W34" s="18">
        <f t="shared" ref="W34:Y34" si="3">K34+O34</f>
        <v>0</v>
      </c>
      <c r="X34" s="18">
        <f t="shared" si="3"/>
        <v>729</v>
      </c>
      <c r="Y34" s="18">
        <f t="shared" si="3"/>
        <v>729</v>
      </c>
      <c r="Z34" s="18" t="e">
        <f t="shared" si="2"/>
        <v>#DIV/0!</v>
      </c>
    </row>
    <row r="35" spans="1:31" ht="20.100000000000001" customHeight="1">
      <c r="A35" s="285" t="s">
        <v>58</v>
      </c>
      <c r="B35" s="286"/>
      <c r="C35" s="286"/>
      <c r="D35" s="286"/>
      <c r="E35" s="286"/>
      <c r="F35" s="287"/>
      <c r="G35" s="9"/>
      <c r="H35" s="9"/>
      <c r="I35" s="9"/>
      <c r="J35" s="9"/>
      <c r="K35" s="26">
        <v>100</v>
      </c>
      <c r="L35" s="26">
        <v>100</v>
      </c>
      <c r="M35" s="26">
        <v>100</v>
      </c>
      <c r="N35" s="26">
        <v>100</v>
      </c>
      <c r="O35" s="26">
        <v>100</v>
      </c>
      <c r="P35" s="26">
        <v>100</v>
      </c>
      <c r="Q35" s="26">
        <v>100</v>
      </c>
      <c r="R35" s="26">
        <v>100</v>
      </c>
      <c r="S35" s="9"/>
      <c r="T35" s="9"/>
      <c r="U35" s="9"/>
      <c r="V35" s="9"/>
      <c r="W35" s="9">
        <v>100</v>
      </c>
      <c r="X35" s="9">
        <v>100</v>
      </c>
      <c r="Y35" s="9">
        <v>100</v>
      </c>
      <c r="Z35" s="9">
        <v>100</v>
      </c>
    </row>
    <row r="36" spans="1:31" ht="20.100000000000001" customHeight="1">
      <c r="A36" s="120"/>
      <c r="B36" s="120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</row>
    <row r="37" spans="1:31" s="122" customFormat="1" ht="20.100000000000001" customHeight="1">
      <c r="B37" s="122" t="s">
        <v>244</v>
      </c>
    </row>
    <row r="38" spans="1:31" s="146" customFormat="1" ht="20.100000000000001" customHeight="1">
      <c r="A38" s="5"/>
      <c r="B38" s="5"/>
      <c r="C38" s="5"/>
      <c r="D38" s="5"/>
      <c r="E38" s="5"/>
      <c r="F38" s="5"/>
      <c r="G38" s="5"/>
      <c r="H38" s="5"/>
      <c r="I38" s="5"/>
      <c r="K38" s="5"/>
      <c r="AD38" s="139" t="s">
        <v>239</v>
      </c>
    </row>
    <row r="39" spans="1:31" s="147" customFormat="1" ht="34.5" customHeight="1">
      <c r="A39" s="197" t="s">
        <v>211</v>
      </c>
      <c r="B39" s="198" t="s">
        <v>283</v>
      </c>
      <c r="C39" s="198" t="s">
        <v>313</v>
      </c>
      <c r="D39" s="198"/>
      <c r="E39" s="198" t="s">
        <v>212</v>
      </c>
      <c r="F39" s="198"/>
      <c r="G39" s="198" t="s">
        <v>213</v>
      </c>
      <c r="H39" s="198"/>
      <c r="I39" s="198" t="s">
        <v>277</v>
      </c>
      <c r="J39" s="198"/>
      <c r="K39" s="198" t="s">
        <v>137</v>
      </c>
      <c r="L39" s="198"/>
      <c r="M39" s="198"/>
      <c r="N39" s="198"/>
      <c r="O39" s="198"/>
      <c r="P39" s="198"/>
      <c r="Q39" s="198"/>
      <c r="R39" s="198"/>
      <c r="S39" s="198"/>
      <c r="T39" s="198"/>
      <c r="U39" s="198" t="s">
        <v>314</v>
      </c>
      <c r="V39" s="198"/>
      <c r="W39" s="198"/>
      <c r="X39" s="198"/>
      <c r="Y39" s="198"/>
      <c r="Z39" s="198" t="s">
        <v>281</v>
      </c>
      <c r="AA39" s="198"/>
      <c r="AB39" s="198"/>
      <c r="AC39" s="198"/>
      <c r="AD39" s="198"/>
      <c r="AE39" s="198"/>
    </row>
    <row r="40" spans="1:31" s="147" customFormat="1" ht="52.5" customHeight="1">
      <c r="A40" s="197"/>
      <c r="B40" s="198"/>
      <c r="C40" s="198"/>
      <c r="D40" s="198"/>
      <c r="E40" s="198"/>
      <c r="F40" s="198"/>
      <c r="G40" s="198"/>
      <c r="H40" s="198"/>
      <c r="I40" s="198"/>
      <c r="J40" s="198"/>
      <c r="K40" s="198" t="s">
        <v>324</v>
      </c>
      <c r="L40" s="198"/>
      <c r="M40" s="198" t="s">
        <v>325</v>
      </c>
      <c r="N40" s="198"/>
      <c r="O40" s="198" t="s">
        <v>312</v>
      </c>
      <c r="P40" s="198"/>
      <c r="Q40" s="198"/>
      <c r="R40" s="198"/>
      <c r="S40" s="198"/>
      <c r="T40" s="198"/>
      <c r="U40" s="198"/>
      <c r="V40" s="198"/>
      <c r="W40" s="198"/>
      <c r="X40" s="198"/>
      <c r="Y40" s="198"/>
      <c r="Z40" s="198"/>
      <c r="AA40" s="198"/>
      <c r="AB40" s="198"/>
      <c r="AC40" s="198"/>
      <c r="AD40" s="198"/>
      <c r="AE40" s="198"/>
    </row>
    <row r="41" spans="1:31" s="148" customFormat="1" ht="82.5" customHeight="1">
      <c r="A41" s="197"/>
      <c r="B41" s="198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 t="s">
        <v>278</v>
      </c>
      <c r="P41" s="198"/>
      <c r="Q41" s="198" t="s">
        <v>279</v>
      </c>
      <c r="R41" s="198"/>
      <c r="S41" s="198" t="s">
        <v>280</v>
      </c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98"/>
    </row>
    <row r="42" spans="1:31" s="147" customFormat="1" ht="18" customHeight="1">
      <c r="A42" s="11">
        <v>1</v>
      </c>
      <c r="B42" s="9">
        <v>2</v>
      </c>
      <c r="C42" s="198">
        <v>3</v>
      </c>
      <c r="D42" s="198"/>
      <c r="E42" s="198">
        <v>4</v>
      </c>
      <c r="F42" s="198"/>
      <c r="G42" s="198">
        <v>5</v>
      </c>
      <c r="H42" s="198"/>
      <c r="I42" s="198">
        <v>6</v>
      </c>
      <c r="J42" s="198"/>
      <c r="K42" s="201">
        <v>7</v>
      </c>
      <c r="L42" s="203"/>
      <c r="M42" s="201">
        <v>8</v>
      </c>
      <c r="N42" s="203"/>
      <c r="O42" s="198">
        <v>9</v>
      </c>
      <c r="P42" s="198"/>
      <c r="Q42" s="197">
        <v>10</v>
      </c>
      <c r="R42" s="197"/>
      <c r="S42" s="198">
        <v>11</v>
      </c>
      <c r="T42" s="198"/>
      <c r="U42" s="198">
        <v>12</v>
      </c>
      <c r="V42" s="198"/>
      <c r="W42" s="198"/>
      <c r="X42" s="198"/>
      <c r="Y42" s="198"/>
      <c r="Z42" s="198">
        <v>13</v>
      </c>
      <c r="AA42" s="198"/>
      <c r="AB42" s="198"/>
      <c r="AC42" s="198"/>
      <c r="AD42" s="198"/>
      <c r="AE42" s="198"/>
    </row>
    <row r="43" spans="1:31" s="147" customFormat="1" ht="20.100000000000001" customHeight="1">
      <c r="A43" s="143"/>
      <c r="B43" s="149"/>
      <c r="C43" s="328"/>
      <c r="D43" s="328"/>
      <c r="E43" s="198"/>
      <c r="F43" s="198"/>
      <c r="G43" s="198"/>
      <c r="H43" s="198"/>
      <c r="I43" s="198"/>
      <c r="J43" s="198"/>
      <c r="K43" s="201"/>
      <c r="L43" s="203"/>
      <c r="M43" s="201"/>
      <c r="N43" s="203"/>
      <c r="O43" s="198"/>
      <c r="P43" s="198"/>
      <c r="Q43" s="198"/>
      <c r="R43" s="198"/>
      <c r="S43" s="198"/>
      <c r="T43" s="198"/>
      <c r="U43" s="288"/>
      <c r="V43" s="288"/>
      <c r="W43" s="288"/>
      <c r="X43" s="288"/>
      <c r="Y43" s="288"/>
      <c r="Z43" s="284"/>
      <c r="AA43" s="284"/>
      <c r="AB43" s="284"/>
      <c r="AC43" s="284"/>
      <c r="AD43" s="284"/>
      <c r="AE43" s="284"/>
    </row>
    <row r="44" spans="1:31" s="147" customFormat="1" ht="20.100000000000001" customHeight="1">
      <c r="A44" s="143"/>
      <c r="B44" s="149"/>
      <c r="C44" s="328"/>
      <c r="D44" s="328"/>
      <c r="E44" s="198"/>
      <c r="F44" s="198"/>
      <c r="G44" s="198"/>
      <c r="H44" s="198"/>
      <c r="I44" s="198"/>
      <c r="J44" s="198"/>
      <c r="K44" s="201"/>
      <c r="L44" s="203"/>
      <c r="M44" s="201"/>
      <c r="N44" s="203"/>
      <c r="O44" s="198"/>
      <c r="P44" s="198"/>
      <c r="Q44" s="198"/>
      <c r="R44" s="198"/>
      <c r="S44" s="198"/>
      <c r="T44" s="198"/>
      <c r="U44" s="288"/>
      <c r="V44" s="288"/>
      <c r="W44" s="288"/>
      <c r="X44" s="288"/>
      <c r="Y44" s="288"/>
      <c r="Z44" s="284"/>
      <c r="AA44" s="284"/>
      <c r="AB44" s="284"/>
      <c r="AC44" s="284"/>
      <c r="AD44" s="284"/>
      <c r="AE44" s="284"/>
    </row>
    <row r="45" spans="1:31" s="147" customFormat="1" ht="20.100000000000001" customHeight="1">
      <c r="A45" s="285" t="s">
        <v>57</v>
      </c>
      <c r="B45" s="286"/>
      <c r="C45" s="286"/>
      <c r="D45" s="287"/>
      <c r="E45" s="198">
        <f>SUM(E43:F44)</f>
        <v>0</v>
      </c>
      <c r="F45" s="198"/>
      <c r="G45" s="198">
        <f>SUM(G43:H44)</f>
        <v>0</v>
      </c>
      <c r="H45" s="198"/>
      <c r="I45" s="198">
        <f>SUM(I43:J44)</f>
        <v>0</v>
      </c>
      <c r="J45" s="198"/>
      <c r="K45" s="198">
        <f>SUM(K43:L44)</f>
        <v>0</v>
      </c>
      <c r="L45" s="198"/>
      <c r="M45" s="198">
        <f>SUM(M43:N44)</f>
        <v>0</v>
      </c>
      <c r="N45" s="198"/>
      <c r="O45" s="198">
        <f>SUM(O43:P44)</f>
        <v>0</v>
      </c>
      <c r="P45" s="198"/>
      <c r="Q45" s="198">
        <f>SUM(Q43:R44)</f>
        <v>0</v>
      </c>
      <c r="R45" s="198"/>
      <c r="S45" s="198">
        <f>SUM(S43:T44)</f>
        <v>0</v>
      </c>
      <c r="T45" s="198"/>
      <c r="U45" s="288"/>
      <c r="V45" s="288"/>
      <c r="W45" s="288"/>
      <c r="X45" s="288"/>
      <c r="Y45" s="288"/>
      <c r="Z45" s="284"/>
      <c r="AA45" s="284"/>
      <c r="AB45" s="284"/>
      <c r="AC45" s="284"/>
      <c r="AD45" s="284"/>
      <c r="AE45" s="284"/>
    </row>
    <row r="46" spans="1:31" ht="20.100000000000001" customHeight="1">
      <c r="A46" s="120"/>
      <c r="B46" s="120"/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</row>
    <row r="47" spans="1:31" ht="20.100000000000001" customHeight="1">
      <c r="A47" s="120"/>
      <c r="B47" s="120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</row>
    <row r="48" spans="1:31" s="50" customFormat="1" ht="20.100000000000001" customHeight="1">
      <c r="C48" s="122"/>
      <c r="D48" s="122"/>
      <c r="E48" s="122"/>
      <c r="F48" s="122"/>
      <c r="G48" s="122"/>
      <c r="H48" s="122"/>
      <c r="I48" s="122"/>
      <c r="J48" s="122"/>
      <c r="K48" s="122"/>
    </row>
    <row r="49" spans="2:26" s="151" customFormat="1" ht="36" customHeight="1">
      <c r="B49" s="279" t="s">
        <v>371</v>
      </c>
      <c r="C49" s="280"/>
      <c r="D49" s="280"/>
      <c r="E49" s="280"/>
      <c r="F49" s="280"/>
      <c r="G49" s="150"/>
      <c r="H49" s="150"/>
      <c r="I49" s="150"/>
      <c r="J49" s="150"/>
      <c r="K49" s="150"/>
      <c r="L49" s="281" t="s">
        <v>247</v>
      </c>
      <c r="M49" s="281"/>
      <c r="N49" s="281"/>
      <c r="O49" s="281"/>
      <c r="P49" s="281"/>
      <c r="V49" s="282" t="s">
        <v>443</v>
      </c>
      <c r="W49" s="283"/>
      <c r="X49" s="283"/>
      <c r="Y49" s="283"/>
      <c r="Z49" s="283"/>
    </row>
    <row r="50" spans="2:26" s="50" customFormat="1" ht="19.5" customHeight="1">
      <c r="B50" s="152"/>
      <c r="C50" s="50" t="s">
        <v>77</v>
      </c>
      <c r="E50" s="152"/>
      <c r="F50" s="152"/>
      <c r="G50" s="152"/>
      <c r="H50" s="152"/>
      <c r="I50" s="152"/>
      <c r="J50" s="152"/>
      <c r="K50" s="152"/>
      <c r="M50" s="152"/>
      <c r="N50" s="50" t="s">
        <v>78</v>
      </c>
      <c r="O50" s="152"/>
      <c r="Q50" s="152"/>
      <c r="R50" s="152"/>
      <c r="S50" s="152"/>
      <c r="V50" s="187" t="s">
        <v>131</v>
      </c>
      <c r="W50" s="187"/>
      <c r="X50" s="187"/>
      <c r="Y50" s="187"/>
      <c r="Z50" s="187"/>
    </row>
    <row r="51" spans="2:26" ht="20.100000000000001" customHeight="1">
      <c r="B51" s="153"/>
      <c r="C51" s="153"/>
      <c r="D51" s="153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</row>
    <row r="52" spans="2:26" ht="20.100000000000001" customHeight="1">
      <c r="B52" s="153"/>
      <c r="C52" s="153"/>
      <c r="D52" s="153"/>
      <c r="E52" s="153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</row>
    <row r="53" spans="2:26">
      <c r="B53" s="153"/>
      <c r="C53" s="153"/>
      <c r="D53" s="153"/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</row>
    <row r="54" spans="2:26">
      <c r="B54" s="120"/>
    </row>
    <row r="57" spans="2:26">
      <c r="B57" s="154"/>
    </row>
    <row r="58" spans="2:26">
      <c r="B58" s="154"/>
    </row>
    <row r="59" spans="2:26">
      <c r="B59" s="154"/>
    </row>
    <row r="60" spans="2:26">
      <c r="B60" s="154"/>
    </row>
    <row r="61" spans="2:26">
      <c r="B61" s="154"/>
    </row>
    <row r="62" spans="2:26">
      <c r="B62" s="154"/>
    </row>
    <row r="63" spans="2:26">
      <c r="B63" s="154"/>
    </row>
  </sheetData>
  <sheetProtection formatCells="0" formatColumns="0" formatRows="0" insertColumns="0" insertRows="0" insertHyperlinks="0" deleteColumns="0" deleteRows="0" sort="0" autoFilter="0" pivotTables="0"/>
  <customSheetViews>
    <customSheetView guid="{1E3D5FB9-014E-4051-8AD5-DB0A17D05797}" scale="70" showPageBreaks="1" printArea="1" view="pageBreakPreview" topLeftCell="A14">
      <selection activeCell="N33" sqref="N33"/>
      <pageMargins left="1.1811023622047245" right="0.39370078740157483" top="0.78740157480314965" bottom="0.78740157480314965" header="0.27559055118110237" footer="0.31496062992125984"/>
      <pageSetup paperSize="9" scale="35" orientation="landscape" verticalDpi="1200" r:id="rId1"/>
      <headerFooter alignWithMargins="0"/>
    </customSheetView>
    <customSheetView guid="{43DCEB14-ADF8-4168-9283-6542A71D3CF7}" scale="70" showPageBreaks="1" printArea="1" view="pageBreakPreview" topLeftCell="A13">
      <selection activeCell="B31" sqref="B31:F31"/>
      <pageMargins left="1.1811023622047245" right="0.39370078740157483" top="0.78740157480314965" bottom="0.78740157480314965" header="0.27559055118110237" footer="0.31496062992125984"/>
      <pageSetup paperSize="9" scale="35" orientation="landscape" verticalDpi="1200" r:id="rId2"/>
      <headerFooter alignWithMargins="0"/>
    </customSheetView>
  </customSheetViews>
  <mergeCells count="202">
    <mergeCell ref="E44:F44"/>
    <mergeCell ref="C42:D42"/>
    <mergeCell ref="E42:F42"/>
    <mergeCell ref="C44:D44"/>
    <mergeCell ref="C43:D43"/>
    <mergeCell ref="E43:F43"/>
    <mergeCell ref="O42:P42"/>
    <mergeCell ref="G43:H43"/>
    <mergeCell ref="I42:J42"/>
    <mergeCell ref="K42:L42"/>
    <mergeCell ref="K43:L43"/>
    <mergeCell ref="G44:H44"/>
    <mergeCell ref="G42:H42"/>
    <mergeCell ref="I44:J44"/>
    <mergeCell ref="U44:Y44"/>
    <mergeCell ref="M45:N45"/>
    <mergeCell ref="O45:P45"/>
    <mergeCell ref="I45:J45"/>
    <mergeCell ref="S42:T42"/>
    <mergeCell ref="Z42:AE42"/>
    <mergeCell ref="Z43:AE43"/>
    <mergeCell ref="I43:J43"/>
    <mergeCell ref="Q42:R42"/>
    <mergeCell ref="S44:T44"/>
    <mergeCell ref="AC5:AE5"/>
    <mergeCell ref="AC9:AE9"/>
    <mergeCell ref="T9:V9"/>
    <mergeCell ref="W9:Y9"/>
    <mergeCell ref="Z21:AA21"/>
    <mergeCell ref="AB21:AC21"/>
    <mergeCell ref="Z15:AB15"/>
    <mergeCell ref="Z11:AB11"/>
    <mergeCell ref="Z9:AB9"/>
    <mergeCell ref="X21:Y21"/>
    <mergeCell ref="W8:Y8"/>
    <mergeCell ref="T8:V8"/>
    <mergeCell ref="T15:V15"/>
    <mergeCell ref="W11:Y11"/>
    <mergeCell ref="W15:Y15"/>
    <mergeCell ref="AC10:AE10"/>
    <mergeCell ref="T12:V12"/>
    <mergeCell ref="T13:V13"/>
    <mergeCell ref="T14:V14"/>
    <mergeCell ref="W12:Y12"/>
    <mergeCell ref="W13:Y13"/>
    <mergeCell ref="W14:Y14"/>
    <mergeCell ref="AC12:AE12"/>
    <mergeCell ref="AC13:AE13"/>
    <mergeCell ref="T6:V6"/>
    <mergeCell ref="A4:A5"/>
    <mergeCell ref="B4:B5"/>
    <mergeCell ref="C4:F5"/>
    <mergeCell ref="G4:L5"/>
    <mergeCell ref="Z7:AB7"/>
    <mergeCell ref="O41:P41"/>
    <mergeCell ref="I39:J41"/>
    <mergeCell ref="K40:L41"/>
    <mergeCell ref="G22:P22"/>
    <mergeCell ref="G39:H41"/>
    <mergeCell ref="B33:F33"/>
    <mergeCell ref="Q5:S5"/>
    <mergeCell ref="Q7:S7"/>
    <mergeCell ref="Q11:S11"/>
    <mergeCell ref="C12:F12"/>
    <mergeCell ref="C13:F13"/>
    <mergeCell ref="C14:F14"/>
    <mergeCell ref="G12:L12"/>
    <mergeCell ref="G13:L13"/>
    <mergeCell ref="G14:L14"/>
    <mergeCell ref="M12:P12"/>
    <mergeCell ref="M13:P13"/>
    <mergeCell ref="M14:P14"/>
    <mergeCell ref="AC8:AE8"/>
    <mergeCell ref="Z8:AB8"/>
    <mergeCell ref="AC7:AE7"/>
    <mergeCell ref="T7:V7"/>
    <mergeCell ref="W7:Y7"/>
    <mergeCell ref="M4:P5"/>
    <mergeCell ref="C8:F8"/>
    <mergeCell ref="C7:F7"/>
    <mergeCell ref="G7:L7"/>
    <mergeCell ref="G6:L6"/>
    <mergeCell ref="M7:P7"/>
    <mergeCell ref="M6:P6"/>
    <mergeCell ref="M8:P8"/>
    <mergeCell ref="C6:F6"/>
    <mergeCell ref="G8:L8"/>
    <mergeCell ref="Q4:AE4"/>
    <mergeCell ref="T5:V5"/>
    <mergeCell ref="W5:Y5"/>
    <mergeCell ref="Z5:AB5"/>
    <mergeCell ref="AC6:AE6"/>
    <mergeCell ref="Q6:S6"/>
    <mergeCell ref="Q8:S8"/>
    <mergeCell ref="Z6:AB6"/>
    <mergeCell ref="W6:Y6"/>
    <mergeCell ref="AC15:AE15"/>
    <mergeCell ref="AD21:AE21"/>
    <mergeCell ref="X20:AE20"/>
    <mergeCell ref="A15:L15"/>
    <mergeCell ref="M15:P15"/>
    <mergeCell ref="Q15:S15"/>
    <mergeCell ref="C9:F9"/>
    <mergeCell ref="G9:L9"/>
    <mergeCell ref="M9:P9"/>
    <mergeCell ref="Q9:S9"/>
    <mergeCell ref="C11:F11"/>
    <mergeCell ref="G11:L11"/>
    <mergeCell ref="M11:P11"/>
    <mergeCell ref="C10:F10"/>
    <mergeCell ref="G10:L10"/>
    <mergeCell ref="T10:V10"/>
    <mergeCell ref="W10:Y10"/>
    <mergeCell ref="M10:P10"/>
    <mergeCell ref="Q10:S10"/>
    <mergeCell ref="Z10:AB10"/>
    <mergeCell ref="Q19:U21"/>
    <mergeCell ref="T11:V11"/>
    <mergeCell ref="AC14:AE14"/>
    <mergeCell ref="AC11:AE11"/>
    <mergeCell ref="AD23:AE23"/>
    <mergeCell ref="AB23:AC23"/>
    <mergeCell ref="AB24:AC24"/>
    <mergeCell ref="Z24:AA24"/>
    <mergeCell ref="Z23:AA23"/>
    <mergeCell ref="X23:Y23"/>
    <mergeCell ref="X24:Y24"/>
    <mergeCell ref="A19:A21"/>
    <mergeCell ref="B19:B21"/>
    <mergeCell ref="C19:F21"/>
    <mergeCell ref="G19:P21"/>
    <mergeCell ref="V19:AE19"/>
    <mergeCell ref="V20:W21"/>
    <mergeCell ref="C23:F23"/>
    <mergeCell ref="G23:P23"/>
    <mergeCell ref="Q23:U23"/>
    <mergeCell ref="V23:W23"/>
    <mergeCell ref="AB22:AC22"/>
    <mergeCell ref="AD22:AE22"/>
    <mergeCell ref="X22:Y22"/>
    <mergeCell ref="V22:W22"/>
    <mergeCell ref="Q22:U22"/>
    <mergeCell ref="C22:F22"/>
    <mergeCell ref="Z22:AA22"/>
    <mergeCell ref="AB25:AC25"/>
    <mergeCell ref="AD25:AE25"/>
    <mergeCell ref="C24:F24"/>
    <mergeCell ref="G24:P24"/>
    <mergeCell ref="Q24:U24"/>
    <mergeCell ref="V24:W24"/>
    <mergeCell ref="AD24:AE24"/>
    <mergeCell ref="X25:Y25"/>
    <mergeCell ref="V25:W25"/>
    <mergeCell ref="Z25:AA25"/>
    <mergeCell ref="AB1:AE1"/>
    <mergeCell ref="S43:T43"/>
    <mergeCell ref="A25:U25"/>
    <mergeCell ref="M44:N44"/>
    <mergeCell ref="M43:N43"/>
    <mergeCell ref="M40:N41"/>
    <mergeCell ref="S41:T41"/>
    <mergeCell ref="M42:N42"/>
    <mergeCell ref="Q44:R44"/>
    <mergeCell ref="Q43:R43"/>
    <mergeCell ref="U39:Y41"/>
    <mergeCell ref="K39:T39"/>
    <mergeCell ref="S29:V29"/>
    <mergeCell ref="B29:F30"/>
    <mergeCell ref="A34:F34"/>
    <mergeCell ref="A29:A30"/>
    <mergeCell ref="B31:F31"/>
    <mergeCell ref="B39:B41"/>
    <mergeCell ref="C39:D41"/>
    <mergeCell ref="E39:F41"/>
    <mergeCell ref="B32:F32"/>
    <mergeCell ref="A35:F35"/>
    <mergeCell ref="A39:A41"/>
    <mergeCell ref="O40:T40"/>
    <mergeCell ref="V50:Z50"/>
    <mergeCell ref="B49:F49"/>
    <mergeCell ref="L49:P49"/>
    <mergeCell ref="V49:Z49"/>
    <mergeCell ref="W29:Z29"/>
    <mergeCell ref="K29:N29"/>
    <mergeCell ref="O29:R29"/>
    <mergeCell ref="Z45:AE45"/>
    <mergeCell ref="A45:D45"/>
    <mergeCell ref="Q45:R45"/>
    <mergeCell ref="K45:L45"/>
    <mergeCell ref="S45:T45"/>
    <mergeCell ref="U45:Y45"/>
    <mergeCell ref="O43:P43"/>
    <mergeCell ref="O44:P44"/>
    <mergeCell ref="Z39:AE41"/>
    <mergeCell ref="K44:L44"/>
    <mergeCell ref="Q41:R41"/>
    <mergeCell ref="G29:J29"/>
    <mergeCell ref="E45:F45"/>
    <mergeCell ref="G45:H45"/>
    <mergeCell ref="Z44:AE44"/>
    <mergeCell ref="U42:Y42"/>
    <mergeCell ref="U43:Y43"/>
  </mergeCells>
  <phoneticPr fontId="3" type="noConversion"/>
  <pageMargins left="1.1811023622047245" right="0.39370078740157483" top="0.78740157480314965" bottom="0.78740157480314965" header="0.27559055118110237" footer="0.31496062992125984"/>
  <pageSetup paperSize="9" scale="35" orientation="landscape" verticalDpi="120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13</vt:i4>
      </vt:variant>
    </vt:vector>
  </HeadingPairs>
  <TitlesOfParts>
    <vt:vector size="21" baseType="lpstr">
      <vt:lpstr>Осн. фін. пок.</vt:lpstr>
      <vt:lpstr>I. Фін результат</vt:lpstr>
      <vt:lpstr>ІІ. Розр. з бюджетом</vt:lpstr>
      <vt:lpstr>ІІІ. Рух грош. коштів</vt:lpstr>
      <vt:lpstr>IV. Кап. інвестиції</vt:lpstr>
      <vt:lpstr> V. Коефіцієнти</vt:lpstr>
      <vt:lpstr>6.1. Інша інфо_1</vt:lpstr>
      <vt:lpstr>6.2. Інша інфо_2</vt:lpstr>
      <vt:lpstr>' V. Коефіцієнти'!Заголовки_для_печати</vt:lpstr>
      <vt:lpstr>'I. Фін результат'!Заголовки_для_печати</vt:lpstr>
      <vt:lpstr>'ІІ. Розр. з бюджетом'!Заголовки_для_печати</vt:lpstr>
      <vt:lpstr>'ІІІ. Рух грош. коштів'!Заголовки_для_печати</vt:lpstr>
      <vt:lpstr>'Осн. фін. пок.'!Заголовки_для_печати</vt:lpstr>
      <vt:lpstr>' V. Коефіцієнти'!Область_печати</vt:lpstr>
      <vt:lpstr>'6.1. Інша інфо_1'!Область_печати</vt:lpstr>
      <vt:lpstr>'6.2. Інша інфо_2'!Область_печати</vt:lpstr>
      <vt:lpstr>'I. Фін результат'!Область_печати</vt:lpstr>
      <vt:lpstr>'IV. Кап. інвестиції'!Область_печати</vt:lpstr>
      <vt:lpstr>'ІІ. Розр. з бюджетом'!Область_печати</vt:lpstr>
      <vt:lpstr>'ІІІ. Рух грош. коштів'!Область_печати</vt:lpstr>
      <vt:lpstr>'Осн. фін. пок.'!Область_печати</vt:lpstr>
    </vt:vector>
  </TitlesOfParts>
  <Company>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USER</cp:lastModifiedBy>
  <cp:lastPrinted>2024-10-30T12:43:52Z</cp:lastPrinted>
  <dcterms:created xsi:type="dcterms:W3CDTF">2003-03-13T16:00:22Z</dcterms:created>
  <dcterms:modified xsi:type="dcterms:W3CDTF">2024-10-30T13:13:57Z</dcterms:modified>
</cp:coreProperties>
</file>