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345"/>
  </bookViews>
  <sheets>
    <sheet name="Додаток 2 Фін.звіт" sheetId="1" r:id="rId1"/>
  </sheets>
  <definedNames>
    <definedName name="_xlnm.Print_Area" localSheetId="0">'Додаток 2 Фін.звіт'!$A$1:$J$93</definedName>
  </definedNames>
  <calcPr calcId="125725" refMode="R1C1"/>
</workbook>
</file>

<file path=xl/calcChain.xml><?xml version="1.0" encoding="utf-8"?>
<calcChain xmlns="http://schemas.openxmlformats.org/spreadsheetml/2006/main">
  <c r="H84" i="1"/>
  <c r="D84"/>
  <c r="H83"/>
  <c r="G83"/>
  <c r="D83"/>
  <c r="C83"/>
  <c r="H81"/>
  <c r="D81"/>
  <c r="G80"/>
  <c r="C80"/>
  <c r="H76"/>
  <c r="C76"/>
  <c r="F76" s="1"/>
  <c r="D75"/>
  <c r="H75" s="1"/>
  <c r="C75"/>
  <c r="G75" s="1"/>
  <c r="G74"/>
  <c r="D74"/>
  <c r="H74" s="1"/>
  <c r="J73"/>
  <c r="I73"/>
  <c r="F73"/>
  <c r="E73"/>
  <c r="G72"/>
  <c r="E72"/>
  <c r="D72"/>
  <c r="H72" s="1"/>
  <c r="D71"/>
  <c r="H71" s="1"/>
  <c r="C71"/>
  <c r="G71" s="1"/>
  <c r="D70"/>
  <c r="J68"/>
  <c r="F68"/>
  <c r="J64"/>
  <c r="I64"/>
  <c r="F64"/>
  <c r="E64"/>
  <c r="J63"/>
  <c r="I63"/>
  <c r="F63"/>
  <c r="E63"/>
  <c r="J62"/>
  <c r="I62"/>
  <c r="F62"/>
  <c r="E62"/>
  <c r="J61"/>
  <c r="I61"/>
  <c r="F61"/>
  <c r="E61"/>
  <c r="H60"/>
  <c r="J60" s="1"/>
  <c r="G60"/>
  <c r="D60"/>
  <c r="F60" s="1"/>
  <c r="C60"/>
  <c r="J59"/>
  <c r="I59"/>
  <c r="F59"/>
  <c r="E59"/>
  <c r="J58"/>
  <c r="I58"/>
  <c r="F58"/>
  <c r="E58"/>
  <c r="J57"/>
  <c r="I57"/>
  <c r="F57"/>
  <c r="E57"/>
  <c r="J56"/>
  <c r="I56"/>
  <c r="F56"/>
  <c r="E56"/>
  <c r="H55"/>
  <c r="J55" s="1"/>
  <c r="G55"/>
  <c r="D55"/>
  <c r="F55" s="1"/>
  <c r="C55"/>
  <c r="H53"/>
  <c r="C53"/>
  <c r="F53" s="1"/>
  <c r="J52"/>
  <c r="I52"/>
  <c r="F52"/>
  <c r="E52"/>
  <c r="J51"/>
  <c r="I51"/>
  <c r="F51"/>
  <c r="E51"/>
  <c r="H50"/>
  <c r="E50"/>
  <c r="C50"/>
  <c r="F50" s="1"/>
  <c r="G49"/>
  <c r="D49"/>
  <c r="H49" s="1"/>
  <c r="J48"/>
  <c r="I48"/>
  <c r="F48"/>
  <c r="E48"/>
  <c r="C47"/>
  <c r="D46"/>
  <c r="H46" s="1"/>
  <c r="C46"/>
  <c r="G46" s="1"/>
  <c r="H45"/>
  <c r="G45"/>
  <c r="I45" s="1"/>
  <c r="F45"/>
  <c r="E45"/>
  <c r="D44"/>
  <c r="C44"/>
  <c r="E44" s="1"/>
  <c r="H40"/>
  <c r="G40"/>
  <c r="I40" s="1"/>
  <c r="F40"/>
  <c r="E40"/>
  <c r="H39"/>
  <c r="C39"/>
  <c r="F39" s="1"/>
  <c r="H38"/>
  <c r="C38"/>
  <c r="F38" s="1"/>
  <c r="H37"/>
  <c r="C37"/>
  <c r="F37" s="1"/>
  <c r="D36"/>
  <c r="H36" s="1"/>
  <c r="C36"/>
  <c r="G36" s="1"/>
  <c r="H35"/>
  <c r="G35"/>
  <c r="F35"/>
  <c r="E35"/>
  <c r="H34"/>
  <c r="C34"/>
  <c r="F34" s="1"/>
  <c r="H33"/>
  <c r="G33"/>
  <c r="I33" s="1"/>
  <c r="F33"/>
  <c r="E33"/>
  <c r="H32"/>
  <c r="C32"/>
  <c r="F32" s="1"/>
  <c r="H31"/>
  <c r="C31"/>
  <c r="F31" s="1"/>
  <c r="H30"/>
  <c r="C30"/>
  <c r="F30" s="1"/>
  <c r="H29"/>
  <c r="C29"/>
  <c r="J27"/>
  <c r="I27"/>
  <c r="F27"/>
  <c r="E27"/>
  <c r="H26"/>
  <c r="G26"/>
  <c r="I26" s="1"/>
  <c r="F26"/>
  <c r="E26"/>
  <c r="J25"/>
  <c r="I25"/>
  <c r="F25"/>
  <c r="E25"/>
  <c r="J24"/>
  <c r="I24"/>
  <c r="F24"/>
  <c r="E24"/>
  <c r="J23"/>
  <c r="I23"/>
  <c r="F23"/>
  <c r="E23"/>
  <c r="H22"/>
  <c r="G22"/>
  <c r="I22" s="1"/>
  <c r="C22"/>
  <c r="F22" s="1"/>
  <c r="H21"/>
  <c r="C21"/>
  <c r="F21" s="1"/>
  <c r="H20"/>
  <c r="C20"/>
  <c r="F20" s="1"/>
  <c r="J19"/>
  <c r="I19"/>
  <c r="F19"/>
  <c r="E19"/>
  <c r="D18"/>
  <c r="H17"/>
  <c r="C17"/>
  <c r="G17" s="1"/>
  <c r="G16" s="1"/>
  <c r="D16"/>
  <c r="C16"/>
  <c r="E16" s="1"/>
  <c r="J15"/>
  <c r="I15"/>
  <c r="F15"/>
  <c r="E15"/>
  <c r="J14"/>
  <c r="I14"/>
  <c r="F14"/>
  <c r="E14"/>
  <c r="H13"/>
  <c r="G13"/>
  <c r="D13"/>
  <c r="C13"/>
  <c r="D41" l="1"/>
  <c r="F16"/>
  <c r="F17"/>
  <c r="E20"/>
  <c r="E22"/>
  <c r="J22"/>
  <c r="J26"/>
  <c r="E30"/>
  <c r="E32"/>
  <c r="J32"/>
  <c r="J33"/>
  <c r="J35"/>
  <c r="E37"/>
  <c r="E39"/>
  <c r="J39"/>
  <c r="J40"/>
  <c r="F44"/>
  <c r="J45"/>
  <c r="G50"/>
  <c r="I50" s="1"/>
  <c r="C70"/>
  <c r="E76"/>
  <c r="G20"/>
  <c r="I20" s="1"/>
  <c r="C42"/>
  <c r="G30"/>
  <c r="I30" s="1"/>
  <c r="G32"/>
  <c r="I32" s="1"/>
  <c r="G37"/>
  <c r="I37" s="1"/>
  <c r="G39"/>
  <c r="I39" s="1"/>
  <c r="G44"/>
  <c r="F70"/>
  <c r="G76"/>
  <c r="I76" s="1"/>
  <c r="J36"/>
  <c r="I36"/>
  <c r="I46"/>
  <c r="J46"/>
  <c r="H44"/>
  <c r="J49"/>
  <c r="I49"/>
  <c r="H47"/>
  <c r="I72"/>
  <c r="J72"/>
  <c r="J75"/>
  <c r="I75"/>
  <c r="G70"/>
  <c r="J71"/>
  <c r="H70"/>
  <c r="I71"/>
  <c r="J74"/>
  <c r="I74"/>
  <c r="J17"/>
  <c r="F13"/>
  <c r="J13"/>
  <c r="H16"/>
  <c r="H41" s="1"/>
  <c r="E17"/>
  <c r="I17"/>
  <c r="C18"/>
  <c r="F18" s="1"/>
  <c r="E21"/>
  <c r="G21"/>
  <c r="I21" s="1"/>
  <c r="E29"/>
  <c r="G29"/>
  <c r="I29"/>
  <c r="E31"/>
  <c r="G31"/>
  <c r="I31" s="1"/>
  <c r="E34"/>
  <c r="G34"/>
  <c r="J34" s="1"/>
  <c r="I35"/>
  <c r="E36"/>
  <c r="E38"/>
  <c r="G38"/>
  <c r="J38" s="1"/>
  <c r="D42"/>
  <c r="D66" s="1"/>
  <c r="H42"/>
  <c r="F46"/>
  <c r="D47"/>
  <c r="E49"/>
  <c r="E53"/>
  <c r="G53"/>
  <c r="G47" s="1"/>
  <c r="E55"/>
  <c r="I55"/>
  <c r="E60"/>
  <c r="I60"/>
  <c r="E70"/>
  <c r="E71"/>
  <c r="F72"/>
  <c r="E74"/>
  <c r="E75"/>
  <c r="E13"/>
  <c r="I13"/>
  <c r="H18"/>
  <c r="F29"/>
  <c r="F36"/>
  <c r="E46"/>
  <c r="F49"/>
  <c r="F71"/>
  <c r="F74"/>
  <c r="F75"/>
  <c r="J37" l="1"/>
  <c r="J30"/>
  <c r="I34"/>
  <c r="J50"/>
  <c r="J76"/>
  <c r="J20"/>
  <c r="D67"/>
  <c r="H66"/>
  <c r="I18"/>
  <c r="E47"/>
  <c r="F47"/>
  <c r="I16"/>
  <c r="J16"/>
  <c r="J70"/>
  <c r="I70"/>
  <c r="I47"/>
  <c r="J47"/>
  <c r="G18"/>
  <c r="G41" s="1"/>
  <c r="J41" s="1"/>
  <c r="J31"/>
  <c r="J21"/>
  <c r="I53"/>
  <c r="I38"/>
  <c r="G42"/>
  <c r="I42" s="1"/>
  <c r="E18"/>
  <c r="C41"/>
  <c r="J29"/>
  <c r="E42"/>
  <c r="F42"/>
  <c r="I44"/>
  <c r="J44"/>
  <c r="J53"/>
  <c r="C66" l="1"/>
  <c r="E41"/>
  <c r="F41"/>
  <c r="H67"/>
  <c r="J42"/>
  <c r="G66"/>
  <c r="G67" s="1"/>
  <c r="J18"/>
  <c r="I41"/>
  <c r="J67" l="1"/>
  <c r="I67"/>
  <c r="C67"/>
  <c r="E66"/>
  <c r="F66"/>
  <c r="I66"/>
  <c r="J66"/>
  <c r="F67" l="1"/>
  <c r="E67"/>
</calcChain>
</file>

<file path=xl/sharedStrings.xml><?xml version="1.0" encoding="utf-8"?>
<sst xmlns="http://schemas.openxmlformats.org/spreadsheetml/2006/main" count="112" uniqueCount="103">
  <si>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</si>
  <si>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</si>
  <si>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</si>
  <si>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 xml:space="preserve"> Комунального некомерційного підприємства "Лівобережна стоматологічна поліклініка" Дніпровської міської ради</t>
  </si>
  <si>
    <t>(назва підприємства)</t>
  </si>
  <si>
    <t>за І квартал  2021 року</t>
  </si>
  <si>
    <t>грн.</t>
  </si>
  <si>
    <t>Показники </t>
  </si>
  <si>
    <t>Код рядка</t>
  </si>
  <si>
    <t>Звітний період ( І квартал 2021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</si>
  <si>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</si>
  <si>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</si>
  <si>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</si>
  <si>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</si>
  <si>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</si>
  <si>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</si>
  <si>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</si>
  <si>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</si>
  <si>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</si>
  <si>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</si>
  <si>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</si>
  <si>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</si>
  <si>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</si>
  <si>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</si>
  <si>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</si>
  <si>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</si>
  <si>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</si>
  <si>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</si>
  <si>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</si>
  <si>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</si>
  <si>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</si>
  <si>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</si>
  <si>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</si>
  <si>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</si>
  <si>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</si>
  <si>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</si>
  <si>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 від безоплатно отриманих ІНМА)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</si>
  <si>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</si>
  <si>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</si>
  <si>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</si>
  <si>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</si>
  <si>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</si>
  <si>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</si>
  <si>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</si>
  <si>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</si>
  <si>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</si>
  <si>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</si>
  <si>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</si>
  <si>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</si>
  <si>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</si>
  <si>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АМОРТИЗАЦІЯ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</si>
  <si>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</si>
  <si>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</si>
  <si>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</si>
  <si>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</si>
  <si>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</si>
  <si>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</si>
  <si>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</si>
  <si>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</si>
  <si>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</si>
  <si>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</si>
  <si>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</si>
  <si>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</si>
  <si>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</si>
  <si>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</si>
  <si>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</si>
  <si>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</si>
  <si>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</si>
  <si>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</si>
  <si>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</si>
  <si>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</si>
  <si>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</si>
  <si>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</si>
  <si>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</si>
  <si>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</si>
  <si>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</si>
  <si>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</si>
  <si>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</si>
  <si>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</si>
  <si>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</si>
  <si>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</si>
  <si>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</si>
  <si>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</si>
  <si>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</si>
  <si>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</si>
  <si>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</si>
  <si>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31.12.20</t>
  </si>
  <si>
    <t>на 30.03.21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</si>
  <si>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</si>
  <si>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</si>
  <si>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</si>
  <si>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</si>
  <si>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</si>
  <si>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</si>
  <si>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</si>
  <si>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</si>
  <si>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</si>
  <si>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</si>
  <si>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М.Г. Віннікова</t>
  </si>
  <si>
    <t>(підпис)</t>
  </si>
  <si>
    <t xml:space="preserve">                  (П.І.Б.)</t>
  </si>
  <si>
    <t>Заступник генерального директора з економічних питань</t>
  </si>
  <si>
    <t>Т.П. Копоть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</si>
</sst>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43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 applyProtection="1">
      <alignment horizontal="right" vertical="center" wrapText="1"/>
      <protection locked="0"/>
    </xf>
    <xf numFmtId="0" fontId="5" fillId="0" borderId="0" xfId="1" applyFont="1" applyFill="1" applyAlignment="1" applyProtection="1">
      <alignment horizontal="right" vertical="center" wrapText="1"/>
      <protection locked="0"/>
    </xf>
    <xf numFmtId="0" fontId="6" fillId="0" borderId="0" xfId="1" applyFont="1" applyFill="1" applyAlignment="1" applyProtection="1">
      <alignment horizontal="right" vertical="center"/>
      <protection locked="0"/>
    </xf>
    <xf numFmtId="0" fontId="3" fillId="0" borderId="0" xfId="1" applyFont="1" applyAlignment="1">
      <alignment horizontal="right"/>
    </xf>
    <xf numFmtId="0" fontId="7" fillId="2" borderId="0" xfId="1" applyFont="1" applyFill="1"/>
    <xf numFmtId="0" fontId="7" fillId="0" borderId="0" xfId="1" applyFont="1"/>
    <xf numFmtId="0" fontId="8" fillId="0" borderId="0" xfId="1" applyFont="1" applyFill="1" applyAlignment="1" applyProtection="1">
      <alignment horizontal="righ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right" vertical="center" wrapText="1"/>
      <protection locked="0"/>
    </xf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11" fillId="3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11" fillId="0" borderId="3" xfId="1" applyFont="1" applyFill="1" applyBorder="1" applyAlignment="1">
      <alignment horizontal="right" vertical="center" wrapText="1"/>
    </xf>
    <xf numFmtId="0" fontId="11" fillId="0" borderId="6" xfId="1" applyFont="1" applyFill="1" applyBorder="1" applyAlignment="1">
      <alignment horizontal="right" vertical="center" wrapText="1"/>
    </xf>
    <xf numFmtId="0" fontId="11" fillId="0" borderId="6" xfId="1" applyFont="1" applyFill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5" fillId="3" borderId="2" xfId="0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/>
    </xf>
    <xf numFmtId="0" fontId="11" fillId="0" borderId="6" xfId="0" applyFont="1" applyFill="1" applyBorder="1"/>
    <xf numFmtId="4" fontId="11" fillId="0" borderId="15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vertical="center" wrapText="1"/>
    </xf>
    <xf numFmtId="0" fontId="5" fillId="0" borderId="3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165" fontId="5" fillId="0" borderId="6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1" fillId="0" borderId="6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right" vertical="center" wrapText="1"/>
    </xf>
    <xf numFmtId="165" fontId="11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Alignment="1">
      <alignment horizontal="right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0" xfId="1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5" fillId="3" borderId="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right" vertical="center" wrapText="1"/>
    </xf>
  </cellXfs>
  <cellStyles count="3">
    <cellStyle name="Звичайний 2" xfId="2"/>
    <cellStyle name="Звичайний 2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A26" sqref="A26"/>
    </sheetView>
  </sheetViews>
  <sheetFormatPr defaultRowHeight="18"/>
  <cols>
    <col min="1" max="1" width="72.5703125" style="115" customWidth="1"/>
    <col min="2" max="2" width="7.140625" style="115" customWidth="1"/>
    <col min="3" max="3" width="14.7109375" style="3" customWidth="1"/>
    <col min="4" max="4" width="13" style="3" customWidth="1"/>
    <col min="5" max="5" width="14.7109375" style="3" customWidth="1"/>
    <col min="6" max="6" width="13.85546875" style="3" customWidth="1"/>
    <col min="7" max="7" width="15.5703125" style="3" customWidth="1"/>
    <col min="8" max="8" width="14.140625" style="3" customWidth="1"/>
    <col min="9" max="9" width="15" style="3" customWidth="1"/>
    <col min="10" max="10" width="13.42578125" style="7" customWidth="1"/>
    <col min="11" max="16384" width="9.140625" style="9"/>
  </cols>
  <sheetData>
    <row r="1" spans="1:10" ht="13.9" customHeight="1">
      <c r="A1" s="1"/>
      <c r="B1" s="1"/>
      <c r="C1" s="2"/>
      <c r="F1" s="4"/>
      <c r="G1" s="5" t="s">
        <v>0</v>
      </c>
      <c r="H1" s="6"/>
    </row>
    <row r="2" spans="1:10" ht="20.45" customHeight="1">
      <c r="A2" s="1"/>
      <c r="B2" s="1"/>
      <c r="C2" s="2"/>
      <c r="E2" s="10"/>
      <c r="F2" s="10"/>
      <c r="G2" s="133" t="s">
        <v>1</v>
      </c>
      <c r="H2" s="133"/>
      <c r="I2" s="133"/>
      <c r="J2" s="133"/>
    </row>
    <row r="3" spans="1:10" s="8" customFormat="1" ht="16.899999999999999" customHeight="1">
      <c r="A3" s="11"/>
      <c r="B3" s="1"/>
      <c r="C3" s="2"/>
      <c r="D3" s="3"/>
      <c r="E3" s="10"/>
      <c r="F3" s="10"/>
      <c r="G3" s="10"/>
      <c r="H3" s="10"/>
      <c r="I3" s="10"/>
      <c r="J3" s="12"/>
    </row>
    <row r="4" spans="1:10" s="8" customFormat="1" ht="16.899999999999999" customHeight="1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s="8" customFormat="1" ht="18.75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s="8" customFormat="1" ht="13.15" customHeight="1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s="8" customFormat="1" ht="20.45" customHeight="1">
      <c r="A7" s="137" t="s">
        <v>5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s="8" customFormat="1" ht="19.5" customHeight="1">
      <c r="A8" s="13"/>
      <c r="B8" s="14"/>
      <c r="C8" s="15"/>
      <c r="D8" s="15"/>
      <c r="E8" s="15"/>
      <c r="F8" s="15"/>
      <c r="G8" s="3"/>
      <c r="H8" s="3"/>
      <c r="I8" s="16"/>
      <c r="J8" s="7" t="s">
        <v>6</v>
      </c>
    </row>
    <row r="9" spans="1:10" s="8" customFormat="1" ht="30" customHeight="1">
      <c r="A9" s="138" t="s">
        <v>7</v>
      </c>
      <c r="B9" s="138" t="s">
        <v>8</v>
      </c>
      <c r="C9" s="139" t="s">
        <v>9</v>
      </c>
      <c r="D9" s="140"/>
      <c r="E9" s="140"/>
      <c r="F9" s="141"/>
      <c r="G9" s="142" t="s">
        <v>10</v>
      </c>
      <c r="H9" s="142"/>
      <c r="I9" s="142"/>
      <c r="J9" s="142"/>
    </row>
    <row r="10" spans="1:10" s="21" customFormat="1" ht="36" customHeight="1">
      <c r="A10" s="138"/>
      <c r="B10" s="138"/>
      <c r="C10" s="17" t="s">
        <v>11</v>
      </c>
      <c r="D10" s="17" t="s">
        <v>12</v>
      </c>
      <c r="E10" s="17" t="s">
        <v>13</v>
      </c>
      <c r="F10" s="18" t="s">
        <v>14</v>
      </c>
      <c r="G10" s="17" t="s">
        <v>11</v>
      </c>
      <c r="H10" s="17" t="s">
        <v>12</v>
      </c>
      <c r="I10" s="19" t="s">
        <v>13</v>
      </c>
      <c r="J10" s="20" t="s">
        <v>14</v>
      </c>
    </row>
    <row r="11" spans="1:10" s="8" customFormat="1">
      <c r="A11" s="22" t="s">
        <v>15</v>
      </c>
      <c r="B11" s="22" t="s">
        <v>16</v>
      </c>
      <c r="C11" s="23">
        <v>3</v>
      </c>
      <c r="D11" s="23">
        <v>4</v>
      </c>
      <c r="E11" s="23">
        <v>5</v>
      </c>
      <c r="F11" s="24">
        <v>6</v>
      </c>
      <c r="G11" s="25">
        <v>7</v>
      </c>
      <c r="H11" s="26">
        <v>8</v>
      </c>
      <c r="I11" s="26">
        <v>9</v>
      </c>
      <c r="J11" s="27">
        <v>10</v>
      </c>
    </row>
    <row r="12" spans="1:10" s="8" customFormat="1" ht="13.9" customHeight="1">
      <c r="A12" s="124" t="s">
        <v>17</v>
      </c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s="8" customFormat="1" ht="13.9" customHeight="1">
      <c r="A13" s="28" t="s">
        <v>18</v>
      </c>
      <c r="B13" s="29" t="s">
        <v>19</v>
      </c>
      <c r="C13" s="30">
        <f>C14+C15</f>
        <v>0</v>
      </c>
      <c r="D13" s="30">
        <f>D14+D15</f>
        <v>0</v>
      </c>
      <c r="E13" s="30">
        <f>D13-C13</f>
        <v>0</v>
      </c>
      <c r="F13" s="31" t="e">
        <f>(D13/C13)*100</f>
        <v>#DIV/0!</v>
      </c>
      <c r="G13" s="30">
        <f>G14+G15</f>
        <v>0</v>
      </c>
      <c r="H13" s="30">
        <f>H14+H15</f>
        <v>0</v>
      </c>
      <c r="I13" s="30">
        <f>H13-G13</f>
        <v>0</v>
      </c>
      <c r="J13" s="32" t="e">
        <f t="shared" ref="J13:J24" si="0">(H13/G13)*100</f>
        <v>#DIV/0!</v>
      </c>
    </row>
    <row r="14" spans="1:10" s="36" customFormat="1">
      <c r="A14" s="33" t="s">
        <v>20</v>
      </c>
      <c r="B14" s="34" t="s">
        <v>21</v>
      </c>
      <c r="C14" s="35">
        <v>0</v>
      </c>
      <c r="D14" s="35"/>
      <c r="E14" s="30">
        <f t="shared" ref="E14:E67" si="1">D14-C14</f>
        <v>0</v>
      </c>
      <c r="F14" s="31" t="e">
        <f t="shared" ref="F14:F42" si="2">(D14/C14)*100</f>
        <v>#DIV/0!</v>
      </c>
      <c r="G14" s="35"/>
      <c r="H14" s="35"/>
      <c r="I14" s="30">
        <f t="shared" ref="I14:I24" si="3">H14-G14</f>
        <v>0</v>
      </c>
      <c r="J14" s="32" t="e">
        <f t="shared" si="0"/>
        <v>#DIV/0!</v>
      </c>
    </row>
    <row r="15" spans="1:10" s="36" customFormat="1">
      <c r="A15" s="37" t="s">
        <v>22</v>
      </c>
      <c r="B15" s="38" t="s">
        <v>23</v>
      </c>
      <c r="C15" s="39">
        <v>0</v>
      </c>
      <c r="D15" s="39"/>
      <c r="E15" s="30">
        <f t="shared" si="1"/>
        <v>0</v>
      </c>
      <c r="F15" s="31" t="e">
        <f t="shared" si="2"/>
        <v>#DIV/0!</v>
      </c>
      <c r="G15" s="40"/>
      <c r="H15" s="41"/>
      <c r="I15" s="30">
        <f t="shared" si="3"/>
        <v>0</v>
      </c>
      <c r="J15" s="32" t="e">
        <f t="shared" si="0"/>
        <v>#DIV/0!</v>
      </c>
    </row>
    <row r="16" spans="1:10" s="36" customFormat="1">
      <c r="A16" s="42" t="s">
        <v>24</v>
      </c>
      <c r="B16" s="43" t="s">
        <v>25</v>
      </c>
      <c r="C16" s="44">
        <f>C17</f>
        <v>5961713</v>
      </c>
      <c r="D16" s="44">
        <f>D17</f>
        <v>3986905.71</v>
      </c>
      <c r="E16" s="45">
        <f t="shared" si="1"/>
        <v>-1974807.29</v>
      </c>
      <c r="F16" s="46">
        <f t="shared" si="2"/>
        <v>66.875170106310051</v>
      </c>
      <c r="G16" s="44">
        <f>G17</f>
        <v>5961713</v>
      </c>
      <c r="H16" s="44">
        <f>H17</f>
        <v>3986905.71</v>
      </c>
      <c r="I16" s="45">
        <f t="shared" si="3"/>
        <v>-1974807.29</v>
      </c>
      <c r="J16" s="47">
        <f t="shared" si="0"/>
        <v>66.875170106310051</v>
      </c>
    </row>
    <row r="17" spans="1:10" s="36" customFormat="1" ht="44.25" customHeight="1">
      <c r="A17" s="48" t="s">
        <v>26</v>
      </c>
      <c r="B17" s="49" t="s">
        <v>27</v>
      </c>
      <c r="C17" s="50">
        <f>6673794.66-712081.66</f>
        <v>5961713</v>
      </c>
      <c r="D17" s="50">
        <v>3986905.71</v>
      </c>
      <c r="E17" s="45">
        <f>D17-C17</f>
        <v>-1974807.29</v>
      </c>
      <c r="F17" s="46">
        <f>(D17/C17)*100</f>
        <v>66.875170106310051</v>
      </c>
      <c r="G17" s="50">
        <f>C17</f>
        <v>5961713</v>
      </c>
      <c r="H17" s="50">
        <f>D17</f>
        <v>3986905.71</v>
      </c>
      <c r="I17" s="30">
        <f>H17-G17</f>
        <v>-1974807.29</v>
      </c>
      <c r="J17" s="32">
        <f>(H17/G17)*100</f>
        <v>66.875170106310051</v>
      </c>
    </row>
    <row r="18" spans="1:10" s="36" customFormat="1">
      <c r="A18" s="51" t="s">
        <v>28</v>
      </c>
      <c r="B18" s="52">
        <v>1030</v>
      </c>
      <c r="C18" s="53">
        <f>C19+C20+C21+C22+C23+C24+C25+C26+C27</f>
        <v>3006150.9999999995</v>
      </c>
      <c r="D18" s="53">
        <f>D19+D20+D21+D22+D23+D24+D25+D26+D27</f>
        <v>3006149.0700000003</v>
      </c>
      <c r="E18" s="30">
        <f t="shared" si="1"/>
        <v>-1.9299999992363155</v>
      </c>
      <c r="F18" s="32">
        <f t="shared" si="2"/>
        <v>99.999935798301578</v>
      </c>
      <c r="G18" s="53">
        <f>G19+G20+G21+G22+G23+G24+G25+G26+G27</f>
        <v>3006150.9999999995</v>
      </c>
      <c r="H18" s="53">
        <f>H19+H20+H21+H22+H23+H24+H25+H26+H27</f>
        <v>3006149.0700000003</v>
      </c>
      <c r="I18" s="30">
        <f t="shared" si="3"/>
        <v>-1.9299999992363155</v>
      </c>
      <c r="J18" s="32">
        <f t="shared" si="0"/>
        <v>99.999935798301578</v>
      </c>
    </row>
    <row r="19" spans="1:10" s="36" customFormat="1" ht="32.25">
      <c r="A19" s="54" t="s">
        <v>29</v>
      </c>
      <c r="B19" s="55">
        <v>1031</v>
      </c>
      <c r="C19" s="50"/>
      <c r="D19" s="50"/>
      <c r="E19" s="30">
        <f t="shared" si="1"/>
        <v>0</v>
      </c>
      <c r="F19" s="56" t="e">
        <f t="shared" si="2"/>
        <v>#DIV/0!</v>
      </c>
      <c r="G19" s="50"/>
      <c r="H19" s="57"/>
      <c r="I19" s="30">
        <f t="shared" si="3"/>
        <v>0</v>
      </c>
      <c r="J19" s="32" t="e">
        <f t="shared" si="0"/>
        <v>#DIV/0!</v>
      </c>
    </row>
    <row r="20" spans="1:10" ht="32.25">
      <c r="A20" s="54" t="s">
        <v>30</v>
      </c>
      <c r="B20" s="55">
        <v>1032</v>
      </c>
      <c r="C20" s="50">
        <f>4485431.52-2099163.52</f>
        <v>2386267.9999999995</v>
      </c>
      <c r="D20" s="50">
        <v>2386267.3199999998</v>
      </c>
      <c r="E20" s="30">
        <f t="shared" si="1"/>
        <v>-0.67999999970197678</v>
      </c>
      <c r="F20" s="31">
        <f t="shared" si="2"/>
        <v>99.999971503619889</v>
      </c>
      <c r="G20" s="50">
        <f t="shared" ref="G20:H22" si="4">C20</f>
        <v>2386267.9999999995</v>
      </c>
      <c r="H20" s="57">
        <f t="shared" si="4"/>
        <v>2386267.3199999998</v>
      </c>
      <c r="I20" s="30">
        <f t="shared" si="3"/>
        <v>-0.67999999970197678</v>
      </c>
      <c r="J20" s="32">
        <f t="shared" si="0"/>
        <v>99.999971503619889</v>
      </c>
    </row>
    <row r="21" spans="1:10">
      <c r="A21" s="58" t="s">
        <v>31</v>
      </c>
      <c r="B21" s="55">
        <v>1033</v>
      </c>
      <c r="C21" s="50">
        <f>29898</f>
        <v>29898</v>
      </c>
      <c r="D21" s="50">
        <v>29897.83</v>
      </c>
      <c r="E21" s="30">
        <f t="shared" si="1"/>
        <v>-0.16999999999825377</v>
      </c>
      <c r="F21" s="31">
        <f t="shared" si="2"/>
        <v>99.999431400093655</v>
      </c>
      <c r="G21" s="50">
        <f t="shared" si="4"/>
        <v>29898</v>
      </c>
      <c r="H21" s="57">
        <f t="shared" si="4"/>
        <v>29897.83</v>
      </c>
      <c r="I21" s="30">
        <f t="shared" si="3"/>
        <v>-0.16999999999825377</v>
      </c>
      <c r="J21" s="32">
        <f t="shared" si="0"/>
        <v>99.999431400093655</v>
      </c>
    </row>
    <row r="22" spans="1:10">
      <c r="A22" s="54" t="s">
        <v>32</v>
      </c>
      <c r="B22" s="55">
        <v>1034</v>
      </c>
      <c r="C22" s="50">
        <f>852</f>
        <v>852</v>
      </c>
      <c r="D22" s="50">
        <v>851.45</v>
      </c>
      <c r="E22" s="30">
        <f t="shared" si="1"/>
        <v>-0.54999999999995453</v>
      </c>
      <c r="F22" s="31">
        <f t="shared" si="2"/>
        <v>99.935446009389679</v>
      </c>
      <c r="G22" s="50">
        <f t="shared" si="4"/>
        <v>852</v>
      </c>
      <c r="H22" s="57">
        <f t="shared" si="4"/>
        <v>851.45</v>
      </c>
      <c r="I22" s="30">
        <f t="shared" si="3"/>
        <v>-0.54999999999995453</v>
      </c>
      <c r="J22" s="32">
        <f t="shared" si="0"/>
        <v>99.935446009389679</v>
      </c>
    </row>
    <row r="23" spans="1:10">
      <c r="A23" s="58" t="s">
        <v>33</v>
      </c>
      <c r="B23" s="55">
        <v>1035</v>
      </c>
      <c r="C23" s="50"/>
      <c r="D23" s="50"/>
      <c r="E23" s="30">
        <f t="shared" si="1"/>
        <v>0</v>
      </c>
      <c r="F23" s="31" t="e">
        <f t="shared" si="2"/>
        <v>#DIV/0!</v>
      </c>
      <c r="G23" s="59"/>
      <c r="H23" s="57"/>
      <c r="I23" s="30">
        <f t="shared" si="3"/>
        <v>0</v>
      </c>
      <c r="J23" s="32" t="e">
        <f t="shared" si="0"/>
        <v>#DIV/0!</v>
      </c>
    </row>
    <row r="24" spans="1:10">
      <c r="A24" s="48" t="s">
        <v>34</v>
      </c>
      <c r="B24" s="55">
        <v>1036</v>
      </c>
      <c r="C24" s="60"/>
      <c r="D24" s="60"/>
      <c r="E24" s="45">
        <f t="shared" si="1"/>
        <v>0</v>
      </c>
      <c r="F24" s="46" t="e">
        <f t="shared" si="2"/>
        <v>#DIV/0!</v>
      </c>
      <c r="G24" s="60"/>
      <c r="H24" s="41"/>
      <c r="I24" s="45">
        <f t="shared" si="3"/>
        <v>0</v>
      </c>
      <c r="J24" s="47" t="e">
        <f t="shared" si="0"/>
        <v>#DIV/0!</v>
      </c>
    </row>
    <row r="25" spans="1:10">
      <c r="A25" s="61" t="s">
        <v>35</v>
      </c>
      <c r="B25" s="62">
        <v>1037</v>
      </c>
      <c r="C25" s="60"/>
      <c r="D25" s="60"/>
      <c r="E25" s="45">
        <f>D25-C25</f>
        <v>0</v>
      </c>
      <c r="F25" s="46" t="e">
        <f>(D25/C25)*100</f>
        <v>#DIV/0!</v>
      </c>
      <c r="G25" s="60"/>
      <c r="H25" s="41"/>
      <c r="I25" s="45">
        <f>H25-G25</f>
        <v>0</v>
      </c>
      <c r="J25" s="47" t="e">
        <f>(H25/G25)*100</f>
        <v>#DIV/0!</v>
      </c>
    </row>
    <row r="26" spans="1:10" ht="21" customHeight="1">
      <c r="A26" s="54" t="s">
        <v>36</v>
      </c>
      <c r="B26" s="55">
        <v>1038</v>
      </c>
      <c r="C26" s="50">
        <v>589133</v>
      </c>
      <c r="D26" s="50">
        <v>589132.47</v>
      </c>
      <c r="E26" s="45">
        <f>D26-C26</f>
        <v>-0.53000000002793968</v>
      </c>
      <c r="F26" s="46">
        <f>(D26/C26)*100</f>
        <v>99.999910037292082</v>
      </c>
      <c r="G26" s="60">
        <f>C26</f>
        <v>589133</v>
      </c>
      <c r="H26" s="60">
        <f>D26</f>
        <v>589132.47</v>
      </c>
      <c r="I26" s="45">
        <f>H26-G26</f>
        <v>-0.53000000002793968</v>
      </c>
      <c r="J26" s="47">
        <f>(H26/G26)*100</f>
        <v>99.999910037292082</v>
      </c>
    </row>
    <row r="27" spans="1:10" s="64" customFormat="1">
      <c r="A27" s="54" t="s">
        <v>37</v>
      </c>
      <c r="B27" s="63">
        <v>1039</v>
      </c>
      <c r="C27" s="50"/>
      <c r="D27" s="50"/>
      <c r="E27" s="45">
        <f>D27-C27</f>
        <v>0</v>
      </c>
      <c r="F27" s="46" t="e">
        <f>(D27/C27)*100</f>
        <v>#DIV/0!</v>
      </c>
      <c r="G27" s="60"/>
      <c r="H27" s="41"/>
      <c r="I27" s="45">
        <f>H27-G27</f>
        <v>0</v>
      </c>
      <c r="J27" s="47" t="e">
        <f>(H27/G27)*100</f>
        <v>#DIV/0!</v>
      </c>
    </row>
    <row r="28" spans="1:10">
      <c r="A28" s="127" t="s">
        <v>38</v>
      </c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>
      <c r="A29" s="65" t="s">
        <v>39</v>
      </c>
      <c r="B29" s="66">
        <v>1040</v>
      </c>
      <c r="C29" s="67">
        <f>5713752.76-624362.76</f>
        <v>5089390</v>
      </c>
      <c r="D29" s="67">
        <v>3604594.68</v>
      </c>
      <c r="E29" s="53">
        <f t="shared" si="1"/>
        <v>-1484795.3199999998</v>
      </c>
      <c r="F29" s="56">
        <f t="shared" si="2"/>
        <v>70.825672231839192</v>
      </c>
      <c r="G29" s="68">
        <f>C29</f>
        <v>5089390</v>
      </c>
      <c r="H29" s="68">
        <f>D29</f>
        <v>3604594.68</v>
      </c>
      <c r="I29" s="53">
        <f t="shared" ref="I29:I42" si="5">H29-G29</f>
        <v>-1484795.3199999998</v>
      </c>
      <c r="J29" s="69">
        <f t="shared" ref="J29:J42" si="6">(H29/G29)*100</f>
        <v>70.825672231839192</v>
      </c>
    </row>
    <row r="30" spans="1:10">
      <c r="A30" s="70" t="s">
        <v>40</v>
      </c>
      <c r="B30" s="71">
        <v>1050</v>
      </c>
      <c r="C30" s="39">
        <f>1257026.41-119090.41</f>
        <v>1137936</v>
      </c>
      <c r="D30" s="39">
        <v>803435.87</v>
      </c>
      <c r="E30" s="30">
        <f t="shared" si="1"/>
        <v>-334500.13</v>
      </c>
      <c r="F30" s="31">
        <f t="shared" si="2"/>
        <v>70.604662300867531</v>
      </c>
      <c r="G30" s="68">
        <f t="shared" ref="G30:H40" si="7">C30</f>
        <v>1137936</v>
      </c>
      <c r="H30" s="68">
        <f t="shared" si="7"/>
        <v>803435.87</v>
      </c>
      <c r="I30" s="30">
        <f t="shared" si="5"/>
        <v>-334500.13</v>
      </c>
      <c r="J30" s="32">
        <f t="shared" si="6"/>
        <v>70.604662300867531</v>
      </c>
    </row>
    <row r="31" spans="1:10">
      <c r="A31" s="70" t="s">
        <v>41</v>
      </c>
      <c r="B31" s="71">
        <v>1060</v>
      </c>
      <c r="C31" s="39">
        <f>268459.77-206389.77</f>
        <v>62070.000000000029</v>
      </c>
      <c r="D31" s="39">
        <v>27069.9</v>
      </c>
      <c r="E31" s="30">
        <f t="shared" si="1"/>
        <v>-35000.100000000028</v>
      </c>
      <c r="F31" s="31">
        <f t="shared" si="2"/>
        <v>43.611889801836618</v>
      </c>
      <c r="G31" s="68">
        <f t="shared" si="7"/>
        <v>62070.000000000029</v>
      </c>
      <c r="H31" s="68">
        <f t="shared" si="7"/>
        <v>27069.9</v>
      </c>
      <c r="I31" s="30">
        <f t="shared" si="5"/>
        <v>-35000.100000000028</v>
      </c>
      <c r="J31" s="32">
        <f t="shared" si="6"/>
        <v>43.611889801836618</v>
      </c>
    </row>
    <row r="32" spans="1:10">
      <c r="A32" s="70" t="s">
        <v>42</v>
      </c>
      <c r="B32" s="71">
        <v>1070</v>
      </c>
      <c r="C32" s="39">
        <f>2505959.74-2087813.77</f>
        <v>418145.9700000002</v>
      </c>
      <c r="D32" s="39">
        <v>348145.97</v>
      </c>
      <c r="E32" s="30">
        <f t="shared" si="1"/>
        <v>-70000.000000000233</v>
      </c>
      <c r="F32" s="31">
        <f t="shared" si="2"/>
        <v>83.259434498435994</v>
      </c>
      <c r="G32" s="68">
        <f t="shared" si="7"/>
        <v>418145.9700000002</v>
      </c>
      <c r="H32" s="68">
        <f t="shared" si="7"/>
        <v>348145.97</v>
      </c>
      <c r="I32" s="30">
        <f t="shared" si="5"/>
        <v>-70000.000000000233</v>
      </c>
      <c r="J32" s="32">
        <f t="shared" si="6"/>
        <v>83.259434498435994</v>
      </c>
    </row>
    <row r="33" spans="1:14">
      <c r="A33" s="70" t="s">
        <v>43</v>
      </c>
      <c r="B33" s="71">
        <v>1080</v>
      </c>
      <c r="C33" s="39"/>
      <c r="D33" s="39"/>
      <c r="E33" s="30">
        <f t="shared" si="1"/>
        <v>0</v>
      </c>
      <c r="F33" s="31" t="e">
        <f t="shared" si="2"/>
        <v>#DIV/0!</v>
      </c>
      <c r="G33" s="68">
        <f t="shared" si="7"/>
        <v>0</v>
      </c>
      <c r="H33" s="68">
        <f t="shared" si="7"/>
        <v>0</v>
      </c>
      <c r="I33" s="30">
        <f t="shared" si="5"/>
        <v>0</v>
      </c>
      <c r="J33" s="32" t="e">
        <f t="shared" si="6"/>
        <v>#DIV/0!</v>
      </c>
    </row>
    <row r="34" spans="1:14">
      <c r="A34" s="70" t="s">
        <v>44</v>
      </c>
      <c r="B34" s="71">
        <v>1090</v>
      </c>
      <c r="C34" s="39">
        <f>228356.75+204205.25</f>
        <v>432562</v>
      </c>
      <c r="D34" s="39">
        <v>432561.02</v>
      </c>
      <c r="E34" s="30">
        <f t="shared" si="1"/>
        <v>-0.97999999998137355</v>
      </c>
      <c r="F34" s="31">
        <f t="shared" si="2"/>
        <v>99.999773442882173</v>
      </c>
      <c r="G34" s="68">
        <f t="shared" si="7"/>
        <v>432562</v>
      </c>
      <c r="H34" s="68">
        <f t="shared" si="7"/>
        <v>432561.02</v>
      </c>
      <c r="I34" s="30">
        <f t="shared" si="5"/>
        <v>-0.97999999998137355</v>
      </c>
      <c r="J34" s="32">
        <f t="shared" si="6"/>
        <v>99.999773442882173</v>
      </c>
    </row>
    <row r="35" spans="1:14">
      <c r="A35" s="70" t="s">
        <v>45</v>
      </c>
      <c r="B35" s="71">
        <v>1100</v>
      </c>
      <c r="C35" s="39"/>
      <c r="D35" s="39"/>
      <c r="E35" s="30">
        <f t="shared" si="1"/>
        <v>0</v>
      </c>
      <c r="F35" s="31" t="e">
        <f t="shared" si="2"/>
        <v>#DIV/0!</v>
      </c>
      <c r="G35" s="68">
        <f t="shared" si="7"/>
        <v>0</v>
      </c>
      <c r="H35" s="68">
        <f t="shared" si="7"/>
        <v>0</v>
      </c>
      <c r="I35" s="30">
        <f t="shared" si="5"/>
        <v>0</v>
      </c>
      <c r="J35" s="32" t="e">
        <f t="shared" si="6"/>
        <v>#DIV/0!</v>
      </c>
    </row>
    <row r="36" spans="1:14">
      <c r="A36" s="70" t="s">
        <v>46</v>
      </c>
      <c r="B36" s="71">
        <v>1110</v>
      </c>
      <c r="C36" s="39">
        <f>543249</f>
        <v>543249</v>
      </c>
      <c r="D36" s="39">
        <f>462224.97</f>
        <v>462224.97</v>
      </c>
      <c r="E36" s="30">
        <f t="shared" si="1"/>
        <v>-81024.030000000028</v>
      </c>
      <c r="F36" s="31">
        <f t="shared" si="2"/>
        <v>85.085286857407922</v>
      </c>
      <c r="G36" s="68">
        <f t="shared" si="7"/>
        <v>543249</v>
      </c>
      <c r="H36" s="68">
        <f t="shared" si="7"/>
        <v>462224.97</v>
      </c>
      <c r="I36" s="30">
        <f t="shared" si="5"/>
        <v>-81024.030000000028</v>
      </c>
      <c r="J36" s="32">
        <f t="shared" si="6"/>
        <v>85.085286857407922</v>
      </c>
    </row>
    <row r="37" spans="1:14" ht="31.5">
      <c r="A37" s="72" t="s">
        <v>47</v>
      </c>
      <c r="B37" s="71">
        <v>1120</v>
      </c>
      <c r="C37" s="39">
        <f>5000-5000</f>
        <v>0</v>
      </c>
      <c r="D37" s="39"/>
      <c r="E37" s="30">
        <f t="shared" si="1"/>
        <v>0</v>
      </c>
      <c r="F37" s="31" t="e">
        <f t="shared" si="2"/>
        <v>#DIV/0!</v>
      </c>
      <c r="G37" s="68">
        <f t="shared" si="7"/>
        <v>0</v>
      </c>
      <c r="H37" s="68">
        <f t="shared" si="7"/>
        <v>0</v>
      </c>
      <c r="I37" s="30">
        <f t="shared" si="5"/>
        <v>0</v>
      </c>
      <c r="J37" s="32" t="e">
        <f t="shared" si="6"/>
        <v>#DIV/0!</v>
      </c>
    </row>
    <row r="38" spans="1:14">
      <c r="A38" s="72" t="s">
        <v>48</v>
      </c>
      <c r="B38" s="71">
        <v>1130</v>
      </c>
      <c r="C38" s="39">
        <f>245055+80000</f>
        <v>325055</v>
      </c>
      <c r="D38" s="39">
        <v>271318.34000000003</v>
      </c>
      <c r="E38" s="30">
        <f t="shared" si="1"/>
        <v>-53736.659999999974</v>
      </c>
      <c r="F38" s="31">
        <f t="shared" si="2"/>
        <v>83.468440725415704</v>
      </c>
      <c r="G38" s="68">
        <f t="shared" si="7"/>
        <v>325055</v>
      </c>
      <c r="H38" s="68">
        <f t="shared" si="7"/>
        <v>271318.34000000003</v>
      </c>
      <c r="I38" s="30">
        <f t="shared" si="5"/>
        <v>-53736.659999999974</v>
      </c>
      <c r="J38" s="32">
        <f t="shared" si="6"/>
        <v>83.468440725415704</v>
      </c>
    </row>
    <row r="39" spans="1:14">
      <c r="A39" s="70" t="s">
        <v>49</v>
      </c>
      <c r="B39" s="71">
        <v>1140</v>
      </c>
      <c r="C39" s="39">
        <f>8500+38747</f>
        <v>47247</v>
      </c>
      <c r="D39" s="39">
        <v>47247</v>
      </c>
      <c r="E39" s="30">
        <f t="shared" si="1"/>
        <v>0</v>
      </c>
      <c r="F39" s="31">
        <f t="shared" si="2"/>
        <v>100</v>
      </c>
      <c r="G39" s="68">
        <f t="shared" si="7"/>
        <v>47247</v>
      </c>
      <c r="H39" s="68">
        <f t="shared" si="7"/>
        <v>47247</v>
      </c>
      <c r="I39" s="30">
        <f t="shared" si="5"/>
        <v>0</v>
      </c>
      <c r="J39" s="32">
        <f t="shared" si="6"/>
        <v>100</v>
      </c>
    </row>
    <row r="40" spans="1:14">
      <c r="A40" s="73" t="s">
        <v>50</v>
      </c>
      <c r="B40" s="71">
        <v>1160</v>
      </c>
      <c r="C40" s="39">
        <v>611865</v>
      </c>
      <c r="D40" s="39">
        <v>611864.97</v>
      </c>
      <c r="E40" s="30">
        <f t="shared" si="1"/>
        <v>-3.0000000027939677E-2</v>
      </c>
      <c r="F40" s="31">
        <f t="shared" si="2"/>
        <v>99.999995096957662</v>
      </c>
      <c r="G40" s="68">
        <f t="shared" si="7"/>
        <v>611865</v>
      </c>
      <c r="H40" s="68">
        <f t="shared" si="7"/>
        <v>611864.97</v>
      </c>
      <c r="I40" s="30">
        <f t="shared" si="5"/>
        <v>-3.0000000027939677E-2</v>
      </c>
      <c r="J40" s="32">
        <f t="shared" si="6"/>
        <v>99.999995096957662</v>
      </c>
    </row>
    <row r="41" spans="1:14">
      <c r="A41" s="74" t="s">
        <v>51</v>
      </c>
      <c r="B41" s="75">
        <v>1170</v>
      </c>
      <c r="C41" s="35">
        <f>C13+C16+C18+C44+C55</f>
        <v>9376552</v>
      </c>
      <c r="D41" s="35">
        <f>D13+D16+D18+D44+D55</f>
        <v>7401741.5500000007</v>
      </c>
      <c r="E41" s="30">
        <f t="shared" si="1"/>
        <v>-1974810.4499999993</v>
      </c>
      <c r="F41" s="31">
        <f t="shared" si="2"/>
        <v>78.938841804535414</v>
      </c>
      <c r="G41" s="35">
        <f>G13+G16+G18+G44+G55</f>
        <v>9376552</v>
      </c>
      <c r="H41" s="35">
        <f>H13+H16+H18+H44+H55</f>
        <v>7401741.5500000007</v>
      </c>
      <c r="I41" s="30">
        <f t="shared" si="5"/>
        <v>-1974810.4499999993</v>
      </c>
      <c r="J41" s="32">
        <f t="shared" si="6"/>
        <v>78.938841804535414</v>
      </c>
    </row>
    <row r="42" spans="1:14">
      <c r="A42" s="74" t="s">
        <v>52</v>
      </c>
      <c r="B42" s="75">
        <v>1180</v>
      </c>
      <c r="C42" s="35">
        <f>C29+C30+C31+C32+C33+C34+C35+C36+C37+C38+C39+C40+C47+C60</f>
        <v>9076448.9700000007</v>
      </c>
      <c r="D42" s="35">
        <f>D29+D30+D31+D32+D33+D34+D35+D36+D37+D38+D39+D40+D47+D60</f>
        <v>7017391.709999999</v>
      </c>
      <c r="E42" s="30">
        <f t="shared" si="1"/>
        <v>-2059057.2600000016</v>
      </c>
      <c r="F42" s="31">
        <f t="shared" si="2"/>
        <v>77.31428594149854</v>
      </c>
      <c r="G42" s="35">
        <f>G29+G30+G31+G32+G33+G34+G35+G36+G37+G38+G39+G40+G47+G60</f>
        <v>9076448.9700000007</v>
      </c>
      <c r="H42" s="35">
        <f>H29+H30+H31+H32+H33+H34+H35+H36+H37+H38+H39+H40+H47+H60</f>
        <v>7017391.709999999</v>
      </c>
      <c r="I42" s="30">
        <f t="shared" si="5"/>
        <v>-2059057.2600000016</v>
      </c>
      <c r="J42" s="32">
        <f t="shared" si="6"/>
        <v>77.31428594149854</v>
      </c>
    </row>
    <row r="43" spans="1:14">
      <c r="A43" s="116" t="s">
        <v>53</v>
      </c>
      <c r="B43" s="117"/>
      <c r="C43" s="117"/>
      <c r="D43" s="117"/>
      <c r="E43" s="117"/>
      <c r="F43" s="117"/>
      <c r="G43" s="117"/>
      <c r="H43" s="117"/>
      <c r="I43" s="117"/>
      <c r="J43" s="118"/>
    </row>
    <row r="44" spans="1:14">
      <c r="A44" s="76" t="s">
        <v>54</v>
      </c>
      <c r="B44" s="77">
        <v>2010</v>
      </c>
      <c r="C44" s="30">
        <f>C45+C46</f>
        <v>408688</v>
      </c>
      <c r="D44" s="30">
        <f>D45+D46</f>
        <v>408686.77</v>
      </c>
      <c r="E44" s="30">
        <f t="shared" si="1"/>
        <v>-1.2299999999813735</v>
      </c>
      <c r="F44" s="31">
        <f t="shared" ref="F44:F53" si="8">(D44/C44)*100</f>
        <v>99.999699036918145</v>
      </c>
      <c r="G44" s="30">
        <f>G45+G46</f>
        <v>408688</v>
      </c>
      <c r="H44" s="30">
        <f>H45+H46</f>
        <v>408686.77</v>
      </c>
      <c r="I44" s="30">
        <f t="shared" ref="I44:I53" si="9">H44-G44</f>
        <v>-1.2299999999813735</v>
      </c>
      <c r="J44" s="32">
        <f t="shared" ref="J44:J53" si="10">(H44/G44)*100</f>
        <v>99.999699036918145</v>
      </c>
    </row>
    <row r="45" spans="1:14" ht="31.5">
      <c r="A45" s="78" t="s">
        <v>55</v>
      </c>
      <c r="B45" s="55">
        <v>2011</v>
      </c>
      <c r="C45" s="30"/>
      <c r="D45" s="30"/>
      <c r="E45" s="30">
        <f t="shared" si="1"/>
        <v>0</v>
      </c>
      <c r="F45" s="31" t="e">
        <f t="shared" si="8"/>
        <v>#DIV/0!</v>
      </c>
      <c r="G45" s="30">
        <f>C45</f>
        <v>0</v>
      </c>
      <c r="H45" s="30">
        <f>D45</f>
        <v>0</v>
      </c>
      <c r="I45" s="30">
        <f t="shared" si="9"/>
        <v>0</v>
      </c>
      <c r="J45" s="32" t="e">
        <f t="shared" si="10"/>
        <v>#DIV/0!</v>
      </c>
    </row>
    <row r="46" spans="1:14">
      <c r="A46" s="78" t="s">
        <v>56</v>
      </c>
      <c r="B46" s="55">
        <v>2012</v>
      </c>
      <c r="C46" s="30">
        <f>408054+634</f>
        <v>408688</v>
      </c>
      <c r="D46" s="30">
        <f>144648.15+264038.62</f>
        <v>408686.77</v>
      </c>
      <c r="E46" s="30">
        <f t="shared" si="1"/>
        <v>-1.2299999999813735</v>
      </c>
      <c r="F46" s="31">
        <f t="shared" si="8"/>
        <v>99.999699036918145</v>
      </c>
      <c r="G46" s="30">
        <f>C46</f>
        <v>408688</v>
      </c>
      <c r="H46" s="30">
        <f>D46</f>
        <v>408686.77</v>
      </c>
      <c r="I46" s="30">
        <f t="shared" si="9"/>
        <v>-1.2299999999813735</v>
      </c>
      <c r="J46" s="32">
        <f t="shared" si="10"/>
        <v>99.999699036918145</v>
      </c>
    </row>
    <row r="47" spans="1:14">
      <c r="A47" s="76" t="s">
        <v>57</v>
      </c>
      <c r="B47" s="79">
        <v>3010</v>
      </c>
      <c r="C47" s="80">
        <f>C48+C49+C50+C51+C52+C53</f>
        <v>408929</v>
      </c>
      <c r="D47" s="80">
        <f>D48+D49+D50+D51+D52+D53</f>
        <v>408928.99</v>
      </c>
      <c r="E47" s="30">
        <f t="shared" si="1"/>
        <v>-1.0000000009313226E-2</v>
      </c>
      <c r="F47" s="31">
        <f t="shared" si="8"/>
        <v>99.999997554587722</v>
      </c>
      <c r="G47" s="80">
        <f>G48+G49+G50+G51+G52+G53</f>
        <v>408929</v>
      </c>
      <c r="H47" s="80">
        <f>H48+H49+H50+H51+H52+H53</f>
        <v>408928.99</v>
      </c>
      <c r="I47" s="30">
        <f>H47-G47</f>
        <v>-1.0000000009313226E-2</v>
      </c>
      <c r="J47" s="32">
        <f t="shared" si="10"/>
        <v>99.999997554587722</v>
      </c>
    </row>
    <row r="48" spans="1:14" ht="18" customHeight="1">
      <c r="A48" s="70" t="s">
        <v>58</v>
      </c>
      <c r="B48" s="71">
        <v>3011</v>
      </c>
      <c r="C48" s="39"/>
      <c r="D48" s="39"/>
      <c r="E48" s="30">
        <f t="shared" si="1"/>
        <v>0</v>
      </c>
      <c r="F48" s="31" t="e">
        <f t="shared" si="8"/>
        <v>#DIV/0!</v>
      </c>
      <c r="G48" s="81"/>
      <c r="H48" s="57"/>
      <c r="I48" s="30">
        <f t="shared" si="9"/>
        <v>0</v>
      </c>
      <c r="J48" s="32" t="e">
        <f t="shared" si="10"/>
        <v>#DIV/0!</v>
      </c>
      <c r="K48" s="128"/>
      <c r="L48" s="128"/>
      <c r="M48" s="128"/>
      <c r="N48" s="128"/>
    </row>
    <row r="49" spans="1:14">
      <c r="A49" s="70" t="s">
        <v>59</v>
      </c>
      <c r="B49" s="71">
        <v>3012</v>
      </c>
      <c r="C49" s="39">
        <v>408577</v>
      </c>
      <c r="D49" s="39">
        <f>144296.15+264280.84</f>
        <v>408576.99</v>
      </c>
      <c r="E49" s="30">
        <f t="shared" si="1"/>
        <v>-1.0000000009313226E-2</v>
      </c>
      <c r="F49" s="31">
        <f t="shared" si="8"/>
        <v>99.99999755248092</v>
      </c>
      <c r="G49" s="81">
        <f>C49</f>
        <v>408577</v>
      </c>
      <c r="H49" s="81">
        <f>D49</f>
        <v>408576.99</v>
      </c>
      <c r="I49" s="30">
        <f t="shared" si="9"/>
        <v>-1.0000000009313226E-2</v>
      </c>
      <c r="J49" s="32">
        <f t="shared" si="10"/>
        <v>99.99999755248092</v>
      </c>
      <c r="K49" s="128"/>
      <c r="L49" s="128"/>
      <c r="M49" s="128"/>
      <c r="N49" s="128"/>
    </row>
    <row r="50" spans="1:14">
      <c r="A50" s="70" t="s">
        <v>60</v>
      </c>
      <c r="B50" s="71">
        <v>3013</v>
      </c>
      <c r="C50" s="39">
        <f>352</f>
        <v>352</v>
      </c>
      <c r="D50" s="39">
        <v>352</v>
      </c>
      <c r="E50" s="30">
        <f t="shared" si="1"/>
        <v>0</v>
      </c>
      <c r="F50" s="31">
        <f t="shared" si="8"/>
        <v>100</v>
      </c>
      <c r="G50" s="81">
        <f>C50</f>
        <v>352</v>
      </c>
      <c r="H50" s="81">
        <f>D50</f>
        <v>352</v>
      </c>
      <c r="I50" s="30">
        <f t="shared" si="9"/>
        <v>0</v>
      </c>
      <c r="J50" s="32">
        <f t="shared" si="10"/>
        <v>100</v>
      </c>
      <c r="K50" s="128"/>
      <c r="L50" s="128"/>
      <c r="M50" s="128"/>
      <c r="N50" s="128"/>
    </row>
    <row r="51" spans="1:14">
      <c r="A51" s="70" t="s">
        <v>61</v>
      </c>
      <c r="B51" s="71">
        <v>3014</v>
      </c>
      <c r="C51" s="39"/>
      <c r="D51" s="39"/>
      <c r="E51" s="30">
        <f t="shared" si="1"/>
        <v>0</v>
      </c>
      <c r="F51" s="31" t="e">
        <f t="shared" si="8"/>
        <v>#DIV/0!</v>
      </c>
      <c r="G51" s="81"/>
      <c r="H51" s="81"/>
      <c r="I51" s="30">
        <f t="shared" si="9"/>
        <v>0</v>
      </c>
      <c r="J51" s="32" t="e">
        <f t="shared" si="10"/>
        <v>#DIV/0!</v>
      </c>
      <c r="K51" s="128"/>
      <c r="L51" s="128"/>
      <c r="M51" s="128"/>
      <c r="N51" s="128"/>
    </row>
    <row r="52" spans="1:14" ht="31.5">
      <c r="A52" s="70" t="s">
        <v>62</v>
      </c>
      <c r="B52" s="71">
        <v>3015</v>
      </c>
      <c r="C52" s="39"/>
      <c r="D52" s="39"/>
      <c r="E52" s="30">
        <f t="shared" si="1"/>
        <v>0</v>
      </c>
      <c r="F52" s="31" t="e">
        <f t="shared" si="8"/>
        <v>#DIV/0!</v>
      </c>
      <c r="G52" s="81"/>
      <c r="H52" s="81"/>
      <c r="I52" s="30">
        <f t="shared" si="9"/>
        <v>0</v>
      </c>
      <c r="J52" s="32" t="e">
        <f t="shared" si="10"/>
        <v>#DIV/0!</v>
      </c>
      <c r="K52" s="128"/>
      <c r="L52" s="128"/>
      <c r="M52" s="128"/>
      <c r="N52" s="128"/>
    </row>
    <row r="53" spans="1:14">
      <c r="A53" s="70" t="s">
        <v>63</v>
      </c>
      <c r="B53" s="71">
        <v>3016</v>
      </c>
      <c r="C53" s="39">
        <f>360000-360000</f>
        <v>0</v>
      </c>
      <c r="D53" s="39"/>
      <c r="E53" s="30">
        <f t="shared" si="1"/>
        <v>0</v>
      </c>
      <c r="F53" s="31" t="e">
        <f t="shared" si="8"/>
        <v>#DIV/0!</v>
      </c>
      <c r="G53" s="81">
        <f>C53</f>
        <v>0</v>
      </c>
      <c r="H53" s="81">
        <f>D53</f>
        <v>0</v>
      </c>
      <c r="I53" s="30">
        <f t="shared" si="9"/>
        <v>0</v>
      </c>
      <c r="J53" s="32" t="e">
        <f t="shared" si="10"/>
        <v>#DIV/0!</v>
      </c>
      <c r="K53" s="82"/>
      <c r="L53" s="82"/>
      <c r="M53" s="82"/>
      <c r="N53" s="82"/>
    </row>
    <row r="54" spans="1:14">
      <c r="A54" s="116" t="s">
        <v>64</v>
      </c>
      <c r="B54" s="117"/>
      <c r="C54" s="117"/>
      <c r="D54" s="117"/>
      <c r="E54" s="117"/>
      <c r="F54" s="117"/>
      <c r="G54" s="117"/>
      <c r="H54" s="117"/>
      <c r="I54" s="117"/>
      <c r="J54" s="129"/>
    </row>
    <row r="55" spans="1:14">
      <c r="A55" s="83" t="s">
        <v>65</v>
      </c>
      <c r="B55" s="77">
        <v>4010</v>
      </c>
      <c r="C55" s="84">
        <f>C56+C57+C58+C59</f>
        <v>0</v>
      </c>
      <c r="D55" s="84">
        <f>D56+D57+D58+D59</f>
        <v>0</v>
      </c>
      <c r="E55" s="30">
        <f t="shared" si="1"/>
        <v>0</v>
      </c>
      <c r="F55" s="31" t="e">
        <f t="shared" ref="F55:F64" si="11">(D55/C55)*100</f>
        <v>#DIV/0!</v>
      </c>
      <c r="G55" s="84">
        <f>G56+G57+G58+G59</f>
        <v>0</v>
      </c>
      <c r="H55" s="84">
        <f>H56+H57+H58+H59</f>
        <v>0</v>
      </c>
      <c r="I55" s="30">
        <f t="shared" ref="I55:I63" si="12">H55-G55</f>
        <v>0</v>
      </c>
      <c r="J55" s="32" t="e">
        <f t="shared" ref="J55:J64" si="13">(H55/G55)*100</f>
        <v>#DIV/0!</v>
      </c>
    </row>
    <row r="56" spans="1:14">
      <c r="A56" s="70" t="s">
        <v>66</v>
      </c>
      <c r="B56" s="66">
        <v>4011</v>
      </c>
      <c r="C56" s="39"/>
      <c r="D56" s="39"/>
      <c r="E56" s="30">
        <f t="shared" si="1"/>
        <v>0</v>
      </c>
      <c r="F56" s="31" t="e">
        <f t="shared" si="11"/>
        <v>#DIV/0!</v>
      </c>
      <c r="G56" s="81"/>
      <c r="H56" s="57"/>
      <c r="I56" s="30">
        <f t="shared" si="12"/>
        <v>0</v>
      </c>
      <c r="J56" s="32" t="e">
        <f t="shared" si="13"/>
        <v>#DIV/0!</v>
      </c>
    </row>
    <row r="57" spans="1:14">
      <c r="A57" s="70" t="s">
        <v>67</v>
      </c>
      <c r="B57" s="71">
        <v>4012</v>
      </c>
      <c r="C57" s="39"/>
      <c r="D57" s="39"/>
      <c r="E57" s="30">
        <f t="shared" si="1"/>
        <v>0</v>
      </c>
      <c r="F57" s="31" t="e">
        <f t="shared" si="11"/>
        <v>#DIV/0!</v>
      </c>
      <c r="G57" s="81"/>
      <c r="H57" s="57"/>
      <c r="I57" s="30">
        <f t="shared" si="12"/>
        <v>0</v>
      </c>
      <c r="J57" s="32" t="e">
        <f t="shared" si="13"/>
        <v>#DIV/0!</v>
      </c>
    </row>
    <row r="58" spans="1:14">
      <c r="A58" s="70" t="s">
        <v>68</v>
      </c>
      <c r="B58" s="71">
        <v>4013</v>
      </c>
      <c r="C58" s="39"/>
      <c r="D58" s="39"/>
      <c r="E58" s="30">
        <f t="shared" si="1"/>
        <v>0</v>
      </c>
      <c r="F58" s="31" t="e">
        <f t="shared" si="11"/>
        <v>#DIV/0!</v>
      </c>
      <c r="G58" s="81"/>
      <c r="H58" s="57"/>
      <c r="I58" s="30">
        <f t="shared" si="12"/>
        <v>0</v>
      </c>
      <c r="J58" s="32" t="e">
        <f t="shared" si="13"/>
        <v>#DIV/0!</v>
      </c>
    </row>
    <row r="59" spans="1:14">
      <c r="A59" s="70" t="s">
        <v>69</v>
      </c>
      <c r="B59" s="71">
        <v>4020</v>
      </c>
      <c r="C59" s="39"/>
      <c r="D59" s="39"/>
      <c r="E59" s="30">
        <f t="shared" si="1"/>
        <v>0</v>
      </c>
      <c r="F59" s="31" t="e">
        <f t="shared" si="11"/>
        <v>#DIV/0!</v>
      </c>
      <c r="G59" s="81"/>
      <c r="H59" s="57"/>
      <c r="I59" s="30">
        <f t="shared" si="12"/>
        <v>0</v>
      </c>
      <c r="J59" s="32" t="e">
        <f t="shared" si="13"/>
        <v>#DIV/0!</v>
      </c>
    </row>
    <row r="60" spans="1:14">
      <c r="A60" s="74" t="s">
        <v>70</v>
      </c>
      <c r="B60" s="75">
        <v>4030</v>
      </c>
      <c r="C60" s="35">
        <f>C61+C62+C63+C64</f>
        <v>0</v>
      </c>
      <c r="D60" s="35">
        <f>D61+D62+D63+D64</f>
        <v>0</v>
      </c>
      <c r="E60" s="30">
        <f t="shared" si="1"/>
        <v>0</v>
      </c>
      <c r="F60" s="31" t="e">
        <f t="shared" si="11"/>
        <v>#DIV/0!</v>
      </c>
      <c r="G60" s="35">
        <f>G61+G62+G63+G64</f>
        <v>0</v>
      </c>
      <c r="H60" s="35">
        <f>H61+H62+H63+H64</f>
        <v>0</v>
      </c>
      <c r="I60" s="30">
        <f t="shared" si="12"/>
        <v>0</v>
      </c>
      <c r="J60" s="32" t="e">
        <f t="shared" si="13"/>
        <v>#DIV/0!</v>
      </c>
    </row>
    <row r="61" spans="1:14">
      <c r="A61" s="70" t="s">
        <v>66</v>
      </c>
      <c r="B61" s="71">
        <v>4031</v>
      </c>
      <c r="C61" s="39"/>
      <c r="D61" s="39"/>
      <c r="E61" s="30">
        <f t="shared" si="1"/>
        <v>0</v>
      </c>
      <c r="F61" s="31" t="e">
        <f t="shared" si="11"/>
        <v>#DIV/0!</v>
      </c>
      <c r="G61" s="81"/>
      <c r="H61" s="57"/>
      <c r="I61" s="30">
        <f t="shared" si="12"/>
        <v>0</v>
      </c>
      <c r="J61" s="32" t="e">
        <f t="shared" si="13"/>
        <v>#DIV/0!</v>
      </c>
    </row>
    <row r="62" spans="1:14">
      <c r="A62" s="70" t="s">
        <v>67</v>
      </c>
      <c r="B62" s="71">
        <v>4032</v>
      </c>
      <c r="C62" s="39"/>
      <c r="D62" s="39"/>
      <c r="E62" s="30">
        <f t="shared" si="1"/>
        <v>0</v>
      </c>
      <c r="F62" s="31" t="e">
        <f t="shared" si="11"/>
        <v>#DIV/0!</v>
      </c>
      <c r="G62" s="81"/>
      <c r="H62" s="57"/>
      <c r="I62" s="30">
        <f t="shared" si="12"/>
        <v>0</v>
      </c>
      <c r="J62" s="32" t="e">
        <f t="shared" si="13"/>
        <v>#DIV/0!</v>
      </c>
    </row>
    <row r="63" spans="1:14">
      <c r="A63" s="70" t="s">
        <v>68</v>
      </c>
      <c r="B63" s="71">
        <v>4033</v>
      </c>
      <c r="C63" s="39"/>
      <c r="D63" s="39"/>
      <c r="E63" s="30">
        <f t="shared" si="1"/>
        <v>0</v>
      </c>
      <c r="F63" s="31" t="e">
        <f t="shared" si="11"/>
        <v>#DIV/0!</v>
      </c>
      <c r="G63" s="81"/>
      <c r="H63" s="57"/>
      <c r="I63" s="30">
        <f t="shared" si="12"/>
        <v>0</v>
      </c>
      <c r="J63" s="32" t="e">
        <f t="shared" si="13"/>
        <v>#DIV/0!</v>
      </c>
    </row>
    <row r="64" spans="1:14">
      <c r="A64" s="72" t="s">
        <v>71</v>
      </c>
      <c r="B64" s="71">
        <v>4040</v>
      </c>
      <c r="C64" s="39"/>
      <c r="D64" s="39"/>
      <c r="E64" s="30">
        <f t="shared" si="1"/>
        <v>0</v>
      </c>
      <c r="F64" s="31" t="e">
        <f t="shared" si="11"/>
        <v>#DIV/0!</v>
      </c>
      <c r="G64" s="81"/>
      <c r="H64" s="57"/>
      <c r="I64" s="30">
        <f>H64-G64</f>
        <v>0</v>
      </c>
      <c r="J64" s="32" t="e">
        <f t="shared" si="13"/>
        <v>#DIV/0!</v>
      </c>
    </row>
    <row r="65" spans="1:10">
      <c r="A65" s="130" t="s">
        <v>72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6" spans="1:10">
      <c r="A66" s="85" t="s">
        <v>73</v>
      </c>
      <c r="B66" s="77">
        <v>5010</v>
      </c>
      <c r="C66" s="30">
        <f>C41-C42</f>
        <v>300103.02999999933</v>
      </c>
      <c r="D66" s="30">
        <f>D41-D42</f>
        <v>384349.84000000171</v>
      </c>
      <c r="E66" s="30">
        <f t="shared" si="1"/>
        <v>84246.810000002384</v>
      </c>
      <c r="F66" s="31">
        <f>(D66/C66)*100</f>
        <v>128.07262892347424</v>
      </c>
      <c r="G66" s="30">
        <f>G41-G42</f>
        <v>300103.02999999933</v>
      </c>
      <c r="H66" s="30">
        <f>H41-H42</f>
        <v>384349.84000000171</v>
      </c>
      <c r="I66" s="30">
        <f>H66-G66</f>
        <v>84246.810000002384</v>
      </c>
      <c r="J66" s="32">
        <f>(H66/G66)*100</f>
        <v>128.07262892347424</v>
      </c>
    </row>
    <row r="67" spans="1:10">
      <c r="A67" s="86" t="s">
        <v>74</v>
      </c>
      <c r="B67" s="55">
        <v>5011</v>
      </c>
      <c r="C67" s="30">
        <f>C66-C68</f>
        <v>300103.02999999933</v>
      </c>
      <c r="D67" s="30">
        <f>D66-D68</f>
        <v>384349.84000000171</v>
      </c>
      <c r="E67" s="30">
        <f t="shared" si="1"/>
        <v>84246.810000002384</v>
      </c>
      <c r="F67" s="31">
        <f>(D67/C67)*100</f>
        <v>128.07262892347424</v>
      </c>
      <c r="G67" s="30">
        <f>G66-G68</f>
        <v>300103.02999999933</v>
      </c>
      <c r="H67" s="30">
        <f>H66-H68</f>
        <v>384349.84000000171</v>
      </c>
      <c r="I67" s="30">
        <f>H67-G67</f>
        <v>84246.810000002384</v>
      </c>
      <c r="J67" s="32">
        <f>(H67/G67)*100</f>
        <v>128.07262892347424</v>
      </c>
    </row>
    <row r="68" spans="1:10">
      <c r="A68" s="87" t="s">
        <v>75</v>
      </c>
      <c r="B68" s="55">
        <v>5012</v>
      </c>
      <c r="C68" s="88"/>
      <c r="D68" s="88"/>
      <c r="E68" s="88"/>
      <c r="F68" s="31" t="e">
        <f>(D68/C68)*100</f>
        <v>#DIV/0!</v>
      </c>
      <c r="G68" s="88"/>
      <c r="H68" s="89"/>
      <c r="I68" s="89"/>
      <c r="J68" s="32" t="e">
        <f>(H68/G68)*100</f>
        <v>#DIV/0!</v>
      </c>
    </row>
    <row r="69" spans="1:10">
      <c r="A69" s="116" t="s">
        <v>76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>
      <c r="A70" s="76" t="s">
        <v>77</v>
      </c>
      <c r="B70" s="77">
        <v>6010</v>
      </c>
      <c r="C70" s="30">
        <f>C71+C72+C73+C74+C75+C76</f>
        <v>2177614.0499999998</v>
      </c>
      <c r="D70" s="30">
        <f>D71+D72+D73+D74+D75+D76</f>
        <v>1562773.6400000001</v>
      </c>
      <c r="E70" s="30">
        <f t="shared" ref="E70:E76" si="14">D70-C70</f>
        <v>-614840.40999999968</v>
      </c>
      <c r="F70" s="31">
        <f t="shared" ref="F70:F76" si="15">(D70/C70)*100</f>
        <v>71.765409485670801</v>
      </c>
      <c r="G70" s="30">
        <f>G71+G72+G73+G74+G75+G76</f>
        <v>2177614.0499999998</v>
      </c>
      <c r="H70" s="30">
        <f>H71+H72+H73+H74+H75+H76</f>
        <v>1562773.6400000001</v>
      </c>
      <c r="I70" s="30">
        <f>H70-G70</f>
        <v>-614840.40999999968</v>
      </c>
      <c r="J70" s="32">
        <f t="shared" ref="J70:J76" si="16">(H70/G70)*100</f>
        <v>71.765409485670801</v>
      </c>
    </row>
    <row r="71" spans="1:10">
      <c r="A71" s="90" t="s">
        <v>78</v>
      </c>
      <c r="B71" s="66">
        <v>6011</v>
      </c>
      <c r="C71" s="67">
        <f>7500+39747</f>
        <v>47247</v>
      </c>
      <c r="D71" s="67">
        <f>D39</f>
        <v>47247</v>
      </c>
      <c r="E71" s="30">
        <f t="shared" si="14"/>
        <v>0</v>
      </c>
      <c r="F71" s="31">
        <f t="shared" si="15"/>
        <v>100</v>
      </c>
      <c r="G71" s="68">
        <f>C71</f>
        <v>47247</v>
      </c>
      <c r="H71" s="68">
        <f>D71</f>
        <v>47247</v>
      </c>
      <c r="I71" s="30">
        <f t="shared" ref="I71:I76" si="17">H71-G71</f>
        <v>0</v>
      </c>
      <c r="J71" s="32">
        <f t="shared" si="16"/>
        <v>100</v>
      </c>
    </row>
    <row r="72" spans="1:10">
      <c r="A72" s="91" t="s">
        <v>79</v>
      </c>
      <c r="B72" s="66">
        <v>6012</v>
      </c>
      <c r="C72" s="39">
        <v>76340.850000000006</v>
      </c>
      <c r="D72" s="39">
        <f>54865.6</f>
        <v>54865.599999999999</v>
      </c>
      <c r="E72" s="30">
        <f t="shared" si="14"/>
        <v>-21475.250000000007</v>
      </c>
      <c r="F72" s="31">
        <f t="shared" si="15"/>
        <v>71.869254796088839</v>
      </c>
      <c r="G72" s="68">
        <f>C72</f>
        <v>76340.850000000006</v>
      </c>
      <c r="H72" s="68">
        <f>D72</f>
        <v>54865.599999999999</v>
      </c>
      <c r="I72" s="30">
        <f t="shared" si="17"/>
        <v>-21475.250000000007</v>
      </c>
      <c r="J72" s="32">
        <f t="shared" si="16"/>
        <v>71.869254796088839</v>
      </c>
    </row>
    <row r="73" spans="1:10">
      <c r="A73" s="91" t="s">
        <v>80</v>
      </c>
      <c r="B73" s="66">
        <v>6013</v>
      </c>
      <c r="C73" s="39"/>
      <c r="D73" s="39"/>
      <c r="E73" s="30">
        <f t="shared" si="14"/>
        <v>0</v>
      </c>
      <c r="F73" s="31" t="e">
        <f t="shared" si="15"/>
        <v>#DIV/0!</v>
      </c>
      <c r="G73" s="68"/>
      <c r="H73" s="68"/>
      <c r="I73" s="30">
        <f t="shared" si="17"/>
        <v>0</v>
      </c>
      <c r="J73" s="32" t="e">
        <f t="shared" si="16"/>
        <v>#DIV/0!</v>
      </c>
    </row>
    <row r="74" spans="1:10">
      <c r="A74" s="91" t="s">
        <v>81</v>
      </c>
      <c r="B74" s="66">
        <v>6014</v>
      </c>
      <c r="C74" s="39">
        <v>916090.2</v>
      </c>
      <c r="D74" s="39">
        <f>657225.17</f>
        <v>657225.17000000004</v>
      </c>
      <c r="E74" s="30">
        <f t="shared" si="14"/>
        <v>-258865.02999999991</v>
      </c>
      <c r="F74" s="31">
        <f t="shared" si="15"/>
        <v>71.742408116580663</v>
      </c>
      <c r="G74" s="68">
        <f t="shared" ref="G74:H76" si="18">C74</f>
        <v>916090.2</v>
      </c>
      <c r="H74" s="68">
        <f t="shared" si="18"/>
        <v>657225.17000000004</v>
      </c>
      <c r="I74" s="30">
        <f t="shared" si="17"/>
        <v>-258865.02999999991</v>
      </c>
      <c r="J74" s="32">
        <f t="shared" si="16"/>
        <v>71.742408116580663</v>
      </c>
    </row>
    <row r="75" spans="1:10" ht="31.5">
      <c r="A75" s="92" t="s">
        <v>82</v>
      </c>
      <c r="B75" s="66">
        <v>6015</v>
      </c>
      <c r="C75" s="93">
        <f>1137874.63+61.37</f>
        <v>1137936</v>
      </c>
      <c r="D75" s="93">
        <f>D30</f>
        <v>803435.87</v>
      </c>
      <c r="E75" s="30">
        <f t="shared" si="14"/>
        <v>-334500.13</v>
      </c>
      <c r="F75" s="31">
        <f t="shared" si="15"/>
        <v>70.604662300867531</v>
      </c>
      <c r="G75" s="68">
        <f t="shared" si="18"/>
        <v>1137936</v>
      </c>
      <c r="H75" s="68">
        <f t="shared" si="18"/>
        <v>803435.87</v>
      </c>
      <c r="I75" s="30">
        <f t="shared" si="17"/>
        <v>-334500.13</v>
      </c>
      <c r="J75" s="32">
        <f t="shared" si="16"/>
        <v>70.604662300867531</v>
      </c>
    </row>
    <row r="76" spans="1:10">
      <c r="A76" s="94" t="s">
        <v>83</v>
      </c>
      <c r="B76" s="66">
        <v>6016</v>
      </c>
      <c r="C76" s="50">
        <f>51721.53-51721.53</f>
        <v>0</v>
      </c>
      <c r="D76" s="50"/>
      <c r="E76" s="30">
        <f t="shared" si="14"/>
        <v>0</v>
      </c>
      <c r="F76" s="31" t="e">
        <f t="shared" si="15"/>
        <v>#DIV/0!</v>
      </c>
      <c r="G76" s="68">
        <f t="shared" si="18"/>
        <v>0</v>
      </c>
      <c r="H76" s="68">
        <f t="shared" si="18"/>
        <v>0</v>
      </c>
      <c r="I76" s="30">
        <f t="shared" si="17"/>
        <v>0</v>
      </c>
      <c r="J76" s="32" t="e">
        <f t="shared" si="16"/>
        <v>#DIV/0!</v>
      </c>
    </row>
    <row r="77" spans="1:10">
      <c r="A77" s="119" t="s">
        <v>84</v>
      </c>
      <c r="B77" s="120"/>
      <c r="C77" s="120"/>
      <c r="D77" s="120"/>
      <c r="E77" s="120"/>
      <c r="F77" s="120"/>
      <c r="G77" s="120"/>
      <c r="H77" s="120"/>
      <c r="I77" s="120"/>
      <c r="J77" s="121"/>
    </row>
    <row r="78" spans="1:10">
      <c r="A78" s="78" t="s">
        <v>85</v>
      </c>
      <c r="B78" s="66">
        <v>7010</v>
      </c>
      <c r="C78" s="95">
        <v>246</v>
      </c>
      <c r="D78" s="95">
        <v>242</v>
      </c>
      <c r="E78" s="95"/>
      <c r="F78" s="95"/>
      <c r="G78" s="95">
        <v>246</v>
      </c>
      <c r="H78" s="95">
        <v>242</v>
      </c>
      <c r="I78" s="95"/>
      <c r="J78" s="95"/>
    </row>
    <row r="79" spans="1:10">
      <c r="A79" s="78"/>
      <c r="B79" s="66"/>
      <c r="C79" s="95" t="s">
        <v>86</v>
      </c>
      <c r="D79" s="95" t="s">
        <v>87</v>
      </c>
      <c r="E79" s="95"/>
      <c r="F79" s="95"/>
      <c r="G79" s="95" t="s">
        <v>88</v>
      </c>
      <c r="H79" s="95" t="s">
        <v>89</v>
      </c>
      <c r="I79" s="95" t="s">
        <v>90</v>
      </c>
      <c r="J79" s="95" t="s">
        <v>91</v>
      </c>
    </row>
    <row r="80" spans="1:10">
      <c r="A80" s="78" t="s">
        <v>92</v>
      </c>
      <c r="B80" s="71">
        <v>7011</v>
      </c>
      <c r="C80" s="39">
        <f>5668810.51+53225.24</f>
        <v>5722035.75</v>
      </c>
      <c r="D80" s="39">
        <v>5593835.6500000004</v>
      </c>
      <c r="E80" s="39"/>
      <c r="F80" s="39"/>
      <c r="G80" s="39">
        <f>5668810.51+53225.24</f>
        <v>5722035.75</v>
      </c>
      <c r="H80" s="39">
        <v>5593835.6500000004</v>
      </c>
      <c r="I80" s="39"/>
      <c r="J80" s="67"/>
    </row>
    <row r="81" spans="1:10">
      <c r="A81" s="78" t="s">
        <v>93</v>
      </c>
      <c r="B81" s="71">
        <v>7012</v>
      </c>
      <c r="C81" s="81">
        <v>1917.32</v>
      </c>
      <c r="D81" s="57">
        <f>78869.07+70173.57</f>
        <v>149042.64000000001</v>
      </c>
      <c r="E81" s="96"/>
      <c r="F81" s="96"/>
      <c r="G81" s="81">
        <v>1917.32</v>
      </c>
      <c r="H81" s="57">
        <f>78869.07+70173.57</f>
        <v>149042.64000000001</v>
      </c>
      <c r="I81" s="97"/>
      <c r="J81" s="97"/>
    </row>
    <row r="82" spans="1:10">
      <c r="A82" s="78" t="s">
        <v>94</v>
      </c>
      <c r="B82" s="71">
        <v>7013</v>
      </c>
      <c r="C82" s="81">
        <v>7915.13</v>
      </c>
      <c r="D82" s="57">
        <v>300250.40999999997</v>
      </c>
      <c r="E82" s="96"/>
      <c r="F82" s="96"/>
      <c r="G82" s="81">
        <v>7915.13</v>
      </c>
      <c r="H82" s="57">
        <v>300250.40999999997</v>
      </c>
      <c r="I82" s="97"/>
      <c r="J82" s="97"/>
    </row>
    <row r="83" spans="1:10">
      <c r="A83" s="78" t="s">
        <v>95</v>
      </c>
      <c r="B83" s="98">
        <v>7016</v>
      </c>
      <c r="C83" s="40">
        <f>SUM(C81:C82)</f>
        <v>9832.4500000000007</v>
      </c>
      <c r="D83" s="41">
        <f>1300+12911.64+64009.33</f>
        <v>78220.97</v>
      </c>
      <c r="E83" s="99"/>
      <c r="F83" s="99"/>
      <c r="G83" s="40">
        <f>SUM(G81:G82)</f>
        <v>9832.4500000000007</v>
      </c>
      <c r="H83" s="41">
        <f>1300+12911.64+64009.33</f>
        <v>78220.97</v>
      </c>
      <c r="I83" s="100"/>
      <c r="J83" s="100"/>
    </row>
    <row r="84" spans="1:10">
      <c r="A84" s="78" t="s">
        <v>96</v>
      </c>
      <c r="B84" s="55">
        <v>7020</v>
      </c>
      <c r="C84" s="50">
        <v>0</v>
      </c>
      <c r="D84" s="57">
        <f>51553.76+34479.87</f>
        <v>86033.63</v>
      </c>
      <c r="E84" s="88"/>
      <c r="F84" s="88"/>
      <c r="G84" s="50">
        <v>0</v>
      </c>
      <c r="H84" s="57">
        <f>51553.76+34479.87</f>
        <v>86033.63</v>
      </c>
      <c r="I84" s="89"/>
      <c r="J84" s="89"/>
    </row>
    <row r="85" spans="1:10">
      <c r="A85" s="101"/>
      <c r="B85" s="102"/>
      <c r="C85" s="103"/>
      <c r="D85" s="103"/>
      <c r="E85" s="103"/>
      <c r="F85" s="103"/>
      <c r="G85" s="103"/>
      <c r="H85" s="104"/>
      <c r="I85" s="104"/>
      <c r="J85" s="104"/>
    </row>
    <row r="86" spans="1:10">
      <c r="A86" s="105" t="s">
        <v>97</v>
      </c>
      <c r="B86" s="106"/>
      <c r="C86" s="107"/>
      <c r="D86" s="108"/>
      <c r="E86" s="109"/>
      <c r="F86" s="122" t="s">
        <v>98</v>
      </c>
      <c r="G86" s="122"/>
      <c r="H86" s="110"/>
      <c r="J86" s="3"/>
    </row>
    <row r="87" spans="1:10">
      <c r="A87" s="111"/>
      <c r="B87" s="112"/>
      <c r="C87" s="113" t="s">
        <v>99</v>
      </c>
      <c r="D87" s="113"/>
      <c r="E87" s="123" t="s">
        <v>100</v>
      </c>
      <c r="F87" s="123"/>
      <c r="G87" s="123"/>
    </row>
    <row r="88" spans="1:10">
      <c r="A88" s="111" t="s">
        <v>101</v>
      </c>
      <c r="B88" s="112"/>
      <c r="C88" s="107"/>
      <c r="D88" s="108"/>
      <c r="E88" s="108"/>
      <c r="F88" s="122" t="s">
        <v>102</v>
      </c>
      <c r="G88" s="122"/>
    </row>
    <row r="89" spans="1:10">
      <c r="A89" s="111"/>
      <c r="B89" s="112"/>
      <c r="C89" s="113" t="s">
        <v>99</v>
      </c>
      <c r="D89" s="113"/>
      <c r="E89" s="123" t="s">
        <v>100</v>
      </c>
      <c r="F89" s="123"/>
      <c r="G89" s="123"/>
    </row>
    <row r="90" spans="1:10">
      <c r="A90"/>
      <c r="B90"/>
      <c r="C90" s="114"/>
      <c r="D90" s="114"/>
      <c r="E90" s="114"/>
      <c r="F90" s="114"/>
      <c r="G90" s="114"/>
    </row>
    <row r="91" spans="1:10">
      <c r="A91"/>
      <c r="B91"/>
      <c r="C91" s="114"/>
      <c r="D91" s="114"/>
      <c r="E91" s="114"/>
      <c r="F91" s="114"/>
      <c r="G91" s="114"/>
    </row>
    <row r="92" spans="1:10">
      <c r="A92"/>
      <c r="B92"/>
      <c r="C92" s="114"/>
      <c r="D92" s="114"/>
      <c r="E92" s="114"/>
      <c r="F92" s="114"/>
      <c r="G92" s="114"/>
    </row>
  </sheetData>
  <mergeCells count="21">
    <mergeCell ref="A9:A10"/>
    <mergeCell ref="B9:B10"/>
    <mergeCell ref="C9:F9"/>
    <mergeCell ref="G9:J9"/>
    <mergeCell ref="G2:J2"/>
    <mergeCell ref="A4:J4"/>
    <mergeCell ref="A5:J5"/>
    <mergeCell ref="A6:J6"/>
    <mergeCell ref="A7:J7"/>
    <mergeCell ref="E89:G89"/>
    <mergeCell ref="A12:J12"/>
    <mergeCell ref="A28:J28"/>
    <mergeCell ref="A43:J43"/>
    <mergeCell ref="K48:N52"/>
    <mergeCell ref="A54:J54"/>
    <mergeCell ref="A65:J65"/>
    <mergeCell ref="A69:J69"/>
    <mergeCell ref="A77:J77"/>
    <mergeCell ref="F86:G86"/>
    <mergeCell ref="E87:G87"/>
    <mergeCell ref="F88:G88"/>
  </mergeCells>
  <pageMargins left="0.43307086614173229" right="0.23622047244094491" top="0.74803149606299213" bottom="0.74803149606299213" header="0" footer="0"/>
  <pageSetup paperSize="9" scale="72" fitToHeight="4" orientation="landscape" r:id="rId1"/>
  <rowBreaks count="2" manualBreakCount="2">
    <brk id="33" max="9" man="1"/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Фін.звіт</vt:lpstr>
      <vt:lpstr>'Додаток 2 Фін.звіт'!Область_печати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2021-05-05T07:57:29Z</dcterms:created>
  <dcterms:modified xsi:type="dcterms:W3CDTF">2021-05-06T08:59:08Z</dcterms:modified>
</cp:coreProperties>
</file>