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C54" i="14"/>
  <c r="G61"/>
  <c r="F37" i="19"/>
  <c r="G82" i="18"/>
  <c r="J53" i="10"/>
  <c r="E69" i="18" l="1"/>
  <c r="D119" i="2"/>
  <c r="G119" s="1"/>
  <c r="E119"/>
  <c r="E68"/>
  <c r="G26"/>
  <c r="F26"/>
  <c r="D14" i="11"/>
  <c r="E17"/>
  <c r="D15"/>
  <c r="N15" i="10"/>
  <c r="N16"/>
  <c r="N18"/>
  <c r="G6" i="3"/>
  <c r="F10"/>
  <c r="F8"/>
  <c r="F24" i="18"/>
  <c r="F82"/>
  <c r="F47"/>
  <c r="F46"/>
  <c r="G43"/>
  <c r="F43"/>
  <c r="G42"/>
  <c r="F42"/>
  <c r="G40" i="19"/>
  <c r="G39"/>
  <c r="G37"/>
  <c r="F20"/>
  <c r="G115" i="2"/>
  <c r="F115"/>
  <c r="G78"/>
  <c r="F78"/>
  <c r="G77"/>
  <c r="F77"/>
  <c r="F74"/>
  <c r="G74"/>
  <c r="F75"/>
  <c r="G75"/>
  <c r="G73"/>
  <c r="F73"/>
  <c r="G55"/>
  <c r="G56"/>
  <c r="G52"/>
  <c r="G48"/>
  <c r="F48"/>
  <c r="G39"/>
  <c r="F39"/>
  <c r="G44"/>
  <c r="F44"/>
  <c r="G41"/>
  <c r="F41"/>
  <c r="G37"/>
  <c r="G38"/>
  <c r="G30"/>
  <c r="F30"/>
  <c r="F27"/>
  <c r="G27"/>
  <c r="F25"/>
  <c r="G25"/>
  <c r="G16"/>
  <c r="F16"/>
  <c r="C119" l="1"/>
  <c r="E14" i="18"/>
  <c r="E11"/>
  <c r="F16"/>
  <c r="D17" i="19" l="1"/>
  <c r="C17"/>
  <c r="AC37" i="9" l="1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1"/>
  <c r="C54" i="18"/>
  <c r="C38" i="19"/>
  <c r="C13" i="2"/>
  <c r="D11" i="18" l="1"/>
  <c r="E51" i="2" l="1"/>
  <c r="D68"/>
  <c r="E38" i="19"/>
  <c r="D29"/>
  <c r="C29"/>
  <c r="E9"/>
  <c r="D9"/>
  <c r="C9"/>
  <c r="C69" i="18" s="1"/>
  <c r="C80" s="1"/>
  <c r="E80"/>
  <c r="E54"/>
  <c r="D54"/>
  <c r="E20"/>
  <c r="D14"/>
  <c r="D19" s="1"/>
  <c r="D28" s="1"/>
  <c r="C14"/>
  <c r="M52" i="10"/>
  <c r="M50"/>
  <c r="L52"/>
  <c r="L50"/>
  <c r="K52"/>
  <c r="K50"/>
  <c r="J52"/>
  <c r="J50"/>
  <c r="E29" i="19" l="1"/>
  <c r="G38"/>
  <c r="F54" i="18"/>
  <c r="G54"/>
  <c r="D30"/>
  <c r="D69"/>
  <c r="D80" s="1"/>
  <c r="D84" l="1"/>
  <c r="D85" s="1"/>
  <c r="L51" i="10"/>
  <c r="K51"/>
  <c r="E29" i="2" l="1"/>
  <c r="C24" i="19" l="1"/>
  <c r="C23" s="1"/>
  <c r="C41" s="1"/>
  <c r="C25"/>
  <c r="C116" i="2"/>
  <c r="C114" s="1"/>
  <c r="G12" l="1"/>
  <c r="F18" i="18" l="1"/>
  <c r="D53" i="10" l="1"/>
  <c r="F53"/>
  <c r="G51" i="2" l="1"/>
  <c r="C24" l="1"/>
  <c r="D24" i="19" l="1"/>
  <c r="D25"/>
  <c r="D23" l="1"/>
  <c r="D41" s="1"/>
  <c r="C65" i="14"/>
  <c r="D13" i="2"/>
  <c r="D32" i="14" s="1"/>
  <c r="C117" i="2"/>
  <c r="D117"/>
  <c r="C118"/>
  <c r="D118"/>
  <c r="C11" i="18"/>
  <c r="C19" s="1"/>
  <c r="C28" s="1"/>
  <c r="C30" s="1"/>
  <c r="C84" s="1"/>
  <c r="C85" s="1"/>
  <c r="D114" i="2"/>
  <c r="C29"/>
  <c r="D29"/>
  <c r="F26" i="18" l="1"/>
  <c r="F25"/>
  <c r="F23"/>
  <c r="F22"/>
  <c r="F21"/>
  <c r="F20"/>
  <c r="F15"/>
  <c r="F14" l="1"/>
  <c r="G58" i="2" l="1"/>
  <c r="E24" i="19"/>
  <c r="E23" l="1"/>
  <c r="E41" s="1"/>
  <c r="F10" i="2"/>
  <c r="I53" i="10"/>
  <c r="G53"/>
  <c r="F12" i="2"/>
  <c r="L53" i="10" l="1"/>
  <c r="E118" i="2"/>
  <c r="G118" s="1"/>
  <c r="E117"/>
  <c r="G76" i="14" l="1"/>
  <c r="G33" i="19"/>
  <c r="F40"/>
  <c r="F39"/>
  <c r="F33"/>
  <c r="G27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4"/>
  <c r="E19" i="18"/>
  <c r="E28" s="1"/>
  <c r="D50" i="14"/>
  <c r="D34"/>
  <c r="F76"/>
  <c r="G67"/>
  <c r="F67"/>
  <c r="C73"/>
  <c r="E70"/>
  <c r="C70"/>
  <c r="D54"/>
  <c r="E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C31"/>
  <c r="D18" i="11" s="1"/>
  <c r="E6" i="3"/>
  <c r="C61" i="14"/>
  <c r="D17" i="11" s="1"/>
  <c r="C56" i="14"/>
  <c r="C47"/>
  <c r="D52"/>
  <c r="C50"/>
  <c r="C108" i="2"/>
  <c r="D36" i="14"/>
  <c r="C68" i="2"/>
  <c r="C105" s="1"/>
  <c r="C120" s="1"/>
  <c r="C34" i="14"/>
  <c r="C32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G49" l="1"/>
  <c r="E14" i="11"/>
  <c r="E15"/>
  <c r="E36" i="14"/>
  <c r="G36" s="1"/>
  <c r="F68" i="2"/>
  <c r="G68"/>
  <c r="E30" i="18"/>
  <c r="E84" s="1"/>
  <c r="E85" s="1"/>
  <c r="G28"/>
  <c r="E73" i="14"/>
  <c r="F51" i="2"/>
  <c r="G51" i="14"/>
  <c r="C101" i="2"/>
  <c r="C79"/>
  <c r="C93" s="1"/>
  <c r="C96" s="1"/>
  <c r="C21" i="19" s="1"/>
  <c r="D61" i="14"/>
  <c r="D101" i="2"/>
  <c r="D56" i="14"/>
  <c r="F56" s="1"/>
  <c r="E101" i="2"/>
  <c r="E13"/>
  <c r="E105" s="1"/>
  <c r="E120" s="1"/>
  <c r="E41" i="14"/>
  <c r="F41" s="1"/>
  <c r="E103" i="2"/>
  <c r="F103" s="1"/>
  <c r="C121"/>
  <c r="C52" i="14"/>
  <c r="G29" i="19"/>
  <c r="G116" i="2"/>
  <c r="F38" i="19"/>
  <c r="F51" i="14"/>
  <c r="F23" i="19"/>
  <c r="C36" i="14"/>
  <c r="E40"/>
  <c r="F40" s="1"/>
  <c r="F116" i="2"/>
  <c r="F35" i="14"/>
  <c r="G117" i="2"/>
  <c r="F54" i="14"/>
  <c r="G54"/>
  <c r="F6" i="3"/>
  <c r="D57" i="14"/>
  <c r="F29" i="2"/>
  <c r="F11" i="18"/>
  <c r="G11"/>
  <c r="F48" i="14"/>
  <c r="E50"/>
  <c r="E61"/>
  <c r="E47"/>
  <c r="G29" i="2"/>
  <c r="F102"/>
  <c r="F43" i="14"/>
  <c r="C57"/>
  <c r="D24" i="2"/>
  <c r="D79" s="1"/>
  <c r="D93" s="1"/>
  <c r="D105"/>
  <c r="D120" s="1"/>
  <c r="F49" i="14"/>
  <c r="F9" i="19"/>
  <c r="F29"/>
  <c r="E34" i="14"/>
  <c r="E108" i="2"/>
  <c r="F119"/>
  <c r="E65" i="14" l="1"/>
  <c r="F36"/>
  <c r="F101" i="2"/>
  <c r="G101"/>
  <c r="F34" i="14"/>
  <c r="G34"/>
  <c r="G56"/>
  <c r="F13" i="2"/>
  <c r="G120"/>
  <c r="E57" i="14"/>
  <c r="D121" i="2"/>
  <c r="C107"/>
  <c r="C112" s="1"/>
  <c r="C38" i="14" s="1"/>
  <c r="C37"/>
  <c r="C33"/>
  <c r="D7" i="11" s="1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D13" i="11" l="1"/>
  <c r="D8"/>
  <c r="F57" i="14"/>
  <c r="G105" i="2"/>
  <c r="F105"/>
  <c r="E121"/>
  <c r="G121" s="1"/>
  <c r="F32" i="14"/>
  <c r="D37"/>
  <c r="D107" i="2"/>
  <c r="D112" s="1"/>
  <c r="D38" i="14" s="1"/>
  <c r="F52"/>
  <c r="G52"/>
  <c r="C44"/>
  <c r="D11" i="11" l="1"/>
  <c r="D10"/>
  <c r="C55" i="14"/>
  <c r="D39"/>
  <c r="F121" i="2"/>
  <c r="D42" i="14"/>
  <c r="D96" i="2"/>
  <c r="D21" i="19" s="1"/>
  <c r="C59" i="14" l="1"/>
  <c r="D44"/>
  <c r="C63" l="1"/>
  <c r="D55"/>
  <c r="D45"/>
  <c r="G10" i="2"/>
  <c r="E104"/>
  <c r="D59" i="14" l="1"/>
  <c r="D69" s="1"/>
  <c r="F104" i="2"/>
  <c r="G104"/>
  <c r="F9"/>
  <c r="E24"/>
  <c r="E79" s="1"/>
  <c r="E31" i="14"/>
  <c r="E18" i="11" s="1"/>
  <c r="G9" i="2"/>
  <c r="F68" i="14" l="1"/>
  <c r="G24" i="2"/>
  <c r="E33" i="14"/>
  <c r="F24" i="2"/>
  <c r="F31" i="14"/>
  <c r="G31"/>
  <c r="E7" i="11" l="1"/>
  <c r="G33" i="14"/>
  <c r="D70"/>
  <c r="G70" s="1"/>
  <c r="G68"/>
  <c r="E93" i="2"/>
  <c r="E107"/>
  <c r="E37" i="14"/>
  <c r="G37" s="1"/>
  <c r="G79" i="2"/>
  <c r="F79"/>
  <c r="F33" i="14"/>
  <c r="F72" l="1"/>
  <c r="F70"/>
  <c r="F37"/>
  <c r="F107" i="2"/>
  <c r="E112"/>
  <c r="G107"/>
  <c r="F93"/>
  <c r="G93"/>
  <c r="E42" i="14"/>
  <c r="G42" s="1"/>
  <c r="E96" i="2"/>
  <c r="G72" i="14" l="1"/>
  <c r="D73"/>
  <c r="G73" s="1"/>
  <c r="F112" i="2"/>
  <c r="E38" i="14"/>
  <c r="G112" i="2"/>
  <c r="E44" i="14"/>
  <c r="F96" i="2"/>
  <c r="G96"/>
  <c r="G9" i="18"/>
  <c r="F9"/>
  <c r="F42" i="14"/>
  <c r="G44" l="1"/>
  <c r="E11" i="11"/>
  <c r="E10"/>
  <c r="E64" i="14" s="1"/>
  <c r="G38"/>
  <c r="E13" i="11"/>
  <c r="E8"/>
  <c r="F73" i="14"/>
  <c r="E45"/>
  <c r="F44"/>
  <c r="F19" i="18"/>
  <c r="G19"/>
  <c r="E39" i="14"/>
  <c r="E9" i="11" s="1"/>
  <c r="E63" i="14" s="1"/>
  <c r="F38"/>
  <c r="F39" l="1"/>
  <c r="F28" i="18"/>
  <c r="F45" i="14"/>
  <c r="G30" i="18" l="1"/>
  <c r="F30"/>
  <c r="E55" i="14"/>
  <c r="G55" l="1"/>
  <c r="F55"/>
  <c r="G84" i="18"/>
  <c r="F84"/>
  <c r="E59" i="14"/>
  <c r="G69" s="1"/>
  <c r="F69" l="1"/>
  <c r="G59"/>
  <c r="F59"/>
  <c r="G85" i="18"/>
  <c r="F85"/>
  <c r="F18" i="19"/>
  <c r="E17"/>
  <c r="F17" l="1"/>
  <c r="E21"/>
  <c r="F21" l="1"/>
  <c r="G21"/>
</calcChain>
</file>

<file path=xl/sharedStrings.xml><?xml version="1.0" encoding="utf-8"?>
<sst xmlns="http://schemas.openxmlformats.org/spreadsheetml/2006/main" count="675" uniqueCount="510">
  <si>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</si>
  <si>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</si>
  <si>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</si>
  <si>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</si>
  <si>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</si>
  <si>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</si>
  <si>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</si>
  <si>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</si>
  <si>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</si>
  <si>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</si>
  <si>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</si>
  <si>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</si>
  <si>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</si>
  <si>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</si>
  <si>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</si>
  <si>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</si>
  <si>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</si>
  <si>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</si>
  <si>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</si>
  <si>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</si>
  <si>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</si>
  <si>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</si>
  <si>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</si>
  <si>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</si>
  <si>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</si>
  <si>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</si>
  <si>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</si>
  <si>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</si>
  <si>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</si>
  <si>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</si>
  <si>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</si>
  <si>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</si>
  <si>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</si>
  <si>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</si>
  <si>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</si>
  <si>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</si>
  <si>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</si>
  <si>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</si>
  <si>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</si>
  <si>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</si>
  <si>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</si>
  <si>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</si>
  <si>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</si>
  <si>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</si>
  <si>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</si>
  <si>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</si>
  <si>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</si>
  <si>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</si>
  <si>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</si>
  <si>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</si>
  <si>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</si>
  <si>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</si>
  <si>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</si>
  <si>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</si>
  <si>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</si>
  <si>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</si>
  <si>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</si>
  <si>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</si>
  <si>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</si>
  <si>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</si>
  <si>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</si>
  <si>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</si>
  <si>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</si>
  <si>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</si>
  <si>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</si>
  <si>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</si>
  <si>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</si>
  <si>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</si>
  <si>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</si>
  <si>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</si>
  <si>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</si>
  <si>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</si>
  <si>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</si>
  <si>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</si>
  <si>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</si>
  <si>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</si>
  <si>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</si>
  <si>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</si>
  <si>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</si>
  <si>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</si>
  <si>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</si>
  <si>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</si>
  <si>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</si>
  <si>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</si>
  <si>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</si>
  <si>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</si>
  <si>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</si>
  <si>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</si>
  <si>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</si>
  <si>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</si>
  <si>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</si>
  <si>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</si>
  <si>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</si>
  <si>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</si>
  <si>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</si>
  <si>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</si>
  <si>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</si>
  <si>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</si>
  <si>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</si>
  <si>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</si>
  <si>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</si>
  <si>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</si>
  <si>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</si>
  <si>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</si>
  <si>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</si>
  <si>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</si>
  <si>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</si>
  <si>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</si>
  <si>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</si>
  <si>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</si>
  <si>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</si>
  <si>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</si>
  <si>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</si>
  <si>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</si>
  <si>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</si>
  <si>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</si>
  <si>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</si>
  <si>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</si>
  <si>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</si>
  <si>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</si>
  <si>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</si>
  <si>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</si>
  <si>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</si>
  <si>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</si>
  <si>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</si>
  <si>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</si>
  <si>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</si>
  <si>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</si>
  <si>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</si>
  <si>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</si>
  <si>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</si>
  <si>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</si>
  <si>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</si>
  <si>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</si>
  <si>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</si>
  <si>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</si>
  <si>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</si>
  <si>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</si>
  <si>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</si>
  <si>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</si>
  <si>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</si>
  <si>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</si>
  <si>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</si>
  <si>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</si>
  <si>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</si>
  <si>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</si>
  <si>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</si>
  <si>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</si>
  <si>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</si>
  <si>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</si>
  <si>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</si>
  <si>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</si>
  <si>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</si>
  <si>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</si>
  <si>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</si>
  <si>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</si>
  <si>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</si>
  <si>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</si>
  <si>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</si>
  <si>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</si>
  <si>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</si>
  <si>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</si>
  <si>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</si>
  <si>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</si>
  <si>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</si>
  <si>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</si>
  <si>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</si>
  <si>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</si>
  <si>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</si>
  <si>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</si>
  <si>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</si>
  <si>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</si>
  <si>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</si>
  <si>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</si>
  <si>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</si>
  <si>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</si>
  <si>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</si>
  <si>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</si>
  <si>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</si>
  <si>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</si>
  <si>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</si>
  <si>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</si>
  <si>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</si>
  <si>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</si>
  <si>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</si>
  <si>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</si>
  <si>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</si>
  <si>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</si>
  <si>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</si>
  <si>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</si>
  <si>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</si>
  <si>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</si>
  <si>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</si>
  <si>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</si>
  <si>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</si>
  <si>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</si>
  <si>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</si>
  <si>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</si>
  <si>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</si>
  <si>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</si>
  <si>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</si>
  <si>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</si>
  <si>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</si>
  <si>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</si>
  <si>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</si>
  <si>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</si>
  <si>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</si>
  <si>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</si>
  <si>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</si>
  <si>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</si>
  <si>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</si>
  <si>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</si>
  <si>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</si>
  <si>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</si>
  <si>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</si>
  <si>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</si>
  <si>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</si>
  <si>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</si>
  <si>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</si>
  <si>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</si>
  <si>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</si>
  <si>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</si>
  <si>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</si>
  <si>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</si>
  <si>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</si>
  <si>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</si>
  <si>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</si>
  <si>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</si>
  <si>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</si>
  <si>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</si>
  <si>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</si>
  <si>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</si>
  <si>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</si>
  <si>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</si>
  <si>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</si>
  <si>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</si>
  <si>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</si>
  <si>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</si>
  <si>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</si>
  <si>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</si>
  <si>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</si>
  <si>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</si>
  <si>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</si>
  <si>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</si>
  <si>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</si>
  <si>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</si>
  <si>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</si>
  <si>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</si>
  <si>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</si>
  <si>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</si>
  <si>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</si>
  <si>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</si>
  <si>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</si>
  <si>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</si>
  <si>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</si>
  <si>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</si>
  <si>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</si>
  <si>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</si>
  <si>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</si>
  <si>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</si>
  <si>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</si>
  <si>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</si>
  <si>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</si>
  <si>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</si>
  <si>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</si>
  <si>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</si>
  <si>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</si>
  <si>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</si>
  <si>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</si>
  <si>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</si>
  <si>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</si>
  <si>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</si>
  <si>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</si>
  <si>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</si>
  <si>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</si>
  <si>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</si>
  <si>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</si>
  <si>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</si>
  <si>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</si>
  <si>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мінус операційні доходи від курсових різниць, рядок 1031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</si>
  <si>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</si>
  <si>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</si>
  <si>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</si>
  <si>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</si>
  <si>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</si>
  <si>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</si>
  <si>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</si>
  <si>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</si>
  <si>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</si>
  <si>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</si>
  <si>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</si>
  <si>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</si>
  <si>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</si>
  <si>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</si>
  <si>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</si>
  <si>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</si>
  <si>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</si>
  <si>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</si>
  <si>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</si>
  <si>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</si>
  <si>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</si>
  <si>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</si>
  <si>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</si>
  <si>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</si>
  <si>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</si>
  <si>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</si>
  <si>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</si>
  <si>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</si>
  <si>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</si>
  <si>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</si>
  <si>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</si>
  <si>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</si>
  <si>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</si>
  <si>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</si>
  <si>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</si>
  <si>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</si>
  <si>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</si>
  <si>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</si>
  <si>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</si>
  <si>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</si>
  <si>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Плановий рік, усього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</si>
  <si>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</si>
  <si>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</si>
  <si>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</si>
  <si>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</si>
  <si>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</si>
  <si>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</si>
  <si>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</si>
  <si>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</si>
  <si>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</si>
  <si>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>Витрати на оплату праці,                                         тис. гривень, у тому числі: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</si>
  <si>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</si>
  <si>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</si>
  <si>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</si>
  <si>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</si>
  <si>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</si>
  <si>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</si>
  <si>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</si>
  <si>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</si>
  <si>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</si>
  <si>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</si>
  <si>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</si>
  <si>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</si>
  <si>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</si>
  <si>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</si>
  <si>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</si>
  <si>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</si>
  <si>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</si>
  <si>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</si>
  <si>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</si>
  <si>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</si>
  <si>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</si>
  <si>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</si>
  <si>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</si>
  <si>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</si>
  <si>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</si>
  <si>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</si>
  <si>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</si>
  <si>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</si>
  <si>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</si>
  <si>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</si>
  <si>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</si>
  <si>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</si>
  <si>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</si>
  <si>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</si>
  <si>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</si>
  <si>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</si>
  <si>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</si>
  <si>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</si>
  <si>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</si>
  <si>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</si>
  <si>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</si>
  <si>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</si>
  <si>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</si>
  <si>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</si>
  <si>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</si>
  <si>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</si>
  <si>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</si>
  <si>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</si>
  <si>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</si>
  <si>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</si>
  <si>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</si>
  <si>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</si>
  <si>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</si>
  <si>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</si>
  <si>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</si>
  <si>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</si>
  <si>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</si>
  <si>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</si>
  <si>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</si>
  <si>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</si>
  <si>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</si>
  <si>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</si>
  <si>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</si>
  <si>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</si>
  <si>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</si>
  <si>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</si>
  <si>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</si>
  <si>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</si>
  <si>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</si>
  <si>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</si>
  <si>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</si>
  <si>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</si>
  <si>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</si>
  <si>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</si>
  <si>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</si>
  <si>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</si>
  <si>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</si>
  <si>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</si>
  <si>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</si>
  <si>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</si>
  <si>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</si>
  <si>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</si>
  <si>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</si>
  <si>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</si>
  <si>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</si>
  <si>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</si>
  <si>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</si>
  <si>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</si>
  <si>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</si>
  <si>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</si>
  <si>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</si>
  <si>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</si>
  <si>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</si>
  <si>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</si>
  <si>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</si>
  <si>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</si>
  <si>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</si>
  <si>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</si>
  <si>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</si>
  <si>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</si>
  <si>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</si>
  <si>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</si>
  <si>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</si>
  <si>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</si>
  <si>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</si>
  <si>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</si>
  <si>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</si>
  <si>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</si>
  <si>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</si>
  <si>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</si>
  <si>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</si>
  <si>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</si>
  <si>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</si>
  <si>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</si>
  <si>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</si>
  <si>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</si>
  <si>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</si>
  <si>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</si>
  <si>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</si>
  <si>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</si>
  <si>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</si>
  <si>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</si>
  <si>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</si>
  <si>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</si>
  <si>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</si>
  <si>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</si>
  <si>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</si>
  <si>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</si>
  <si>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</si>
  <si>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</si>
  <si>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</si>
  <si>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</si>
  <si>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</si>
  <si>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</si>
  <si>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</si>
  <si>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</si>
  <si>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</si>
  <si>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</si>
  <si>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</si>
  <si>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</si>
  <si>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</si>
  <si>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</si>
  <si>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</si>
  <si>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</si>
  <si>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</si>
  <si>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</si>
  <si>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</si>
  <si>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</si>
  <si>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</si>
  <si>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</si>
  <si>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</si>
  <si>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</si>
  <si>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</si>
  <si>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</si>
  <si>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</si>
  <si>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</si>
  <si>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</si>
  <si>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t>Комунальне підприємство"Дніпровське міське бюро технічної інвентаризації"ДМР</t>
  </si>
  <si>
    <t>71.12</t>
  </si>
  <si>
    <t>(056)3713217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</si>
  <si>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</si>
  <si>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</si>
  <si>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</si>
  <si>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</si>
  <si>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</si>
  <si>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</si>
  <si>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Середньомісячна дохід  одного працівника, гривень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</si>
  <si>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</si>
  <si>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r>
      <t xml:space="preserve">факт 2019 года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</si>
  <si>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</si>
  <si>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</si>
  <si>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</si>
  <si>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t>1030/1</t>
  </si>
  <si>
    <t>1030/2</t>
  </si>
  <si>
    <r>
      <t>за</t>
    </r>
    <r>
      <rPr>
        <b/>
        <u/>
        <sz val="18"/>
        <rFont val="Times New Roman"/>
        <family val="1"/>
        <charset val="204"/>
      </rPr>
      <t xml:space="preserve">  І півріччя 2021 року</t>
    </r>
    <r>
      <rPr>
        <b/>
        <sz val="18"/>
        <rFont val="Times New Roman"/>
        <family val="1"/>
        <charset val="204"/>
      </rPr>
      <t xml:space="preserve">     </t>
    </r>
  </si>
  <si>
    <t>43 осіб</t>
  </si>
  <si>
    <t>Середньомісячна заробітна плата</t>
  </si>
  <si>
    <t>Таблиця VI. Інформація до фінансового плану за півріччя 2021 року</t>
  </si>
  <si>
    <t>Інші послуги</t>
  </si>
</sst>
</file>

<file path=xl/styles.xml><?xml version="1.0" encoding="utf-8"?>
<styleSheet xmlns="http://schemas.openxmlformats.org/spreadsheetml/2006/main">
  <numFmts count="14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</numFmts>
  <fonts count="89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39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1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left" vertical="center" wrapText="1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87" fillId="0" borderId="15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3" xfId="0" applyNumberFormat="1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left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0" fontId="65" fillId="0" borderId="0" xfId="0" applyFont="1" applyFill="1" applyAlignment="1">
      <alignment horizontal="right" vertical="center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tabSelected="1" view="pageBreakPreview" zoomScale="60" zoomScaleNormal="60" workbookViewId="0">
      <selection activeCell="T67" sqref="T67"/>
    </sheetView>
  </sheetViews>
  <sheetFormatPr defaultRowHeight="23.25"/>
  <cols>
    <col min="1" max="1" width="72.5703125" style="50" customWidth="1"/>
    <col min="2" max="2" width="17.140625" style="116" customWidth="1"/>
    <col min="3" max="4" width="25.28515625" style="116" customWidth="1"/>
    <col min="5" max="5" width="23.42578125" style="116" customWidth="1"/>
    <col min="6" max="6" width="23.85546875" style="116" customWidth="1"/>
    <col min="7" max="7" width="22.42578125" style="116" customWidth="1"/>
    <col min="8" max="8" width="10" style="50" customWidth="1"/>
    <col min="9" max="9" width="9.5703125" style="50" customWidth="1"/>
    <col min="10" max="16384" width="9.140625" style="50"/>
  </cols>
  <sheetData>
    <row r="1" spans="1:11" ht="23.25" customHeight="1">
      <c r="B1" s="121"/>
      <c r="D1" s="50"/>
      <c r="E1" s="50" t="s">
        <v>235</v>
      </c>
      <c r="F1" s="50"/>
      <c r="G1" s="50"/>
      <c r="H1" s="122"/>
      <c r="I1" s="122"/>
      <c r="J1" s="122"/>
      <c r="K1" s="122"/>
    </row>
    <row r="2" spans="1:11" ht="18.75" customHeight="1">
      <c r="A2" s="123"/>
      <c r="D2" s="124"/>
      <c r="E2" s="267" t="s">
        <v>347</v>
      </c>
      <c r="F2" s="267"/>
      <c r="G2" s="267"/>
      <c r="H2" s="122"/>
      <c r="I2" s="122"/>
      <c r="J2" s="122"/>
      <c r="K2" s="122"/>
    </row>
    <row r="3" spans="1:11" ht="18.75" customHeight="1">
      <c r="A3" s="116"/>
      <c r="C3" s="124"/>
      <c r="D3" s="124"/>
      <c r="E3" s="267"/>
      <c r="F3" s="267"/>
      <c r="G3" s="267"/>
      <c r="H3" s="122"/>
      <c r="I3" s="122"/>
      <c r="J3" s="122"/>
      <c r="K3" s="122"/>
    </row>
    <row r="4" spans="1:11" ht="18.75" customHeight="1">
      <c r="A4" s="116"/>
      <c r="C4" s="124"/>
      <c r="D4" s="124"/>
      <c r="E4" s="267"/>
      <c r="F4" s="267"/>
      <c r="G4" s="267"/>
      <c r="H4" s="122"/>
      <c r="I4" s="122"/>
      <c r="J4" s="122"/>
      <c r="K4" s="122"/>
    </row>
    <row r="5" spans="1:11" ht="84" customHeight="1">
      <c r="B5" s="126"/>
      <c r="C5" s="126"/>
      <c r="E5" s="268"/>
      <c r="F5" s="268"/>
      <c r="G5" s="268"/>
    </row>
    <row r="6" spans="1:11" ht="25.5" customHeight="1">
      <c r="A6" s="127"/>
      <c r="B6" s="260"/>
      <c r="C6" s="260"/>
      <c r="D6" s="260"/>
      <c r="E6" s="128"/>
      <c r="F6" s="129" t="s">
        <v>134</v>
      </c>
      <c r="G6" s="118" t="s">
        <v>256</v>
      </c>
    </row>
    <row r="7" spans="1:11" ht="45" customHeight="1">
      <c r="A7" s="204" t="s">
        <v>434</v>
      </c>
      <c r="B7" s="260" t="s">
        <v>488</v>
      </c>
      <c r="C7" s="260"/>
      <c r="D7" s="260"/>
      <c r="E7" s="261"/>
      <c r="F7" s="132" t="s">
        <v>127</v>
      </c>
      <c r="G7" s="118">
        <v>3341776</v>
      </c>
    </row>
    <row r="8" spans="1:11" ht="25.5" customHeight="1">
      <c r="A8" s="127" t="s">
        <v>435</v>
      </c>
      <c r="B8" s="262" t="s">
        <v>437</v>
      </c>
      <c r="C8" s="262"/>
      <c r="D8" s="262"/>
      <c r="E8" s="263"/>
      <c r="F8" s="132" t="s">
        <v>126</v>
      </c>
      <c r="G8" s="118">
        <v>150</v>
      </c>
    </row>
    <row r="9" spans="1:11" ht="25.5" customHeight="1">
      <c r="A9" s="127" t="s">
        <v>428</v>
      </c>
      <c r="B9" s="260" t="s">
        <v>436</v>
      </c>
      <c r="C9" s="260"/>
      <c r="D9" s="260"/>
      <c r="E9" s="261"/>
      <c r="F9" s="132" t="s">
        <v>125</v>
      </c>
      <c r="G9" s="118">
        <v>1210136600</v>
      </c>
    </row>
    <row r="10" spans="1:11" ht="25.5" customHeight="1">
      <c r="A10" s="130" t="s">
        <v>371</v>
      </c>
      <c r="B10" s="260" t="s">
        <v>438</v>
      </c>
      <c r="C10" s="260"/>
      <c r="D10" s="260"/>
      <c r="E10" s="261"/>
      <c r="F10" s="132" t="s">
        <v>9</v>
      </c>
      <c r="G10" s="118"/>
    </row>
    <row r="11" spans="1:11" ht="25.5" customHeight="1">
      <c r="A11" s="130" t="s">
        <v>15</v>
      </c>
      <c r="B11" s="260"/>
      <c r="C11" s="260"/>
      <c r="D11" s="260"/>
      <c r="E11" s="131"/>
      <c r="F11" s="132" t="s">
        <v>8</v>
      </c>
      <c r="G11" s="118"/>
    </row>
    <row r="12" spans="1:11" ht="25.5" customHeight="1">
      <c r="A12" s="130" t="s">
        <v>14</v>
      </c>
      <c r="B12" s="260" t="s">
        <v>492</v>
      </c>
      <c r="C12" s="260"/>
      <c r="D12" s="260"/>
      <c r="E12" s="261"/>
      <c r="F12" s="132" t="s">
        <v>10</v>
      </c>
      <c r="G12" s="240" t="s">
        <v>489</v>
      </c>
    </row>
    <row r="13" spans="1:11" ht="25.5" customHeight="1">
      <c r="A13" s="264" t="s">
        <v>439</v>
      </c>
      <c r="B13" s="260"/>
      <c r="C13" s="260"/>
      <c r="D13" s="260"/>
      <c r="E13" s="260" t="s">
        <v>189</v>
      </c>
      <c r="F13" s="261"/>
      <c r="G13" s="133"/>
    </row>
    <row r="14" spans="1:11" ht="25.5" customHeight="1">
      <c r="A14" s="130" t="s">
        <v>17</v>
      </c>
      <c r="B14" s="260" t="s">
        <v>440</v>
      </c>
      <c r="C14" s="260"/>
      <c r="D14" s="260"/>
      <c r="E14" s="260" t="s">
        <v>190</v>
      </c>
      <c r="F14" s="265"/>
      <c r="G14" s="133"/>
    </row>
    <row r="15" spans="1:11" ht="25.5" customHeight="1">
      <c r="A15" s="130" t="s">
        <v>102</v>
      </c>
      <c r="B15" s="260" t="s">
        <v>506</v>
      </c>
      <c r="C15" s="260"/>
      <c r="D15" s="260"/>
      <c r="E15" s="134"/>
      <c r="F15" s="134"/>
      <c r="G15" s="134"/>
    </row>
    <row r="16" spans="1:11" ht="25.5" customHeight="1">
      <c r="A16" s="127" t="s">
        <v>11</v>
      </c>
      <c r="B16" s="260" t="s">
        <v>493</v>
      </c>
      <c r="C16" s="260"/>
      <c r="D16" s="260"/>
      <c r="E16" s="135"/>
      <c r="F16" s="135"/>
      <c r="G16" s="135"/>
    </row>
    <row r="17" spans="1:17" ht="25.5" customHeight="1">
      <c r="A17" s="130" t="s">
        <v>12</v>
      </c>
      <c r="B17" s="260" t="s">
        <v>490</v>
      </c>
      <c r="C17" s="260"/>
      <c r="D17" s="260"/>
      <c r="E17" s="134"/>
      <c r="F17" s="134"/>
      <c r="G17" s="134"/>
    </row>
    <row r="18" spans="1:17" ht="25.5" customHeight="1">
      <c r="A18" s="127" t="s">
        <v>13</v>
      </c>
      <c r="B18" s="260" t="s">
        <v>491</v>
      </c>
      <c r="C18" s="260"/>
      <c r="D18" s="260"/>
      <c r="E18" s="135"/>
      <c r="F18" s="135"/>
      <c r="G18" s="135"/>
    </row>
    <row r="19" spans="1:17" ht="13.5" customHeight="1">
      <c r="A19" s="136"/>
      <c r="B19" s="50"/>
      <c r="C19" s="50"/>
      <c r="D19" s="50"/>
      <c r="E19" s="50"/>
      <c r="F19" s="50"/>
      <c r="G19" s="50"/>
    </row>
    <row r="20" spans="1:17" ht="46.5" customHeight="1">
      <c r="A20" s="258" t="s">
        <v>236</v>
      </c>
      <c r="B20" s="258"/>
      <c r="C20" s="258"/>
      <c r="D20" s="258"/>
      <c r="E20" s="258"/>
      <c r="F20" s="258"/>
      <c r="G20" s="258"/>
    </row>
    <row r="21" spans="1:17" ht="27">
      <c r="A21" s="258" t="s">
        <v>370</v>
      </c>
      <c r="B21" s="258"/>
      <c r="C21" s="258"/>
      <c r="D21" s="258"/>
      <c r="E21" s="258"/>
      <c r="F21" s="258"/>
      <c r="G21" s="258"/>
    </row>
    <row r="22" spans="1:17">
      <c r="A22" s="259" t="s">
        <v>505</v>
      </c>
      <c r="B22" s="259"/>
      <c r="C22" s="259"/>
      <c r="D22" s="259"/>
      <c r="E22" s="259"/>
      <c r="F22" s="259"/>
      <c r="G22" s="259"/>
    </row>
    <row r="23" spans="1:17">
      <c r="A23" s="273" t="s">
        <v>345</v>
      </c>
      <c r="B23" s="273"/>
      <c r="C23" s="273"/>
      <c r="D23" s="273"/>
      <c r="E23" s="273"/>
      <c r="F23" s="273"/>
      <c r="G23" s="273"/>
    </row>
    <row r="24" spans="1:17" ht="9" customHeight="1">
      <c r="A24" s="137"/>
      <c r="B24" s="137"/>
      <c r="C24" s="137"/>
      <c r="D24" s="137"/>
      <c r="E24" s="137"/>
      <c r="F24" s="137"/>
      <c r="G24" s="137"/>
    </row>
    <row r="25" spans="1:17">
      <c r="A25" s="259" t="s">
        <v>202</v>
      </c>
      <c r="B25" s="259"/>
      <c r="C25" s="259"/>
      <c r="D25" s="259"/>
      <c r="E25" s="259"/>
      <c r="F25" s="259"/>
      <c r="G25" s="259"/>
    </row>
    <row r="26" spans="1:17" ht="12" customHeight="1">
      <c r="B26" s="138"/>
      <c r="C26" s="138"/>
      <c r="D26" s="138"/>
      <c r="E26" s="138"/>
      <c r="F26" s="138"/>
      <c r="G26" s="138"/>
    </row>
    <row r="27" spans="1:17" ht="43.5" customHeight="1">
      <c r="A27" s="272" t="s">
        <v>283</v>
      </c>
      <c r="B27" s="270" t="s">
        <v>16</v>
      </c>
      <c r="C27" s="256" t="s">
        <v>346</v>
      </c>
      <c r="D27" s="277" t="s">
        <v>344</v>
      </c>
      <c r="E27" s="277"/>
      <c r="F27" s="277"/>
      <c r="G27" s="277"/>
      <c r="Q27" s="50" t="s">
        <v>363</v>
      </c>
    </row>
    <row r="28" spans="1:17" ht="44.25" customHeight="1">
      <c r="A28" s="272"/>
      <c r="B28" s="270"/>
      <c r="C28" s="257"/>
      <c r="D28" s="139" t="s">
        <v>261</v>
      </c>
      <c r="E28" s="139" t="s">
        <v>244</v>
      </c>
      <c r="F28" s="139" t="s">
        <v>271</v>
      </c>
      <c r="G28" s="139" t="s">
        <v>272</v>
      </c>
    </row>
    <row r="29" spans="1:17" ht="30" customHeight="1">
      <c r="A29" s="118">
        <v>1</v>
      </c>
      <c r="B29" s="117">
        <v>2</v>
      </c>
      <c r="C29" s="118">
        <v>3</v>
      </c>
      <c r="D29" s="118">
        <v>4</v>
      </c>
      <c r="E29" s="117">
        <v>5</v>
      </c>
      <c r="F29" s="118">
        <v>6</v>
      </c>
      <c r="G29" s="117">
        <v>7</v>
      </c>
    </row>
    <row r="30" spans="1:17" ht="24.95" customHeight="1">
      <c r="A30" s="269" t="s">
        <v>95</v>
      </c>
      <c r="B30" s="269"/>
      <c r="C30" s="269"/>
      <c r="D30" s="269"/>
      <c r="E30" s="269"/>
      <c r="F30" s="269"/>
      <c r="G30" s="269"/>
    </row>
    <row r="31" spans="1:17" ht="46.5">
      <c r="A31" s="140" t="s">
        <v>203</v>
      </c>
      <c r="B31" s="117">
        <f>'1. Фін результат'!B9</f>
        <v>1000</v>
      </c>
      <c r="C31" s="192">
        <f>'1. Фін результат'!C9</f>
        <v>2721</v>
      </c>
      <c r="D31" s="192">
        <f>'1. Фін результат'!D9</f>
        <v>3800</v>
      </c>
      <c r="E31" s="192">
        <f>'1. Фін результат'!E9</f>
        <v>3585</v>
      </c>
      <c r="F31" s="192">
        <f>E31-D31</f>
        <v>-215</v>
      </c>
      <c r="G31" s="192">
        <f>E31/D31*100</f>
        <v>94.34210526315789</v>
      </c>
    </row>
    <row r="32" spans="1:17" ht="46.5">
      <c r="A32" s="140" t="s">
        <v>172</v>
      </c>
      <c r="B32" s="117">
        <f>'1. Фін результат'!B13</f>
        <v>1010</v>
      </c>
      <c r="C32" s="192">
        <f>'1. Фін результат'!C13</f>
        <v>2250</v>
      </c>
      <c r="D32" s="192">
        <f>'1. Фін результат'!D13</f>
        <v>2875</v>
      </c>
      <c r="E32" s="192">
        <f>'1. Фін результат'!E13</f>
        <v>2683</v>
      </c>
      <c r="F32" s="192">
        <f t="shared" ref="F32:F45" si="0">E32-D32</f>
        <v>-192</v>
      </c>
      <c r="G32" s="192">
        <f t="shared" ref="G32:G49" si="1">E32/D32*100</f>
        <v>93.321739130434779</v>
      </c>
    </row>
    <row r="33" spans="1:7">
      <c r="A33" s="143" t="s">
        <v>262</v>
      </c>
      <c r="B33" s="117">
        <f>'1. Фін результат'!B24</f>
        <v>1020</v>
      </c>
      <c r="C33" s="192">
        <f>'1. Фін результат'!C24</f>
        <v>471</v>
      </c>
      <c r="D33" s="192">
        <f>'1. Фін результат'!D24</f>
        <v>925</v>
      </c>
      <c r="E33" s="192">
        <f>'1. Фін результат'!E24</f>
        <v>902</v>
      </c>
      <c r="F33" s="192">
        <f t="shared" si="0"/>
        <v>-23</v>
      </c>
      <c r="G33" s="192">
        <f t="shared" si="1"/>
        <v>97.513513513513516</v>
      </c>
    </row>
    <row r="34" spans="1:7">
      <c r="A34" s="140" t="s">
        <v>138</v>
      </c>
      <c r="B34" s="117">
        <f>'1. Фін результат'!B29</f>
        <v>1040</v>
      </c>
      <c r="C34" s="192">
        <f>'1. Фін результат'!C29</f>
        <v>1141</v>
      </c>
      <c r="D34" s="192">
        <f>'1. Фін результат'!D29</f>
        <v>1264</v>
      </c>
      <c r="E34" s="192">
        <f>'1. Фін результат'!E29</f>
        <v>1140</v>
      </c>
      <c r="F34" s="192">
        <f t="shared" si="0"/>
        <v>-124</v>
      </c>
      <c r="G34" s="192">
        <f t="shared" si="1"/>
        <v>90.189873417721529</v>
      </c>
    </row>
    <row r="35" spans="1:7">
      <c r="A35" s="140" t="s">
        <v>135</v>
      </c>
      <c r="B35" s="117">
        <f>'1. Фін результат'!B61</f>
        <v>1070</v>
      </c>
      <c r="C35" s="192">
        <f>'1. Фін результат'!C61</f>
        <v>0</v>
      </c>
      <c r="D35" s="192">
        <f>'1. Фін результат'!D61</f>
        <v>0</v>
      </c>
      <c r="E35" s="192">
        <f>'1. Фін результат'!E61</f>
        <v>0</v>
      </c>
      <c r="F35" s="192">
        <f t="shared" si="0"/>
        <v>0</v>
      </c>
      <c r="G35" s="192">
        <v>0</v>
      </c>
    </row>
    <row r="36" spans="1:7">
      <c r="A36" s="140" t="s">
        <v>139</v>
      </c>
      <c r="B36" s="117">
        <f>'1. Фін результат'!B101</f>
        <v>1300</v>
      </c>
      <c r="C36" s="192">
        <f>'1. Фін результат'!C25-'1. Фін результат'!C68</f>
        <v>70</v>
      </c>
      <c r="D36" s="192">
        <f>'1. Фін результат'!D25-'1. Фін результат'!D68</f>
        <v>-23</v>
      </c>
      <c r="E36" s="192">
        <f>'1. Фін результат'!E25-'1. Фін результат'!E68</f>
        <v>-14</v>
      </c>
      <c r="F36" s="192">
        <f t="shared" si="0"/>
        <v>9</v>
      </c>
      <c r="G36" s="192">
        <f t="shared" si="1"/>
        <v>60.869565217391312</v>
      </c>
    </row>
    <row r="37" spans="1:7" ht="45">
      <c r="A37" s="144" t="s">
        <v>4</v>
      </c>
      <c r="B37" s="117">
        <f>'1. Фін результат'!B79</f>
        <v>1100</v>
      </c>
      <c r="C37" s="192">
        <f>'1. Фін результат'!C79</f>
        <v>-600</v>
      </c>
      <c r="D37" s="192">
        <f>'1. Фін результат'!D79</f>
        <v>-362</v>
      </c>
      <c r="E37" s="192">
        <f>'1. Фін результат'!E79</f>
        <v>-252</v>
      </c>
      <c r="F37" s="192">
        <f t="shared" si="0"/>
        <v>110</v>
      </c>
      <c r="G37" s="192">
        <f t="shared" si="1"/>
        <v>69.613259668508292</v>
      </c>
    </row>
    <row r="38" spans="1:7">
      <c r="A38" s="145" t="s">
        <v>140</v>
      </c>
      <c r="B38" s="117">
        <f>'1. Фін результат'!B112</f>
        <v>1410</v>
      </c>
      <c r="C38" s="192">
        <f>'1. Фін результат'!C112</f>
        <v>-488</v>
      </c>
      <c r="D38" s="192">
        <f>'1. Фін результат'!D112</f>
        <v>-245</v>
      </c>
      <c r="E38" s="192">
        <f>'1. Фін результат'!E112</f>
        <v>-142</v>
      </c>
      <c r="F38" s="192">
        <f t="shared" si="0"/>
        <v>103</v>
      </c>
      <c r="G38" s="192">
        <f t="shared" si="1"/>
        <v>57.959183673469383</v>
      </c>
    </row>
    <row r="39" spans="1:7">
      <c r="A39" s="146" t="s">
        <v>226</v>
      </c>
      <c r="B39" s="117">
        <f>' 5. Коефіцієнти'!B8</f>
        <v>5010</v>
      </c>
      <c r="C39" s="192">
        <v>0</v>
      </c>
      <c r="D39" s="192">
        <f>'фінплан - зведені показники'!D38/'фінплан - зведені показники'!D31</f>
        <v>-6.4473684210526322E-2</v>
      </c>
      <c r="E39" s="192">
        <f>'фінплан - зведені показники'!E38/'фінплан - зведені показники'!E31</f>
        <v>-3.9609483960948398E-2</v>
      </c>
      <c r="F39" s="192">
        <f t="shared" si="0"/>
        <v>2.4864200249577924E-2</v>
      </c>
      <c r="G39" s="192">
        <v>0</v>
      </c>
    </row>
    <row r="40" spans="1:7" ht="46.5">
      <c r="A40" s="146" t="s">
        <v>141</v>
      </c>
      <c r="B40" s="117">
        <f>'1. Фін результат'!B102</f>
        <v>1310</v>
      </c>
      <c r="C40" s="192">
        <f>'1. Фін результат'!C102</f>
        <v>0</v>
      </c>
      <c r="D40" s="192">
        <f>'1. Фін результат'!D102</f>
        <v>0</v>
      </c>
      <c r="E40" s="192">
        <f>'1. Фін результат'!E102</f>
        <v>0</v>
      </c>
      <c r="F40" s="192">
        <f t="shared" si="0"/>
        <v>0</v>
      </c>
      <c r="G40" s="192">
        <v>0</v>
      </c>
    </row>
    <row r="41" spans="1:7">
      <c r="A41" s="140" t="s">
        <v>230</v>
      </c>
      <c r="B41" s="117">
        <f>'1. Фін результат'!B103</f>
        <v>1320</v>
      </c>
      <c r="C41" s="192">
        <f>'1. Фін результат'!C86-'1. Фін результат'!C91</f>
        <v>0</v>
      </c>
      <c r="D41" s="192">
        <f>'1. Фін результат'!D86-'1. Фін результат'!D91</f>
        <v>0</v>
      </c>
      <c r="E41" s="192">
        <f>'1. Фін результат'!E86-'1. Фін результат'!E91</f>
        <v>0</v>
      </c>
      <c r="F41" s="192">
        <f t="shared" si="0"/>
        <v>0</v>
      </c>
      <c r="G41" s="192">
        <v>0</v>
      </c>
    </row>
    <row r="42" spans="1:7">
      <c r="A42" s="145" t="s">
        <v>93</v>
      </c>
      <c r="B42" s="117">
        <f>'1. Фін результат'!B93</f>
        <v>1170</v>
      </c>
      <c r="C42" s="192">
        <f>'1. Фін результат'!C93</f>
        <v>-600</v>
      </c>
      <c r="D42" s="192">
        <f>'1. Фін результат'!D93</f>
        <v>-362</v>
      </c>
      <c r="E42" s="192">
        <f>'1. Фін результат'!E93</f>
        <v>-252</v>
      </c>
      <c r="F42" s="192">
        <f t="shared" si="0"/>
        <v>110</v>
      </c>
      <c r="G42" s="192">
        <f t="shared" si="1"/>
        <v>69.613259668508292</v>
      </c>
    </row>
    <row r="43" spans="1:7">
      <c r="A43" s="147" t="s">
        <v>136</v>
      </c>
      <c r="B43" s="117">
        <f>'1. Фін результат'!B94</f>
        <v>1180</v>
      </c>
      <c r="C43" s="192">
        <f>'1. Фін результат'!C94</f>
        <v>0</v>
      </c>
      <c r="D43" s="192">
        <f>'1. Фін результат'!D94</f>
        <v>0</v>
      </c>
      <c r="E43" s="192">
        <f>'1. Фін результат'!E94</f>
        <v>0</v>
      </c>
      <c r="F43" s="192">
        <f t="shared" si="0"/>
        <v>0</v>
      </c>
      <c r="G43" s="192">
        <v>0</v>
      </c>
    </row>
    <row r="44" spans="1:7">
      <c r="A44" s="144" t="s">
        <v>227</v>
      </c>
      <c r="B44" s="117">
        <f>'1. Фін результат'!B96</f>
        <v>1200</v>
      </c>
      <c r="C44" s="192">
        <f>'1. Фін результат'!C96</f>
        <v>-600</v>
      </c>
      <c r="D44" s="192">
        <f>'1. Фін результат'!D96</f>
        <v>-362</v>
      </c>
      <c r="E44" s="192">
        <f>'1. Фін результат'!E96</f>
        <v>-252</v>
      </c>
      <c r="F44" s="192">
        <f t="shared" si="0"/>
        <v>110</v>
      </c>
      <c r="G44" s="192">
        <f t="shared" si="1"/>
        <v>69.613259668508292</v>
      </c>
    </row>
    <row r="45" spans="1:7">
      <c r="A45" s="146" t="s">
        <v>228</v>
      </c>
      <c r="B45" s="117">
        <f>' 5. Коефіцієнти'!B11</f>
        <v>5040</v>
      </c>
      <c r="C45" s="192"/>
      <c r="D45" s="192">
        <f>D44/D31</f>
        <v>-9.5263157894736841E-2</v>
      </c>
      <c r="E45" s="192">
        <f>E44/E31</f>
        <v>-7.0292887029288709E-2</v>
      </c>
      <c r="F45" s="192">
        <f t="shared" si="0"/>
        <v>2.4970270865448133E-2</v>
      </c>
      <c r="G45" s="192">
        <v>0</v>
      </c>
    </row>
    <row r="46" spans="1:7">
      <c r="A46" s="252" t="s">
        <v>153</v>
      </c>
      <c r="B46" s="253"/>
      <c r="C46" s="253"/>
      <c r="D46" s="253"/>
      <c r="E46" s="253"/>
      <c r="F46" s="253"/>
      <c r="G46" s="254"/>
    </row>
    <row r="47" spans="1:7">
      <c r="A47" s="146" t="s">
        <v>348</v>
      </c>
      <c r="B47" s="117">
        <f>'2. Розрахунки з бюджетом'!B23</f>
        <v>2100</v>
      </c>
      <c r="C47" s="192">
        <f>'2. Розрахунки з бюджетом'!C9</f>
        <v>224</v>
      </c>
      <c r="D47" s="192">
        <f>'2. Розрахунки з бюджетом'!D9</f>
        <v>0</v>
      </c>
      <c r="E47" s="192">
        <f>'2. Розрахунки з бюджетом'!E9</f>
        <v>0</v>
      </c>
      <c r="F47" s="192">
        <f t="shared" ref="F47:F52" si="2">E47-D47</f>
        <v>0</v>
      </c>
      <c r="G47" s="192">
        <v>0</v>
      </c>
    </row>
    <row r="48" spans="1:7">
      <c r="A48" s="148" t="s">
        <v>152</v>
      </c>
      <c r="B48" s="117">
        <f>'2. Розрахунки з бюджетом'!B26</f>
        <v>2110</v>
      </c>
      <c r="C48" s="192">
        <f>'2. Розрахунки з бюджетом'!C26</f>
        <v>0</v>
      </c>
      <c r="D48" s="192">
        <f>'2. Розрахунки з бюджетом'!D26</f>
        <v>0</v>
      </c>
      <c r="E48" s="192">
        <f>'2. Розрахунки з бюджетом'!E26</f>
        <v>0</v>
      </c>
      <c r="F48" s="192">
        <f t="shared" si="2"/>
        <v>0</v>
      </c>
      <c r="G48" s="192">
        <v>0</v>
      </c>
    </row>
    <row r="49" spans="1:7" ht="46.5">
      <c r="A49" s="148" t="s">
        <v>339</v>
      </c>
      <c r="B49" s="117" t="s">
        <v>317</v>
      </c>
      <c r="C49" s="192">
        <f>'2. Розрахунки з бюджетом'!C27+'2. Розрахунки з бюджетом'!C28</f>
        <v>406</v>
      </c>
      <c r="D49" s="192">
        <f>'2. Розрахунки з бюджетом'!D27+'2. Розрахунки з бюджетом'!D28</f>
        <v>688</v>
      </c>
      <c r="E49" s="192">
        <f>'2. Розрахунки з бюджетом'!E27+'2. Розрахунки з бюджетом'!E28</f>
        <v>787</v>
      </c>
      <c r="F49" s="192">
        <f t="shared" si="2"/>
        <v>99</v>
      </c>
      <c r="G49" s="192">
        <f t="shared" si="1"/>
        <v>114.38953488372093</v>
      </c>
    </row>
    <row r="50" spans="1:7" ht="46.5">
      <c r="A50" s="146" t="s">
        <v>254</v>
      </c>
      <c r="B50" s="117">
        <f>'2. Розрахунки з бюджетом'!B29</f>
        <v>2140</v>
      </c>
      <c r="C50" s="192">
        <f>'2. Розрахунки з бюджетом'!C29</f>
        <v>521</v>
      </c>
      <c r="D50" s="192">
        <f>'2. Розрахунки з бюджетом'!D29</f>
        <v>631</v>
      </c>
      <c r="E50" s="192">
        <f>'2. Розрахунки з бюджетом'!E29</f>
        <v>587</v>
      </c>
      <c r="F50" s="192">
        <f t="shared" si="2"/>
        <v>-44</v>
      </c>
      <c r="G50" s="192">
        <f t="shared" ref="G50:G52" si="3">E50/D50*100</f>
        <v>93.026941362916006</v>
      </c>
    </row>
    <row r="51" spans="1:7" ht="46.5">
      <c r="A51" s="146" t="s">
        <v>80</v>
      </c>
      <c r="B51" s="117">
        <f>'2. Розрахунки з бюджетом'!B40</f>
        <v>2150</v>
      </c>
      <c r="C51" s="192">
        <f>'2. Розрахунки з бюджетом'!C40</f>
        <v>496</v>
      </c>
      <c r="D51" s="192">
        <f>'2. Розрахунки з бюджетом'!D40</f>
        <v>610</v>
      </c>
      <c r="E51" s="192">
        <f>'2. Розрахунки з бюджетом'!E40</f>
        <v>567</v>
      </c>
      <c r="F51" s="192">
        <f t="shared" si="2"/>
        <v>-43</v>
      </c>
      <c r="G51" s="192">
        <f t="shared" si="3"/>
        <v>92.950819672131146</v>
      </c>
    </row>
    <row r="52" spans="1:7">
      <c r="A52" s="145" t="s">
        <v>263</v>
      </c>
      <c r="B52" s="117">
        <f>'2. Розрахунки з бюджетом'!B41</f>
        <v>2200</v>
      </c>
      <c r="C52" s="192">
        <f>'2. Розрахунки з бюджетом'!C41</f>
        <v>1647</v>
      </c>
      <c r="D52" s="192">
        <f>'2. Розрахунки з бюджетом'!D41</f>
        <v>1929</v>
      </c>
      <c r="E52" s="192">
        <f>'2. Розрахунки з бюджетом'!E41</f>
        <v>1941</v>
      </c>
      <c r="F52" s="192">
        <f t="shared" si="2"/>
        <v>12</v>
      </c>
      <c r="G52" s="192">
        <f t="shared" si="3"/>
        <v>100.62208398133747</v>
      </c>
    </row>
    <row r="53" spans="1:7">
      <c r="A53" s="252" t="s">
        <v>151</v>
      </c>
      <c r="B53" s="253"/>
      <c r="C53" s="253"/>
      <c r="D53" s="253"/>
      <c r="E53" s="253"/>
      <c r="F53" s="253"/>
      <c r="G53" s="254"/>
    </row>
    <row r="54" spans="1:7">
      <c r="A54" s="145" t="s">
        <v>142</v>
      </c>
      <c r="B54" s="117">
        <f>'3. Рух грошових коштів'!B82</f>
        <v>3600</v>
      </c>
      <c r="C54" s="192">
        <f>'3. Рух грошових коштів'!C82</f>
        <v>3763</v>
      </c>
      <c r="D54" s="192">
        <f>'3. Рух грошових коштів'!D82</f>
        <v>2395</v>
      </c>
      <c r="E54" s="192">
        <f>'3. Рух грошових коштів'!E82</f>
        <v>2442</v>
      </c>
      <c r="F54" s="192">
        <f t="shared" ref="F54:F59" si="4">E54-D54</f>
        <v>47</v>
      </c>
      <c r="G54" s="192">
        <f t="shared" ref="G54:G61" si="5">E54/D54*100</f>
        <v>101.96242171189979</v>
      </c>
    </row>
    <row r="55" spans="1:7" ht="46.5">
      <c r="A55" s="146" t="s">
        <v>143</v>
      </c>
      <c r="B55" s="117">
        <f>'3. Рух грошових коштів'!B30</f>
        <v>3090</v>
      </c>
      <c r="C55" s="192">
        <f>'3. Рух грошових коштів'!C30</f>
        <v>-923</v>
      </c>
      <c r="D55" s="192">
        <f>'3. Рух грошових коштів'!D30</f>
        <v>-245</v>
      </c>
      <c r="E55" s="192">
        <f>'3. Рух грошових коштів'!E30</f>
        <v>84</v>
      </c>
      <c r="F55" s="192">
        <f t="shared" si="4"/>
        <v>329</v>
      </c>
      <c r="G55" s="192">
        <f t="shared" si="5"/>
        <v>-34.285714285714285</v>
      </c>
    </row>
    <row r="56" spans="1:7" ht="46.5">
      <c r="A56" s="146" t="s">
        <v>231</v>
      </c>
      <c r="B56" s="117">
        <f>'3. Рух грошових коштів'!B54</f>
        <v>3320</v>
      </c>
      <c r="C56" s="192">
        <f>'3. Рух грошових коштів'!C54</f>
        <v>0</v>
      </c>
      <c r="D56" s="192">
        <f>'3. Рух грошових коштів'!D54</f>
        <v>-10</v>
      </c>
      <c r="E56" s="192">
        <f>'3. Рух грошових коштів'!E54</f>
        <v>0</v>
      </c>
      <c r="F56" s="192">
        <f t="shared" si="4"/>
        <v>10</v>
      </c>
      <c r="G56" s="192">
        <f t="shared" si="5"/>
        <v>0</v>
      </c>
    </row>
    <row r="57" spans="1:7" ht="46.5">
      <c r="A57" s="146" t="s">
        <v>144</v>
      </c>
      <c r="B57" s="117">
        <f>'3. Рух грошових коштів'!B80</f>
        <v>3580</v>
      </c>
      <c r="C57" s="192">
        <f>'3. Рух грошових коштів'!C80</f>
        <v>-224</v>
      </c>
      <c r="D57" s="192">
        <f>'3. Рух грошових коштів'!D80</f>
        <v>0</v>
      </c>
      <c r="E57" s="192">
        <f>'3. Рух грошових коштів'!E80</f>
        <v>0</v>
      </c>
      <c r="F57" s="192">
        <f t="shared" si="4"/>
        <v>0</v>
      </c>
      <c r="G57" s="192">
        <v>0</v>
      </c>
    </row>
    <row r="58" spans="1:7" ht="54" customHeight="1">
      <c r="A58" s="146" t="s">
        <v>167</v>
      </c>
      <c r="B58" s="117">
        <f>'3. Рух грошових коштів'!B83</f>
        <v>3610</v>
      </c>
      <c r="C58" s="192"/>
      <c r="D58" s="192"/>
      <c r="E58" s="192"/>
      <c r="F58" s="192"/>
      <c r="G58" s="193"/>
    </row>
    <row r="59" spans="1:7" ht="38.25" customHeight="1">
      <c r="A59" s="145" t="s">
        <v>145</v>
      </c>
      <c r="B59" s="117">
        <f>'3. Рух грошових коштів'!B84</f>
        <v>3620</v>
      </c>
      <c r="C59" s="192">
        <f>'3. Рух грошових коштів'!C84</f>
        <v>2616</v>
      </c>
      <c r="D59" s="192">
        <f>'3. Рух грошових коштів'!D84</f>
        <v>2140</v>
      </c>
      <c r="E59" s="192">
        <f>'3. Рух грошових коштів'!E84</f>
        <v>2526</v>
      </c>
      <c r="F59" s="192">
        <f t="shared" si="4"/>
        <v>386</v>
      </c>
      <c r="G59" s="192">
        <f t="shared" si="5"/>
        <v>118.03738317757009</v>
      </c>
    </row>
    <row r="60" spans="1:7">
      <c r="A60" s="275" t="s">
        <v>210</v>
      </c>
      <c r="B60" s="276"/>
      <c r="C60" s="276"/>
      <c r="D60" s="276"/>
      <c r="E60" s="276"/>
      <c r="F60" s="276"/>
      <c r="G60" s="276"/>
    </row>
    <row r="61" spans="1:7">
      <c r="A61" s="146" t="s">
        <v>209</v>
      </c>
      <c r="B61" s="118">
        <f>'4. Кап. інвестиції'!B6</f>
        <v>4000</v>
      </c>
      <c r="C61" s="192">
        <f>'4. Кап. інвестиції'!C6</f>
        <v>0</v>
      </c>
      <c r="D61" s="192">
        <f>'4. Кап. інвестиції'!D6</f>
        <v>10</v>
      </c>
      <c r="E61" s="192">
        <f>'4. Кап. інвестиції'!E6</f>
        <v>0</v>
      </c>
      <c r="F61" s="192">
        <f>E61-D61</f>
        <v>-10</v>
      </c>
      <c r="G61" s="192">
        <f t="shared" si="5"/>
        <v>0</v>
      </c>
    </row>
    <row r="62" spans="1:7">
      <c r="A62" s="274" t="s">
        <v>212</v>
      </c>
      <c r="B62" s="274"/>
      <c r="C62" s="274"/>
      <c r="D62" s="274"/>
      <c r="E62" s="274"/>
      <c r="F62" s="274"/>
      <c r="G62" s="274"/>
    </row>
    <row r="63" spans="1:7">
      <c r="A63" s="146" t="s">
        <v>170</v>
      </c>
      <c r="B63" s="118">
        <f>' 5. Коефіцієнти'!B9</f>
        <v>5020</v>
      </c>
      <c r="C63" s="192">
        <f>' 5. Коефіцієнти'!D9</f>
        <v>-0.1</v>
      </c>
      <c r="D63" s="192">
        <v>0</v>
      </c>
      <c r="E63" s="192">
        <f>' 5. Коефіцієнти'!E9</f>
        <v>-1.4763132300018038E-5</v>
      </c>
      <c r="F63" s="141" t="s">
        <v>382</v>
      </c>
      <c r="G63" s="142" t="s">
        <v>382</v>
      </c>
    </row>
    <row r="64" spans="1:7">
      <c r="A64" s="146" t="s">
        <v>166</v>
      </c>
      <c r="B64" s="118">
        <f>' 5. Коефіцієнти'!B10</f>
        <v>5030</v>
      </c>
      <c r="C64" s="192">
        <v>-0.1</v>
      </c>
      <c r="D64" s="192">
        <v>0</v>
      </c>
      <c r="E64" s="192">
        <f>' 5. Коефіцієнти'!E10</f>
        <v>-5.7997698504027619E-2</v>
      </c>
      <c r="F64" s="141" t="s">
        <v>382</v>
      </c>
      <c r="G64" s="142" t="s">
        <v>382</v>
      </c>
    </row>
    <row r="65" spans="1:7">
      <c r="A65" s="146" t="s">
        <v>229</v>
      </c>
      <c r="B65" s="118">
        <f>' 5. Коефіцієнти'!B14</f>
        <v>5110</v>
      </c>
      <c r="C65" s="192">
        <f>' 5. Коефіцієнти'!D14</f>
        <v>7.0402985074626869</v>
      </c>
      <c r="D65" s="192">
        <v>0</v>
      </c>
      <c r="E65" s="192">
        <f>' 5. Коефіцієнти'!E14</f>
        <v>5.9602194787379972</v>
      </c>
      <c r="F65" s="141" t="s">
        <v>382</v>
      </c>
      <c r="G65" s="142" t="s">
        <v>382</v>
      </c>
    </row>
    <row r="66" spans="1:7">
      <c r="A66" s="252" t="s">
        <v>211</v>
      </c>
      <c r="B66" s="253"/>
      <c r="C66" s="253"/>
      <c r="D66" s="253"/>
      <c r="E66" s="253"/>
      <c r="F66" s="253"/>
      <c r="G66" s="254"/>
    </row>
    <row r="67" spans="1:7">
      <c r="A67" s="146" t="s">
        <v>146</v>
      </c>
      <c r="B67" s="118">
        <v>6000</v>
      </c>
      <c r="C67" s="141">
        <v>2280</v>
      </c>
      <c r="D67" s="141">
        <v>1965</v>
      </c>
      <c r="E67" s="141">
        <v>2053</v>
      </c>
      <c r="F67" s="192">
        <f>E67-D67</f>
        <v>88</v>
      </c>
      <c r="G67" s="192">
        <f>E67/D67*100</f>
        <v>104.47837150127226</v>
      </c>
    </row>
    <row r="68" spans="1:7">
      <c r="A68" s="146" t="s">
        <v>147</v>
      </c>
      <c r="B68" s="118">
        <v>6010</v>
      </c>
      <c r="C68" s="200">
        <v>3107</v>
      </c>
      <c r="D68" s="141">
        <v>3915</v>
      </c>
      <c r="E68" s="200">
        <v>3021</v>
      </c>
      <c r="F68" s="192">
        <f t="shared" ref="F68:F76" si="6">E68-D68</f>
        <v>-894</v>
      </c>
      <c r="G68" s="192">
        <f t="shared" ref="G68:G76" si="7">E68/D68*100</f>
        <v>77.164750957854409</v>
      </c>
    </row>
    <row r="69" spans="1:7">
      <c r="A69" s="146" t="s">
        <v>266</v>
      </c>
      <c r="B69" s="118">
        <v>6020</v>
      </c>
      <c r="C69" s="200">
        <v>2616</v>
      </c>
      <c r="D69" s="200">
        <f>D59</f>
        <v>2140</v>
      </c>
      <c r="E69" s="200">
        <v>2526</v>
      </c>
      <c r="F69" s="192">
        <f t="shared" si="6"/>
        <v>386</v>
      </c>
      <c r="G69" s="192">
        <f t="shared" si="7"/>
        <v>118.03738317757009</v>
      </c>
    </row>
    <row r="70" spans="1:7" s="149" customFormat="1">
      <c r="A70" s="145" t="s">
        <v>264</v>
      </c>
      <c r="B70" s="118">
        <v>6030</v>
      </c>
      <c r="C70" s="192">
        <f>C67+C68</f>
        <v>5387</v>
      </c>
      <c r="D70" s="192">
        <f>D67+D68</f>
        <v>5880</v>
      </c>
      <c r="E70" s="192">
        <f>E67+E68</f>
        <v>5074</v>
      </c>
      <c r="F70" s="192">
        <f t="shared" si="6"/>
        <v>-806</v>
      </c>
      <c r="G70" s="192">
        <f t="shared" si="7"/>
        <v>86.292517006802711</v>
      </c>
    </row>
    <row r="71" spans="1:7">
      <c r="A71" s="146" t="s">
        <v>168</v>
      </c>
      <c r="B71" s="118">
        <v>6040</v>
      </c>
      <c r="C71" s="141"/>
      <c r="D71" s="141"/>
      <c r="E71" s="141"/>
      <c r="F71" s="192"/>
      <c r="G71" s="193"/>
    </row>
    <row r="72" spans="1:7">
      <c r="A72" s="146" t="s">
        <v>169</v>
      </c>
      <c r="B72" s="118">
        <v>6050</v>
      </c>
      <c r="C72" s="141">
        <v>670</v>
      </c>
      <c r="D72" s="200">
        <v>1110</v>
      </c>
      <c r="E72" s="200">
        <v>729</v>
      </c>
      <c r="F72" s="192">
        <f t="shared" si="6"/>
        <v>-381</v>
      </c>
      <c r="G72" s="192">
        <f t="shared" si="7"/>
        <v>65.675675675675677</v>
      </c>
    </row>
    <row r="73" spans="1:7" s="149" customFormat="1">
      <c r="A73" s="145" t="s">
        <v>265</v>
      </c>
      <c r="B73" s="118">
        <v>6060</v>
      </c>
      <c r="C73" s="192">
        <f>C71+C72</f>
        <v>670</v>
      </c>
      <c r="D73" s="192">
        <f>D71+D72</f>
        <v>1110</v>
      </c>
      <c r="E73" s="192">
        <f>E71+E72</f>
        <v>729</v>
      </c>
      <c r="F73" s="192">
        <f t="shared" si="6"/>
        <v>-381</v>
      </c>
      <c r="G73" s="192">
        <f t="shared" si="7"/>
        <v>65.675675675675677</v>
      </c>
    </row>
    <row r="74" spans="1:7">
      <c r="A74" s="146" t="s">
        <v>267</v>
      </c>
      <c r="B74" s="118">
        <v>6070</v>
      </c>
      <c r="C74" s="141"/>
      <c r="D74" s="141"/>
      <c r="E74" s="141"/>
      <c r="F74" s="192"/>
      <c r="G74" s="193"/>
    </row>
    <row r="75" spans="1:7">
      <c r="A75" s="146" t="s">
        <v>268</v>
      </c>
      <c r="B75" s="118">
        <v>6080</v>
      </c>
      <c r="C75" s="141"/>
      <c r="D75" s="141"/>
      <c r="E75" s="141"/>
      <c r="F75" s="192"/>
      <c r="G75" s="193"/>
    </row>
    <row r="76" spans="1:7" s="149" customFormat="1">
      <c r="A76" s="145" t="s">
        <v>148</v>
      </c>
      <c r="B76" s="118">
        <v>6090</v>
      </c>
      <c r="C76" s="141">
        <v>4717</v>
      </c>
      <c r="D76" s="141">
        <v>4770</v>
      </c>
      <c r="E76" s="141">
        <v>4345</v>
      </c>
      <c r="F76" s="192">
        <f t="shared" si="6"/>
        <v>-425</v>
      </c>
      <c r="G76" s="192">
        <f t="shared" si="7"/>
        <v>91.090146750524099</v>
      </c>
    </row>
    <row r="77" spans="1:7">
      <c r="A77" s="125"/>
    </row>
    <row r="78" spans="1:7">
      <c r="A78" s="199" t="s">
        <v>486</v>
      </c>
      <c r="B78" s="180"/>
      <c r="C78" s="50"/>
      <c r="D78" s="50"/>
      <c r="E78" s="50"/>
      <c r="F78" s="273" t="s">
        <v>494</v>
      </c>
      <c r="G78" s="273"/>
    </row>
    <row r="79" spans="1:7" s="113" customFormat="1">
      <c r="A79" s="196" t="s">
        <v>379</v>
      </c>
      <c r="C79" s="271" t="s">
        <v>75</v>
      </c>
      <c r="D79" s="271"/>
      <c r="E79" s="50"/>
      <c r="F79" s="255" t="s">
        <v>99</v>
      </c>
      <c r="G79" s="255"/>
    </row>
    <row r="81" spans="1:7" ht="42.75" customHeight="1">
      <c r="A81" s="124"/>
    </row>
    <row r="82" spans="1:7" ht="113.25" customHeight="1">
      <c r="A82" s="266"/>
      <c r="B82" s="266"/>
      <c r="C82" s="266"/>
      <c r="D82" s="266"/>
      <c r="E82" s="266"/>
      <c r="F82" s="266"/>
      <c r="G82" s="266"/>
    </row>
    <row r="83" spans="1:7">
      <c r="A83" s="124"/>
    </row>
    <row r="84" spans="1:7">
      <c r="A84" s="124"/>
    </row>
    <row r="85" spans="1:7">
      <c r="A85" s="124"/>
    </row>
    <row r="86" spans="1:7">
      <c r="A86" s="124"/>
    </row>
    <row r="87" spans="1:7">
      <c r="A87" s="124"/>
    </row>
    <row r="88" spans="1:7">
      <c r="A88" s="124"/>
    </row>
    <row r="89" spans="1:7">
      <c r="A89" s="124"/>
    </row>
    <row r="90" spans="1:7">
      <c r="A90" s="124"/>
    </row>
    <row r="91" spans="1:7">
      <c r="A91" s="124"/>
    </row>
    <row r="92" spans="1:7">
      <c r="A92" s="124"/>
    </row>
    <row r="93" spans="1:7">
      <c r="A93" s="124"/>
    </row>
    <row r="94" spans="1:7">
      <c r="A94" s="124"/>
    </row>
    <row r="95" spans="1:7">
      <c r="A95" s="124"/>
    </row>
    <row r="96" spans="1:7">
      <c r="A96" s="124"/>
    </row>
    <row r="97" spans="1:1">
      <c r="A97" s="124"/>
    </row>
    <row r="98" spans="1:1">
      <c r="A98" s="124"/>
    </row>
    <row r="99" spans="1:1">
      <c r="A99" s="124"/>
    </row>
    <row r="100" spans="1:1">
      <c r="A100" s="124"/>
    </row>
    <row r="101" spans="1:1">
      <c r="A101" s="124"/>
    </row>
    <row r="102" spans="1:1">
      <c r="A102" s="124"/>
    </row>
    <row r="103" spans="1:1">
      <c r="A103" s="124"/>
    </row>
    <row r="104" spans="1:1">
      <c r="A104" s="124"/>
    </row>
    <row r="105" spans="1:1">
      <c r="A105" s="124"/>
    </row>
    <row r="106" spans="1:1">
      <c r="A106" s="124"/>
    </row>
    <row r="107" spans="1:1">
      <c r="A107" s="124"/>
    </row>
    <row r="108" spans="1:1">
      <c r="A108" s="124"/>
    </row>
    <row r="109" spans="1:1">
      <c r="A109" s="124"/>
    </row>
    <row r="110" spans="1:1">
      <c r="A110" s="124"/>
    </row>
    <row r="111" spans="1:1">
      <c r="A111" s="124"/>
    </row>
    <row r="112" spans="1:1">
      <c r="A112" s="124"/>
    </row>
    <row r="113" spans="1:1">
      <c r="A113" s="124"/>
    </row>
    <row r="114" spans="1:1">
      <c r="A114" s="124"/>
    </row>
    <row r="115" spans="1:1">
      <c r="A115" s="124"/>
    </row>
    <row r="116" spans="1:1">
      <c r="A116" s="124"/>
    </row>
    <row r="117" spans="1:1">
      <c r="A117" s="124"/>
    </row>
    <row r="118" spans="1:1">
      <c r="A118" s="124"/>
    </row>
    <row r="119" spans="1:1">
      <c r="A119" s="124"/>
    </row>
    <row r="120" spans="1:1">
      <c r="A120" s="124"/>
    </row>
    <row r="121" spans="1:1">
      <c r="A121" s="124"/>
    </row>
    <row r="122" spans="1:1">
      <c r="A122" s="124"/>
    </row>
    <row r="123" spans="1:1">
      <c r="A123" s="124"/>
    </row>
    <row r="124" spans="1:1">
      <c r="A124" s="124"/>
    </row>
    <row r="125" spans="1:1">
      <c r="A125" s="124"/>
    </row>
    <row r="126" spans="1:1">
      <c r="A126" s="124"/>
    </row>
    <row r="127" spans="1:1">
      <c r="A127" s="124"/>
    </row>
    <row r="128" spans="1:1">
      <c r="A128" s="124"/>
    </row>
    <row r="129" spans="1:1">
      <c r="A129" s="124"/>
    </row>
    <row r="130" spans="1:1">
      <c r="A130" s="124"/>
    </row>
    <row r="131" spans="1:1">
      <c r="A131" s="124"/>
    </row>
    <row r="132" spans="1:1">
      <c r="A132" s="124"/>
    </row>
    <row r="133" spans="1:1">
      <c r="A133" s="124"/>
    </row>
    <row r="134" spans="1:1">
      <c r="A134" s="124"/>
    </row>
    <row r="135" spans="1:1">
      <c r="A135" s="124"/>
    </row>
    <row r="136" spans="1:1">
      <c r="A136" s="124"/>
    </row>
    <row r="137" spans="1:1">
      <c r="A137" s="124"/>
    </row>
    <row r="138" spans="1:1">
      <c r="A138" s="124"/>
    </row>
    <row r="139" spans="1:1">
      <c r="A139" s="124"/>
    </row>
    <row r="140" spans="1:1">
      <c r="A140" s="124"/>
    </row>
    <row r="141" spans="1:1">
      <c r="A141" s="124"/>
    </row>
    <row r="142" spans="1:1">
      <c r="A142" s="124"/>
    </row>
    <row r="143" spans="1:1">
      <c r="A143" s="124"/>
    </row>
    <row r="144" spans="1:1">
      <c r="A144" s="124"/>
    </row>
    <row r="145" spans="1:1">
      <c r="A145" s="124"/>
    </row>
    <row r="146" spans="1:1">
      <c r="A146" s="124"/>
    </row>
    <row r="147" spans="1:1">
      <c r="A147" s="124"/>
    </row>
    <row r="148" spans="1:1">
      <c r="A148" s="124"/>
    </row>
    <row r="149" spans="1:1">
      <c r="A149" s="124"/>
    </row>
    <row r="150" spans="1:1">
      <c r="A150" s="124"/>
    </row>
    <row r="151" spans="1:1">
      <c r="A151" s="124"/>
    </row>
    <row r="152" spans="1:1">
      <c r="A152" s="124"/>
    </row>
    <row r="153" spans="1:1">
      <c r="A153" s="124"/>
    </row>
    <row r="154" spans="1:1">
      <c r="A154" s="124"/>
    </row>
    <row r="155" spans="1:1">
      <c r="A155" s="124"/>
    </row>
    <row r="156" spans="1:1">
      <c r="A156" s="124"/>
    </row>
    <row r="157" spans="1:1">
      <c r="A157" s="124"/>
    </row>
    <row r="158" spans="1:1">
      <c r="A158" s="124"/>
    </row>
    <row r="159" spans="1:1">
      <c r="A159" s="124"/>
    </row>
    <row r="160" spans="1:1">
      <c r="A160" s="124"/>
    </row>
    <row r="161" spans="1:1">
      <c r="A161" s="124"/>
    </row>
    <row r="162" spans="1:1">
      <c r="A162" s="124"/>
    </row>
    <row r="163" spans="1:1">
      <c r="A163" s="124"/>
    </row>
    <row r="164" spans="1:1">
      <c r="A164" s="124"/>
    </row>
    <row r="165" spans="1:1">
      <c r="A165" s="124"/>
    </row>
    <row r="166" spans="1:1">
      <c r="A166" s="124"/>
    </row>
    <row r="167" spans="1:1">
      <c r="A167" s="124"/>
    </row>
    <row r="168" spans="1:1">
      <c r="A168" s="124"/>
    </row>
    <row r="169" spans="1:1">
      <c r="A169" s="124"/>
    </row>
    <row r="170" spans="1:1">
      <c r="A170" s="124"/>
    </row>
    <row r="171" spans="1:1">
      <c r="A171" s="124"/>
    </row>
    <row r="172" spans="1:1">
      <c r="A172" s="124"/>
    </row>
    <row r="173" spans="1:1">
      <c r="A173" s="124"/>
    </row>
    <row r="174" spans="1:1">
      <c r="A174" s="124"/>
    </row>
    <row r="175" spans="1:1">
      <c r="A175" s="124"/>
    </row>
    <row r="176" spans="1:1">
      <c r="A176" s="124"/>
    </row>
    <row r="177" spans="1:1">
      <c r="A177" s="124"/>
    </row>
    <row r="178" spans="1:1">
      <c r="A178" s="124"/>
    </row>
    <row r="179" spans="1:1">
      <c r="A179" s="124"/>
    </row>
    <row r="180" spans="1:1">
      <c r="A180" s="124"/>
    </row>
    <row r="181" spans="1:1">
      <c r="A181" s="124"/>
    </row>
    <row r="182" spans="1:1">
      <c r="A182" s="124"/>
    </row>
    <row r="183" spans="1:1">
      <c r="A183" s="124"/>
    </row>
    <row r="184" spans="1:1">
      <c r="A184" s="124"/>
    </row>
    <row r="185" spans="1:1">
      <c r="A185" s="124"/>
    </row>
    <row r="186" spans="1:1">
      <c r="A186" s="124"/>
    </row>
    <row r="187" spans="1:1">
      <c r="A187" s="124"/>
    </row>
    <row r="188" spans="1:1">
      <c r="A188" s="124"/>
    </row>
    <row r="189" spans="1:1">
      <c r="A189" s="124"/>
    </row>
    <row r="190" spans="1:1">
      <c r="A190" s="124"/>
    </row>
    <row r="191" spans="1:1">
      <c r="A191" s="124"/>
    </row>
    <row r="192" spans="1:1">
      <c r="A192" s="124"/>
    </row>
    <row r="193" spans="1:1">
      <c r="A193" s="124"/>
    </row>
    <row r="194" spans="1:1">
      <c r="A194" s="124"/>
    </row>
    <row r="195" spans="1:1">
      <c r="A195" s="124"/>
    </row>
    <row r="196" spans="1:1">
      <c r="A196" s="124"/>
    </row>
    <row r="197" spans="1:1">
      <c r="A197" s="124"/>
    </row>
    <row r="198" spans="1:1">
      <c r="A198" s="124"/>
    </row>
    <row r="199" spans="1:1">
      <c r="A199" s="124"/>
    </row>
    <row r="200" spans="1:1">
      <c r="A200" s="124"/>
    </row>
    <row r="201" spans="1:1">
      <c r="A201" s="124"/>
    </row>
    <row r="202" spans="1:1">
      <c r="A202" s="124"/>
    </row>
    <row r="203" spans="1:1">
      <c r="A203" s="124"/>
    </row>
    <row r="204" spans="1:1">
      <c r="A204" s="124"/>
    </row>
    <row r="205" spans="1:1">
      <c r="A205" s="124"/>
    </row>
    <row r="206" spans="1:1">
      <c r="A206" s="124"/>
    </row>
    <row r="207" spans="1:1">
      <c r="A207" s="124"/>
    </row>
    <row r="208" spans="1:1">
      <c r="A208" s="124"/>
    </row>
    <row r="209" spans="1:1">
      <c r="A209" s="124"/>
    </row>
    <row r="210" spans="1:1">
      <c r="A210" s="124"/>
    </row>
    <row r="211" spans="1:1">
      <c r="A211" s="124"/>
    </row>
    <row r="212" spans="1:1">
      <c r="A212" s="124"/>
    </row>
    <row r="213" spans="1:1">
      <c r="A213" s="124"/>
    </row>
    <row r="214" spans="1:1">
      <c r="A214" s="124"/>
    </row>
    <row r="215" spans="1:1">
      <c r="A215" s="124"/>
    </row>
    <row r="216" spans="1:1">
      <c r="A216" s="124"/>
    </row>
    <row r="217" spans="1:1">
      <c r="A217" s="124"/>
    </row>
    <row r="218" spans="1:1">
      <c r="A218" s="124"/>
    </row>
    <row r="219" spans="1:1">
      <c r="A219" s="124"/>
    </row>
    <row r="220" spans="1:1">
      <c r="A220" s="124"/>
    </row>
    <row r="221" spans="1:1">
      <c r="A221" s="124"/>
    </row>
    <row r="222" spans="1:1">
      <c r="A222" s="124"/>
    </row>
    <row r="223" spans="1:1">
      <c r="A223" s="124"/>
    </row>
    <row r="224" spans="1:1">
      <c r="A224" s="124"/>
    </row>
    <row r="225" spans="1:1">
      <c r="A225" s="124"/>
    </row>
    <row r="226" spans="1:1">
      <c r="A226" s="124"/>
    </row>
    <row r="227" spans="1:1">
      <c r="A227" s="124"/>
    </row>
    <row r="228" spans="1:1">
      <c r="A228" s="124"/>
    </row>
    <row r="229" spans="1:1">
      <c r="A229" s="124"/>
    </row>
    <row r="230" spans="1:1">
      <c r="A230" s="124"/>
    </row>
    <row r="231" spans="1:1">
      <c r="A231" s="124"/>
    </row>
    <row r="232" spans="1:1">
      <c r="A232" s="124"/>
    </row>
    <row r="233" spans="1:1">
      <c r="A233" s="124"/>
    </row>
    <row r="234" spans="1:1">
      <c r="A234" s="124"/>
    </row>
    <row r="235" spans="1:1">
      <c r="A235" s="124"/>
    </row>
    <row r="236" spans="1:1">
      <c r="A236" s="124"/>
    </row>
    <row r="237" spans="1:1">
      <c r="A237" s="124"/>
    </row>
    <row r="238" spans="1:1">
      <c r="A238" s="124"/>
    </row>
    <row r="239" spans="1:1">
      <c r="A239" s="124"/>
    </row>
    <row r="240" spans="1:1">
      <c r="A240" s="124"/>
    </row>
    <row r="241" spans="1:1">
      <c r="A241" s="124"/>
    </row>
    <row r="242" spans="1:1">
      <c r="A242" s="124"/>
    </row>
    <row r="243" spans="1:1">
      <c r="A243" s="124"/>
    </row>
    <row r="244" spans="1:1">
      <c r="A244" s="124"/>
    </row>
    <row r="245" spans="1:1">
      <c r="A245" s="124"/>
    </row>
    <row r="246" spans="1:1">
      <c r="A246" s="124"/>
    </row>
    <row r="247" spans="1:1">
      <c r="A247" s="124"/>
    </row>
    <row r="248" spans="1:1">
      <c r="A248" s="124"/>
    </row>
  </sheetData>
  <mergeCells count="35"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46:G46"/>
    <mergeCell ref="F79:G79"/>
    <mergeCell ref="C27:C28"/>
    <mergeCell ref="A20:G20"/>
    <mergeCell ref="A21:G21"/>
    <mergeCell ref="A22:G22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view="pageBreakPreview" topLeftCell="A3" zoomScale="75" zoomScaleNormal="75" zoomScaleSheetLayoutView="75" workbookViewId="0">
      <selection activeCell="O9" sqref="O9"/>
    </sheetView>
  </sheetViews>
  <sheetFormatPr defaultRowHeight="20.25" outlineLevelRow="1"/>
  <cols>
    <col min="1" max="1" width="76.7109375" style="28" customWidth="1"/>
    <col min="2" max="2" width="12" style="30" customWidth="1"/>
    <col min="3" max="3" width="17" style="30" customWidth="1"/>
    <col min="4" max="4" width="12.7109375" style="221" customWidth="1"/>
    <col min="5" max="5" width="13.5703125" style="221" customWidth="1"/>
    <col min="6" max="6" width="10.42578125" style="30" customWidth="1"/>
    <col min="7" max="7" width="17.5703125" style="30" customWidth="1"/>
    <col min="8" max="8" width="25.7109375" style="30" customWidth="1"/>
    <col min="9" max="16384" width="9.140625" style="28"/>
  </cols>
  <sheetData>
    <row r="1" spans="1:11" hidden="1" outlineLevel="1">
      <c r="B1" s="37"/>
      <c r="C1" s="37"/>
      <c r="D1" s="37"/>
      <c r="E1" s="37"/>
      <c r="F1" s="37"/>
      <c r="G1" s="37"/>
      <c r="H1" s="47" t="s">
        <v>237</v>
      </c>
    </row>
    <row r="2" spans="1:11" hidden="1" outlineLevel="1">
      <c r="B2" s="37"/>
      <c r="C2" s="37"/>
      <c r="D2" s="37"/>
      <c r="E2" s="37"/>
      <c r="F2" s="37"/>
      <c r="G2" s="37"/>
      <c r="H2" s="47" t="s">
        <v>221</v>
      </c>
    </row>
    <row r="3" spans="1:11" s="151" customFormat="1" ht="22.5" collapsed="1">
      <c r="A3" s="278" t="s">
        <v>364</v>
      </c>
      <c r="B3" s="278"/>
      <c r="C3" s="278"/>
      <c r="D3" s="278"/>
      <c r="E3" s="278"/>
      <c r="F3" s="278"/>
      <c r="G3" s="278"/>
      <c r="H3" s="278"/>
    </row>
    <row r="4" spans="1:11" s="151" customFormat="1" ht="12.75" customHeight="1">
      <c r="A4" s="150"/>
      <c r="B4" s="152"/>
      <c r="C4" s="152"/>
      <c r="D4" s="152"/>
      <c r="E4" s="152"/>
      <c r="F4" s="152"/>
      <c r="G4" s="152"/>
      <c r="H4" s="152"/>
    </row>
    <row r="5" spans="1:11" s="151" customFormat="1" ht="25.5" customHeight="1">
      <c r="A5" s="283" t="s">
        <v>283</v>
      </c>
      <c r="B5" s="284" t="s">
        <v>16</v>
      </c>
      <c r="C5" s="285" t="s">
        <v>373</v>
      </c>
      <c r="D5" s="283" t="s">
        <v>344</v>
      </c>
      <c r="E5" s="283"/>
      <c r="F5" s="283"/>
      <c r="G5" s="283"/>
      <c r="H5" s="283"/>
    </row>
    <row r="6" spans="1:11" s="151" customFormat="1" ht="135">
      <c r="A6" s="283"/>
      <c r="B6" s="284"/>
      <c r="C6" s="286"/>
      <c r="D6" s="222" t="s">
        <v>261</v>
      </c>
      <c r="E6" s="222" t="s">
        <v>244</v>
      </c>
      <c r="F6" s="153" t="s">
        <v>372</v>
      </c>
      <c r="G6" s="153" t="s">
        <v>272</v>
      </c>
      <c r="H6" s="119" t="s">
        <v>270</v>
      </c>
    </row>
    <row r="7" spans="1:11" s="151" customFormat="1" ht="22.5">
      <c r="A7" s="120">
        <v>1</v>
      </c>
      <c r="B7" s="119">
        <v>2</v>
      </c>
      <c r="C7" s="119">
        <v>3</v>
      </c>
      <c r="D7" s="222">
        <v>4</v>
      </c>
      <c r="E7" s="222">
        <v>5</v>
      </c>
      <c r="F7" s="119">
        <v>6</v>
      </c>
      <c r="G7" s="119">
        <v>7</v>
      </c>
      <c r="H7" s="119">
        <v>8</v>
      </c>
    </row>
    <row r="8" spans="1:11" s="154" customFormat="1" ht="26.25" customHeight="1">
      <c r="A8" s="287" t="s">
        <v>269</v>
      </c>
      <c r="B8" s="288"/>
      <c r="C8" s="288"/>
      <c r="D8" s="288"/>
      <c r="E8" s="288"/>
      <c r="F8" s="288"/>
      <c r="G8" s="288"/>
      <c r="H8" s="289"/>
    </row>
    <row r="9" spans="1:11" s="154" customFormat="1" ht="202.5">
      <c r="A9" s="155" t="s">
        <v>104</v>
      </c>
      <c r="B9" s="156">
        <v>1000</v>
      </c>
      <c r="C9" s="157">
        <v>2721</v>
      </c>
      <c r="D9" s="157">
        <v>3800</v>
      </c>
      <c r="E9" s="157">
        <v>3585</v>
      </c>
      <c r="F9" s="157">
        <f>E9-D9</f>
        <v>-215</v>
      </c>
      <c r="G9" s="157">
        <f>E9/D9*100</f>
        <v>94.34210526315789</v>
      </c>
      <c r="H9" s="162" t="s">
        <v>485</v>
      </c>
    </row>
    <row r="10" spans="1:11" s="154" customFormat="1" ht="22.5">
      <c r="A10" s="155" t="s">
        <v>472</v>
      </c>
      <c r="B10" s="156" t="s">
        <v>429</v>
      </c>
      <c r="C10" s="157">
        <v>2661</v>
      </c>
      <c r="D10" s="157">
        <v>3600</v>
      </c>
      <c r="E10" s="157">
        <v>3371</v>
      </c>
      <c r="F10" s="157">
        <f>E10-D10</f>
        <v>-229</v>
      </c>
      <c r="G10" s="157">
        <f>E10/D10*100</f>
        <v>93.6388888888889</v>
      </c>
      <c r="H10" s="159"/>
    </row>
    <row r="11" spans="1:11" s="154" customFormat="1" ht="22.5">
      <c r="A11" s="155" t="s">
        <v>471</v>
      </c>
      <c r="B11" s="156" t="s">
        <v>430</v>
      </c>
      <c r="C11" s="157">
        <v>0</v>
      </c>
      <c r="D11" s="157">
        <v>0</v>
      </c>
      <c r="E11" s="157">
        <v>0</v>
      </c>
      <c r="F11" s="157">
        <f>E11-D11</f>
        <v>0</v>
      </c>
      <c r="G11" s="157">
        <v>0</v>
      </c>
      <c r="H11" s="159"/>
    </row>
    <row r="12" spans="1:11" s="154" customFormat="1" ht="22.5">
      <c r="A12" s="155" t="s">
        <v>509</v>
      </c>
      <c r="B12" s="156" t="s">
        <v>431</v>
      </c>
      <c r="C12" s="157">
        <v>60</v>
      </c>
      <c r="D12" s="157">
        <v>200</v>
      </c>
      <c r="E12" s="157">
        <v>214</v>
      </c>
      <c r="F12" s="157">
        <f>E12-D12</f>
        <v>14</v>
      </c>
      <c r="G12" s="157">
        <f>E12/D12*100</f>
        <v>107</v>
      </c>
      <c r="H12" s="159"/>
    </row>
    <row r="13" spans="1:11" s="151" customFormat="1" ht="45">
      <c r="A13" s="155" t="s">
        <v>121</v>
      </c>
      <c r="B13" s="156">
        <v>1010</v>
      </c>
      <c r="C13" s="182">
        <f>SUM(C14:C21)</f>
        <v>2250</v>
      </c>
      <c r="D13" s="182">
        <f>SUM(D14:D21)</f>
        <v>2875</v>
      </c>
      <c r="E13" s="182">
        <f>SUM(E14:E21)</f>
        <v>2683</v>
      </c>
      <c r="F13" s="157">
        <f>E13-D13</f>
        <v>-192</v>
      </c>
      <c r="G13" s="157">
        <f>E13/D13*100</f>
        <v>93.321739130434779</v>
      </c>
      <c r="H13" s="159"/>
    </row>
    <row r="14" spans="1:11" s="163" customFormat="1" ht="22.5">
      <c r="A14" s="155" t="s">
        <v>282</v>
      </c>
      <c r="B14" s="119">
        <v>1011</v>
      </c>
      <c r="C14" s="160"/>
      <c r="D14" s="160"/>
      <c r="E14" s="160"/>
      <c r="F14" s="160"/>
      <c r="G14" s="161"/>
      <c r="H14" s="162"/>
    </row>
    <row r="15" spans="1:11" s="163" customFormat="1" ht="22.5">
      <c r="A15" s="155" t="s">
        <v>62</v>
      </c>
      <c r="B15" s="119">
        <v>1012</v>
      </c>
      <c r="C15" s="160"/>
      <c r="D15" s="160"/>
      <c r="E15" s="160"/>
      <c r="F15" s="160"/>
      <c r="G15" s="161"/>
      <c r="H15" s="162"/>
    </row>
    <row r="16" spans="1:11" s="163" customFormat="1" ht="22.5">
      <c r="A16" s="155" t="s">
        <v>61</v>
      </c>
      <c r="B16" s="119">
        <v>1013</v>
      </c>
      <c r="C16" s="160">
        <v>41</v>
      </c>
      <c r="D16" s="160">
        <v>44</v>
      </c>
      <c r="E16" s="160">
        <v>51</v>
      </c>
      <c r="F16" s="157">
        <f>E16-D16</f>
        <v>7</v>
      </c>
      <c r="G16" s="157">
        <f>E16/D16*100</f>
        <v>115.90909090909092</v>
      </c>
      <c r="H16" s="162"/>
      <c r="K16" s="210"/>
    </row>
    <row r="17" spans="1:8" s="163" customFormat="1" ht="22.5">
      <c r="A17" s="155" t="s">
        <v>37</v>
      </c>
      <c r="B17" s="119">
        <v>1014</v>
      </c>
      <c r="C17" s="160">
        <v>1641</v>
      </c>
      <c r="D17" s="160">
        <v>2148</v>
      </c>
      <c r="E17" s="160">
        <v>1923</v>
      </c>
      <c r="F17" s="160">
        <f t="shared" ref="F17:F24" si="0">E17-D17</f>
        <v>-225</v>
      </c>
      <c r="G17" s="160">
        <f t="shared" ref="G17:G24" si="1">E17/D17*100</f>
        <v>89.52513966480447</v>
      </c>
      <c r="H17" s="162"/>
    </row>
    <row r="18" spans="1:8" s="163" customFormat="1" ht="22.5">
      <c r="A18" s="155" t="s">
        <v>38</v>
      </c>
      <c r="B18" s="119">
        <v>1015</v>
      </c>
      <c r="C18" s="160">
        <v>355</v>
      </c>
      <c r="D18" s="160">
        <v>454</v>
      </c>
      <c r="E18" s="160">
        <v>425</v>
      </c>
      <c r="F18" s="160">
        <f t="shared" si="0"/>
        <v>-29</v>
      </c>
      <c r="G18" s="160">
        <f t="shared" si="1"/>
        <v>93.612334801762103</v>
      </c>
      <c r="H18" s="162"/>
    </row>
    <row r="19" spans="1:8" s="163" customFormat="1" ht="66.75" customHeight="1">
      <c r="A19" s="155" t="s">
        <v>258</v>
      </c>
      <c r="B19" s="119">
        <v>1016</v>
      </c>
      <c r="C19" s="160">
        <v>109</v>
      </c>
      <c r="D19" s="160">
        <v>120</v>
      </c>
      <c r="E19" s="160">
        <v>180</v>
      </c>
      <c r="F19" s="160">
        <f t="shared" si="0"/>
        <v>60</v>
      </c>
      <c r="G19" s="160">
        <f t="shared" si="1"/>
        <v>150</v>
      </c>
      <c r="H19" s="162"/>
    </row>
    <row r="20" spans="1:8" s="163" customFormat="1" ht="24" customHeight="1">
      <c r="A20" s="155" t="s">
        <v>60</v>
      </c>
      <c r="B20" s="119">
        <v>1017</v>
      </c>
      <c r="C20" s="160">
        <v>104</v>
      </c>
      <c r="D20" s="160">
        <v>109</v>
      </c>
      <c r="E20" s="160">
        <v>104</v>
      </c>
      <c r="F20" s="160">
        <f t="shared" si="0"/>
        <v>-5</v>
      </c>
      <c r="G20" s="160">
        <f t="shared" si="1"/>
        <v>95.412844036697251</v>
      </c>
      <c r="H20" s="162"/>
    </row>
    <row r="21" spans="1:8" s="163" customFormat="1" ht="22.5">
      <c r="A21" s="155" t="s">
        <v>119</v>
      </c>
      <c r="B21" s="119">
        <v>1018</v>
      </c>
      <c r="C21" s="160"/>
      <c r="D21" s="160"/>
      <c r="E21" s="160"/>
      <c r="F21" s="160"/>
      <c r="G21" s="161"/>
      <c r="H21" s="162"/>
    </row>
    <row r="22" spans="1:8" s="163" customFormat="1" ht="22.5">
      <c r="A22" s="155" t="s">
        <v>383</v>
      </c>
      <c r="B22" s="119" t="s">
        <v>408</v>
      </c>
      <c r="C22" s="160"/>
      <c r="D22" s="160"/>
      <c r="E22" s="160"/>
      <c r="F22" s="160"/>
      <c r="G22" s="161"/>
      <c r="H22" s="162"/>
    </row>
    <row r="23" spans="1:8" s="163" customFormat="1" ht="22.5">
      <c r="A23" s="155" t="s">
        <v>384</v>
      </c>
      <c r="B23" s="119" t="s">
        <v>409</v>
      </c>
      <c r="C23" s="160"/>
      <c r="D23" s="160"/>
      <c r="E23" s="160"/>
      <c r="F23" s="160"/>
      <c r="G23" s="161"/>
      <c r="H23" s="162"/>
    </row>
    <row r="24" spans="1:8" s="154" customFormat="1" ht="21.75">
      <c r="A24" s="164" t="s">
        <v>20</v>
      </c>
      <c r="B24" s="165">
        <v>1020</v>
      </c>
      <c r="C24" s="183">
        <f>C9-C13</f>
        <v>471</v>
      </c>
      <c r="D24" s="183">
        <f>D9-D13</f>
        <v>925</v>
      </c>
      <c r="E24" s="183">
        <f>E9-E13</f>
        <v>902</v>
      </c>
      <c r="F24" s="166">
        <f t="shared" si="0"/>
        <v>-23</v>
      </c>
      <c r="G24" s="166">
        <f t="shared" si="1"/>
        <v>97.513513513513516</v>
      </c>
      <c r="H24" s="167"/>
    </row>
    <row r="25" spans="1:8" s="151" customFormat="1" ht="20.25" customHeight="1">
      <c r="A25" s="155" t="s">
        <v>214</v>
      </c>
      <c r="B25" s="156">
        <v>1030</v>
      </c>
      <c r="C25" s="157">
        <v>166</v>
      </c>
      <c r="D25" s="157">
        <v>72</v>
      </c>
      <c r="E25" s="157">
        <v>75</v>
      </c>
      <c r="F25" s="166">
        <f t="shared" ref="F25" si="2">E25-D25</f>
        <v>3</v>
      </c>
      <c r="G25" s="166">
        <f t="shared" ref="G25" si="3">E25/D25*100</f>
        <v>104.16666666666667</v>
      </c>
      <c r="H25" s="159"/>
    </row>
    <row r="26" spans="1:8" s="151" customFormat="1" ht="46.5" customHeight="1">
      <c r="A26" s="155" t="s">
        <v>473</v>
      </c>
      <c r="B26" s="249" t="s">
        <v>503</v>
      </c>
      <c r="C26" s="157">
        <v>24</v>
      </c>
      <c r="D26" s="157">
        <v>36</v>
      </c>
      <c r="E26" s="157">
        <v>40</v>
      </c>
      <c r="F26" s="166">
        <f t="shared" ref="F26:F27" si="4">E26-D26</f>
        <v>4</v>
      </c>
      <c r="G26" s="166">
        <f t="shared" ref="G26:G27" si="5">E26/D26*100</f>
        <v>111.11111111111111</v>
      </c>
      <c r="H26" s="159"/>
    </row>
    <row r="27" spans="1:8" s="151" customFormat="1" ht="23.25" customHeight="1">
      <c r="A27" s="155" t="s">
        <v>398</v>
      </c>
      <c r="B27" s="249" t="s">
        <v>504</v>
      </c>
      <c r="C27" s="157">
        <v>142</v>
      </c>
      <c r="D27" s="157">
        <v>36</v>
      </c>
      <c r="E27" s="157">
        <v>35</v>
      </c>
      <c r="F27" s="166">
        <f t="shared" si="4"/>
        <v>-1</v>
      </c>
      <c r="G27" s="166">
        <f t="shared" si="5"/>
        <v>97.222222222222214</v>
      </c>
      <c r="H27" s="159"/>
    </row>
    <row r="28" spans="1:8" s="151" customFormat="1" ht="22.5">
      <c r="A28" s="155" t="s">
        <v>215</v>
      </c>
      <c r="B28" s="156">
        <v>1031</v>
      </c>
      <c r="C28" s="157"/>
      <c r="D28" s="157"/>
      <c r="E28" s="157"/>
      <c r="F28" s="166"/>
      <c r="G28" s="166"/>
      <c r="H28" s="159"/>
    </row>
    <row r="29" spans="1:8" s="151" customFormat="1" ht="22.5">
      <c r="A29" s="155" t="s">
        <v>224</v>
      </c>
      <c r="B29" s="156">
        <v>1040</v>
      </c>
      <c r="C29" s="182">
        <f t="shared" ref="C29:D29" si="6">SUM(C30:C49,C51)</f>
        <v>1141</v>
      </c>
      <c r="D29" s="182">
        <f t="shared" si="6"/>
        <v>1264</v>
      </c>
      <c r="E29" s="182">
        <f>SUM(E30:E49,E51)</f>
        <v>1140</v>
      </c>
      <c r="F29" s="157">
        <f>E29-D29</f>
        <v>-124</v>
      </c>
      <c r="G29" s="157">
        <f>E29/D29*100</f>
        <v>90.189873417721529</v>
      </c>
      <c r="H29" s="159"/>
    </row>
    <row r="30" spans="1:8" s="151" customFormat="1" ht="45">
      <c r="A30" s="155" t="s">
        <v>103</v>
      </c>
      <c r="B30" s="156">
        <v>1041</v>
      </c>
      <c r="C30" s="157">
        <v>59</v>
      </c>
      <c r="D30" s="157">
        <v>45</v>
      </c>
      <c r="E30" s="182">
        <v>44</v>
      </c>
      <c r="F30" s="166">
        <f t="shared" ref="F30" si="7">E30-D30</f>
        <v>-1</v>
      </c>
      <c r="G30" s="166">
        <f t="shared" ref="G30" si="8">E30/D30*100</f>
        <v>97.777777777777771</v>
      </c>
      <c r="H30" s="159"/>
    </row>
    <row r="31" spans="1:8" s="151" customFormat="1" ht="22.5">
      <c r="A31" s="155" t="s">
        <v>205</v>
      </c>
      <c r="B31" s="156">
        <v>1042</v>
      </c>
      <c r="C31" s="157"/>
      <c r="D31" s="157"/>
      <c r="E31" s="157"/>
      <c r="F31" s="157"/>
      <c r="G31" s="158"/>
      <c r="H31" s="159"/>
    </row>
    <row r="32" spans="1:8" s="151" customFormat="1" ht="22.5">
      <c r="A32" s="155" t="s">
        <v>59</v>
      </c>
      <c r="B32" s="156">
        <v>1043</v>
      </c>
      <c r="C32" s="157"/>
      <c r="D32" s="157"/>
      <c r="E32" s="157"/>
      <c r="F32" s="157"/>
      <c r="G32" s="158"/>
      <c r="H32" s="159"/>
    </row>
    <row r="33" spans="1:10" s="151" customFormat="1" ht="22.5">
      <c r="A33" s="155" t="s">
        <v>18</v>
      </c>
      <c r="B33" s="156">
        <v>1044</v>
      </c>
      <c r="C33" s="157"/>
      <c r="D33" s="157"/>
      <c r="E33" s="157"/>
      <c r="F33" s="157"/>
      <c r="G33" s="161"/>
      <c r="H33" s="159"/>
    </row>
    <row r="34" spans="1:10" s="151" customFormat="1" ht="22.5">
      <c r="A34" s="155" t="s">
        <v>19</v>
      </c>
      <c r="B34" s="156">
        <v>1045</v>
      </c>
      <c r="C34" s="157"/>
      <c r="D34" s="157"/>
      <c r="E34" s="157"/>
      <c r="F34" s="157"/>
      <c r="G34" s="158"/>
      <c r="H34" s="159"/>
    </row>
    <row r="35" spans="1:10" s="163" customFormat="1" ht="22.5">
      <c r="A35" s="155" t="s">
        <v>35</v>
      </c>
      <c r="B35" s="156">
        <v>1046</v>
      </c>
      <c r="C35" s="157"/>
      <c r="D35" s="157"/>
      <c r="E35" s="157"/>
      <c r="F35" s="157"/>
      <c r="G35" s="158"/>
      <c r="H35" s="159"/>
    </row>
    <row r="36" spans="1:10" s="163" customFormat="1" ht="22.5">
      <c r="A36" s="155" t="s">
        <v>36</v>
      </c>
      <c r="B36" s="156">
        <v>1047</v>
      </c>
      <c r="C36" s="157">
        <v>10</v>
      </c>
      <c r="D36" s="157">
        <v>10</v>
      </c>
      <c r="E36" s="182">
        <v>17</v>
      </c>
      <c r="F36" s="157">
        <f>E36-D36</f>
        <v>7</v>
      </c>
      <c r="G36" s="157">
        <f>E36/D36*100</f>
        <v>170</v>
      </c>
      <c r="H36" s="159"/>
    </row>
    <row r="37" spans="1:10" s="163" customFormat="1" ht="22.5">
      <c r="A37" s="155" t="s">
        <v>37</v>
      </c>
      <c r="B37" s="156">
        <v>1048</v>
      </c>
      <c r="C37" s="157">
        <v>613</v>
      </c>
      <c r="D37" s="157">
        <v>709</v>
      </c>
      <c r="E37" s="182">
        <v>607</v>
      </c>
      <c r="F37" s="157">
        <f>E37-D37</f>
        <v>-102</v>
      </c>
      <c r="G37" s="157">
        <f t="shared" ref="G37:G38" si="9">E37/D37*100</f>
        <v>85.613540197461219</v>
      </c>
      <c r="H37" s="159"/>
    </row>
    <row r="38" spans="1:10" s="163" customFormat="1" ht="22.5">
      <c r="A38" s="155" t="s">
        <v>38</v>
      </c>
      <c r="B38" s="156">
        <v>1049</v>
      </c>
      <c r="C38" s="157">
        <v>135</v>
      </c>
      <c r="D38" s="157">
        <v>156</v>
      </c>
      <c r="E38" s="182">
        <v>136</v>
      </c>
      <c r="F38" s="157">
        <f>E38-D38</f>
        <v>-20</v>
      </c>
      <c r="G38" s="157">
        <f t="shared" si="9"/>
        <v>87.179487179487182</v>
      </c>
      <c r="H38" s="159"/>
    </row>
    <row r="39" spans="1:10" s="163" customFormat="1" ht="45">
      <c r="A39" s="155" t="s">
        <v>39</v>
      </c>
      <c r="B39" s="156">
        <v>1050</v>
      </c>
      <c r="C39" s="157">
        <v>6</v>
      </c>
      <c r="D39" s="157">
        <v>6</v>
      </c>
      <c r="E39" s="182">
        <v>5</v>
      </c>
      <c r="F39" s="157">
        <f>E39-D39</f>
        <v>-1</v>
      </c>
      <c r="G39" s="157">
        <f t="shared" ref="G39" si="10">E39/D39*100</f>
        <v>83.333333333333343</v>
      </c>
      <c r="H39" s="159"/>
    </row>
    <row r="40" spans="1:10" s="163" customFormat="1" ht="45" customHeight="1">
      <c r="A40" s="155" t="s">
        <v>40</v>
      </c>
      <c r="B40" s="156">
        <v>1051</v>
      </c>
      <c r="C40" s="157"/>
      <c r="D40" s="157"/>
      <c r="E40" s="157"/>
      <c r="F40" s="157"/>
      <c r="G40" s="158"/>
      <c r="H40" s="159"/>
    </row>
    <row r="41" spans="1:10" s="163" customFormat="1" ht="22.5">
      <c r="A41" s="155" t="s">
        <v>474</v>
      </c>
      <c r="B41" s="156">
        <v>1052</v>
      </c>
      <c r="C41" s="157">
        <v>74</v>
      </c>
      <c r="D41" s="157">
        <v>74</v>
      </c>
      <c r="E41" s="182">
        <v>82</v>
      </c>
      <c r="F41" s="157">
        <f>E41-D41</f>
        <v>8</v>
      </c>
      <c r="G41" s="157">
        <f t="shared" ref="G41" si="11">E41/D41*100</f>
        <v>110.81081081081081</v>
      </c>
      <c r="H41" s="159"/>
    </row>
    <row r="42" spans="1:10" s="163" customFormat="1" ht="45">
      <c r="A42" s="155" t="s">
        <v>41</v>
      </c>
      <c r="B42" s="156">
        <v>1053</v>
      </c>
      <c r="C42" s="157"/>
      <c r="D42" s="157"/>
      <c r="E42" s="157"/>
      <c r="F42" s="157"/>
      <c r="G42" s="158"/>
      <c r="H42" s="159"/>
    </row>
    <row r="43" spans="1:10" s="163" customFormat="1" ht="22.5">
      <c r="A43" s="155" t="s">
        <v>42</v>
      </c>
      <c r="B43" s="156">
        <v>1054</v>
      </c>
      <c r="C43" s="157"/>
      <c r="D43" s="157"/>
      <c r="E43" s="157"/>
      <c r="F43" s="157"/>
      <c r="G43" s="158"/>
      <c r="H43" s="159"/>
      <c r="J43" s="210"/>
    </row>
    <row r="44" spans="1:10" s="163" customFormat="1" ht="22.5">
      <c r="A44" s="155" t="s">
        <v>63</v>
      </c>
      <c r="B44" s="156">
        <v>1055</v>
      </c>
      <c r="C44" s="157">
        <v>0</v>
      </c>
      <c r="D44" s="157">
        <v>4</v>
      </c>
      <c r="E44" s="157">
        <v>16</v>
      </c>
      <c r="F44" s="157">
        <f>E44-D44</f>
        <v>12</v>
      </c>
      <c r="G44" s="157">
        <f t="shared" ref="G44" si="12">E44/D44*100</f>
        <v>400</v>
      </c>
      <c r="H44" s="159"/>
    </row>
    <row r="45" spans="1:10" s="163" customFormat="1" ht="22.5">
      <c r="A45" s="155" t="s">
        <v>43</v>
      </c>
      <c r="B45" s="156">
        <v>1056</v>
      </c>
      <c r="C45" s="157"/>
      <c r="D45" s="157"/>
      <c r="E45" s="157"/>
      <c r="F45" s="157"/>
      <c r="G45" s="158"/>
      <c r="H45" s="159"/>
    </row>
    <row r="46" spans="1:10" s="163" customFormat="1" ht="22.5">
      <c r="A46" s="155" t="s">
        <v>44</v>
      </c>
      <c r="B46" s="156">
        <v>1057</v>
      </c>
      <c r="C46" s="157"/>
      <c r="D46" s="157"/>
      <c r="E46" s="157"/>
      <c r="F46" s="157"/>
      <c r="G46" s="158"/>
      <c r="H46" s="159"/>
    </row>
    <row r="47" spans="1:10" s="163" customFormat="1" ht="45">
      <c r="A47" s="155" t="s">
        <v>45</v>
      </c>
      <c r="B47" s="156">
        <v>1058</v>
      </c>
      <c r="C47" s="157"/>
      <c r="D47" s="157"/>
      <c r="E47" s="157"/>
      <c r="F47" s="157"/>
      <c r="G47" s="158"/>
      <c r="H47" s="159"/>
    </row>
    <row r="48" spans="1:10" s="163" customFormat="1" ht="45">
      <c r="A48" s="155" t="s">
        <v>46</v>
      </c>
      <c r="B48" s="156">
        <v>1059</v>
      </c>
      <c r="C48" s="157">
        <v>0</v>
      </c>
      <c r="D48" s="157">
        <v>1</v>
      </c>
      <c r="E48" s="182">
        <v>4</v>
      </c>
      <c r="F48" s="157">
        <f>E48-D48</f>
        <v>3</v>
      </c>
      <c r="G48" s="157">
        <f t="shared" ref="G48" si="13">E48/D48*100</f>
        <v>400</v>
      </c>
      <c r="H48" s="159"/>
    </row>
    <row r="49" spans="1:8" s="163" customFormat="1" ht="67.5">
      <c r="A49" s="155" t="s">
        <v>73</v>
      </c>
      <c r="B49" s="156">
        <v>1060</v>
      </c>
      <c r="C49" s="157"/>
      <c r="D49" s="157"/>
      <c r="E49" s="157"/>
      <c r="F49" s="157"/>
      <c r="G49" s="158"/>
      <c r="H49" s="159"/>
    </row>
    <row r="50" spans="1:8" s="163" customFormat="1" ht="22.5">
      <c r="A50" s="155" t="s">
        <v>47</v>
      </c>
      <c r="B50" s="156">
        <v>1061</v>
      </c>
      <c r="C50" s="157"/>
      <c r="D50" s="157"/>
      <c r="E50" s="157"/>
      <c r="F50" s="157"/>
      <c r="G50" s="158"/>
      <c r="H50" s="159"/>
    </row>
    <row r="51" spans="1:8" s="163" customFormat="1" ht="22.5">
      <c r="A51" s="155" t="s">
        <v>107</v>
      </c>
      <c r="B51" s="156">
        <v>1062</v>
      </c>
      <c r="C51" s="157">
        <f>C52+C53+C54+C55+C56+C58+C60</f>
        <v>244</v>
      </c>
      <c r="D51" s="157">
        <f>D52+D53+D54+D55+D56+D58+D60</f>
        <v>259</v>
      </c>
      <c r="E51" s="157">
        <f>E52+E53+E54+E55+E56+E58+E60</f>
        <v>229</v>
      </c>
      <c r="F51" s="157">
        <f t="shared" ref="F51" si="14">F52+F53+F54+F55+F56+F57+F58+F59+F60</f>
        <v>-30</v>
      </c>
      <c r="G51" s="157">
        <f t="shared" ref="G51:G58" si="15">E51/D51*100</f>
        <v>88.416988416988417</v>
      </c>
      <c r="H51" s="159"/>
    </row>
    <row r="52" spans="1:8" s="163" customFormat="1" ht="22.5">
      <c r="A52" s="155" t="s">
        <v>391</v>
      </c>
      <c r="B52" s="156" t="s">
        <v>385</v>
      </c>
      <c r="C52" s="157">
        <v>79</v>
      </c>
      <c r="D52" s="157">
        <v>90</v>
      </c>
      <c r="E52" s="157">
        <v>93</v>
      </c>
      <c r="F52" s="157">
        <f t="shared" ref="F52:F58" si="16">E52-D52</f>
        <v>3</v>
      </c>
      <c r="G52" s="157">
        <f t="shared" si="15"/>
        <v>103.33333333333334</v>
      </c>
      <c r="H52" s="159"/>
    </row>
    <row r="53" spans="1:8" s="163" customFormat="1" ht="20.25" customHeight="1">
      <c r="A53" s="155" t="s">
        <v>392</v>
      </c>
      <c r="B53" s="156" t="s">
        <v>386</v>
      </c>
      <c r="C53" s="157"/>
      <c r="D53" s="157"/>
      <c r="E53" s="157"/>
      <c r="F53" s="157"/>
      <c r="G53" s="158"/>
      <c r="H53" s="159"/>
    </row>
    <row r="54" spans="1:8" s="163" customFormat="1" ht="22.5">
      <c r="A54" s="155" t="s">
        <v>393</v>
      </c>
      <c r="B54" s="156" t="s">
        <v>387</v>
      </c>
      <c r="C54" s="157">
        <v>8</v>
      </c>
      <c r="D54" s="157">
        <v>8</v>
      </c>
      <c r="E54" s="182">
        <v>9</v>
      </c>
      <c r="F54" s="157">
        <f t="shared" si="16"/>
        <v>1</v>
      </c>
      <c r="G54" s="157">
        <f t="shared" si="15"/>
        <v>112.5</v>
      </c>
      <c r="H54" s="159"/>
    </row>
    <row r="55" spans="1:8" s="163" customFormat="1" ht="22.5">
      <c r="A55" s="155" t="s">
        <v>394</v>
      </c>
      <c r="B55" s="156" t="s">
        <v>388</v>
      </c>
      <c r="C55" s="157">
        <v>2</v>
      </c>
      <c r="D55" s="157">
        <v>2</v>
      </c>
      <c r="E55" s="182">
        <v>3</v>
      </c>
      <c r="F55" s="157">
        <f t="shared" si="16"/>
        <v>1</v>
      </c>
      <c r="G55" s="157">
        <f t="shared" si="15"/>
        <v>150</v>
      </c>
      <c r="H55" s="159"/>
    </row>
    <row r="56" spans="1:8" s="163" customFormat="1" ht="22.5">
      <c r="A56" s="155" t="s">
        <v>395</v>
      </c>
      <c r="B56" s="156" t="s">
        <v>389</v>
      </c>
      <c r="C56" s="157">
        <v>18</v>
      </c>
      <c r="D56" s="157">
        <v>24</v>
      </c>
      <c r="E56" s="182">
        <v>13</v>
      </c>
      <c r="F56" s="157">
        <f t="shared" si="16"/>
        <v>-11</v>
      </c>
      <c r="G56" s="157">
        <f t="shared" si="15"/>
        <v>54.166666666666664</v>
      </c>
      <c r="H56" s="159"/>
    </row>
    <row r="57" spans="1:8" s="163" customFormat="1" ht="22.5">
      <c r="A57" s="155" t="s">
        <v>397</v>
      </c>
      <c r="B57" s="156" t="s">
        <v>390</v>
      </c>
      <c r="C57" s="157"/>
      <c r="D57" s="157"/>
      <c r="E57" s="157"/>
      <c r="F57" s="157"/>
      <c r="G57" s="158"/>
      <c r="H57" s="159"/>
    </row>
    <row r="58" spans="1:8" s="163" customFormat="1" ht="22.5">
      <c r="A58" s="155" t="s">
        <v>475</v>
      </c>
      <c r="B58" s="156" t="s">
        <v>396</v>
      </c>
      <c r="C58" s="157">
        <v>137</v>
      </c>
      <c r="D58" s="157">
        <v>135</v>
      </c>
      <c r="E58" s="182">
        <v>111</v>
      </c>
      <c r="F58" s="157">
        <f t="shared" si="16"/>
        <v>-24</v>
      </c>
      <c r="G58" s="157">
        <f t="shared" si="15"/>
        <v>82.222222222222214</v>
      </c>
      <c r="H58" s="159"/>
    </row>
    <row r="59" spans="1:8" s="163" customFormat="1" ht="22.5">
      <c r="A59" s="155" t="s">
        <v>433</v>
      </c>
      <c r="B59" s="156" t="s">
        <v>432</v>
      </c>
      <c r="C59" s="157"/>
      <c r="D59" s="157"/>
      <c r="E59" s="157"/>
      <c r="F59" s="157"/>
      <c r="G59" s="158"/>
      <c r="H59" s="159"/>
    </row>
    <row r="60" spans="1:8" s="163" customFormat="1" ht="22.5">
      <c r="A60" s="155" t="s">
        <v>447</v>
      </c>
      <c r="B60" s="209" t="s">
        <v>446</v>
      </c>
      <c r="C60" s="157"/>
      <c r="D60" s="157"/>
      <c r="E60" s="157"/>
      <c r="F60" s="157"/>
      <c r="G60" s="158"/>
      <c r="H60" s="159"/>
    </row>
    <row r="61" spans="1:8" s="151" customFormat="1" ht="22.5">
      <c r="A61" s="155" t="s">
        <v>225</v>
      </c>
      <c r="B61" s="156">
        <v>1070</v>
      </c>
      <c r="C61" s="157"/>
      <c r="D61" s="157"/>
      <c r="E61" s="157"/>
      <c r="F61" s="157"/>
      <c r="G61" s="158"/>
      <c r="H61" s="159"/>
    </row>
    <row r="62" spans="1:8" s="163" customFormat="1" ht="22.5">
      <c r="A62" s="155" t="s">
        <v>184</v>
      </c>
      <c r="B62" s="156">
        <v>1071</v>
      </c>
      <c r="C62" s="157"/>
      <c r="D62" s="157"/>
      <c r="E62" s="157"/>
      <c r="F62" s="157"/>
      <c r="G62" s="158"/>
      <c r="H62" s="159"/>
    </row>
    <row r="63" spans="1:8" s="163" customFormat="1" ht="22.5">
      <c r="A63" s="155" t="s">
        <v>185</v>
      </c>
      <c r="B63" s="156">
        <v>1072</v>
      </c>
      <c r="C63" s="157"/>
      <c r="D63" s="157"/>
      <c r="E63" s="157"/>
      <c r="F63" s="157"/>
      <c r="G63" s="158"/>
      <c r="H63" s="159"/>
    </row>
    <row r="64" spans="1:8" s="163" customFormat="1" ht="22.5">
      <c r="A64" s="155" t="s">
        <v>37</v>
      </c>
      <c r="B64" s="156">
        <v>1073</v>
      </c>
      <c r="C64" s="157"/>
      <c r="D64" s="157"/>
      <c r="E64" s="157"/>
      <c r="F64" s="157"/>
      <c r="G64" s="158"/>
      <c r="H64" s="159"/>
    </row>
    <row r="65" spans="1:8" s="163" customFormat="1" ht="21.75" customHeight="1">
      <c r="A65" s="155" t="s">
        <v>60</v>
      </c>
      <c r="B65" s="156">
        <v>1074</v>
      </c>
      <c r="C65" s="157"/>
      <c r="D65" s="157"/>
      <c r="E65" s="157"/>
      <c r="F65" s="157"/>
      <c r="G65" s="158"/>
      <c r="H65" s="159"/>
    </row>
    <row r="66" spans="1:8" s="163" customFormat="1" ht="22.5">
      <c r="A66" s="155" t="s">
        <v>76</v>
      </c>
      <c r="B66" s="156">
        <v>1075</v>
      </c>
      <c r="C66" s="157"/>
      <c r="D66" s="157"/>
      <c r="E66" s="157"/>
      <c r="F66" s="157"/>
      <c r="G66" s="158"/>
      <c r="H66" s="159"/>
    </row>
    <row r="67" spans="1:8" s="163" customFormat="1" ht="22.5">
      <c r="A67" s="155" t="s">
        <v>120</v>
      </c>
      <c r="B67" s="156">
        <v>1076</v>
      </c>
      <c r="C67" s="157"/>
      <c r="D67" s="157"/>
      <c r="E67" s="157"/>
      <c r="F67" s="157"/>
      <c r="G67" s="158"/>
      <c r="H67" s="159"/>
    </row>
    <row r="68" spans="1:8" s="163" customFormat="1" ht="22.5">
      <c r="A68" s="168" t="s">
        <v>77</v>
      </c>
      <c r="B68" s="156">
        <v>1080</v>
      </c>
      <c r="C68" s="182">
        <f>SUM(C69:C73)</f>
        <v>96</v>
      </c>
      <c r="D68" s="182">
        <f>SUM(D69:D73)</f>
        <v>95</v>
      </c>
      <c r="E68" s="182">
        <f>SUM(E69:E73)</f>
        <v>89</v>
      </c>
      <c r="F68" s="157">
        <f t="shared" ref="F68" si="17">E68-D68</f>
        <v>-6</v>
      </c>
      <c r="G68" s="157">
        <f t="shared" ref="G68" si="18">E68/D68*100</f>
        <v>93.684210526315795</v>
      </c>
      <c r="H68" s="159"/>
    </row>
    <row r="69" spans="1:8" s="163" customFormat="1" ht="22.5">
      <c r="A69" s="155" t="s">
        <v>69</v>
      </c>
      <c r="B69" s="156">
        <v>1081</v>
      </c>
      <c r="C69" s="157"/>
      <c r="D69" s="157"/>
      <c r="E69" s="157"/>
      <c r="F69" s="157"/>
      <c r="G69" s="158"/>
      <c r="H69" s="159"/>
    </row>
    <row r="70" spans="1:8" s="163" customFormat="1" ht="22.5">
      <c r="A70" s="155" t="s">
        <v>48</v>
      </c>
      <c r="B70" s="156">
        <v>1082</v>
      </c>
      <c r="C70" s="157"/>
      <c r="D70" s="157"/>
      <c r="E70" s="157"/>
      <c r="F70" s="157"/>
      <c r="G70" s="158"/>
      <c r="H70" s="159"/>
    </row>
    <row r="71" spans="1:8" s="163" customFormat="1" ht="22.5">
      <c r="A71" s="155" t="s">
        <v>58</v>
      </c>
      <c r="B71" s="156">
        <v>1083</v>
      </c>
      <c r="C71" s="157"/>
      <c r="D71" s="157"/>
      <c r="E71" s="157"/>
      <c r="F71" s="157"/>
      <c r="G71" s="158"/>
      <c r="H71" s="159"/>
    </row>
    <row r="72" spans="1:8" s="163" customFormat="1" ht="22.5">
      <c r="A72" s="155" t="s">
        <v>215</v>
      </c>
      <c r="B72" s="156">
        <v>1084</v>
      </c>
      <c r="C72" s="157"/>
      <c r="D72" s="157"/>
      <c r="E72" s="157"/>
      <c r="F72" s="157"/>
      <c r="G72" s="158"/>
      <c r="H72" s="159"/>
    </row>
    <row r="73" spans="1:8" s="163" customFormat="1" ht="22.5">
      <c r="A73" s="155" t="s">
        <v>259</v>
      </c>
      <c r="B73" s="156">
        <v>1085</v>
      </c>
      <c r="C73" s="157">
        <v>96</v>
      </c>
      <c r="D73" s="157">
        <v>95</v>
      </c>
      <c r="E73" s="157">
        <v>89</v>
      </c>
      <c r="F73" s="157">
        <f t="shared" ref="F73" si="19">E73-D73</f>
        <v>-6</v>
      </c>
      <c r="G73" s="157">
        <f t="shared" ref="G73" si="20">E73/D73*100</f>
        <v>93.684210526315795</v>
      </c>
      <c r="H73" s="159"/>
    </row>
    <row r="74" spans="1:8" s="163" customFormat="1" ht="22.5">
      <c r="A74" s="20" t="s">
        <v>60</v>
      </c>
      <c r="B74" s="231" t="s">
        <v>480</v>
      </c>
      <c r="C74" s="157">
        <v>2</v>
      </c>
      <c r="D74" s="157">
        <v>2</v>
      </c>
      <c r="E74" s="157">
        <v>1</v>
      </c>
      <c r="F74" s="157">
        <f t="shared" ref="F74:F75" si="21">E74-D74</f>
        <v>-1</v>
      </c>
      <c r="G74" s="157">
        <f t="shared" ref="G74:G75" si="22">E74/D74*100</f>
        <v>50</v>
      </c>
      <c r="H74" s="159"/>
    </row>
    <row r="75" spans="1:8" s="163" customFormat="1" ht="37.5">
      <c r="A75" s="238" t="s">
        <v>476</v>
      </c>
      <c r="B75" s="231" t="s">
        <v>481</v>
      </c>
      <c r="C75" s="157">
        <v>44</v>
      </c>
      <c r="D75" s="157">
        <v>30</v>
      </c>
      <c r="E75" s="157">
        <v>39</v>
      </c>
      <c r="F75" s="157">
        <f t="shared" si="21"/>
        <v>9</v>
      </c>
      <c r="G75" s="157">
        <f t="shared" si="22"/>
        <v>130</v>
      </c>
      <c r="H75" s="159"/>
    </row>
    <row r="76" spans="1:8" s="163" customFormat="1" ht="22.5">
      <c r="A76" s="239" t="s">
        <v>477</v>
      </c>
      <c r="B76" s="231" t="s">
        <v>482</v>
      </c>
      <c r="C76" s="157"/>
      <c r="D76" s="157"/>
      <c r="E76" s="157"/>
      <c r="F76" s="157"/>
      <c r="G76" s="158"/>
      <c r="H76" s="159"/>
    </row>
    <row r="77" spans="1:8" s="163" customFormat="1" ht="22.5">
      <c r="A77" s="20" t="s">
        <v>478</v>
      </c>
      <c r="B77" s="231" t="s">
        <v>483</v>
      </c>
      <c r="C77" s="157">
        <v>5</v>
      </c>
      <c r="D77" s="157">
        <v>6</v>
      </c>
      <c r="E77" s="157">
        <v>1</v>
      </c>
      <c r="F77" s="157">
        <f t="shared" ref="F77:F78" si="23">E77-D77</f>
        <v>-5</v>
      </c>
      <c r="G77" s="157">
        <f t="shared" ref="G77:G78" si="24">E77/D77*100</f>
        <v>16.666666666666664</v>
      </c>
      <c r="H77" s="159"/>
    </row>
    <row r="78" spans="1:8" s="163" customFormat="1" ht="22.5">
      <c r="A78" s="20" t="s">
        <v>479</v>
      </c>
      <c r="B78" s="231" t="s">
        <v>484</v>
      </c>
      <c r="C78" s="157">
        <v>45</v>
      </c>
      <c r="D78" s="157">
        <v>57</v>
      </c>
      <c r="E78" s="157">
        <v>48</v>
      </c>
      <c r="F78" s="157">
        <f t="shared" si="23"/>
        <v>-9</v>
      </c>
      <c r="G78" s="157">
        <f t="shared" si="24"/>
        <v>84.210526315789465</v>
      </c>
      <c r="H78" s="159"/>
    </row>
    <row r="79" spans="1:8" s="154" customFormat="1" ht="20.25" customHeight="1">
      <c r="A79" s="164" t="s">
        <v>4</v>
      </c>
      <c r="B79" s="165">
        <v>1100</v>
      </c>
      <c r="C79" s="183">
        <f t="shared" ref="C79" si="25">C24+C25-C29-C61-C68</f>
        <v>-600</v>
      </c>
      <c r="D79" s="183">
        <f>D24+D25-D29-D61-D68</f>
        <v>-362</v>
      </c>
      <c r="E79" s="183">
        <f>E24+E25-E29-E61-E68</f>
        <v>-252</v>
      </c>
      <c r="F79" s="166">
        <f>E79-D79</f>
        <v>110</v>
      </c>
      <c r="G79" s="166">
        <f>E79/D79*100</f>
        <v>69.613259668508292</v>
      </c>
      <c r="H79" s="167"/>
    </row>
    <row r="80" spans="1:8" s="151" customFormat="1" ht="22.5">
      <c r="A80" s="155" t="s">
        <v>105</v>
      </c>
      <c r="B80" s="156">
        <v>1110</v>
      </c>
      <c r="C80" s="157"/>
      <c r="D80" s="157"/>
      <c r="E80" s="157"/>
      <c r="F80" s="157"/>
      <c r="G80" s="158"/>
      <c r="H80" s="159"/>
    </row>
    <row r="81" spans="1:8" s="151" customFormat="1" ht="22.5">
      <c r="A81" s="155" t="s">
        <v>106</v>
      </c>
      <c r="B81" s="156">
        <v>1120</v>
      </c>
      <c r="C81" s="157"/>
      <c r="D81" s="157"/>
      <c r="E81" s="157"/>
      <c r="F81" s="157"/>
      <c r="G81" s="158"/>
      <c r="H81" s="159"/>
    </row>
    <row r="82" spans="1:8" s="151" customFormat="1" ht="22.5">
      <c r="A82" s="155" t="s">
        <v>398</v>
      </c>
      <c r="B82" s="156" t="s">
        <v>399</v>
      </c>
      <c r="C82" s="157"/>
      <c r="D82" s="157"/>
      <c r="E82" s="157"/>
      <c r="F82" s="157"/>
      <c r="G82" s="158"/>
      <c r="H82" s="159"/>
    </row>
    <row r="83" spans="1:8" s="151" customFormat="1" ht="22.5">
      <c r="A83" s="155" t="s">
        <v>451</v>
      </c>
      <c r="B83" s="212" t="s">
        <v>452</v>
      </c>
      <c r="C83" s="157"/>
      <c r="D83" s="157"/>
      <c r="E83" s="157"/>
      <c r="F83" s="157"/>
      <c r="G83" s="158"/>
      <c r="H83" s="159"/>
    </row>
    <row r="84" spans="1:8" s="151" customFormat="1" ht="22.5">
      <c r="A84" s="155" t="s">
        <v>109</v>
      </c>
      <c r="B84" s="156">
        <v>1130</v>
      </c>
      <c r="C84" s="157"/>
      <c r="D84" s="157"/>
      <c r="E84" s="157"/>
      <c r="F84" s="157"/>
      <c r="G84" s="158"/>
      <c r="H84" s="159"/>
    </row>
    <row r="85" spans="1:8" s="151" customFormat="1" ht="22.5">
      <c r="A85" s="155" t="s">
        <v>108</v>
      </c>
      <c r="B85" s="156">
        <v>1140</v>
      </c>
      <c r="C85" s="157"/>
      <c r="D85" s="157"/>
      <c r="E85" s="157"/>
      <c r="F85" s="157"/>
      <c r="G85" s="158"/>
      <c r="H85" s="159"/>
    </row>
    <row r="86" spans="1:8" s="151" customFormat="1" ht="22.5">
      <c r="A86" s="155" t="s">
        <v>216</v>
      </c>
      <c r="B86" s="156">
        <v>1150</v>
      </c>
      <c r="C86" s="157"/>
      <c r="D86" s="157"/>
      <c r="E86" s="157"/>
      <c r="F86" s="157"/>
      <c r="G86" s="158"/>
      <c r="H86" s="159"/>
    </row>
    <row r="87" spans="1:8" s="151" customFormat="1" ht="23.25" customHeight="1">
      <c r="A87" s="155" t="s">
        <v>400</v>
      </c>
      <c r="B87" s="156" t="s">
        <v>401</v>
      </c>
      <c r="C87" s="157"/>
      <c r="D87" s="157"/>
      <c r="E87" s="157"/>
      <c r="F87" s="157"/>
      <c r="G87" s="158"/>
      <c r="H87" s="159"/>
    </row>
    <row r="88" spans="1:8" s="151" customFormat="1" ht="23.25" customHeight="1">
      <c r="A88" s="155" t="s">
        <v>398</v>
      </c>
      <c r="B88" s="212" t="s">
        <v>453</v>
      </c>
      <c r="C88" s="157"/>
      <c r="D88" s="157"/>
      <c r="E88" s="157"/>
      <c r="F88" s="157"/>
      <c r="G88" s="158"/>
      <c r="H88" s="159"/>
    </row>
    <row r="89" spans="1:8" s="151" customFormat="1" ht="22.5">
      <c r="A89" s="155" t="s">
        <v>443</v>
      </c>
      <c r="B89" s="212" t="s">
        <v>454</v>
      </c>
      <c r="C89" s="157"/>
      <c r="D89" s="157"/>
      <c r="E89" s="157"/>
      <c r="F89" s="157"/>
      <c r="G89" s="158"/>
      <c r="H89" s="159"/>
    </row>
    <row r="90" spans="1:8" s="151" customFormat="1" ht="22.5">
      <c r="A90" s="155" t="s">
        <v>215</v>
      </c>
      <c r="B90" s="156">
        <v>1151</v>
      </c>
      <c r="C90" s="157"/>
      <c r="D90" s="157"/>
      <c r="E90" s="157"/>
      <c r="F90" s="157"/>
      <c r="G90" s="158"/>
      <c r="H90" s="159"/>
    </row>
    <row r="91" spans="1:8" s="151" customFormat="1" ht="22.5">
      <c r="A91" s="155" t="s">
        <v>217</v>
      </c>
      <c r="B91" s="156">
        <v>1160</v>
      </c>
      <c r="C91" s="157"/>
      <c r="D91" s="157"/>
      <c r="E91" s="157"/>
      <c r="F91" s="157"/>
      <c r="G91" s="158"/>
      <c r="H91" s="159"/>
    </row>
    <row r="92" spans="1:8" s="151" customFormat="1" ht="22.5">
      <c r="A92" s="155" t="s">
        <v>215</v>
      </c>
      <c r="B92" s="156">
        <v>1161</v>
      </c>
      <c r="C92" s="157"/>
      <c r="D92" s="157"/>
      <c r="E92" s="157"/>
      <c r="F92" s="157"/>
      <c r="G92" s="158"/>
      <c r="H92" s="159"/>
    </row>
    <row r="93" spans="1:8" s="154" customFormat="1" ht="22.5">
      <c r="A93" s="164" t="s">
        <v>93</v>
      </c>
      <c r="B93" s="165">
        <v>1170</v>
      </c>
      <c r="C93" s="183">
        <f t="shared" ref="C93" si="26">C79+C80+C81-C84-C85+C86-C91</f>
        <v>-600</v>
      </c>
      <c r="D93" s="183">
        <f>D79+D80+D81-D84-D85+D86-D91</f>
        <v>-362</v>
      </c>
      <c r="E93" s="183">
        <f>E79+E80+E81-E84-E85+E86-E91</f>
        <v>-252</v>
      </c>
      <c r="F93" s="166">
        <f>E93-D93</f>
        <v>110</v>
      </c>
      <c r="G93" s="157">
        <f>E93/D93*100</f>
        <v>69.613259668508292</v>
      </c>
      <c r="H93" s="167"/>
    </row>
    <row r="94" spans="1:8" s="151" customFormat="1" ht="22.5">
      <c r="A94" s="155" t="s">
        <v>136</v>
      </c>
      <c r="B94" s="156">
        <v>1180</v>
      </c>
      <c r="C94" s="157"/>
      <c r="D94" s="157"/>
      <c r="E94" s="157"/>
      <c r="F94" s="157"/>
      <c r="G94" s="158"/>
      <c r="H94" s="159"/>
    </row>
    <row r="95" spans="1:8" s="151" customFormat="1" ht="45">
      <c r="A95" s="155" t="s">
        <v>137</v>
      </c>
      <c r="B95" s="156">
        <v>1190</v>
      </c>
      <c r="C95" s="157"/>
      <c r="D95" s="157"/>
      <c r="E95" s="157"/>
      <c r="F95" s="157"/>
      <c r="G95" s="158"/>
      <c r="H95" s="159"/>
    </row>
    <row r="96" spans="1:8" s="154" customFormat="1" ht="22.5">
      <c r="A96" s="164" t="s">
        <v>94</v>
      </c>
      <c r="B96" s="165">
        <v>1200</v>
      </c>
      <c r="C96" s="183">
        <f>C93-C94</f>
        <v>-600</v>
      </c>
      <c r="D96" s="183">
        <f>D93-D94</f>
        <v>-362</v>
      </c>
      <c r="E96" s="183">
        <f>E93-E94</f>
        <v>-252</v>
      </c>
      <c r="F96" s="166">
        <f>E96-D96</f>
        <v>110</v>
      </c>
      <c r="G96" s="157">
        <f>E96/D96*100</f>
        <v>69.613259668508292</v>
      </c>
      <c r="H96" s="167"/>
    </row>
    <row r="97" spans="1:8" s="151" customFormat="1" ht="22.5">
      <c r="A97" s="155" t="s">
        <v>21</v>
      </c>
      <c r="B97" s="120">
        <v>1201</v>
      </c>
      <c r="C97" s="160"/>
      <c r="D97" s="160"/>
      <c r="E97" s="160"/>
      <c r="F97" s="160"/>
      <c r="G97" s="158"/>
      <c r="H97" s="162"/>
    </row>
    <row r="98" spans="1:8" s="151" customFormat="1" ht="22.5">
      <c r="A98" s="155" t="s">
        <v>22</v>
      </c>
      <c r="B98" s="120">
        <v>1202</v>
      </c>
      <c r="C98" s="160"/>
      <c r="D98" s="160"/>
      <c r="E98" s="160"/>
      <c r="F98" s="160"/>
      <c r="G98" s="161"/>
      <c r="H98" s="162"/>
    </row>
    <row r="99" spans="1:8" s="151" customFormat="1" ht="22.5">
      <c r="A99" s="155" t="s">
        <v>260</v>
      </c>
      <c r="B99" s="156">
        <v>1210</v>
      </c>
      <c r="C99" s="157"/>
      <c r="D99" s="157"/>
      <c r="E99" s="157"/>
      <c r="F99" s="157"/>
      <c r="G99" s="158"/>
      <c r="H99" s="159"/>
    </row>
    <row r="100" spans="1:8" s="154" customFormat="1" ht="27.75" customHeight="1">
      <c r="A100" s="287" t="s">
        <v>273</v>
      </c>
      <c r="B100" s="288"/>
      <c r="C100" s="288"/>
      <c r="D100" s="288"/>
      <c r="E100" s="288"/>
      <c r="F100" s="288"/>
      <c r="G100" s="288"/>
      <c r="H100" s="289"/>
    </row>
    <row r="101" spans="1:8" s="151" customFormat="1" ht="45">
      <c r="A101" s="169" t="s">
        <v>274</v>
      </c>
      <c r="B101" s="120">
        <v>1300</v>
      </c>
      <c r="C101" s="181">
        <f>C25-C68</f>
        <v>70</v>
      </c>
      <c r="D101" s="181">
        <f>D25-D68</f>
        <v>-23</v>
      </c>
      <c r="E101" s="181">
        <f>E25-E68</f>
        <v>-14</v>
      </c>
      <c r="F101" s="157">
        <f t="shared" ref="F101" si="27">E101-D101</f>
        <v>9</v>
      </c>
      <c r="G101" s="157">
        <f t="shared" ref="G101" si="28">E101/D101*100</f>
        <v>60.869565217391312</v>
      </c>
      <c r="H101" s="162"/>
    </row>
    <row r="102" spans="1:8" s="151" customFormat="1" ht="70.5" customHeight="1">
      <c r="A102" s="170" t="s">
        <v>275</v>
      </c>
      <c r="B102" s="120">
        <v>1310</v>
      </c>
      <c r="C102" s="181">
        <f>C80+C81-C84-C85</f>
        <v>0</v>
      </c>
      <c r="D102" s="181">
        <f>D80+D81-D84-D85</f>
        <v>0</v>
      </c>
      <c r="E102" s="181">
        <f>E80+E81-E84-E85</f>
        <v>0</v>
      </c>
      <c r="F102" s="160">
        <f>E102-D102</f>
        <v>0</v>
      </c>
      <c r="G102" s="160">
        <v>0</v>
      </c>
      <c r="H102" s="162"/>
    </row>
    <row r="103" spans="1:8" s="151" customFormat="1" ht="45">
      <c r="A103" s="169" t="s">
        <v>276</v>
      </c>
      <c r="B103" s="120">
        <v>1320</v>
      </c>
      <c r="C103" s="181">
        <f>C86-C91</f>
        <v>0</v>
      </c>
      <c r="D103" s="181">
        <f>D86-D91</f>
        <v>0</v>
      </c>
      <c r="E103" s="181">
        <f>E86-E91</f>
        <v>0</v>
      </c>
      <c r="F103" s="160">
        <f>E103-D103</f>
        <v>0</v>
      </c>
      <c r="G103" s="160">
        <v>0</v>
      </c>
      <c r="H103" s="162"/>
    </row>
    <row r="104" spans="1:8" s="151" customFormat="1" ht="46.5" customHeight="1">
      <c r="A104" s="42" t="s">
        <v>375</v>
      </c>
      <c r="B104" s="156">
        <v>1330</v>
      </c>
      <c r="C104" s="182">
        <f>C9+C25+C80+C81+C86</f>
        <v>2887</v>
      </c>
      <c r="D104" s="182">
        <f>D9+D25+D80+D81+D86</f>
        <v>3872</v>
      </c>
      <c r="E104" s="182">
        <f>E9+E25+E80+E81+E86</f>
        <v>3660</v>
      </c>
      <c r="F104" s="157">
        <f>E104-D104</f>
        <v>-212</v>
      </c>
      <c r="G104" s="157">
        <f>E104/D104*100</f>
        <v>94.524793388429757</v>
      </c>
      <c r="H104" s="159"/>
    </row>
    <row r="105" spans="1:8" s="151" customFormat="1" ht="65.25" customHeight="1">
      <c r="A105" s="42" t="s">
        <v>376</v>
      </c>
      <c r="B105" s="156">
        <v>1340</v>
      </c>
      <c r="C105" s="182">
        <f>C13+C29+C61+C68+C84+C91+C94</f>
        <v>3487</v>
      </c>
      <c r="D105" s="182">
        <f>D13+D29+D61+D68+D84+D91+D94</f>
        <v>4234</v>
      </c>
      <c r="E105" s="182">
        <f>E13+E29+E61+E68+E84+E91+E94</f>
        <v>3912</v>
      </c>
      <c r="F105" s="157">
        <f>E105-D105</f>
        <v>-322</v>
      </c>
      <c r="G105" s="157">
        <f>E105/D105*100</f>
        <v>92.394898441190364</v>
      </c>
      <c r="H105" s="159"/>
    </row>
    <row r="106" spans="1:8" s="151" customFormat="1" ht="22.5">
      <c r="A106" s="290" t="s">
        <v>165</v>
      </c>
      <c r="B106" s="290"/>
      <c r="C106" s="290"/>
      <c r="D106" s="290"/>
      <c r="E106" s="290"/>
      <c r="F106" s="290"/>
      <c r="G106" s="290"/>
      <c r="H106" s="290"/>
    </row>
    <row r="107" spans="1:8" s="151" customFormat="1" ht="45">
      <c r="A107" s="155" t="s">
        <v>277</v>
      </c>
      <c r="B107" s="156">
        <v>1400</v>
      </c>
      <c r="C107" s="182">
        <f>C79</f>
        <v>-600</v>
      </c>
      <c r="D107" s="182">
        <f>D79</f>
        <v>-362</v>
      </c>
      <c r="E107" s="182">
        <f>E79</f>
        <v>-252</v>
      </c>
      <c r="F107" s="157">
        <f>E107-D107</f>
        <v>110</v>
      </c>
      <c r="G107" s="157">
        <f>E107/D107*100</f>
        <v>69.613259668508292</v>
      </c>
      <c r="H107" s="159"/>
    </row>
    <row r="108" spans="1:8" s="151" customFormat="1" ht="22.5">
      <c r="A108" s="155" t="s">
        <v>278</v>
      </c>
      <c r="B108" s="156">
        <v>1401</v>
      </c>
      <c r="C108" s="182">
        <f>C119</f>
        <v>112</v>
      </c>
      <c r="D108" s="182">
        <v>117</v>
      </c>
      <c r="E108" s="182">
        <f>E119</f>
        <v>110</v>
      </c>
      <c r="F108" s="157">
        <f>E108-D108</f>
        <v>-7</v>
      </c>
      <c r="G108" s="157">
        <f>E108/D108*100</f>
        <v>94.01709401709401</v>
      </c>
      <c r="H108" s="159"/>
    </row>
    <row r="109" spans="1:8" s="151" customFormat="1" ht="45">
      <c r="A109" s="155" t="s">
        <v>279</v>
      </c>
      <c r="B109" s="156">
        <v>1402</v>
      </c>
      <c r="C109" s="182">
        <v>0</v>
      </c>
      <c r="D109" s="182">
        <v>0</v>
      </c>
      <c r="E109" s="182">
        <v>0</v>
      </c>
      <c r="F109" s="157">
        <v>0</v>
      </c>
      <c r="G109" s="157">
        <v>0</v>
      </c>
      <c r="H109" s="159"/>
    </row>
    <row r="110" spans="1:8" s="151" customFormat="1" ht="45">
      <c r="A110" s="155" t="s">
        <v>280</v>
      </c>
      <c r="B110" s="156">
        <v>1403</v>
      </c>
      <c r="C110" s="182"/>
      <c r="D110" s="182"/>
      <c r="E110" s="182"/>
      <c r="F110" s="157"/>
      <c r="G110" s="158"/>
      <c r="H110" s="159"/>
    </row>
    <row r="111" spans="1:8" s="151" customFormat="1" ht="45">
      <c r="A111" s="155" t="s">
        <v>324</v>
      </c>
      <c r="B111" s="156">
        <v>1404</v>
      </c>
      <c r="C111" s="182"/>
      <c r="D111" s="182"/>
      <c r="E111" s="182"/>
      <c r="F111" s="157"/>
      <c r="G111" s="158"/>
      <c r="H111" s="159"/>
    </row>
    <row r="112" spans="1:8" s="154" customFormat="1" ht="21.75">
      <c r="A112" s="164" t="s">
        <v>140</v>
      </c>
      <c r="B112" s="165">
        <v>1410</v>
      </c>
      <c r="C112" s="183">
        <f>C107+C108-C109+C110-C111</f>
        <v>-488</v>
      </c>
      <c r="D112" s="183">
        <f>D107+D108-D109+D110-D111</f>
        <v>-245</v>
      </c>
      <c r="E112" s="183">
        <f>E107+E108-E109+E110-E111</f>
        <v>-142</v>
      </c>
      <c r="F112" s="166">
        <f>E112-D112</f>
        <v>103</v>
      </c>
      <c r="G112" s="166">
        <f>E112/D112*100</f>
        <v>57.959183673469383</v>
      </c>
      <c r="H112" s="167"/>
    </row>
    <row r="113" spans="1:8" s="151" customFormat="1" ht="22.5">
      <c r="A113" s="280" t="s">
        <v>232</v>
      </c>
      <c r="B113" s="281"/>
      <c r="C113" s="281"/>
      <c r="D113" s="281"/>
      <c r="E113" s="281"/>
      <c r="F113" s="281"/>
      <c r="G113" s="281"/>
      <c r="H113" s="282"/>
    </row>
    <row r="114" spans="1:8" s="151" customFormat="1" ht="22.5">
      <c r="A114" s="155" t="s">
        <v>281</v>
      </c>
      <c r="B114" s="156">
        <v>1500</v>
      </c>
      <c r="C114" s="157">
        <f>C115+C116</f>
        <v>0</v>
      </c>
      <c r="D114" s="157">
        <f t="shared" ref="D114" si="29">D115+D116</f>
        <v>278</v>
      </c>
      <c r="E114" s="157">
        <f>E115+E116</f>
        <v>162</v>
      </c>
      <c r="F114" s="157">
        <f>E114-D114</f>
        <v>-116</v>
      </c>
      <c r="G114" s="157">
        <f>E114/D114*100</f>
        <v>58.273381294964032</v>
      </c>
      <c r="H114" s="159"/>
    </row>
    <row r="115" spans="1:8" s="151" customFormat="1" ht="22.5">
      <c r="A115" s="155" t="s">
        <v>282</v>
      </c>
      <c r="B115" s="171">
        <v>1501</v>
      </c>
      <c r="C115" s="160">
        <v>0</v>
      </c>
      <c r="D115" s="160">
        <v>99</v>
      </c>
      <c r="E115" s="160">
        <v>0</v>
      </c>
      <c r="F115" s="157">
        <f>E115-D115</f>
        <v>-99</v>
      </c>
      <c r="G115" s="157">
        <f>E115/D115*100</f>
        <v>0</v>
      </c>
      <c r="H115" s="162"/>
    </row>
    <row r="116" spans="1:8" s="151" customFormat="1" ht="22.5">
      <c r="A116" s="155" t="s">
        <v>25</v>
      </c>
      <c r="B116" s="171">
        <v>1502</v>
      </c>
      <c r="C116" s="160">
        <f t="shared" ref="C116" si="30">C15</f>
        <v>0</v>
      </c>
      <c r="D116" s="160">
        <v>179</v>
      </c>
      <c r="E116" s="160">
        <v>162</v>
      </c>
      <c r="F116" s="160">
        <f t="shared" ref="F116:F121" si="31">E116-D116</f>
        <v>-17</v>
      </c>
      <c r="G116" s="160">
        <f t="shared" ref="G116:G121" si="32">E116/D116*100</f>
        <v>90.502793296089393</v>
      </c>
      <c r="H116" s="162"/>
    </row>
    <row r="117" spans="1:8" s="151" customFormat="1" ht="22.5">
      <c r="A117" s="155" t="s">
        <v>5</v>
      </c>
      <c r="B117" s="172">
        <v>1510</v>
      </c>
      <c r="C117" s="157">
        <f t="shared" ref="C117:E118" si="33">C37+C17</f>
        <v>2254</v>
      </c>
      <c r="D117" s="157">
        <f t="shared" si="33"/>
        <v>2857</v>
      </c>
      <c r="E117" s="157">
        <f t="shared" si="33"/>
        <v>2530</v>
      </c>
      <c r="F117" s="157">
        <f t="shared" si="31"/>
        <v>-327</v>
      </c>
      <c r="G117" s="157">
        <f t="shared" si="32"/>
        <v>88.554427721386062</v>
      </c>
      <c r="H117" s="159"/>
    </row>
    <row r="118" spans="1:8" s="151" customFormat="1" ht="22.5">
      <c r="A118" s="155" t="s">
        <v>6</v>
      </c>
      <c r="B118" s="172">
        <v>1520</v>
      </c>
      <c r="C118" s="157">
        <f t="shared" si="33"/>
        <v>490</v>
      </c>
      <c r="D118" s="157">
        <f t="shared" si="33"/>
        <v>610</v>
      </c>
      <c r="E118" s="157">
        <f t="shared" si="33"/>
        <v>561</v>
      </c>
      <c r="F118" s="157">
        <f t="shared" si="31"/>
        <v>-49</v>
      </c>
      <c r="G118" s="157">
        <f t="shared" si="32"/>
        <v>91.967213114754102</v>
      </c>
      <c r="H118" s="159"/>
    </row>
    <row r="119" spans="1:8" s="151" customFormat="1" ht="22.5">
      <c r="A119" s="155" t="s">
        <v>7</v>
      </c>
      <c r="B119" s="172">
        <v>1530</v>
      </c>
      <c r="C119" s="157">
        <f>C20+C39+C74</f>
        <v>112</v>
      </c>
      <c r="D119" s="157">
        <f t="shared" ref="D119:E119" si="34">D20+D39+D74</f>
        <v>117</v>
      </c>
      <c r="E119" s="157">
        <f t="shared" si="34"/>
        <v>110</v>
      </c>
      <c r="F119" s="157">
        <f t="shared" si="31"/>
        <v>-7</v>
      </c>
      <c r="G119" s="157">
        <f t="shared" si="32"/>
        <v>94.01709401709401</v>
      </c>
      <c r="H119" s="159"/>
    </row>
    <row r="120" spans="1:8" s="151" customFormat="1" ht="22.5">
      <c r="A120" s="155" t="s">
        <v>26</v>
      </c>
      <c r="B120" s="172">
        <v>1540</v>
      </c>
      <c r="C120" s="183">
        <f>C105-C119-C118-C117-C116-C94</f>
        <v>631</v>
      </c>
      <c r="D120" s="183">
        <f>D105-D119-D118-D117-D116-D94-D115</f>
        <v>372</v>
      </c>
      <c r="E120" s="183">
        <f>E105-E119-E118-E117-E116-E94</f>
        <v>549</v>
      </c>
      <c r="F120" s="157">
        <f t="shared" si="31"/>
        <v>177</v>
      </c>
      <c r="G120" s="157">
        <f>E120/D120*100</f>
        <v>147.58064516129033</v>
      </c>
      <c r="H120" s="159"/>
    </row>
    <row r="121" spans="1:8" s="154" customFormat="1" ht="21.75">
      <c r="A121" s="164" t="s">
        <v>54</v>
      </c>
      <c r="B121" s="173">
        <v>1550</v>
      </c>
      <c r="C121" s="183">
        <f>C114+C117+C118+C119+C120</f>
        <v>3487</v>
      </c>
      <c r="D121" s="183">
        <f>D114+D117+D118+D119+D120</f>
        <v>4234</v>
      </c>
      <c r="E121" s="183">
        <f>E114+E117+E118+E119+E120</f>
        <v>3912</v>
      </c>
      <c r="F121" s="166">
        <f t="shared" si="31"/>
        <v>-322</v>
      </c>
      <c r="G121" s="166">
        <f t="shared" si="32"/>
        <v>92.394898441190364</v>
      </c>
      <c r="H121" s="167"/>
    </row>
    <row r="122" spans="1:8" s="154" customFormat="1" ht="21.75">
      <c r="A122" s="174"/>
      <c r="B122" s="175"/>
      <c r="C122" s="175"/>
      <c r="D122" s="175"/>
      <c r="E122" s="175"/>
      <c r="F122" s="175"/>
      <c r="G122" s="175"/>
      <c r="H122" s="175"/>
    </row>
    <row r="123" spans="1:8">
      <c r="A123" s="199" t="s">
        <v>486</v>
      </c>
      <c r="B123" s="179"/>
      <c r="C123" s="28"/>
      <c r="D123" s="228"/>
      <c r="E123" s="228"/>
      <c r="F123" s="28"/>
      <c r="G123" s="279" t="s">
        <v>494</v>
      </c>
      <c r="H123" s="279"/>
    </row>
    <row r="124" spans="1:8" s="45" customFormat="1">
      <c r="A124" s="196" t="s">
        <v>377</v>
      </c>
      <c r="B124" s="271" t="s">
        <v>75</v>
      </c>
      <c r="C124" s="271"/>
      <c r="D124" s="271"/>
      <c r="E124" s="271"/>
      <c r="G124" s="197" t="s">
        <v>99</v>
      </c>
    </row>
    <row r="125" spans="1:8" ht="35.25" customHeight="1">
      <c r="A125" s="31"/>
    </row>
    <row r="126" spans="1:8" s="50" customFormat="1" ht="102.75" customHeight="1">
      <c r="A126" s="266"/>
      <c r="B126" s="266"/>
      <c r="C126" s="266"/>
      <c r="D126" s="266"/>
      <c r="E126" s="266"/>
      <c r="F126" s="266"/>
      <c r="G126" s="266"/>
      <c r="H126" s="266"/>
    </row>
    <row r="127" spans="1:8">
      <c r="A127" s="31"/>
    </row>
    <row r="128" spans="1:8">
      <c r="A128" s="31"/>
    </row>
    <row r="129" spans="1:1">
      <c r="A129" s="31"/>
    </row>
    <row r="130" spans="1:1">
      <c r="A130" s="31"/>
    </row>
    <row r="131" spans="1:1">
      <c r="A131" s="31"/>
    </row>
    <row r="132" spans="1:1">
      <c r="A132" s="31"/>
    </row>
    <row r="133" spans="1:1">
      <c r="A133" s="31"/>
    </row>
    <row r="134" spans="1:1">
      <c r="A134" s="31"/>
    </row>
    <row r="135" spans="1:1">
      <c r="A135" s="31"/>
    </row>
    <row r="136" spans="1:1">
      <c r="A136" s="31"/>
    </row>
    <row r="137" spans="1:1">
      <c r="A137" s="31"/>
    </row>
    <row r="138" spans="1:1">
      <c r="A138" s="31"/>
    </row>
    <row r="139" spans="1:1">
      <c r="A139" s="31"/>
    </row>
    <row r="140" spans="1:1">
      <c r="A140" s="31"/>
    </row>
    <row r="141" spans="1:1">
      <c r="A141" s="31"/>
    </row>
    <row r="142" spans="1:1">
      <c r="A142" s="31"/>
    </row>
    <row r="143" spans="1:1">
      <c r="A143" s="31"/>
    </row>
    <row r="144" spans="1:1">
      <c r="A144" s="31"/>
    </row>
    <row r="145" spans="1:1">
      <c r="A145" s="31"/>
    </row>
    <row r="146" spans="1:1">
      <c r="A146" s="31"/>
    </row>
    <row r="147" spans="1:1">
      <c r="A147" s="31"/>
    </row>
    <row r="148" spans="1:1">
      <c r="A148" s="31"/>
    </row>
    <row r="149" spans="1:1">
      <c r="A149" s="31"/>
    </row>
    <row r="150" spans="1:1">
      <c r="A150" s="31"/>
    </row>
    <row r="151" spans="1:1">
      <c r="A151" s="31"/>
    </row>
    <row r="152" spans="1:1">
      <c r="A152" s="31"/>
    </row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46"/>
    </row>
    <row r="184" spans="1:1">
      <c r="A184" s="46"/>
    </row>
    <row r="185" spans="1:1">
      <c r="A185" s="46"/>
    </row>
    <row r="186" spans="1:1">
      <c r="A186" s="46"/>
    </row>
    <row r="187" spans="1:1">
      <c r="A187" s="46"/>
    </row>
    <row r="188" spans="1:1">
      <c r="A188" s="46"/>
    </row>
    <row r="189" spans="1:1">
      <c r="A189" s="46"/>
    </row>
    <row r="190" spans="1:1">
      <c r="A190" s="46"/>
    </row>
    <row r="191" spans="1:1">
      <c r="A191" s="46"/>
    </row>
    <row r="192" spans="1:1">
      <c r="A192" s="46"/>
    </row>
    <row r="193" spans="1:1">
      <c r="A193" s="46"/>
    </row>
    <row r="194" spans="1:1">
      <c r="A194" s="46"/>
    </row>
    <row r="195" spans="1:1">
      <c r="A195" s="46"/>
    </row>
    <row r="196" spans="1:1">
      <c r="A196" s="46"/>
    </row>
    <row r="197" spans="1:1">
      <c r="A197" s="46"/>
    </row>
    <row r="198" spans="1:1">
      <c r="A198" s="46"/>
    </row>
    <row r="199" spans="1:1">
      <c r="A199" s="46"/>
    </row>
    <row r="200" spans="1:1">
      <c r="A200" s="46"/>
    </row>
    <row r="201" spans="1:1">
      <c r="A201" s="46"/>
    </row>
    <row r="202" spans="1:1">
      <c r="A202" s="46"/>
    </row>
    <row r="203" spans="1:1">
      <c r="A203" s="46"/>
    </row>
    <row r="204" spans="1:1">
      <c r="A204" s="46"/>
    </row>
    <row r="205" spans="1:1">
      <c r="A205" s="46"/>
    </row>
    <row r="206" spans="1:1">
      <c r="A206" s="46"/>
    </row>
    <row r="207" spans="1:1">
      <c r="A207" s="46"/>
    </row>
    <row r="208" spans="1:1">
      <c r="A208" s="46"/>
    </row>
    <row r="209" spans="1:1">
      <c r="A209" s="46"/>
    </row>
    <row r="210" spans="1:1">
      <c r="A210" s="46"/>
    </row>
    <row r="211" spans="1:1">
      <c r="A211" s="46"/>
    </row>
    <row r="212" spans="1:1">
      <c r="A212" s="46"/>
    </row>
    <row r="213" spans="1:1">
      <c r="A213" s="46"/>
    </row>
    <row r="214" spans="1:1">
      <c r="A214" s="46"/>
    </row>
    <row r="215" spans="1:1">
      <c r="A215" s="46"/>
    </row>
    <row r="216" spans="1:1">
      <c r="A216" s="46"/>
    </row>
    <row r="217" spans="1:1">
      <c r="A217" s="46"/>
    </row>
    <row r="218" spans="1:1">
      <c r="A218" s="46"/>
    </row>
    <row r="219" spans="1:1">
      <c r="A219" s="46"/>
    </row>
    <row r="220" spans="1:1">
      <c r="A220" s="46"/>
    </row>
    <row r="221" spans="1:1">
      <c r="A221" s="46"/>
    </row>
    <row r="222" spans="1:1">
      <c r="A222" s="46"/>
    </row>
    <row r="223" spans="1:1">
      <c r="A223" s="46"/>
    </row>
    <row r="224" spans="1:1">
      <c r="A224" s="46"/>
    </row>
    <row r="225" spans="1:1">
      <c r="A225" s="46"/>
    </row>
    <row r="226" spans="1:1">
      <c r="A226" s="46"/>
    </row>
    <row r="227" spans="1:1">
      <c r="A227" s="46"/>
    </row>
    <row r="228" spans="1:1">
      <c r="A228" s="46"/>
    </row>
    <row r="229" spans="1:1">
      <c r="A229" s="46"/>
    </row>
    <row r="230" spans="1:1">
      <c r="A230" s="46"/>
    </row>
    <row r="231" spans="1:1">
      <c r="A231" s="46"/>
    </row>
    <row r="232" spans="1:1">
      <c r="A232" s="46"/>
    </row>
    <row r="233" spans="1:1">
      <c r="A233" s="46"/>
    </row>
    <row r="234" spans="1:1">
      <c r="A234" s="46"/>
    </row>
    <row r="235" spans="1:1">
      <c r="A235" s="46"/>
    </row>
    <row r="236" spans="1:1">
      <c r="A236" s="46"/>
    </row>
    <row r="237" spans="1:1">
      <c r="A237" s="46"/>
    </row>
    <row r="238" spans="1:1">
      <c r="A238" s="46"/>
    </row>
    <row r="239" spans="1:1">
      <c r="A239" s="46"/>
    </row>
    <row r="240" spans="1:1">
      <c r="A240" s="46"/>
    </row>
    <row r="241" spans="1:1">
      <c r="A241" s="46"/>
    </row>
    <row r="242" spans="1:1">
      <c r="A242" s="46"/>
    </row>
    <row r="243" spans="1:1">
      <c r="A243" s="46"/>
    </row>
    <row r="244" spans="1:1">
      <c r="A244" s="46"/>
    </row>
    <row r="245" spans="1:1">
      <c r="A245" s="46"/>
    </row>
    <row r="246" spans="1:1">
      <c r="A246" s="46"/>
    </row>
    <row r="247" spans="1:1">
      <c r="A247" s="46"/>
    </row>
    <row r="248" spans="1:1">
      <c r="A248" s="46"/>
    </row>
    <row r="249" spans="1:1">
      <c r="A249" s="46"/>
    </row>
    <row r="250" spans="1:1">
      <c r="A250" s="46"/>
    </row>
    <row r="251" spans="1:1">
      <c r="A251" s="46"/>
    </row>
    <row r="252" spans="1:1">
      <c r="A252" s="46"/>
    </row>
    <row r="253" spans="1:1">
      <c r="A253" s="46"/>
    </row>
    <row r="254" spans="1:1">
      <c r="A254" s="46"/>
    </row>
    <row r="255" spans="1:1">
      <c r="A255" s="46"/>
    </row>
    <row r="256" spans="1:1">
      <c r="A256" s="46"/>
    </row>
    <row r="257" spans="1:1">
      <c r="A257" s="46"/>
    </row>
    <row r="258" spans="1:1">
      <c r="A258" s="46"/>
    </row>
    <row r="259" spans="1:1">
      <c r="A259" s="46"/>
    </row>
    <row r="260" spans="1:1">
      <c r="A260" s="46"/>
    </row>
    <row r="261" spans="1:1">
      <c r="A261" s="46"/>
    </row>
    <row r="262" spans="1:1">
      <c r="A262" s="46"/>
    </row>
    <row r="263" spans="1:1">
      <c r="A263" s="46"/>
    </row>
    <row r="264" spans="1:1">
      <c r="A264" s="46"/>
    </row>
    <row r="265" spans="1:1">
      <c r="A265" s="46"/>
    </row>
    <row r="266" spans="1:1">
      <c r="A266" s="46"/>
    </row>
    <row r="267" spans="1:1">
      <c r="A267" s="46"/>
    </row>
    <row r="268" spans="1:1">
      <c r="A268" s="46"/>
    </row>
    <row r="269" spans="1:1">
      <c r="A269" s="46"/>
    </row>
    <row r="270" spans="1:1">
      <c r="A270" s="46"/>
    </row>
    <row r="271" spans="1:1">
      <c r="A271" s="46"/>
    </row>
    <row r="272" spans="1:1">
      <c r="A272" s="46"/>
    </row>
    <row r="273" spans="1:1">
      <c r="A273" s="46"/>
    </row>
    <row r="274" spans="1:1">
      <c r="A274" s="46"/>
    </row>
    <row r="275" spans="1:1">
      <c r="A275" s="46"/>
    </row>
    <row r="276" spans="1:1">
      <c r="A276" s="46"/>
    </row>
    <row r="277" spans="1:1">
      <c r="A277" s="46"/>
    </row>
    <row r="278" spans="1:1">
      <c r="A278" s="46"/>
    </row>
    <row r="279" spans="1:1">
      <c r="A279" s="46"/>
    </row>
    <row r="280" spans="1:1">
      <c r="A280" s="46"/>
    </row>
    <row r="281" spans="1:1">
      <c r="A281" s="46"/>
    </row>
    <row r="282" spans="1:1">
      <c r="A282" s="46"/>
    </row>
    <row r="283" spans="1:1">
      <c r="A283" s="46"/>
    </row>
    <row r="284" spans="1:1">
      <c r="A284" s="46"/>
    </row>
    <row r="285" spans="1:1">
      <c r="A285" s="46"/>
    </row>
    <row r="286" spans="1:1">
      <c r="A286" s="46"/>
    </row>
    <row r="287" spans="1:1">
      <c r="A287" s="46"/>
    </row>
    <row r="288" spans="1:1">
      <c r="A288" s="46"/>
    </row>
    <row r="289" spans="1:1">
      <c r="A289" s="46"/>
    </row>
    <row r="290" spans="1:1">
      <c r="A290" s="46"/>
    </row>
    <row r="291" spans="1:1">
      <c r="A291" s="46"/>
    </row>
    <row r="292" spans="1:1">
      <c r="A292" s="46"/>
    </row>
    <row r="293" spans="1:1">
      <c r="A293" s="46"/>
    </row>
    <row r="294" spans="1:1">
      <c r="A294" s="46"/>
    </row>
    <row r="295" spans="1:1">
      <c r="A295" s="46"/>
    </row>
    <row r="296" spans="1:1">
      <c r="A296" s="46"/>
    </row>
    <row r="297" spans="1:1">
      <c r="A297" s="46"/>
    </row>
    <row r="298" spans="1:1">
      <c r="A298" s="46"/>
    </row>
    <row r="299" spans="1:1">
      <c r="A299" s="46"/>
    </row>
    <row r="300" spans="1:1">
      <c r="A300" s="46"/>
    </row>
    <row r="301" spans="1:1">
      <c r="A301" s="46"/>
    </row>
    <row r="302" spans="1:1">
      <c r="A302" s="46"/>
    </row>
    <row r="303" spans="1:1">
      <c r="A303" s="46"/>
    </row>
    <row r="304" spans="1:1">
      <c r="A304" s="46"/>
    </row>
    <row r="305" spans="1:1">
      <c r="A305" s="46"/>
    </row>
    <row r="306" spans="1:1">
      <c r="A306" s="46"/>
    </row>
    <row r="307" spans="1:1">
      <c r="A307" s="46"/>
    </row>
    <row r="308" spans="1:1">
      <c r="A308" s="46"/>
    </row>
    <row r="309" spans="1:1">
      <c r="A309" s="46"/>
    </row>
    <row r="310" spans="1:1">
      <c r="A310" s="46"/>
    </row>
    <row r="311" spans="1:1">
      <c r="A311" s="46"/>
    </row>
    <row r="312" spans="1:1">
      <c r="A312" s="46"/>
    </row>
    <row r="313" spans="1:1">
      <c r="A313" s="46"/>
    </row>
    <row r="314" spans="1:1">
      <c r="A314" s="46"/>
    </row>
    <row r="315" spans="1:1">
      <c r="A315" s="46"/>
    </row>
    <row r="316" spans="1:1">
      <c r="A316" s="46"/>
    </row>
    <row r="317" spans="1:1">
      <c r="A317" s="46"/>
    </row>
    <row r="318" spans="1:1">
      <c r="A318" s="46"/>
    </row>
    <row r="319" spans="1:1">
      <c r="A319" s="46"/>
    </row>
    <row r="320" spans="1:1">
      <c r="A320" s="46"/>
    </row>
    <row r="321" spans="1:1">
      <c r="A321" s="46"/>
    </row>
    <row r="322" spans="1:1">
      <c r="A322" s="46"/>
    </row>
    <row r="323" spans="1:1">
      <c r="A323" s="46"/>
    </row>
    <row r="324" spans="1:1">
      <c r="A324" s="46"/>
    </row>
    <row r="325" spans="1:1">
      <c r="A325" s="46"/>
    </row>
    <row r="326" spans="1:1">
      <c r="A326" s="46"/>
    </row>
    <row r="327" spans="1:1">
      <c r="A327" s="46"/>
    </row>
    <row r="328" spans="1:1">
      <c r="A328" s="46"/>
    </row>
    <row r="329" spans="1:1">
      <c r="A329" s="46"/>
    </row>
    <row r="330" spans="1:1">
      <c r="A330" s="46"/>
    </row>
    <row r="331" spans="1:1">
      <c r="A331" s="46"/>
    </row>
    <row r="332" spans="1:1">
      <c r="A332" s="46"/>
    </row>
    <row r="333" spans="1:1">
      <c r="A333" s="46"/>
    </row>
    <row r="334" spans="1:1">
      <c r="A334" s="46"/>
    </row>
    <row r="335" spans="1:1">
      <c r="A335" s="46"/>
    </row>
    <row r="336" spans="1:1">
      <c r="A336" s="46"/>
    </row>
    <row r="337" spans="1:1">
      <c r="A337" s="46"/>
    </row>
    <row r="338" spans="1:1">
      <c r="A338" s="46"/>
    </row>
    <row r="339" spans="1:1">
      <c r="A339" s="46"/>
    </row>
    <row r="340" spans="1:1">
      <c r="A340" s="46"/>
    </row>
    <row r="341" spans="1:1">
      <c r="A341" s="46"/>
    </row>
    <row r="342" spans="1:1">
      <c r="A342" s="46"/>
    </row>
    <row r="343" spans="1:1">
      <c r="A343" s="46"/>
    </row>
    <row r="344" spans="1:1">
      <c r="A344" s="46"/>
    </row>
    <row r="345" spans="1:1">
      <c r="A345" s="46"/>
    </row>
    <row r="346" spans="1:1">
      <c r="A346" s="46"/>
    </row>
    <row r="347" spans="1:1">
      <c r="A347" s="46"/>
    </row>
    <row r="348" spans="1:1">
      <c r="A348" s="46"/>
    </row>
    <row r="349" spans="1:1">
      <c r="A349" s="46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3" zoomScale="75" zoomScaleNormal="75" zoomScaleSheetLayoutView="75" workbookViewId="0">
      <selection activeCell="K43" sqref="K43"/>
    </sheetView>
  </sheetViews>
  <sheetFormatPr defaultRowHeight="20.25" outlineLevelRow="1"/>
  <cols>
    <col min="1" max="1" width="64.140625" style="55" customWidth="1"/>
    <col min="2" max="2" width="15.28515625" style="56" customWidth="1"/>
    <col min="3" max="3" width="18.7109375" style="56" customWidth="1"/>
    <col min="4" max="4" width="14.5703125" style="56" customWidth="1"/>
    <col min="5" max="5" width="14" style="56" customWidth="1"/>
    <col min="6" max="6" width="18.7109375" style="56" customWidth="1"/>
    <col min="7" max="7" width="15.140625" style="56" customWidth="1"/>
    <col min="8" max="8" width="10" style="55" customWidth="1"/>
    <col min="9" max="9" width="9.5703125" style="55" customWidth="1"/>
    <col min="10" max="16384" width="9.140625" style="55"/>
  </cols>
  <sheetData>
    <row r="1" spans="1:7" hidden="1" outlineLevel="1">
      <c r="G1" s="47" t="s">
        <v>237</v>
      </c>
    </row>
    <row r="2" spans="1:7" hidden="1" outlineLevel="1">
      <c r="G2" s="47" t="s">
        <v>222</v>
      </c>
    </row>
    <row r="3" spans="1:7" collapsed="1">
      <c r="A3" s="291" t="s">
        <v>365</v>
      </c>
      <c r="B3" s="291"/>
      <c r="C3" s="291"/>
      <c r="D3" s="291"/>
      <c r="E3" s="291"/>
      <c r="F3" s="291"/>
      <c r="G3" s="291"/>
    </row>
    <row r="4" spans="1:7" ht="38.25" customHeight="1">
      <c r="A4" s="292" t="s">
        <v>283</v>
      </c>
      <c r="B4" s="293" t="s">
        <v>16</v>
      </c>
      <c r="C4" s="294" t="s">
        <v>346</v>
      </c>
      <c r="D4" s="292" t="s">
        <v>344</v>
      </c>
      <c r="E4" s="292"/>
      <c r="F4" s="292"/>
      <c r="G4" s="292"/>
    </row>
    <row r="5" spans="1:7" ht="38.25" customHeight="1">
      <c r="A5" s="292"/>
      <c r="B5" s="293"/>
      <c r="C5" s="295"/>
      <c r="D5" s="227" t="s">
        <v>261</v>
      </c>
      <c r="E5" s="227" t="s">
        <v>244</v>
      </c>
      <c r="F5" s="39" t="s">
        <v>271</v>
      </c>
      <c r="G5" s="39" t="s">
        <v>272</v>
      </c>
    </row>
    <row r="6" spans="1:7">
      <c r="A6" s="51">
        <v>1</v>
      </c>
      <c r="B6" s="53">
        <v>2</v>
      </c>
      <c r="C6" s="51">
        <v>3</v>
      </c>
      <c r="D6" s="223">
        <v>4</v>
      </c>
      <c r="E6" s="224">
        <v>5</v>
      </c>
      <c r="F6" s="51">
        <v>6</v>
      </c>
      <c r="G6" s="53">
        <v>7</v>
      </c>
    </row>
    <row r="7" spans="1:7">
      <c r="A7" s="297" t="s">
        <v>149</v>
      </c>
      <c r="B7" s="298"/>
      <c r="C7" s="298"/>
      <c r="D7" s="298"/>
      <c r="E7" s="298"/>
      <c r="F7" s="298"/>
      <c r="G7" s="299"/>
    </row>
    <row r="8" spans="1:7" ht="45.75" customHeight="1">
      <c r="A8" s="176" t="s">
        <v>56</v>
      </c>
      <c r="B8" s="34">
        <v>2000</v>
      </c>
      <c r="C8" s="40">
        <v>-49</v>
      </c>
      <c r="D8" s="229">
        <v>-1144</v>
      </c>
      <c r="E8" s="229">
        <v>-1005</v>
      </c>
      <c r="F8" s="40">
        <f>E8-D8</f>
        <v>139</v>
      </c>
      <c r="G8" s="248">
        <f>E8/D8*100</f>
        <v>87.849650349650361</v>
      </c>
    </row>
    <row r="9" spans="1:7" ht="40.5">
      <c r="A9" s="43" t="s">
        <v>204</v>
      </c>
      <c r="B9" s="34">
        <v>2010</v>
      </c>
      <c r="C9" s="186">
        <f>C10+C11</f>
        <v>224</v>
      </c>
      <c r="D9" s="186">
        <f>D10+D11</f>
        <v>0</v>
      </c>
      <c r="E9" s="186">
        <f>E10+E11</f>
        <v>0</v>
      </c>
      <c r="F9" s="40">
        <f>E9-D9</f>
        <v>0</v>
      </c>
      <c r="G9" s="248">
        <v>0</v>
      </c>
    </row>
    <row r="10" spans="1:7" ht="40.5">
      <c r="A10" s="42" t="s">
        <v>350</v>
      </c>
      <c r="B10" s="34">
        <v>2011</v>
      </c>
      <c r="C10" s="217">
        <v>51</v>
      </c>
      <c r="D10" s="229">
        <v>0</v>
      </c>
      <c r="E10" s="229">
        <v>0</v>
      </c>
      <c r="F10" s="40">
        <f>E10-D10</f>
        <v>0</v>
      </c>
      <c r="G10" s="248">
        <v>0</v>
      </c>
    </row>
    <row r="11" spans="1:7" ht="93.75">
      <c r="A11" s="6" t="s">
        <v>351</v>
      </c>
      <c r="B11" s="34">
        <v>2012</v>
      </c>
      <c r="C11" s="217">
        <v>173</v>
      </c>
      <c r="D11" s="229">
        <v>0</v>
      </c>
      <c r="E11" s="229">
        <v>0</v>
      </c>
      <c r="F11" s="40">
        <f>E11-D11</f>
        <v>0</v>
      </c>
      <c r="G11" s="248">
        <v>0</v>
      </c>
    </row>
    <row r="12" spans="1:7">
      <c r="A12" s="42" t="s">
        <v>191</v>
      </c>
      <c r="B12" s="34">
        <v>2020</v>
      </c>
      <c r="C12" s="40"/>
      <c r="D12" s="229"/>
      <c r="E12" s="229"/>
      <c r="F12" s="40"/>
      <c r="G12" s="41"/>
    </row>
    <row r="13" spans="1:7" s="57" customFormat="1">
      <c r="A13" s="43" t="s">
        <v>68</v>
      </c>
      <c r="B13" s="34">
        <v>2030</v>
      </c>
      <c r="C13" s="40"/>
      <c r="D13" s="229"/>
      <c r="E13" s="229"/>
      <c r="F13" s="40"/>
      <c r="G13" s="41"/>
    </row>
    <row r="14" spans="1:7" ht="24" customHeight="1">
      <c r="A14" s="15" t="s">
        <v>128</v>
      </c>
      <c r="B14" s="34">
        <v>2031</v>
      </c>
      <c r="C14" s="40"/>
      <c r="D14" s="229"/>
      <c r="E14" s="229"/>
      <c r="F14" s="40"/>
      <c r="G14" s="41"/>
    </row>
    <row r="15" spans="1:7">
      <c r="A15" s="43" t="s">
        <v>23</v>
      </c>
      <c r="B15" s="34">
        <v>2040</v>
      </c>
      <c r="C15" s="40"/>
      <c r="D15" s="229"/>
      <c r="E15" s="229"/>
      <c r="F15" s="40"/>
      <c r="G15" s="41"/>
    </row>
    <row r="16" spans="1:7">
      <c r="A16" s="43" t="s">
        <v>111</v>
      </c>
      <c r="B16" s="34">
        <v>2050</v>
      </c>
      <c r="C16" s="40"/>
      <c r="D16" s="229"/>
      <c r="E16" s="229"/>
      <c r="F16" s="40"/>
      <c r="G16" s="41"/>
    </row>
    <row r="17" spans="1:7">
      <c r="A17" s="43" t="s">
        <v>112</v>
      </c>
      <c r="B17" s="34">
        <v>2060</v>
      </c>
      <c r="C17" s="243">
        <f t="shared" ref="C17:E17" si="0">C18+C19+C20</f>
        <v>45</v>
      </c>
      <c r="D17" s="243">
        <f t="shared" si="0"/>
        <v>0</v>
      </c>
      <c r="E17" s="243">
        <f t="shared" si="0"/>
        <v>33</v>
      </c>
      <c r="F17" s="243">
        <f>E17-D17</f>
        <v>33</v>
      </c>
      <c r="G17" s="248">
        <v>0</v>
      </c>
    </row>
    <row r="18" spans="1:7">
      <c r="A18" s="43" t="s">
        <v>402</v>
      </c>
      <c r="B18" s="34" t="s">
        <v>403</v>
      </c>
      <c r="C18" s="217">
        <v>32</v>
      </c>
      <c r="D18" s="229">
        <v>0</v>
      </c>
      <c r="E18" s="241">
        <v>22</v>
      </c>
      <c r="F18" s="40">
        <f>E18-D18</f>
        <v>22</v>
      </c>
      <c r="G18" s="248">
        <v>0</v>
      </c>
    </row>
    <row r="19" spans="1:7">
      <c r="A19" s="43" t="s">
        <v>427</v>
      </c>
      <c r="B19" s="34" t="s">
        <v>424</v>
      </c>
      <c r="C19" s="217"/>
      <c r="D19" s="229"/>
      <c r="E19" s="229"/>
      <c r="F19" s="40"/>
      <c r="G19" s="41"/>
    </row>
    <row r="20" spans="1:7">
      <c r="A20" s="43" t="s">
        <v>495</v>
      </c>
      <c r="B20" s="205" t="s">
        <v>441</v>
      </c>
      <c r="C20" s="217">
        <v>13</v>
      </c>
      <c r="D20" s="229">
        <v>0</v>
      </c>
      <c r="E20" s="229">
        <v>11</v>
      </c>
      <c r="F20" s="248">
        <f>E20-D20</f>
        <v>11</v>
      </c>
      <c r="G20" s="248">
        <v>0</v>
      </c>
    </row>
    <row r="21" spans="1:7" ht="45" customHeight="1">
      <c r="A21" s="43" t="s">
        <v>57</v>
      </c>
      <c r="B21" s="34">
        <v>2070</v>
      </c>
      <c r="C21" s="243">
        <f>C8+'1. Фін результат'!C96-C9-C17</f>
        <v>-918</v>
      </c>
      <c r="D21" s="244">
        <f>D8+'1. Фін результат'!D96-D9-D17</f>
        <v>-1506</v>
      </c>
      <c r="E21" s="243">
        <f>E8+'1. Фін результат'!E96-E9-E17</f>
        <v>-1290</v>
      </c>
      <c r="F21" s="40">
        <f>E21-D21</f>
        <v>216</v>
      </c>
      <c r="G21" s="248">
        <f>E21/D21*100</f>
        <v>85.657370517928285</v>
      </c>
    </row>
    <row r="22" spans="1:7" ht="41.25" customHeight="1">
      <c r="A22" s="297" t="s">
        <v>150</v>
      </c>
      <c r="B22" s="298"/>
      <c r="C22" s="298"/>
      <c r="D22" s="298"/>
      <c r="E22" s="298"/>
      <c r="F22" s="298"/>
      <c r="G22" s="299"/>
    </row>
    <row r="23" spans="1:7" ht="40.5">
      <c r="A23" s="43" t="s">
        <v>204</v>
      </c>
      <c r="B23" s="34">
        <v>2100</v>
      </c>
      <c r="C23" s="186">
        <f>C24+C25</f>
        <v>224</v>
      </c>
      <c r="D23" s="186">
        <f>D24+D25</f>
        <v>0</v>
      </c>
      <c r="E23" s="186">
        <f>E24+E25</f>
        <v>0</v>
      </c>
      <c r="F23" s="40">
        <f>E23-D23</f>
        <v>0</v>
      </c>
      <c r="G23" s="248">
        <v>0</v>
      </c>
    </row>
    <row r="24" spans="1:7" ht="40.5">
      <c r="A24" s="42" t="s">
        <v>350</v>
      </c>
      <c r="B24" s="34">
        <v>2101</v>
      </c>
      <c r="C24" s="217">
        <f t="shared" ref="C24:D24" si="1">C10</f>
        <v>51</v>
      </c>
      <c r="D24" s="229">
        <f t="shared" si="1"/>
        <v>0</v>
      </c>
      <c r="E24" s="229">
        <f>E10</f>
        <v>0</v>
      </c>
      <c r="F24" s="40">
        <f>E24-D24</f>
        <v>0</v>
      </c>
      <c r="G24" s="248">
        <v>0</v>
      </c>
    </row>
    <row r="25" spans="1:7" ht="93.75">
      <c r="A25" s="6" t="s">
        <v>351</v>
      </c>
      <c r="B25" s="34">
        <v>2102</v>
      </c>
      <c r="C25" s="217">
        <f t="shared" ref="C25:D25" si="2">C11</f>
        <v>173</v>
      </c>
      <c r="D25" s="229">
        <f t="shared" si="2"/>
        <v>0</v>
      </c>
      <c r="E25" s="229">
        <v>0</v>
      </c>
      <c r="F25" s="40">
        <f>E25-D25</f>
        <v>0</v>
      </c>
      <c r="G25" s="248">
        <v>0</v>
      </c>
    </row>
    <row r="26" spans="1:7" s="57" customFormat="1" ht="24" customHeight="1">
      <c r="A26" s="43" t="s">
        <v>152</v>
      </c>
      <c r="B26" s="51">
        <v>2110</v>
      </c>
      <c r="C26" s="58">
        <v>0</v>
      </c>
      <c r="D26" s="58">
        <v>0</v>
      </c>
      <c r="E26" s="58">
        <v>0</v>
      </c>
      <c r="F26" s="40">
        <f>E26-D26</f>
        <v>0</v>
      </c>
      <c r="G26" s="41">
        <v>0</v>
      </c>
    </row>
    <row r="27" spans="1:7" ht="60.75">
      <c r="A27" s="43" t="s">
        <v>334</v>
      </c>
      <c r="B27" s="51">
        <v>2120</v>
      </c>
      <c r="C27" s="58">
        <v>406</v>
      </c>
      <c r="D27" s="58">
        <v>688</v>
      </c>
      <c r="E27" s="58">
        <v>787</v>
      </c>
      <c r="F27" s="40">
        <f>E27-D27</f>
        <v>99</v>
      </c>
      <c r="G27" s="248">
        <f>E27/D27*100</f>
        <v>114.38953488372093</v>
      </c>
    </row>
    <row r="28" spans="1:7" ht="61.5" customHeight="1">
      <c r="A28" s="43" t="s">
        <v>335</v>
      </c>
      <c r="B28" s="51">
        <v>2130</v>
      </c>
      <c r="C28" s="58"/>
      <c r="D28" s="58"/>
      <c r="E28" s="58"/>
      <c r="F28" s="58"/>
      <c r="G28" s="59"/>
    </row>
    <row r="29" spans="1:7" s="52" customFormat="1" ht="39.75" customHeight="1">
      <c r="A29" s="19" t="s">
        <v>253</v>
      </c>
      <c r="B29" s="60">
        <v>2140</v>
      </c>
      <c r="C29" s="184">
        <f>SUM(C30:C34,C37,C38)</f>
        <v>521</v>
      </c>
      <c r="D29" s="184">
        <f>SUM(D30:D34,D37,D38)</f>
        <v>631</v>
      </c>
      <c r="E29" s="184">
        <f>SUM(E30:E34,E37,E38)</f>
        <v>587</v>
      </c>
      <c r="F29" s="61">
        <f>E29-D29</f>
        <v>-44</v>
      </c>
      <c r="G29" s="61">
        <f>E29/D29*100</f>
        <v>93.026941362916006</v>
      </c>
    </row>
    <row r="30" spans="1:7">
      <c r="A30" s="43" t="s">
        <v>81</v>
      </c>
      <c r="B30" s="51">
        <v>2141</v>
      </c>
      <c r="C30" s="58"/>
      <c r="D30" s="58"/>
      <c r="E30" s="58"/>
      <c r="F30" s="58"/>
      <c r="G30" s="59"/>
    </row>
    <row r="31" spans="1:7">
      <c r="A31" s="43" t="s">
        <v>101</v>
      </c>
      <c r="B31" s="51">
        <v>2142</v>
      </c>
      <c r="C31" s="58"/>
      <c r="D31" s="58"/>
      <c r="E31" s="58"/>
      <c r="F31" s="58"/>
      <c r="G31" s="59"/>
    </row>
    <row r="32" spans="1:7">
      <c r="A32" s="43" t="s">
        <v>96</v>
      </c>
      <c r="B32" s="51">
        <v>2143</v>
      </c>
      <c r="C32" s="58"/>
      <c r="D32" s="58"/>
      <c r="E32" s="58"/>
      <c r="F32" s="58"/>
      <c r="G32" s="59"/>
    </row>
    <row r="33" spans="1:9">
      <c r="A33" s="43" t="s">
        <v>79</v>
      </c>
      <c r="B33" s="51">
        <v>2144</v>
      </c>
      <c r="C33" s="58">
        <v>413</v>
      </c>
      <c r="D33" s="58">
        <v>514</v>
      </c>
      <c r="E33" s="58">
        <v>466</v>
      </c>
      <c r="F33" s="58">
        <f>E33-D33</f>
        <v>-48</v>
      </c>
      <c r="G33" s="58">
        <f>E33/D33*100</f>
        <v>90.661478599221795</v>
      </c>
    </row>
    <row r="34" spans="1:9" s="57" customFormat="1">
      <c r="A34" s="43" t="s">
        <v>171</v>
      </c>
      <c r="B34" s="51">
        <v>2145</v>
      </c>
      <c r="C34" s="58"/>
      <c r="D34" s="58"/>
      <c r="E34" s="58"/>
      <c r="F34" s="58"/>
      <c r="G34" s="59"/>
    </row>
    <row r="35" spans="1:9" ht="60.75">
      <c r="A35" s="43" t="s">
        <v>129</v>
      </c>
      <c r="B35" s="51" t="s">
        <v>218</v>
      </c>
      <c r="C35" s="58"/>
      <c r="D35" s="58"/>
      <c r="E35" s="58"/>
      <c r="F35" s="58"/>
      <c r="G35" s="59"/>
    </row>
    <row r="36" spans="1:9">
      <c r="A36" s="43" t="s">
        <v>24</v>
      </c>
      <c r="B36" s="51" t="s">
        <v>219</v>
      </c>
      <c r="C36" s="58"/>
      <c r="D36" s="58"/>
      <c r="E36" s="58"/>
      <c r="F36" s="58"/>
      <c r="G36" s="59"/>
    </row>
    <row r="37" spans="1:9" s="57" customFormat="1">
      <c r="A37" s="237" t="s">
        <v>470</v>
      </c>
      <c r="B37" s="51">
        <v>2146</v>
      </c>
      <c r="C37" s="58">
        <v>74</v>
      </c>
      <c r="D37" s="58">
        <v>74</v>
      </c>
      <c r="E37" s="58">
        <v>82</v>
      </c>
      <c r="F37" s="58">
        <f>E37-D37</f>
        <v>8</v>
      </c>
      <c r="G37" s="248">
        <f t="shared" ref="G37:G40" si="3">E37/D37*100</f>
        <v>110.81081081081081</v>
      </c>
    </row>
    <row r="38" spans="1:9">
      <c r="A38" s="43" t="s">
        <v>85</v>
      </c>
      <c r="B38" s="51">
        <v>2147</v>
      </c>
      <c r="C38" s="58">
        <f>C39</f>
        <v>34</v>
      </c>
      <c r="D38" s="58">
        <v>43</v>
      </c>
      <c r="E38" s="58">
        <f>E39</f>
        <v>39</v>
      </c>
      <c r="F38" s="58">
        <f>E38-D38</f>
        <v>-4</v>
      </c>
      <c r="G38" s="248">
        <f t="shared" si="3"/>
        <v>90.697674418604649</v>
      </c>
    </row>
    <row r="39" spans="1:9">
      <c r="A39" s="43" t="s">
        <v>404</v>
      </c>
      <c r="B39" s="51" t="s">
        <v>405</v>
      </c>
      <c r="C39" s="58">
        <v>34</v>
      </c>
      <c r="D39" s="58">
        <v>43</v>
      </c>
      <c r="E39" s="58">
        <v>39</v>
      </c>
      <c r="F39" s="58">
        <f>E39-D39</f>
        <v>-4</v>
      </c>
      <c r="G39" s="248">
        <f t="shared" si="3"/>
        <v>90.697674418604649</v>
      </c>
    </row>
    <row r="40" spans="1:9" s="57" customFormat="1" ht="40.5">
      <c r="A40" s="43" t="s">
        <v>80</v>
      </c>
      <c r="B40" s="51">
        <v>2150</v>
      </c>
      <c r="C40" s="58">
        <v>496</v>
      </c>
      <c r="D40" s="58">
        <v>610</v>
      </c>
      <c r="E40" s="58">
        <v>567</v>
      </c>
      <c r="F40" s="58">
        <f>E40-D40</f>
        <v>-43</v>
      </c>
      <c r="G40" s="248">
        <f t="shared" si="3"/>
        <v>92.950819672131146</v>
      </c>
    </row>
    <row r="41" spans="1:9" s="57" customFormat="1">
      <c r="A41" s="54" t="s">
        <v>349</v>
      </c>
      <c r="B41" s="60">
        <v>2200</v>
      </c>
      <c r="C41" s="185">
        <f>C23+C26+C27-C28+C29+C40</f>
        <v>1647</v>
      </c>
      <c r="D41" s="185">
        <f>D23+D26+D27-D28+D29+D40</f>
        <v>1929</v>
      </c>
      <c r="E41" s="185">
        <f>E23+E26+E27-E28+E29+E40</f>
        <v>1941</v>
      </c>
      <c r="F41" s="58">
        <f>E41-D41</f>
        <v>12</v>
      </c>
      <c r="G41" s="58">
        <f>E41/D41*100</f>
        <v>100.62208398133747</v>
      </c>
    </row>
    <row r="42" spans="1:9" s="57" customFormat="1" ht="16.5" customHeight="1">
      <c r="A42" s="62"/>
      <c r="B42" s="56"/>
      <c r="C42" s="56"/>
      <c r="D42" s="56"/>
      <c r="E42" s="56"/>
      <c r="F42" s="56"/>
      <c r="G42" s="56"/>
    </row>
    <row r="43" spans="1:9" s="28" customFormat="1" ht="20.100000000000001" customHeight="1">
      <c r="A43" s="199" t="s">
        <v>486</v>
      </c>
      <c r="B43" s="179"/>
      <c r="D43" s="228"/>
      <c r="E43" s="228"/>
      <c r="F43" s="279" t="s">
        <v>494</v>
      </c>
      <c r="G43" s="279"/>
    </row>
    <row r="44" spans="1:9" s="45" customFormat="1" ht="20.100000000000001" customHeight="1">
      <c r="A44" s="196" t="s">
        <v>378</v>
      </c>
      <c r="C44" s="271" t="s">
        <v>75</v>
      </c>
      <c r="D44" s="271"/>
      <c r="E44" s="228"/>
      <c r="F44" s="255" t="s">
        <v>99</v>
      </c>
      <c r="G44" s="255"/>
    </row>
    <row r="45" spans="1:9" s="56" customFormat="1" ht="29.25" customHeight="1">
      <c r="A45" s="63"/>
      <c r="H45" s="55"/>
      <c r="I45" s="55"/>
    </row>
    <row r="46" spans="1:9" s="151" customFormat="1" ht="80.25" customHeight="1">
      <c r="A46" s="296"/>
      <c r="B46" s="296"/>
      <c r="C46" s="296"/>
      <c r="D46" s="296"/>
      <c r="E46" s="296"/>
      <c r="F46" s="296"/>
      <c r="G46" s="296"/>
      <c r="H46" s="296"/>
    </row>
    <row r="47" spans="1:9" s="56" customFormat="1">
      <c r="A47" s="63"/>
      <c r="H47" s="55"/>
      <c r="I47" s="55"/>
    </row>
    <row r="48" spans="1:9" s="56" customFormat="1">
      <c r="A48" s="63"/>
      <c r="H48" s="55"/>
      <c r="I48" s="55"/>
    </row>
    <row r="49" spans="1:9" s="56" customFormat="1">
      <c r="A49" s="63"/>
      <c r="H49" s="55"/>
      <c r="I49" s="55"/>
    </row>
    <row r="50" spans="1:9" s="56" customFormat="1">
      <c r="A50" s="63"/>
      <c r="H50" s="55"/>
      <c r="I50" s="55"/>
    </row>
    <row r="51" spans="1:9" s="56" customFormat="1">
      <c r="A51" s="63"/>
      <c r="H51" s="55"/>
      <c r="I51" s="55"/>
    </row>
    <row r="52" spans="1:9" s="56" customFormat="1">
      <c r="A52" s="63"/>
      <c r="H52" s="55"/>
      <c r="I52" s="55"/>
    </row>
    <row r="53" spans="1:9" s="56" customFormat="1">
      <c r="A53" s="63"/>
      <c r="H53" s="55"/>
      <c r="I53" s="55"/>
    </row>
    <row r="54" spans="1:9" s="56" customFormat="1">
      <c r="A54" s="63"/>
      <c r="H54" s="55"/>
      <c r="I54" s="55"/>
    </row>
    <row r="55" spans="1:9" s="56" customFormat="1">
      <c r="A55" s="63"/>
      <c r="H55" s="55"/>
      <c r="I55" s="55"/>
    </row>
    <row r="56" spans="1:9" s="56" customFormat="1">
      <c r="A56" s="63"/>
      <c r="H56" s="55"/>
      <c r="I56" s="55"/>
    </row>
    <row r="57" spans="1:9" s="56" customFormat="1">
      <c r="A57" s="63"/>
      <c r="H57" s="55"/>
      <c r="I57" s="55"/>
    </row>
    <row r="58" spans="1:9" s="56" customFormat="1">
      <c r="A58" s="63"/>
      <c r="H58" s="55"/>
      <c r="I58" s="55"/>
    </row>
    <row r="59" spans="1:9" s="56" customFormat="1">
      <c r="A59" s="63"/>
      <c r="H59" s="55"/>
      <c r="I59" s="55"/>
    </row>
    <row r="60" spans="1:9" s="56" customFormat="1">
      <c r="A60" s="63"/>
      <c r="H60" s="55"/>
      <c r="I60" s="55"/>
    </row>
    <row r="61" spans="1:9" s="56" customFormat="1">
      <c r="A61" s="63"/>
      <c r="H61" s="55"/>
      <c r="I61" s="55"/>
    </row>
    <row r="62" spans="1:9" s="56" customFormat="1">
      <c r="A62" s="63"/>
      <c r="H62" s="55"/>
      <c r="I62" s="55"/>
    </row>
    <row r="63" spans="1:9" s="56" customFormat="1">
      <c r="A63" s="63"/>
      <c r="H63" s="55"/>
      <c r="I63" s="55"/>
    </row>
    <row r="64" spans="1:9" s="56" customFormat="1">
      <c r="A64" s="63"/>
      <c r="H64" s="55"/>
      <c r="I64" s="55"/>
    </row>
    <row r="65" spans="1:9" s="56" customFormat="1">
      <c r="A65" s="63"/>
      <c r="H65" s="55"/>
      <c r="I65" s="55"/>
    </row>
    <row r="66" spans="1:9" s="56" customFormat="1">
      <c r="A66" s="63"/>
      <c r="H66" s="55"/>
      <c r="I66" s="55"/>
    </row>
    <row r="67" spans="1:9" s="56" customFormat="1">
      <c r="A67" s="63"/>
      <c r="H67" s="55"/>
      <c r="I67" s="55"/>
    </row>
    <row r="68" spans="1:9" s="56" customFormat="1">
      <c r="A68" s="63"/>
      <c r="H68" s="55"/>
      <c r="I68" s="55"/>
    </row>
    <row r="69" spans="1:9" s="56" customFormat="1">
      <c r="A69" s="63"/>
      <c r="H69" s="55"/>
      <c r="I69" s="55"/>
    </row>
    <row r="70" spans="1:9" s="56" customFormat="1">
      <c r="A70" s="63"/>
      <c r="H70" s="55"/>
      <c r="I70" s="55"/>
    </row>
    <row r="71" spans="1:9" s="56" customFormat="1">
      <c r="A71" s="63"/>
      <c r="H71" s="55"/>
      <c r="I71" s="55"/>
    </row>
    <row r="72" spans="1:9" s="56" customFormat="1">
      <c r="A72" s="63"/>
      <c r="H72" s="55"/>
      <c r="I72" s="55"/>
    </row>
    <row r="73" spans="1:9" s="56" customFormat="1">
      <c r="A73" s="63"/>
      <c r="H73" s="55"/>
      <c r="I73" s="55"/>
    </row>
    <row r="74" spans="1:9" s="56" customFormat="1">
      <c r="A74" s="63"/>
      <c r="H74" s="55"/>
      <c r="I74" s="55"/>
    </row>
    <row r="75" spans="1:9" s="56" customFormat="1">
      <c r="A75" s="63"/>
      <c r="H75" s="55"/>
      <c r="I75" s="55"/>
    </row>
    <row r="76" spans="1:9" s="56" customFormat="1">
      <c r="A76" s="63"/>
      <c r="H76" s="55"/>
      <c r="I76" s="55"/>
    </row>
    <row r="77" spans="1:9" s="56" customFormat="1">
      <c r="A77" s="63"/>
      <c r="H77" s="55"/>
      <c r="I77" s="55"/>
    </row>
    <row r="78" spans="1:9" s="56" customFormat="1">
      <c r="A78" s="63"/>
      <c r="H78" s="55"/>
      <c r="I78" s="55"/>
    </row>
    <row r="79" spans="1:9" s="56" customFormat="1">
      <c r="A79" s="63"/>
      <c r="H79" s="55"/>
      <c r="I79" s="55"/>
    </row>
    <row r="80" spans="1:9" s="56" customFormat="1">
      <c r="A80" s="63"/>
      <c r="H80" s="55"/>
      <c r="I80" s="55"/>
    </row>
    <row r="81" spans="1:9" s="56" customFormat="1">
      <c r="A81" s="63"/>
      <c r="H81" s="55"/>
      <c r="I81" s="55"/>
    </row>
    <row r="82" spans="1:9" s="56" customFormat="1">
      <c r="A82" s="63"/>
      <c r="H82" s="55"/>
      <c r="I82" s="55"/>
    </row>
    <row r="83" spans="1:9" s="56" customFormat="1">
      <c r="A83" s="63"/>
      <c r="H83" s="55"/>
      <c r="I83" s="55"/>
    </row>
    <row r="84" spans="1:9" s="56" customFormat="1">
      <c r="A84" s="63"/>
      <c r="H84" s="55"/>
      <c r="I84" s="55"/>
    </row>
    <row r="85" spans="1:9" s="56" customFormat="1">
      <c r="A85" s="63"/>
      <c r="H85" s="55"/>
      <c r="I85" s="55"/>
    </row>
    <row r="86" spans="1:9" s="56" customFormat="1">
      <c r="A86" s="63"/>
      <c r="H86" s="55"/>
      <c r="I86" s="55"/>
    </row>
    <row r="87" spans="1:9" s="56" customFormat="1">
      <c r="A87" s="63"/>
      <c r="H87" s="55"/>
      <c r="I87" s="55"/>
    </row>
    <row r="88" spans="1:9" s="56" customFormat="1">
      <c r="A88" s="63"/>
      <c r="H88" s="55"/>
      <c r="I88" s="55"/>
    </row>
    <row r="89" spans="1:9" s="56" customFormat="1">
      <c r="A89" s="63"/>
      <c r="H89" s="55"/>
      <c r="I89" s="55"/>
    </row>
    <row r="90" spans="1:9" s="56" customFormat="1">
      <c r="A90" s="63"/>
      <c r="H90" s="55"/>
      <c r="I90" s="55"/>
    </row>
    <row r="91" spans="1:9" s="56" customFormat="1">
      <c r="A91" s="63"/>
      <c r="H91" s="55"/>
      <c r="I91" s="55"/>
    </row>
    <row r="92" spans="1:9" s="56" customFormat="1">
      <c r="A92" s="63"/>
      <c r="H92" s="55"/>
      <c r="I92" s="55"/>
    </row>
    <row r="93" spans="1:9" s="56" customFormat="1">
      <c r="A93" s="63"/>
      <c r="H93" s="55"/>
      <c r="I93" s="55"/>
    </row>
    <row r="94" spans="1:9" s="56" customFormat="1">
      <c r="A94" s="63"/>
      <c r="H94" s="55"/>
      <c r="I94" s="55"/>
    </row>
    <row r="95" spans="1:9" s="56" customFormat="1">
      <c r="A95" s="63"/>
      <c r="H95" s="55"/>
      <c r="I95" s="55"/>
    </row>
    <row r="96" spans="1:9" s="56" customFormat="1">
      <c r="A96" s="63"/>
      <c r="H96" s="55"/>
      <c r="I96" s="55"/>
    </row>
    <row r="97" spans="1:9" s="56" customFormat="1">
      <c r="A97" s="63"/>
      <c r="H97" s="55"/>
      <c r="I97" s="55"/>
    </row>
    <row r="98" spans="1:9" s="56" customFormat="1">
      <c r="A98" s="63"/>
      <c r="H98" s="55"/>
      <c r="I98" s="55"/>
    </row>
    <row r="99" spans="1:9" s="56" customFormat="1">
      <c r="A99" s="63"/>
      <c r="H99" s="55"/>
      <c r="I99" s="55"/>
    </row>
    <row r="100" spans="1:9" s="56" customFormat="1">
      <c r="A100" s="63"/>
      <c r="H100" s="55"/>
      <c r="I100" s="55"/>
    </row>
    <row r="101" spans="1:9" s="56" customFormat="1">
      <c r="A101" s="63"/>
      <c r="H101" s="55"/>
      <c r="I101" s="55"/>
    </row>
    <row r="102" spans="1:9" s="56" customFormat="1">
      <c r="A102" s="63"/>
      <c r="H102" s="55"/>
      <c r="I102" s="55"/>
    </row>
    <row r="103" spans="1:9" s="56" customFormat="1">
      <c r="A103" s="63"/>
      <c r="H103" s="55"/>
      <c r="I103" s="55"/>
    </row>
    <row r="104" spans="1:9" s="56" customFormat="1">
      <c r="A104" s="63"/>
      <c r="H104" s="55"/>
      <c r="I104" s="55"/>
    </row>
    <row r="105" spans="1:9" s="56" customFormat="1">
      <c r="A105" s="63"/>
      <c r="H105" s="55"/>
      <c r="I105" s="55"/>
    </row>
    <row r="106" spans="1:9" s="56" customFormat="1">
      <c r="A106" s="63"/>
      <c r="H106" s="55"/>
      <c r="I106" s="55"/>
    </row>
    <row r="107" spans="1:9" s="56" customFormat="1">
      <c r="A107" s="63"/>
      <c r="H107" s="55"/>
      <c r="I107" s="55"/>
    </row>
    <row r="108" spans="1:9" s="56" customFormat="1">
      <c r="A108" s="63"/>
      <c r="H108" s="55"/>
      <c r="I108" s="55"/>
    </row>
    <row r="109" spans="1:9" s="56" customFormat="1">
      <c r="A109" s="63"/>
      <c r="H109" s="55"/>
      <c r="I109" s="55"/>
    </row>
    <row r="110" spans="1:9" s="56" customFormat="1">
      <c r="A110" s="63"/>
      <c r="H110" s="55"/>
      <c r="I110" s="55"/>
    </row>
    <row r="111" spans="1:9" s="56" customFormat="1">
      <c r="A111" s="63"/>
      <c r="H111" s="55"/>
      <c r="I111" s="55"/>
    </row>
    <row r="112" spans="1:9" s="56" customFormat="1">
      <c r="A112" s="63"/>
      <c r="H112" s="55"/>
      <c r="I112" s="55"/>
    </row>
    <row r="113" spans="1:9" s="56" customFormat="1">
      <c r="A113" s="63"/>
      <c r="H113" s="55"/>
      <c r="I113" s="55"/>
    </row>
    <row r="114" spans="1:9" s="56" customFormat="1">
      <c r="A114" s="63"/>
      <c r="H114" s="55"/>
      <c r="I114" s="55"/>
    </row>
    <row r="115" spans="1:9" s="56" customFormat="1">
      <c r="A115" s="63"/>
      <c r="H115" s="55"/>
      <c r="I115" s="55"/>
    </row>
    <row r="116" spans="1:9" s="56" customFormat="1">
      <c r="A116" s="63"/>
      <c r="H116" s="55"/>
      <c r="I116" s="55"/>
    </row>
    <row r="117" spans="1:9" s="56" customFormat="1">
      <c r="A117" s="63"/>
      <c r="H117" s="55"/>
      <c r="I117" s="55"/>
    </row>
    <row r="118" spans="1:9" s="56" customFormat="1">
      <c r="A118" s="63"/>
      <c r="H118" s="55"/>
      <c r="I118" s="55"/>
    </row>
    <row r="119" spans="1:9" s="56" customFormat="1">
      <c r="A119" s="63"/>
      <c r="H119" s="55"/>
      <c r="I119" s="55"/>
    </row>
    <row r="120" spans="1:9" s="56" customFormat="1">
      <c r="A120" s="63"/>
      <c r="H120" s="55"/>
      <c r="I120" s="55"/>
    </row>
    <row r="121" spans="1:9" s="56" customFormat="1">
      <c r="A121" s="63"/>
      <c r="H121" s="55"/>
      <c r="I121" s="55"/>
    </row>
    <row r="122" spans="1:9" s="56" customFormat="1">
      <c r="A122" s="63"/>
      <c r="H122" s="55"/>
      <c r="I122" s="55"/>
    </row>
    <row r="123" spans="1:9" s="56" customFormat="1">
      <c r="A123" s="63"/>
      <c r="H123" s="55"/>
      <c r="I123" s="55"/>
    </row>
    <row r="124" spans="1:9" s="56" customFormat="1">
      <c r="A124" s="63"/>
      <c r="H124" s="55"/>
      <c r="I124" s="55"/>
    </row>
    <row r="125" spans="1:9" s="56" customFormat="1">
      <c r="A125" s="63"/>
      <c r="H125" s="55"/>
      <c r="I125" s="55"/>
    </row>
    <row r="126" spans="1:9" s="56" customFormat="1">
      <c r="A126" s="63"/>
      <c r="H126" s="55"/>
      <c r="I126" s="55"/>
    </row>
    <row r="127" spans="1:9" s="56" customFormat="1">
      <c r="A127" s="63"/>
      <c r="H127" s="55"/>
      <c r="I127" s="55"/>
    </row>
    <row r="128" spans="1:9" s="56" customFormat="1">
      <c r="A128" s="63"/>
      <c r="H128" s="55"/>
      <c r="I128" s="55"/>
    </row>
    <row r="129" spans="1:9" s="56" customFormat="1">
      <c r="A129" s="63"/>
      <c r="H129" s="55"/>
      <c r="I129" s="55"/>
    </row>
    <row r="130" spans="1:9" s="56" customFormat="1">
      <c r="A130" s="63"/>
      <c r="H130" s="55"/>
      <c r="I130" s="55"/>
    </row>
    <row r="131" spans="1:9" s="56" customFormat="1">
      <c r="A131" s="63"/>
      <c r="H131" s="55"/>
      <c r="I131" s="55"/>
    </row>
    <row r="132" spans="1:9" s="56" customFormat="1">
      <c r="A132" s="63"/>
      <c r="H132" s="55"/>
      <c r="I132" s="55"/>
    </row>
    <row r="133" spans="1:9" s="56" customFormat="1">
      <c r="A133" s="63"/>
      <c r="H133" s="55"/>
      <c r="I133" s="55"/>
    </row>
    <row r="134" spans="1:9" s="56" customFormat="1">
      <c r="A134" s="63"/>
      <c r="H134" s="55"/>
      <c r="I134" s="55"/>
    </row>
    <row r="135" spans="1:9" s="56" customFormat="1">
      <c r="A135" s="63"/>
      <c r="H135" s="55"/>
      <c r="I135" s="55"/>
    </row>
    <row r="136" spans="1:9" s="56" customFormat="1">
      <c r="A136" s="63"/>
      <c r="H136" s="55"/>
      <c r="I136" s="55"/>
    </row>
    <row r="137" spans="1:9" s="56" customFormat="1">
      <c r="A137" s="63"/>
      <c r="H137" s="55"/>
      <c r="I137" s="55"/>
    </row>
    <row r="138" spans="1:9" s="56" customFormat="1">
      <c r="A138" s="63"/>
      <c r="H138" s="55"/>
      <c r="I138" s="55"/>
    </row>
    <row r="139" spans="1:9" s="56" customFormat="1">
      <c r="A139" s="63"/>
      <c r="H139" s="55"/>
      <c r="I139" s="55"/>
    </row>
    <row r="140" spans="1:9" s="56" customFormat="1">
      <c r="A140" s="63"/>
      <c r="H140" s="55"/>
      <c r="I140" s="55"/>
    </row>
    <row r="141" spans="1:9" s="56" customFormat="1">
      <c r="A141" s="63"/>
      <c r="H141" s="55"/>
      <c r="I141" s="55"/>
    </row>
    <row r="142" spans="1:9" s="56" customFormat="1">
      <c r="A142" s="63"/>
      <c r="H142" s="55"/>
      <c r="I142" s="55"/>
    </row>
    <row r="143" spans="1:9" s="56" customFormat="1">
      <c r="A143" s="63"/>
      <c r="H143" s="55"/>
      <c r="I143" s="55"/>
    </row>
    <row r="144" spans="1:9" s="56" customFormat="1">
      <c r="A144" s="63"/>
      <c r="H144" s="55"/>
      <c r="I144" s="55"/>
    </row>
    <row r="145" spans="1:9" s="56" customFormat="1">
      <c r="A145" s="63"/>
      <c r="H145" s="55"/>
      <c r="I145" s="55"/>
    </row>
    <row r="146" spans="1:9" s="56" customFormat="1">
      <c r="A146" s="63"/>
      <c r="H146" s="55"/>
      <c r="I146" s="55"/>
    </row>
    <row r="147" spans="1:9" s="56" customFormat="1">
      <c r="A147" s="63"/>
      <c r="H147" s="55"/>
      <c r="I147" s="55"/>
    </row>
    <row r="148" spans="1:9" s="56" customFormat="1">
      <c r="A148" s="63"/>
      <c r="H148" s="55"/>
      <c r="I148" s="55"/>
    </row>
    <row r="149" spans="1:9" s="56" customFormat="1">
      <c r="A149" s="63"/>
      <c r="H149" s="55"/>
      <c r="I149" s="55"/>
    </row>
    <row r="150" spans="1:9" s="56" customFormat="1">
      <c r="A150" s="63"/>
      <c r="H150" s="55"/>
      <c r="I150" s="55"/>
    </row>
    <row r="151" spans="1:9" s="56" customFormat="1">
      <c r="A151" s="63"/>
      <c r="H151" s="55"/>
      <c r="I151" s="55"/>
    </row>
    <row r="152" spans="1:9" s="56" customFormat="1">
      <c r="A152" s="63"/>
      <c r="H152" s="55"/>
      <c r="I152" s="55"/>
    </row>
    <row r="153" spans="1:9" s="56" customFormat="1">
      <c r="A153" s="63"/>
      <c r="H153" s="55"/>
      <c r="I153" s="55"/>
    </row>
    <row r="154" spans="1:9" s="56" customFormat="1">
      <c r="A154" s="63"/>
      <c r="H154" s="55"/>
      <c r="I154" s="55"/>
    </row>
    <row r="155" spans="1:9" s="56" customFormat="1">
      <c r="A155" s="63"/>
      <c r="H155" s="55"/>
      <c r="I155" s="55"/>
    </row>
    <row r="156" spans="1:9" s="56" customFormat="1">
      <c r="A156" s="63"/>
      <c r="H156" s="55"/>
      <c r="I156" s="55"/>
    </row>
    <row r="157" spans="1:9" s="56" customFormat="1">
      <c r="A157" s="63"/>
      <c r="H157" s="55"/>
      <c r="I157" s="55"/>
    </row>
    <row r="158" spans="1:9" s="56" customFormat="1">
      <c r="A158" s="63"/>
      <c r="H158" s="55"/>
      <c r="I158" s="55"/>
    </row>
    <row r="159" spans="1:9" s="56" customFormat="1">
      <c r="A159" s="63"/>
      <c r="H159" s="55"/>
      <c r="I159" s="55"/>
    </row>
    <row r="160" spans="1:9" s="56" customFormat="1">
      <c r="A160" s="63"/>
      <c r="H160" s="55"/>
      <c r="I160" s="55"/>
    </row>
    <row r="161" spans="1:9" s="56" customFormat="1">
      <c r="A161" s="63"/>
      <c r="H161" s="55"/>
      <c r="I161" s="55"/>
    </row>
    <row r="162" spans="1:9" s="56" customFormat="1">
      <c r="A162" s="63"/>
      <c r="H162" s="55"/>
      <c r="I162" s="55"/>
    </row>
    <row r="163" spans="1:9" s="56" customFormat="1">
      <c r="A163" s="63"/>
      <c r="H163" s="55"/>
      <c r="I163" s="55"/>
    </row>
    <row r="164" spans="1:9" s="56" customFormat="1">
      <c r="A164" s="63"/>
      <c r="H164" s="55"/>
      <c r="I164" s="55"/>
    </row>
    <row r="165" spans="1:9" s="56" customFormat="1">
      <c r="A165" s="63"/>
      <c r="H165" s="55"/>
      <c r="I165" s="55"/>
    </row>
    <row r="166" spans="1:9" s="56" customFormat="1">
      <c r="A166" s="63"/>
      <c r="H166" s="55"/>
      <c r="I166" s="55"/>
    </row>
    <row r="167" spans="1:9" s="56" customFormat="1">
      <c r="A167" s="63"/>
      <c r="H167" s="55"/>
      <c r="I167" s="55"/>
    </row>
    <row r="168" spans="1:9" s="56" customFormat="1">
      <c r="A168" s="63"/>
      <c r="H168" s="55"/>
      <c r="I168" s="55"/>
    </row>
    <row r="169" spans="1:9" s="56" customFormat="1">
      <c r="A169" s="63"/>
      <c r="H169" s="55"/>
      <c r="I169" s="55"/>
    </row>
    <row r="170" spans="1:9" s="56" customFormat="1">
      <c r="A170" s="63"/>
      <c r="H170" s="55"/>
      <c r="I170" s="55"/>
    </row>
    <row r="171" spans="1:9" s="56" customFormat="1">
      <c r="A171" s="63"/>
      <c r="H171" s="55"/>
      <c r="I171" s="55"/>
    </row>
    <row r="172" spans="1:9" s="56" customFormat="1">
      <c r="A172" s="63"/>
      <c r="H172" s="55"/>
      <c r="I172" s="55"/>
    </row>
    <row r="173" spans="1:9" s="56" customFormat="1">
      <c r="A173" s="63"/>
      <c r="H173" s="55"/>
      <c r="I173" s="55"/>
    </row>
    <row r="174" spans="1:9" s="56" customFormat="1">
      <c r="A174" s="63"/>
      <c r="H174" s="55"/>
      <c r="I174" s="55"/>
    </row>
    <row r="175" spans="1:9" s="56" customFormat="1">
      <c r="A175" s="63"/>
      <c r="H175" s="55"/>
      <c r="I175" s="55"/>
    </row>
    <row r="176" spans="1:9" s="56" customFormat="1">
      <c r="A176" s="63"/>
      <c r="H176" s="55"/>
      <c r="I176" s="55"/>
    </row>
    <row r="177" spans="1:9" s="56" customFormat="1">
      <c r="A177" s="63"/>
      <c r="H177" s="55"/>
      <c r="I177" s="55"/>
    </row>
    <row r="178" spans="1:9" s="56" customFormat="1">
      <c r="A178" s="63"/>
      <c r="H178" s="55"/>
      <c r="I178" s="55"/>
    </row>
    <row r="179" spans="1:9" s="56" customFormat="1">
      <c r="A179" s="63"/>
      <c r="H179" s="55"/>
      <c r="I179" s="55"/>
    </row>
    <row r="180" spans="1:9" s="56" customFormat="1">
      <c r="A180" s="63"/>
      <c r="H180" s="55"/>
      <c r="I180" s="55"/>
    </row>
    <row r="181" spans="1:9" s="56" customFormat="1">
      <c r="A181" s="63"/>
      <c r="H181" s="55"/>
      <c r="I181" s="55"/>
    </row>
    <row r="182" spans="1:9" s="56" customFormat="1">
      <c r="A182" s="63"/>
      <c r="H182" s="55"/>
      <c r="I182" s="55"/>
    </row>
    <row r="183" spans="1:9" s="56" customFormat="1">
      <c r="A183" s="63"/>
      <c r="H183" s="55"/>
      <c r="I183" s="55"/>
    </row>
    <row r="184" spans="1:9" s="56" customFormat="1">
      <c r="A184" s="63"/>
      <c r="H184" s="55"/>
      <c r="I184" s="55"/>
    </row>
    <row r="185" spans="1:9" s="56" customFormat="1">
      <c r="A185" s="63"/>
      <c r="H185" s="55"/>
      <c r="I185" s="55"/>
    </row>
    <row r="186" spans="1:9" s="56" customFormat="1">
      <c r="A186" s="63"/>
      <c r="H186" s="55"/>
      <c r="I186" s="55"/>
    </row>
    <row r="187" spans="1:9" s="56" customFormat="1">
      <c r="A187" s="63"/>
      <c r="H187" s="55"/>
      <c r="I187" s="55"/>
    </row>
    <row r="188" spans="1:9" s="56" customFormat="1">
      <c r="A188" s="63"/>
      <c r="H188" s="55"/>
      <c r="I188" s="55"/>
    </row>
    <row r="189" spans="1:9" s="56" customFormat="1">
      <c r="A189" s="63"/>
      <c r="H189" s="55"/>
      <c r="I189" s="55"/>
    </row>
    <row r="190" spans="1:9" s="56" customFormat="1">
      <c r="A190" s="63"/>
      <c r="H190" s="55"/>
      <c r="I190" s="55"/>
    </row>
    <row r="191" spans="1:9" s="56" customFormat="1">
      <c r="A191" s="63"/>
      <c r="H191" s="55"/>
      <c r="I191" s="55"/>
    </row>
  </sheetData>
  <mergeCells count="11">
    <mergeCell ref="F44:G44"/>
    <mergeCell ref="F43:G43"/>
    <mergeCell ref="A46:H46"/>
    <mergeCell ref="A7:G7"/>
    <mergeCell ref="A22:G22"/>
    <mergeCell ref="C44:D44"/>
    <mergeCell ref="A3:G3"/>
    <mergeCell ref="A4:A5"/>
    <mergeCell ref="B4:B5"/>
    <mergeCell ref="D4:G4"/>
    <mergeCell ref="C4:C5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60" zoomScale="75" zoomScaleNormal="75" zoomScaleSheetLayoutView="75" workbookViewId="0">
      <selection activeCell="E89" sqref="E89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7" hidden="1" outlineLevel="1">
      <c r="G1" s="13" t="s">
        <v>237</v>
      </c>
    </row>
    <row r="2" spans="1:7" hidden="1" outlineLevel="1">
      <c r="G2" s="13" t="s">
        <v>223</v>
      </c>
    </row>
    <row r="3" spans="1:7" collapsed="1">
      <c r="A3" s="304" t="s">
        <v>366</v>
      </c>
      <c r="B3" s="304"/>
      <c r="C3" s="304"/>
      <c r="D3" s="304"/>
      <c r="E3" s="304"/>
      <c r="F3" s="304"/>
      <c r="G3" s="304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305" t="s">
        <v>283</v>
      </c>
      <c r="B5" s="306" t="s">
        <v>0</v>
      </c>
      <c r="C5" s="294" t="s">
        <v>346</v>
      </c>
      <c r="D5" s="307" t="s">
        <v>344</v>
      </c>
      <c r="E5" s="307"/>
      <c r="F5" s="307"/>
      <c r="G5" s="307"/>
    </row>
    <row r="6" spans="1:7" ht="38.25" customHeight="1">
      <c r="A6" s="305"/>
      <c r="B6" s="306"/>
      <c r="C6" s="295"/>
      <c r="D6" s="225" t="s">
        <v>261</v>
      </c>
      <c r="E6" s="225" t="s">
        <v>244</v>
      </c>
      <c r="F6" s="18" t="s">
        <v>271</v>
      </c>
      <c r="G6" s="18" t="s">
        <v>272</v>
      </c>
    </row>
    <row r="7" spans="1:7">
      <c r="A7" s="5">
        <v>1</v>
      </c>
      <c r="B7" s="9">
        <v>2</v>
      </c>
      <c r="C7" s="5">
        <v>3</v>
      </c>
      <c r="D7" s="225">
        <v>4</v>
      </c>
      <c r="E7" s="226">
        <v>5</v>
      </c>
      <c r="F7" s="5">
        <v>6</v>
      </c>
      <c r="G7" s="9">
        <v>7</v>
      </c>
    </row>
    <row r="8" spans="1:7" s="17" customFormat="1">
      <c r="A8" s="300" t="s">
        <v>155</v>
      </c>
      <c r="B8" s="301"/>
      <c r="C8" s="301"/>
      <c r="D8" s="301"/>
      <c r="E8" s="301"/>
      <c r="F8" s="301"/>
      <c r="G8" s="302"/>
    </row>
    <row r="9" spans="1:7" ht="37.5">
      <c r="A9" s="15" t="s">
        <v>174</v>
      </c>
      <c r="B9" s="7">
        <v>1170</v>
      </c>
      <c r="C9" s="188">
        <v>-600</v>
      </c>
      <c r="D9" s="188">
        <v>-362</v>
      </c>
      <c r="E9" s="188">
        <v>-252</v>
      </c>
      <c r="F9" s="23">
        <f>E9-D9</f>
        <v>110</v>
      </c>
      <c r="G9" s="23">
        <f>E9/D9*100</f>
        <v>69.613259668508292</v>
      </c>
    </row>
    <row r="10" spans="1:7">
      <c r="A10" s="15" t="s">
        <v>175</v>
      </c>
      <c r="B10" s="10"/>
      <c r="C10" s="22"/>
      <c r="D10" s="22"/>
      <c r="E10" s="22"/>
      <c r="F10" s="22"/>
      <c r="G10" s="21"/>
    </row>
    <row r="11" spans="1:7">
      <c r="A11" s="15" t="s">
        <v>178</v>
      </c>
      <c r="B11" s="4">
        <v>3000</v>
      </c>
      <c r="C11" s="187">
        <f>'1. Фін результат'!C119</f>
        <v>112</v>
      </c>
      <c r="D11" s="187">
        <f>'1. Фін результат'!D119</f>
        <v>117</v>
      </c>
      <c r="E11" s="187">
        <f>'1. Фін результат'!E119</f>
        <v>110</v>
      </c>
      <c r="F11" s="22">
        <f>E11-D11</f>
        <v>-7</v>
      </c>
      <c r="G11" s="22">
        <f>E11/D11*100</f>
        <v>94.01709401709401</v>
      </c>
    </row>
    <row r="12" spans="1:7">
      <c r="A12" s="15" t="s">
        <v>179</v>
      </c>
      <c r="B12" s="4">
        <v>3010</v>
      </c>
      <c r="C12" s="22"/>
      <c r="D12" s="22"/>
      <c r="E12" s="22"/>
      <c r="F12" s="22"/>
      <c r="G12" s="21"/>
    </row>
    <row r="13" spans="1:7" ht="37.5">
      <c r="A13" s="15" t="s">
        <v>180</v>
      </c>
      <c r="B13" s="4">
        <v>3020</v>
      </c>
      <c r="C13" s="22"/>
      <c r="D13" s="22"/>
      <c r="E13" s="22"/>
      <c r="F13" s="22"/>
      <c r="G13" s="21"/>
    </row>
    <row r="14" spans="1:7" ht="37.5">
      <c r="A14" s="15" t="s">
        <v>181</v>
      </c>
      <c r="B14" s="4">
        <v>3030</v>
      </c>
      <c r="C14" s="22">
        <f t="shared" ref="C14:E14" si="0">C15+C16+C17+C18</f>
        <v>-41</v>
      </c>
      <c r="D14" s="22">
        <f t="shared" si="0"/>
        <v>0</v>
      </c>
      <c r="E14" s="22">
        <f t="shared" si="0"/>
        <v>-28</v>
      </c>
      <c r="F14" s="22">
        <f>F15+F16+F17+F18</f>
        <v>-28</v>
      </c>
      <c r="G14" s="22">
        <v>0</v>
      </c>
    </row>
    <row r="15" spans="1:7">
      <c r="A15" s="15" t="s">
        <v>407</v>
      </c>
      <c r="B15" s="4" t="s">
        <v>406</v>
      </c>
      <c r="C15" s="22">
        <v>-79</v>
      </c>
      <c r="D15" s="22">
        <v>0</v>
      </c>
      <c r="E15" s="22">
        <v>-9</v>
      </c>
      <c r="F15" s="22">
        <f>E15-D15</f>
        <v>-9</v>
      </c>
      <c r="G15" s="22">
        <v>0</v>
      </c>
    </row>
    <row r="16" spans="1:7">
      <c r="A16" s="15" t="s">
        <v>422</v>
      </c>
      <c r="B16" s="4" t="s">
        <v>423</v>
      </c>
      <c r="C16" s="22">
        <v>-45</v>
      </c>
      <c r="D16" s="22">
        <v>0</v>
      </c>
      <c r="E16" s="22">
        <v>-33</v>
      </c>
      <c r="F16" s="22">
        <f t="shared" ref="F16" si="1">E16-D16</f>
        <v>-33</v>
      </c>
      <c r="G16" s="22">
        <v>0</v>
      </c>
    </row>
    <row r="17" spans="1:7">
      <c r="A17" s="15" t="s">
        <v>444</v>
      </c>
      <c r="B17" s="4" t="s">
        <v>445</v>
      </c>
      <c r="C17" s="22"/>
      <c r="D17" s="22"/>
      <c r="E17" s="22"/>
      <c r="F17" s="22"/>
      <c r="G17" s="22"/>
    </row>
    <row r="18" spans="1:7">
      <c r="A18" s="15" t="s">
        <v>458</v>
      </c>
      <c r="B18" s="4" t="s">
        <v>457</v>
      </c>
      <c r="C18" s="22">
        <v>83</v>
      </c>
      <c r="D18" s="22">
        <v>0</v>
      </c>
      <c r="E18" s="22">
        <v>14</v>
      </c>
      <c r="F18" s="22">
        <f t="shared" ref="F18" si="2">E18-D18</f>
        <v>14</v>
      </c>
      <c r="G18" s="22">
        <v>0</v>
      </c>
    </row>
    <row r="19" spans="1:7" ht="37.5">
      <c r="A19" s="19" t="s">
        <v>252</v>
      </c>
      <c r="B19" s="4">
        <v>3040</v>
      </c>
      <c r="C19" s="187">
        <f>C9+C11+C12+C13+C14</f>
        <v>-529</v>
      </c>
      <c r="D19" s="187">
        <f>D9+D11+D12+D13+D14</f>
        <v>-245</v>
      </c>
      <c r="E19" s="187">
        <f>E9+E11+E12+E13+E14</f>
        <v>-170</v>
      </c>
      <c r="F19" s="22">
        <f>E19-D19</f>
        <v>75</v>
      </c>
      <c r="G19" s="22">
        <f>E19/D19*100</f>
        <v>69.387755102040813</v>
      </c>
    </row>
    <row r="20" spans="1:7" ht="37.5">
      <c r="A20" s="15" t="s">
        <v>182</v>
      </c>
      <c r="B20" s="4">
        <v>3050</v>
      </c>
      <c r="C20" s="22">
        <v>49</v>
      </c>
      <c r="D20" s="22">
        <v>0</v>
      </c>
      <c r="E20" s="22">
        <f>E21+E22+E23+E24</f>
        <v>31</v>
      </c>
      <c r="F20" s="22">
        <f t="shared" ref="F20:F26" si="3">E20-D20</f>
        <v>31</v>
      </c>
      <c r="G20" s="22">
        <v>0</v>
      </c>
    </row>
    <row r="21" spans="1:7">
      <c r="A21" s="15" t="s">
        <v>410</v>
      </c>
      <c r="B21" s="4" t="s">
        <v>413</v>
      </c>
      <c r="C21" s="22">
        <v>-31</v>
      </c>
      <c r="D21" s="22">
        <v>0</v>
      </c>
      <c r="E21" s="22">
        <v>105</v>
      </c>
      <c r="F21" s="22">
        <f t="shared" si="3"/>
        <v>105</v>
      </c>
      <c r="G21" s="22">
        <v>0</v>
      </c>
    </row>
    <row r="22" spans="1:7">
      <c r="A22" s="15" t="s">
        <v>411</v>
      </c>
      <c r="B22" s="4" t="s">
        <v>414</v>
      </c>
      <c r="C22" s="22">
        <v>34</v>
      </c>
      <c r="D22" s="22">
        <v>0</v>
      </c>
      <c r="E22" s="22">
        <v>-36</v>
      </c>
      <c r="F22" s="22">
        <f t="shared" si="3"/>
        <v>-36</v>
      </c>
      <c r="G22" s="22">
        <v>0</v>
      </c>
    </row>
    <row r="23" spans="1:7">
      <c r="A23" s="15" t="s">
        <v>412</v>
      </c>
      <c r="B23" s="4" t="s">
        <v>415</v>
      </c>
      <c r="C23" s="22">
        <v>-3</v>
      </c>
      <c r="D23" s="22">
        <v>0</v>
      </c>
      <c r="E23" s="22">
        <v>-3</v>
      </c>
      <c r="F23" s="22">
        <f t="shared" si="3"/>
        <v>-3</v>
      </c>
      <c r="G23" s="22">
        <v>0</v>
      </c>
    </row>
    <row r="24" spans="1:7">
      <c r="A24" s="15" t="s">
        <v>417</v>
      </c>
      <c r="B24" s="4" t="s">
        <v>416</v>
      </c>
      <c r="C24" s="22">
        <v>49</v>
      </c>
      <c r="D24" s="22">
        <v>0</v>
      </c>
      <c r="E24" s="22">
        <v>-35</v>
      </c>
      <c r="F24" s="22">
        <f t="shared" si="3"/>
        <v>-35</v>
      </c>
      <c r="G24" s="22">
        <v>0</v>
      </c>
    </row>
    <row r="25" spans="1:7" ht="37.5">
      <c r="A25" s="15" t="s">
        <v>183</v>
      </c>
      <c r="B25" s="4">
        <v>3060</v>
      </c>
      <c r="C25" s="22">
        <v>-443</v>
      </c>
      <c r="D25" s="22">
        <v>0</v>
      </c>
      <c r="E25" s="195">
        <v>223</v>
      </c>
      <c r="F25" s="22">
        <f t="shared" si="3"/>
        <v>223</v>
      </c>
      <c r="G25" s="22">
        <v>0</v>
      </c>
    </row>
    <row r="26" spans="1:7">
      <c r="A26" s="15" t="s">
        <v>418</v>
      </c>
      <c r="B26" s="4" t="s">
        <v>420</v>
      </c>
      <c r="C26" s="195">
        <v>-443</v>
      </c>
      <c r="D26" s="22">
        <v>0</v>
      </c>
      <c r="E26" s="195">
        <v>223</v>
      </c>
      <c r="F26" s="22">
        <f t="shared" si="3"/>
        <v>223</v>
      </c>
      <c r="G26" s="22">
        <v>0</v>
      </c>
    </row>
    <row r="27" spans="1:7">
      <c r="A27" s="15" t="s">
        <v>419</v>
      </c>
      <c r="B27" s="4" t="s">
        <v>421</v>
      </c>
      <c r="C27" s="195"/>
      <c r="D27" s="22"/>
      <c r="E27" s="195"/>
      <c r="F27" s="22"/>
      <c r="G27" s="22"/>
    </row>
    <row r="28" spans="1:7">
      <c r="A28" s="19" t="s">
        <v>176</v>
      </c>
      <c r="B28" s="4">
        <v>3070</v>
      </c>
      <c r="C28" s="187">
        <f>C19+C20+C25</f>
        <v>-923</v>
      </c>
      <c r="D28" s="187">
        <f>D19+D20+D25</f>
        <v>-245</v>
      </c>
      <c r="E28" s="187">
        <f>E19+E20+E25</f>
        <v>84</v>
      </c>
      <c r="F28" s="22">
        <f>E28-D28</f>
        <v>329</v>
      </c>
      <c r="G28" s="22">
        <f>E28/D28*100</f>
        <v>-34.285714285714285</v>
      </c>
    </row>
    <row r="29" spans="1:7">
      <c r="A29" s="15" t="s">
        <v>177</v>
      </c>
      <c r="B29" s="4">
        <v>3080</v>
      </c>
      <c r="C29" s="187"/>
      <c r="D29" s="187"/>
      <c r="E29" s="187"/>
      <c r="F29" s="22"/>
      <c r="G29" s="21"/>
    </row>
    <row r="30" spans="1:7" ht="37.5">
      <c r="A30" s="8" t="s">
        <v>154</v>
      </c>
      <c r="B30" s="4">
        <v>3090</v>
      </c>
      <c r="C30" s="187">
        <f>C28-C29</f>
        <v>-923</v>
      </c>
      <c r="D30" s="187">
        <f>D28-D29</f>
        <v>-245</v>
      </c>
      <c r="E30" s="187">
        <f>E28-E29</f>
        <v>84</v>
      </c>
      <c r="F30" s="22">
        <f>E30-D30</f>
        <v>329</v>
      </c>
      <c r="G30" s="22">
        <f>E30/D30*100</f>
        <v>-34.285714285714285</v>
      </c>
    </row>
    <row r="31" spans="1:7">
      <c r="A31" s="300" t="s">
        <v>156</v>
      </c>
      <c r="B31" s="301"/>
      <c r="C31" s="301"/>
      <c r="D31" s="301"/>
      <c r="E31" s="301"/>
      <c r="F31" s="301"/>
      <c r="G31" s="302"/>
    </row>
    <row r="32" spans="1:7">
      <c r="A32" s="19" t="s">
        <v>284</v>
      </c>
      <c r="B32" s="7"/>
      <c r="C32" s="23"/>
      <c r="D32" s="23"/>
      <c r="E32" s="23"/>
      <c r="F32" s="23"/>
      <c r="G32" s="24"/>
    </row>
    <row r="33" spans="1:8">
      <c r="A33" s="6" t="s">
        <v>29</v>
      </c>
      <c r="B33" s="7">
        <v>3200</v>
      </c>
      <c r="C33" s="23"/>
      <c r="D33" s="23"/>
      <c r="E33" s="23"/>
      <c r="F33" s="23"/>
      <c r="G33" s="24"/>
    </row>
    <row r="34" spans="1:8">
      <c r="A34" s="6" t="s">
        <v>30</v>
      </c>
      <c r="B34" s="7">
        <v>3210</v>
      </c>
      <c r="C34" s="23"/>
      <c r="D34" s="23"/>
      <c r="E34" s="23"/>
      <c r="F34" s="23"/>
      <c r="G34" s="24"/>
    </row>
    <row r="35" spans="1:8">
      <c r="A35" s="6" t="s">
        <v>50</v>
      </c>
      <c r="B35" s="7">
        <v>3220</v>
      </c>
      <c r="C35" s="23"/>
      <c r="D35" s="23"/>
      <c r="E35" s="23"/>
      <c r="F35" s="23"/>
      <c r="G35" s="24"/>
    </row>
    <row r="36" spans="1:8">
      <c r="A36" s="15" t="s">
        <v>160</v>
      </c>
      <c r="B36" s="7"/>
      <c r="C36" s="23"/>
      <c r="D36" s="23"/>
      <c r="E36" s="23"/>
      <c r="F36" s="23"/>
      <c r="G36" s="24"/>
    </row>
    <row r="37" spans="1:8">
      <c r="A37" s="6" t="s">
        <v>161</v>
      </c>
      <c r="B37" s="7">
        <v>3230</v>
      </c>
      <c r="C37" s="23"/>
      <c r="D37" s="23"/>
      <c r="E37" s="23"/>
      <c r="F37" s="23"/>
      <c r="G37" s="24"/>
    </row>
    <row r="38" spans="1:8">
      <c r="A38" s="6" t="s">
        <v>162</v>
      </c>
      <c r="B38" s="7">
        <v>3240</v>
      </c>
      <c r="C38" s="23"/>
      <c r="D38" s="23"/>
      <c r="E38" s="23"/>
      <c r="F38" s="23"/>
      <c r="G38" s="24"/>
    </row>
    <row r="39" spans="1:8">
      <c r="A39" s="15" t="s">
        <v>163</v>
      </c>
      <c r="B39" s="7">
        <v>3250</v>
      </c>
      <c r="C39" s="23"/>
      <c r="D39" s="23"/>
      <c r="E39" s="23"/>
      <c r="F39" s="23"/>
      <c r="G39" s="24"/>
    </row>
    <row r="40" spans="1:8">
      <c r="A40" s="6" t="s">
        <v>114</v>
      </c>
      <c r="B40" s="7">
        <v>3260</v>
      </c>
      <c r="C40" s="23"/>
      <c r="D40" s="23"/>
      <c r="E40" s="23"/>
      <c r="F40" s="23"/>
      <c r="G40" s="24"/>
    </row>
    <row r="41" spans="1:8">
      <c r="A41" s="19" t="s">
        <v>285</v>
      </c>
      <c r="B41" s="7"/>
      <c r="C41" s="23"/>
      <c r="D41" s="23"/>
      <c r="E41" s="23"/>
      <c r="F41" s="23"/>
      <c r="G41" s="24"/>
    </row>
    <row r="42" spans="1:8" ht="37.5">
      <c r="A42" s="6" t="s">
        <v>115</v>
      </c>
      <c r="B42" s="7">
        <v>3270</v>
      </c>
      <c r="C42" s="23">
        <v>0</v>
      </c>
      <c r="D42" s="23">
        <v>10</v>
      </c>
      <c r="E42" s="23">
        <v>0</v>
      </c>
      <c r="F42" s="23">
        <f t="shared" ref="F42:F43" si="4">E42-D42</f>
        <v>-10</v>
      </c>
      <c r="G42" s="23">
        <f t="shared" ref="G42:G43" si="5">E42/D42*100</f>
        <v>0</v>
      </c>
    </row>
    <row r="43" spans="1:8">
      <c r="A43" s="245" t="s">
        <v>487</v>
      </c>
      <c r="B43" s="246" t="s">
        <v>459</v>
      </c>
      <c r="C43" s="247">
        <v>0</v>
      </c>
      <c r="D43" s="247">
        <v>10</v>
      </c>
      <c r="E43" s="247">
        <v>0</v>
      </c>
      <c r="F43" s="23">
        <f t="shared" si="4"/>
        <v>-10</v>
      </c>
      <c r="G43" s="23">
        <f t="shared" si="5"/>
        <v>0</v>
      </c>
    </row>
    <row r="44" spans="1:8">
      <c r="A44" s="6" t="s">
        <v>461</v>
      </c>
      <c r="B44" s="4" t="s">
        <v>462</v>
      </c>
      <c r="C44" s="23"/>
      <c r="D44" s="23"/>
      <c r="E44" s="23"/>
      <c r="F44" s="22"/>
      <c r="G44" s="24"/>
    </row>
    <row r="45" spans="1:8">
      <c r="A45" s="6" t="s">
        <v>116</v>
      </c>
      <c r="B45" s="7">
        <v>3280</v>
      </c>
      <c r="C45" s="23"/>
      <c r="D45" s="23"/>
      <c r="E45" s="23"/>
      <c r="F45" s="22"/>
      <c r="G45" s="24"/>
    </row>
    <row r="46" spans="1:8" ht="37.5">
      <c r="A46" s="6" t="s">
        <v>117</v>
      </c>
      <c r="B46" s="7">
        <v>3290</v>
      </c>
      <c r="C46" s="23">
        <v>0</v>
      </c>
      <c r="D46" s="23">
        <v>0</v>
      </c>
      <c r="E46" s="247">
        <v>0</v>
      </c>
      <c r="F46" s="23">
        <f t="shared" ref="F46:F47" si="6">E46-D46</f>
        <v>0</v>
      </c>
      <c r="G46" s="23">
        <v>0</v>
      </c>
      <c r="H46" s="208"/>
    </row>
    <row r="47" spans="1:8">
      <c r="A47" s="6" t="s">
        <v>455</v>
      </c>
      <c r="B47" s="4" t="s">
        <v>460</v>
      </c>
      <c r="C47" s="23">
        <v>0</v>
      </c>
      <c r="D47" s="23">
        <v>0</v>
      </c>
      <c r="E47" s="247">
        <v>0</v>
      </c>
      <c r="F47" s="23">
        <f t="shared" si="6"/>
        <v>0</v>
      </c>
      <c r="G47" s="23">
        <v>0</v>
      </c>
      <c r="H47" s="208"/>
    </row>
    <row r="48" spans="1:8">
      <c r="A48" s="6" t="s">
        <v>51</v>
      </c>
      <c r="B48" s="7">
        <v>3300</v>
      </c>
      <c r="C48" s="23"/>
      <c r="D48" s="23"/>
      <c r="E48" s="23"/>
      <c r="F48" s="22"/>
      <c r="G48" s="24"/>
    </row>
    <row r="49" spans="1:7">
      <c r="A49" s="6" t="s">
        <v>110</v>
      </c>
      <c r="B49" s="7">
        <v>3310</v>
      </c>
      <c r="C49" s="23"/>
      <c r="D49" s="23"/>
      <c r="E49" s="23"/>
      <c r="F49" s="23"/>
      <c r="G49" s="23"/>
    </row>
    <row r="50" spans="1:7">
      <c r="A50" s="6" t="s">
        <v>456</v>
      </c>
      <c r="B50" s="7" t="s">
        <v>426</v>
      </c>
      <c r="C50" s="23"/>
      <c r="D50" s="23"/>
      <c r="E50" s="23"/>
      <c r="F50" s="22"/>
      <c r="G50" s="24"/>
    </row>
    <row r="51" spans="1:7" ht="37.5">
      <c r="A51" s="6" t="s">
        <v>449</v>
      </c>
      <c r="B51" s="7" t="s">
        <v>442</v>
      </c>
      <c r="C51" s="23"/>
      <c r="D51" s="23"/>
      <c r="E51" s="23"/>
      <c r="F51" s="22"/>
      <c r="G51" s="21"/>
    </row>
    <row r="52" spans="1:7" ht="18" customHeight="1">
      <c r="A52" s="6" t="s">
        <v>450</v>
      </c>
      <c r="B52" s="7" t="s">
        <v>448</v>
      </c>
      <c r="C52" s="23"/>
      <c r="D52" s="23"/>
      <c r="E52" s="23"/>
      <c r="F52" s="22"/>
      <c r="G52" s="24"/>
    </row>
    <row r="53" spans="1:7" ht="37.5">
      <c r="A53" s="6" t="s">
        <v>464</v>
      </c>
      <c r="B53" s="7" t="s">
        <v>463</v>
      </c>
      <c r="C53" s="23"/>
      <c r="D53" s="23"/>
      <c r="E53" s="23"/>
      <c r="F53" s="22"/>
      <c r="G53" s="21"/>
    </row>
    <row r="54" spans="1:7" ht="37.5">
      <c r="A54" s="19" t="s">
        <v>157</v>
      </c>
      <c r="B54" s="7">
        <v>3320</v>
      </c>
      <c r="C54" s="188">
        <f>C33+C34+C35+C36+C39+C40-C42-C45-C46-C48-C49</f>
        <v>0</v>
      </c>
      <c r="D54" s="188">
        <f>D33+D34+D35+D36+D39+D40-D42-D45-D46-D48-D49</f>
        <v>-10</v>
      </c>
      <c r="E54" s="188">
        <f>E33+E34+E35+E36+E39+E40-E42-E45-E46-E48-E49</f>
        <v>0</v>
      </c>
      <c r="F54" s="23">
        <f t="shared" ref="F54" si="7">E54-D54</f>
        <v>10</v>
      </c>
      <c r="G54" s="23">
        <f t="shared" ref="G54" si="8">E54/D54*100</f>
        <v>0</v>
      </c>
    </row>
    <row r="55" spans="1:7">
      <c r="A55" s="300" t="s">
        <v>158</v>
      </c>
      <c r="B55" s="301"/>
      <c r="C55" s="301"/>
      <c r="D55" s="301"/>
      <c r="E55" s="301"/>
      <c r="F55" s="301"/>
      <c r="G55" s="302"/>
    </row>
    <row r="56" spans="1:7">
      <c r="A56" s="19" t="s">
        <v>284</v>
      </c>
      <c r="B56" s="7"/>
      <c r="C56" s="23"/>
      <c r="D56" s="23"/>
      <c r="E56" s="23"/>
      <c r="F56" s="23"/>
      <c r="G56" s="24"/>
    </row>
    <row r="57" spans="1:7">
      <c r="A57" s="15" t="s">
        <v>164</v>
      </c>
      <c r="B57" s="7">
        <v>3400</v>
      </c>
      <c r="C57" s="23"/>
      <c r="D57" s="23"/>
      <c r="E57" s="23"/>
      <c r="F57" s="22"/>
      <c r="G57" s="24"/>
    </row>
    <row r="58" spans="1:7" ht="37.5">
      <c r="A58" s="6" t="s">
        <v>88</v>
      </c>
      <c r="B58" s="10"/>
      <c r="C58" s="27"/>
      <c r="D58" s="27"/>
      <c r="E58" s="27"/>
      <c r="F58" s="27"/>
      <c r="G58" s="10"/>
    </row>
    <row r="59" spans="1:7">
      <c r="A59" s="6" t="s">
        <v>87</v>
      </c>
      <c r="B59" s="7">
        <v>3410</v>
      </c>
      <c r="C59" s="23"/>
      <c r="D59" s="23"/>
      <c r="E59" s="23"/>
      <c r="F59" s="23"/>
      <c r="G59" s="24"/>
    </row>
    <row r="60" spans="1:7">
      <c r="A60" s="6" t="s">
        <v>92</v>
      </c>
      <c r="B60" s="4">
        <v>3420</v>
      </c>
      <c r="C60" s="22"/>
      <c r="D60" s="22"/>
      <c r="E60" s="22"/>
      <c r="F60" s="22"/>
      <c r="G60" s="21"/>
    </row>
    <row r="61" spans="1:7">
      <c r="A61" s="6" t="s">
        <v>118</v>
      </c>
      <c r="B61" s="7">
        <v>3430</v>
      </c>
      <c r="C61" s="23"/>
      <c r="D61" s="23"/>
      <c r="E61" s="23"/>
      <c r="F61" s="23"/>
      <c r="G61" s="24"/>
    </row>
    <row r="62" spans="1:7" ht="37.5">
      <c r="A62" s="6" t="s">
        <v>90</v>
      </c>
      <c r="B62" s="7"/>
      <c r="C62" s="23"/>
      <c r="D62" s="23"/>
      <c r="E62" s="23"/>
      <c r="F62" s="23"/>
      <c r="G62" s="24"/>
    </row>
    <row r="63" spans="1:7">
      <c r="A63" s="6" t="s">
        <v>87</v>
      </c>
      <c r="B63" s="4">
        <v>3440</v>
      </c>
      <c r="C63" s="22"/>
      <c r="D63" s="22"/>
      <c r="E63" s="22"/>
      <c r="F63" s="22"/>
      <c r="G63" s="21"/>
    </row>
    <row r="64" spans="1:7">
      <c r="A64" s="6" t="s">
        <v>92</v>
      </c>
      <c r="B64" s="4">
        <v>3450</v>
      </c>
      <c r="C64" s="22"/>
      <c r="D64" s="22"/>
      <c r="E64" s="22"/>
      <c r="F64" s="22"/>
      <c r="G64" s="21"/>
    </row>
    <row r="65" spans="1:7">
      <c r="A65" s="6" t="s">
        <v>118</v>
      </c>
      <c r="B65" s="4">
        <v>3460</v>
      </c>
      <c r="C65" s="22"/>
      <c r="D65" s="22"/>
      <c r="E65" s="22"/>
      <c r="F65" s="22"/>
      <c r="G65" s="21"/>
    </row>
    <row r="66" spans="1:7">
      <c r="A66" s="6" t="s">
        <v>113</v>
      </c>
      <c r="B66" s="4">
        <v>3470</v>
      </c>
      <c r="C66" s="22"/>
      <c r="D66" s="22"/>
      <c r="E66" s="22"/>
      <c r="F66" s="22"/>
      <c r="G66" s="21"/>
    </row>
    <row r="67" spans="1:7">
      <c r="A67" s="6" t="s">
        <v>114</v>
      </c>
      <c r="B67" s="4">
        <v>3480</v>
      </c>
      <c r="C67" s="22"/>
      <c r="D67" s="22"/>
      <c r="E67" s="22"/>
      <c r="F67" s="22"/>
      <c r="G67" s="21"/>
    </row>
    <row r="68" spans="1:7">
      <c r="A68" s="19" t="s">
        <v>285</v>
      </c>
      <c r="B68" s="7"/>
      <c r="C68" s="23"/>
      <c r="D68" s="23"/>
      <c r="E68" s="23"/>
      <c r="F68" s="23"/>
      <c r="G68" s="24"/>
    </row>
    <row r="69" spans="1:7" ht="37.5">
      <c r="A69" s="6" t="s">
        <v>286</v>
      </c>
      <c r="B69" s="7">
        <v>3490</v>
      </c>
      <c r="C69" s="188">
        <f>'2. Розрахунки з бюджетом'!C9</f>
        <v>224</v>
      </c>
      <c r="D69" s="188">
        <f>'2. Розрахунки з бюджетом'!D9</f>
        <v>0</v>
      </c>
      <c r="E69" s="188">
        <f>'2. Розрахунки з бюджетом'!E9</f>
        <v>0</v>
      </c>
      <c r="F69" s="23">
        <f>E69-D69</f>
        <v>0</v>
      </c>
      <c r="G69" s="23">
        <v>0</v>
      </c>
    </row>
    <row r="70" spans="1:7">
      <c r="A70" s="6" t="s">
        <v>287</v>
      </c>
      <c r="B70" s="7">
        <v>3500</v>
      </c>
      <c r="C70" s="23"/>
      <c r="D70" s="23"/>
      <c r="E70" s="23"/>
      <c r="F70" s="23"/>
      <c r="G70" s="24"/>
    </row>
    <row r="71" spans="1:7" ht="37.5">
      <c r="A71" s="6" t="s">
        <v>91</v>
      </c>
      <c r="B71" s="7"/>
      <c r="C71" s="23"/>
      <c r="D71" s="23"/>
      <c r="E71" s="23"/>
      <c r="F71" s="23"/>
      <c r="G71" s="24"/>
    </row>
    <row r="72" spans="1:7">
      <c r="A72" s="6" t="s">
        <v>87</v>
      </c>
      <c r="B72" s="4">
        <v>3510</v>
      </c>
      <c r="C72" s="22"/>
      <c r="D72" s="22"/>
      <c r="E72" s="22"/>
      <c r="F72" s="22"/>
      <c r="G72" s="21"/>
    </row>
    <row r="73" spans="1:7">
      <c r="A73" s="6" t="s">
        <v>92</v>
      </c>
      <c r="B73" s="4">
        <v>3520</v>
      </c>
      <c r="C73" s="22"/>
      <c r="D73" s="22"/>
      <c r="E73" s="22"/>
      <c r="F73" s="22"/>
      <c r="G73" s="21"/>
    </row>
    <row r="74" spans="1:7">
      <c r="A74" s="6" t="s">
        <v>118</v>
      </c>
      <c r="B74" s="4">
        <v>3530</v>
      </c>
      <c r="C74" s="22"/>
      <c r="D74" s="22"/>
      <c r="E74" s="22"/>
      <c r="F74" s="22"/>
      <c r="G74" s="21"/>
    </row>
    <row r="75" spans="1:7" ht="37.5">
      <c r="A75" s="6" t="s">
        <v>89</v>
      </c>
      <c r="B75" s="7"/>
      <c r="C75" s="23"/>
      <c r="D75" s="23"/>
      <c r="E75" s="23"/>
      <c r="F75" s="23"/>
      <c r="G75" s="24"/>
    </row>
    <row r="76" spans="1:7">
      <c r="A76" s="6" t="s">
        <v>87</v>
      </c>
      <c r="B76" s="4">
        <v>3540</v>
      </c>
      <c r="C76" s="22"/>
      <c r="D76" s="22"/>
      <c r="E76" s="22"/>
      <c r="F76" s="22"/>
      <c r="G76" s="21"/>
    </row>
    <row r="77" spans="1:7">
      <c r="A77" s="6" t="s">
        <v>92</v>
      </c>
      <c r="B77" s="4">
        <v>3550</v>
      </c>
      <c r="C77" s="22"/>
      <c r="D77" s="22"/>
      <c r="E77" s="22"/>
      <c r="F77" s="22"/>
      <c r="G77" s="21"/>
    </row>
    <row r="78" spans="1:7">
      <c r="A78" s="6" t="s">
        <v>118</v>
      </c>
      <c r="B78" s="4">
        <v>3560</v>
      </c>
      <c r="C78" s="22"/>
      <c r="D78" s="22"/>
      <c r="E78" s="22"/>
      <c r="F78" s="22"/>
      <c r="G78" s="21"/>
    </row>
    <row r="79" spans="1:7">
      <c r="A79" s="6" t="s">
        <v>110</v>
      </c>
      <c r="B79" s="4">
        <v>3570</v>
      </c>
      <c r="C79" s="22"/>
      <c r="D79" s="22"/>
      <c r="E79" s="22"/>
      <c r="F79" s="22"/>
      <c r="G79" s="21"/>
    </row>
    <row r="80" spans="1:7">
      <c r="A80" s="19" t="s">
        <v>159</v>
      </c>
      <c r="B80" s="4">
        <v>3580</v>
      </c>
      <c r="C80" s="187">
        <f>C57+C58+C62+C66+C67-C69-C70-C71-C75-C79</f>
        <v>-224</v>
      </c>
      <c r="D80" s="187">
        <f t="shared" ref="D80" si="9">D57+D58+D62+D66+D67-D69-D70-D71-D75-D79</f>
        <v>0</v>
      </c>
      <c r="E80" s="187">
        <f>E57+E58+E62+E66+E67-E69-E70-E71-E75-E79</f>
        <v>0</v>
      </c>
      <c r="F80" s="22">
        <f>E80-D80</f>
        <v>0</v>
      </c>
      <c r="G80" s="22">
        <v>0</v>
      </c>
    </row>
    <row r="81" spans="1:8" s="11" customFormat="1">
      <c r="A81" s="6" t="s">
        <v>318</v>
      </c>
      <c r="B81" s="4"/>
      <c r="C81" s="22"/>
      <c r="D81" s="22"/>
      <c r="E81" s="22"/>
      <c r="F81" s="22"/>
      <c r="G81" s="21"/>
    </row>
    <row r="82" spans="1:8" s="11" customFormat="1">
      <c r="A82" s="8" t="s">
        <v>31</v>
      </c>
      <c r="B82" s="4">
        <v>3600</v>
      </c>
      <c r="C82" s="22">
        <v>3763</v>
      </c>
      <c r="D82" s="22">
        <v>2395</v>
      </c>
      <c r="E82" s="195">
        <v>2442</v>
      </c>
      <c r="F82" s="22">
        <f>E82-D82</f>
        <v>47</v>
      </c>
      <c r="G82" s="22">
        <f>E82/D82*100</f>
        <v>101.96242171189979</v>
      </c>
    </row>
    <row r="83" spans="1:8" s="11" customFormat="1">
      <c r="A83" s="20" t="s">
        <v>288</v>
      </c>
      <c r="B83" s="4">
        <v>3610</v>
      </c>
      <c r="C83" s="22"/>
      <c r="D83" s="22"/>
      <c r="E83" s="22"/>
      <c r="F83" s="22"/>
      <c r="G83" s="21"/>
    </row>
    <row r="84" spans="1:8" s="11" customFormat="1">
      <c r="A84" s="8" t="s">
        <v>52</v>
      </c>
      <c r="B84" s="4">
        <v>3620</v>
      </c>
      <c r="C84" s="187">
        <f>C82+C30+C54+C80</f>
        <v>2616</v>
      </c>
      <c r="D84" s="187">
        <f>D82+D30+D54+D80</f>
        <v>2140</v>
      </c>
      <c r="E84" s="187">
        <f>E82+E30+E54+E80</f>
        <v>2526</v>
      </c>
      <c r="F84" s="22">
        <f>E84-D84</f>
        <v>386</v>
      </c>
      <c r="G84" s="22">
        <f>E84/D84*100</f>
        <v>118.03738317757009</v>
      </c>
    </row>
    <row r="85" spans="1:8" s="11" customFormat="1">
      <c r="A85" s="8" t="s">
        <v>32</v>
      </c>
      <c r="B85" s="4">
        <v>3630</v>
      </c>
      <c r="C85" s="187">
        <f>C84-C82</f>
        <v>-1147</v>
      </c>
      <c r="D85" s="187">
        <f>D84-D82</f>
        <v>-255</v>
      </c>
      <c r="E85" s="187">
        <f>E84-E82</f>
        <v>84</v>
      </c>
      <c r="F85" s="22">
        <f>E85-D85</f>
        <v>339</v>
      </c>
      <c r="G85" s="22">
        <f>E85/D85*100</f>
        <v>-32.941176470588232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30"/>
      <c r="E87" s="303"/>
      <c r="F87" s="303"/>
      <c r="G87" s="303"/>
    </row>
    <row r="88" spans="1:8" s="28" customFormat="1" ht="20.100000000000001" customHeight="1">
      <c r="A88" s="199" t="s">
        <v>486</v>
      </c>
      <c r="B88" s="179"/>
      <c r="D88" s="228"/>
      <c r="E88" s="228"/>
      <c r="F88" s="279" t="s">
        <v>494</v>
      </c>
      <c r="G88" s="279"/>
    </row>
    <row r="89" spans="1:8" s="45" customFormat="1" ht="19.5" customHeight="1">
      <c r="A89" s="196" t="s">
        <v>380</v>
      </c>
      <c r="C89" s="271" t="s">
        <v>75</v>
      </c>
      <c r="D89" s="271"/>
      <c r="E89" s="228"/>
      <c r="F89" s="271" t="s">
        <v>352</v>
      </c>
      <c r="G89" s="271"/>
    </row>
    <row r="90" spans="1:8" ht="45.75" customHeight="1"/>
    <row r="91" spans="1:8" s="151" customFormat="1" ht="80.25" customHeight="1">
      <c r="A91" s="296"/>
      <c r="B91" s="296"/>
      <c r="C91" s="296"/>
      <c r="D91" s="296"/>
      <c r="E91" s="296"/>
      <c r="F91" s="296"/>
      <c r="G91" s="296"/>
      <c r="H91" s="296"/>
    </row>
    <row r="93" spans="1:8">
      <c r="C93" s="207"/>
    </row>
  </sheetData>
  <mergeCells count="13">
    <mergeCell ref="A8:G8"/>
    <mergeCell ref="A3:G3"/>
    <mergeCell ref="A5:A6"/>
    <mergeCell ref="B5:B6"/>
    <mergeCell ref="D5:G5"/>
    <mergeCell ref="C5:C6"/>
    <mergeCell ref="A31:G31"/>
    <mergeCell ref="F88:G88"/>
    <mergeCell ref="A55:G55"/>
    <mergeCell ref="E87:G87"/>
    <mergeCell ref="A91:H91"/>
    <mergeCell ref="F89:G89"/>
    <mergeCell ref="C89:D89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G32" sqref="G32"/>
    </sheetView>
  </sheetViews>
  <sheetFormatPr defaultRowHeight="20.25"/>
  <cols>
    <col min="1" max="1" width="67.7109375" style="28" customWidth="1"/>
    <col min="2" max="2" width="9.85546875" style="30" customWidth="1"/>
    <col min="3" max="3" width="20.42578125" style="30" customWidth="1"/>
    <col min="4" max="4" width="17.7109375" style="30" customWidth="1"/>
    <col min="5" max="5" width="18.42578125" style="30" customWidth="1"/>
    <col min="6" max="6" width="18.85546875" style="30" customWidth="1"/>
    <col min="7" max="7" width="18.5703125" style="30" customWidth="1"/>
    <col min="8" max="8" width="9.5703125" style="28" customWidth="1"/>
    <col min="9" max="9" width="9.85546875" style="28" customWidth="1"/>
    <col min="10" max="16384" width="9.140625" style="28"/>
  </cols>
  <sheetData>
    <row r="1" spans="1:14">
      <c r="A1" s="311" t="s">
        <v>367</v>
      </c>
      <c r="B1" s="311"/>
      <c r="C1" s="311"/>
      <c r="D1" s="311"/>
      <c r="E1" s="311"/>
      <c r="F1" s="311"/>
      <c r="G1" s="311"/>
    </row>
    <row r="2" spans="1:14">
      <c r="A2" s="313"/>
      <c r="B2" s="313"/>
      <c r="C2" s="313"/>
      <c r="D2" s="313"/>
      <c r="E2" s="313"/>
      <c r="F2" s="313"/>
      <c r="G2" s="313"/>
    </row>
    <row r="3" spans="1:14" ht="43.5" customHeight="1">
      <c r="A3" s="309" t="s">
        <v>283</v>
      </c>
      <c r="B3" s="312" t="s">
        <v>16</v>
      </c>
      <c r="C3" s="294" t="s">
        <v>346</v>
      </c>
      <c r="D3" s="292" t="s">
        <v>344</v>
      </c>
      <c r="E3" s="292"/>
      <c r="F3" s="292"/>
      <c r="G3" s="292"/>
    </row>
    <row r="4" spans="1:14" ht="56.25" customHeight="1">
      <c r="A4" s="310"/>
      <c r="B4" s="312"/>
      <c r="C4" s="295"/>
      <c r="D4" s="38" t="s">
        <v>261</v>
      </c>
      <c r="E4" s="38" t="s">
        <v>244</v>
      </c>
      <c r="F4" s="39" t="s">
        <v>271</v>
      </c>
      <c r="G4" s="39" t="s">
        <v>272</v>
      </c>
    </row>
    <row r="5" spans="1:14" ht="15.75" customHeight="1">
      <c r="A5" s="34">
        <v>1</v>
      </c>
      <c r="B5" s="38">
        <v>2</v>
      </c>
      <c r="C5" s="34">
        <v>3</v>
      </c>
      <c r="D5" s="34">
        <v>4</v>
      </c>
      <c r="E5" s="38">
        <v>5</v>
      </c>
      <c r="F5" s="34">
        <v>6</v>
      </c>
      <c r="G5" s="38">
        <v>7</v>
      </c>
    </row>
    <row r="6" spans="1:14" s="44" customFormat="1" ht="56.25" customHeight="1">
      <c r="A6" s="42" t="s">
        <v>78</v>
      </c>
      <c r="B6" s="64">
        <v>4000</v>
      </c>
      <c r="C6" s="189">
        <v>0</v>
      </c>
      <c r="D6" s="189">
        <v>10</v>
      </c>
      <c r="E6" s="189">
        <f>SUM(E7:E11)</f>
        <v>0</v>
      </c>
      <c r="F6" s="48">
        <f>E6-D6</f>
        <v>-10</v>
      </c>
      <c r="G6" s="23">
        <f>E6/D6*100</f>
        <v>0</v>
      </c>
    </row>
    <row r="7" spans="1:14" ht="56.25" customHeight="1">
      <c r="A7" s="42" t="s">
        <v>1</v>
      </c>
      <c r="B7" s="65" t="s">
        <v>220</v>
      </c>
      <c r="C7" s="40"/>
      <c r="D7" s="40"/>
      <c r="E7" s="40"/>
      <c r="F7" s="48"/>
      <c r="G7" s="41"/>
    </row>
    <row r="8" spans="1:14" ht="56.25" customHeight="1">
      <c r="A8" s="42" t="s">
        <v>2</v>
      </c>
      <c r="B8" s="64">
        <v>4020</v>
      </c>
      <c r="C8" s="48">
        <v>0</v>
      </c>
      <c r="D8" s="48">
        <v>10</v>
      </c>
      <c r="E8" s="48">
        <v>0</v>
      </c>
      <c r="F8" s="48">
        <f>E8-D8</f>
        <v>-10</v>
      </c>
      <c r="G8" s="48">
        <v>0</v>
      </c>
      <c r="N8" s="29"/>
    </row>
    <row r="9" spans="1:14" ht="56.25" customHeight="1">
      <c r="A9" s="42" t="s">
        <v>27</v>
      </c>
      <c r="B9" s="65">
        <v>4030</v>
      </c>
      <c r="C9" s="217"/>
      <c r="D9" s="217"/>
      <c r="E9" s="40"/>
      <c r="F9" s="48"/>
      <c r="G9" s="41"/>
      <c r="M9" s="29"/>
    </row>
    <row r="10" spans="1:14" ht="48" customHeight="1">
      <c r="A10" s="42" t="s">
        <v>3</v>
      </c>
      <c r="B10" s="64">
        <v>4040</v>
      </c>
      <c r="C10" s="48"/>
      <c r="D10" s="48">
        <v>0</v>
      </c>
      <c r="E10" s="48">
        <v>0</v>
      </c>
      <c r="F10" s="48">
        <f>E10-D10</f>
        <v>0</v>
      </c>
      <c r="G10" s="48">
        <v>0</v>
      </c>
    </row>
    <row r="11" spans="1:14" ht="56.25" customHeight="1">
      <c r="A11" s="42" t="s">
        <v>67</v>
      </c>
      <c r="B11" s="65">
        <v>4050</v>
      </c>
      <c r="C11" s="40"/>
      <c r="D11" s="40"/>
      <c r="E11" s="40"/>
      <c r="F11" s="40"/>
      <c r="G11" s="41"/>
    </row>
    <row r="12" spans="1:14">
      <c r="B12" s="28"/>
      <c r="C12" s="28"/>
      <c r="D12" s="28"/>
      <c r="E12" s="28"/>
      <c r="F12" s="28"/>
      <c r="G12" s="28"/>
    </row>
    <row r="13" spans="1:14">
      <c r="B13" s="28"/>
      <c r="C13" s="28"/>
      <c r="D13" s="28"/>
      <c r="E13" s="28"/>
      <c r="F13" s="28"/>
      <c r="G13" s="28"/>
    </row>
    <row r="14" spans="1:14" ht="19.5" customHeight="1">
      <c r="A14" s="30"/>
      <c r="B14" s="28"/>
      <c r="C14" s="28"/>
      <c r="D14" s="28"/>
      <c r="E14" s="28"/>
      <c r="F14" s="28"/>
      <c r="G14" s="28"/>
    </row>
    <row r="15" spans="1:14" ht="20.100000000000001" customHeight="1">
      <c r="A15" s="199" t="s">
        <v>486</v>
      </c>
      <c r="B15" s="179"/>
      <c r="C15" s="28"/>
      <c r="D15" s="28"/>
      <c r="E15" s="279" t="s">
        <v>494</v>
      </c>
      <c r="F15" s="279"/>
      <c r="G15" s="279"/>
    </row>
    <row r="16" spans="1:14" s="45" customFormat="1" ht="19.5" customHeight="1">
      <c r="A16" s="196" t="s">
        <v>380</v>
      </c>
      <c r="C16" s="271" t="s">
        <v>75</v>
      </c>
      <c r="D16" s="271"/>
      <c r="E16" s="271" t="s">
        <v>352</v>
      </c>
      <c r="F16" s="271"/>
      <c r="G16" s="271"/>
    </row>
    <row r="17" spans="1:8">
      <c r="A17" s="46"/>
    </row>
    <row r="18" spans="1:8" ht="35.25" customHeight="1">
      <c r="A18" s="46"/>
    </row>
    <row r="19" spans="1:8" s="151" customFormat="1" ht="102" customHeight="1">
      <c r="A19" s="308"/>
      <c r="B19" s="308"/>
      <c r="C19" s="308"/>
      <c r="D19" s="308"/>
      <c r="E19" s="308"/>
      <c r="F19" s="308"/>
      <c r="G19" s="308"/>
      <c r="H19" s="308"/>
    </row>
    <row r="20" spans="1:8">
      <c r="A20" s="46"/>
    </row>
    <row r="21" spans="1:8">
      <c r="A21" s="46"/>
    </row>
    <row r="22" spans="1:8">
      <c r="A22" s="46"/>
    </row>
    <row r="23" spans="1:8">
      <c r="A23" s="46"/>
    </row>
    <row r="24" spans="1:8">
      <c r="A24" s="46"/>
    </row>
    <row r="25" spans="1:8">
      <c r="A25" s="46"/>
    </row>
    <row r="26" spans="1:8">
      <c r="A26" s="46"/>
    </row>
    <row r="27" spans="1:8">
      <c r="A27" s="46"/>
    </row>
    <row r="28" spans="1:8">
      <c r="A28" s="46"/>
    </row>
    <row r="29" spans="1:8">
      <c r="A29" s="46"/>
    </row>
    <row r="30" spans="1:8">
      <c r="A30" s="46"/>
    </row>
    <row r="31" spans="1:8">
      <c r="A31" s="46"/>
    </row>
    <row r="32" spans="1:8">
      <c r="A32" s="46"/>
      <c r="G32" s="250">
        <v>118</v>
      </c>
    </row>
    <row r="33" spans="1:1">
      <c r="A33" s="46"/>
    </row>
    <row r="34" spans="1:1">
      <c r="A34" s="46"/>
    </row>
    <row r="35" spans="1:1">
      <c r="A35" s="46"/>
    </row>
    <row r="36" spans="1:1">
      <c r="A36" s="46"/>
    </row>
    <row r="37" spans="1:1">
      <c r="A37" s="46"/>
    </row>
    <row r="38" spans="1:1">
      <c r="A38" s="46"/>
    </row>
    <row r="39" spans="1:1">
      <c r="A39" s="46"/>
    </row>
    <row r="40" spans="1:1">
      <c r="A40" s="46"/>
    </row>
    <row r="41" spans="1:1">
      <c r="A41" s="46"/>
    </row>
    <row r="42" spans="1:1">
      <c r="A42" s="46"/>
    </row>
    <row r="43" spans="1:1">
      <c r="A43" s="46"/>
    </row>
    <row r="44" spans="1:1">
      <c r="A44" s="46"/>
    </row>
    <row r="45" spans="1:1">
      <c r="A45" s="46"/>
    </row>
    <row r="46" spans="1:1">
      <c r="A46" s="46"/>
    </row>
    <row r="47" spans="1:1">
      <c r="A47" s="46"/>
    </row>
    <row r="48" spans="1:1">
      <c r="A48" s="46"/>
    </row>
    <row r="49" spans="1:1">
      <c r="A49" s="46"/>
    </row>
    <row r="50" spans="1:1">
      <c r="A50" s="46"/>
    </row>
    <row r="51" spans="1:1">
      <c r="A51" s="46"/>
    </row>
    <row r="52" spans="1:1">
      <c r="A52" s="46"/>
    </row>
    <row r="53" spans="1:1">
      <c r="A53" s="46"/>
    </row>
    <row r="54" spans="1:1">
      <c r="A54" s="46"/>
    </row>
    <row r="55" spans="1:1">
      <c r="A55" s="46"/>
    </row>
    <row r="56" spans="1:1">
      <c r="A56" s="46"/>
    </row>
    <row r="57" spans="1:1">
      <c r="A57" s="46"/>
    </row>
    <row r="58" spans="1:1">
      <c r="A58" s="46"/>
    </row>
    <row r="59" spans="1:1">
      <c r="A59" s="46"/>
    </row>
    <row r="60" spans="1:1">
      <c r="A60" s="46"/>
    </row>
    <row r="61" spans="1:1">
      <c r="A61" s="46"/>
    </row>
    <row r="62" spans="1:1">
      <c r="A62" s="46"/>
    </row>
    <row r="63" spans="1:1">
      <c r="A63" s="46"/>
    </row>
    <row r="64" spans="1:1">
      <c r="A64" s="46"/>
    </row>
    <row r="65" spans="1:1">
      <c r="A65" s="46"/>
    </row>
    <row r="66" spans="1:1">
      <c r="A66" s="46"/>
    </row>
    <row r="67" spans="1:1">
      <c r="A67" s="46"/>
    </row>
    <row r="68" spans="1:1">
      <c r="A68" s="46"/>
    </row>
    <row r="69" spans="1:1">
      <c r="A69" s="46"/>
    </row>
    <row r="70" spans="1:1">
      <c r="A70" s="46"/>
    </row>
    <row r="71" spans="1:1">
      <c r="A71" s="46"/>
    </row>
    <row r="72" spans="1:1">
      <c r="A72" s="46"/>
    </row>
    <row r="73" spans="1:1">
      <c r="A73" s="46"/>
    </row>
    <row r="74" spans="1:1">
      <c r="A74" s="46"/>
    </row>
    <row r="75" spans="1:1">
      <c r="A75" s="46"/>
    </row>
    <row r="76" spans="1:1">
      <c r="A76" s="46"/>
    </row>
    <row r="77" spans="1:1">
      <c r="A77" s="46"/>
    </row>
    <row r="78" spans="1:1">
      <c r="A78" s="46"/>
    </row>
    <row r="79" spans="1:1">
      <c r="A79" s="46"/>
    </row>
    <row r="80" spans="1:1">
      <c r="A80" s="46"/>
    </row>
    <row r="81" spans="1:1">
      <c r="A81" s="46"/>
    </row>
    <row r="82" spans="1:1">
      <c r="A82" s="46"/>
    </row>
    <row r="83" spans="1:1">
      <c r="A83" s="46"/>
    </row>
    <row r="84" spans="1:1">
      <c r="A84" s="46"/>
    </row>
    <row r="85" spans="1:1">
      <c r="A85" s="46"/>
    </row>
    <row r="86" spans="1:1">
      <c r="A86" s="46"/>
    </row>
    <row r="87" spans="1:1">
      <c r="A87" s="46"/>
    </row>
    <row r="88" spans="1:1">
      <c r="A88" s="46"/>
    </row>
    <row r="89" spans="1:1">
      <c r="A89" s="46"/>
    </row>
    <row r="90" spans="1:1">
      <c r="A90" s="46"/>
    </row>
    <row r="91" spans="1:1">
      <c r="A91" s="46"/>
    </row>
    <row r="92" spans="1:1">
      <c r="A92" s="46"/>
    </row>
    <row r="93" spans="1:1">
      <c r="A93" s="46"/>
    </row>
    <row r="94" spans="1:1">
      <c r="A94" s="46"/>
    </row>
    <row r="95" spans="1:1">
      <c r="A95" s="46"/>
    </row>
    <row r="96" spans="1:1">
      <c r="A96" s="46"/>
    </row>
    <row r="97" spans="1:1">
      <c r="A97" s="46"/>
    </row>
    <row r="98" spans="1:1">
      <c r="A98" s="46"/>
    </row>
    <row r="99" spans="1:1">
      <c r="A99" s="46"/>
    </row>
    <row r="100" spans="1:1">
      <c r="A100" s="46"/>
    </row>
    <row r="101" spans="1:1">
      <c r="A101" s="46"/>
    </row>
    <row r="102" spans="1:1">
      <c r="A102" s="46"/>
    </row>
    <row r="103" spans="1:1">
      <c r="A103" s="46"/>
    </row>
    <row r="104" spans="1:1">
      <c r="A104" s="46"/>
    </row>
    <row r="105" spans="1:1">
      <c r="A105" s="46"/>
    </row>
    <row r="106" spans="1:1">
      <c r="A106" s="46"/>
    </row>
    <row r="107" spans="1:1">
      <c r="A107" s="46"/>
    </row>
    <row r="108" spans="1:1">
      <c r="A108" s="46"/>
    </row>
    <row r="109" spans="1:1">
      <c r="A109" s="46"/>
    </row>
    <row r="110" spans="1:1">
      <c r="A110" s="46"/>
    </row>
    <row r="111" spans="1:1">
      <c r="A111" s="46"/>
    </row>
    <row r="112" spans="1:1">
      <c r="A112" s="46"/>
    </row>
    <row r="113" spans="1:1">
      <c r="A113" s="46"/>
    </row>
    <row r="114" spans="1:1">
      <c r="A114" s="46"/>
    </row>
    <row r="115" spans="1:1">
      <c r="A115" s="46"/>
    </row>
    <row r="116" spans="1:1">
      <c r="A116" s="46"/>
    </row>
    <row r="117" spans="1:1">
      <c r="A117" s="46"/>
    </row>
    <row r="118" spans="1:1">
      <c r="A118" s="46"/>
    </row>
    <row r="119" spans="1:1">
      <c r="A119" s="46"/>
    </row>
    <row r="120" spans="1:1">
      <c r="A120" s="46"/>
    </row>
    <row r="121" spans="1:1">
      <c r="A121" s="46"/>
    </row>
    <row r="122" spans="1:1">
      <c r="A122" s="46"/>
    </row>
    <row r="123" spans="1:1">
      <c r="A123" s="46"/>
    </row>
    <row r="124" spans="1:1">
      <c r="A124" s="46"/>
    </row>
    <row r="125" spans="1:1">
      <c r="A125" s="46"/>
    </row>
    <row r="126" spans="1:1">
      <c r="A126" s="46"/>
    </row>
    <row r="127" spans="1:1">
      <c r="A127" s="46"/>
    </row>
    <row r="128" spans="1:1">
      <c r="A128" s="46"/>
    </row>
    <row r="129" spans="1:1">
      <c r="A129" s="46"/>
    </row>
    <row r="130" spans="1:1">
      <c r="A130" s="46"/>
    </row>
    <row r="131" spans="1:1">
      <c r="A131" s="46"/>
    </row>
    <row r="132" spans="1:1">
      <c r="A132" s="46"/>
    </row>
    <row r="133" spans="1:1">
      <c r="A133" s="46"/>
    </row>
    <row r="134" spans="1:1">
      <c r="A134" s="46"/>
    </row>
    <row r="135" spans="1:1">
      <c r="A135" s="46"/>
    </row>
    <row r="136" spans="1:1">
      <c r="A136" s="46"/>
    </row>
    <row r="137" spans="1:1">
      <c r="A137" s="46"/>
    </row>
    <row r="138" spans="1:1">
      <c r="A138" s="46"/>
    </row>
    <row r="139" spans="1:1">
      <c r="A139" s="46"/>
    </row>
    <row r="140" spans="1:1">
      <c r="A140" s="46"/>
    </row>
    <row r="141" spans="1:1">
      <c r="A141" s="46"/>
    </row>
    <row r="142" spans="1:1">
      <c r="A142" s="46"/>
    </row>
    <row r="143" spans="1:1">
      <c r="A143" s="46"/>
    </row>
    <row r="144" spans="1:1">
      <c r="A144" s="46"/>
    </row>
    <row r="145" spans="1:1">
      <c r="A145" s="46"/>
    </row>
    <row r="146" spans="1:1">
      <c r="A146" s="46"/>
    </row>
    <row r="147" spans="1:1">
      <c r="A147" s="46"/>
    </row>
    <row r="148" spans="1:1">
      <c r="A148" s="46"/>
    </row>
    <row r="149" spans="1:1">
      <c r="A149" s="46"/>
    </row>
    <row r="150" spans="1:1">
      <c r="A150" s="46"/>
    </row>
    <row r="151" spans="1:1">
      <c r="A151" s="46"/>
    </row>
    <row r="152" spans="1:1">
      <c r="A152" s="46"/>
    </row>
    <row r="153" spans="1:1">
      <c r="A153" s="46"/>
    </row>
    <row r="154" spans="1:1">
      <c r="A154" s="46"/>
    </row>
    <row r="155" spans="1:1">
      <c r="A155" s="46"/>
    </row>
    <row r="156" spans="1:1">
      <c r="A156" s="46"/>
    </row>
    <row r="157" spans="1:1">
      <c r="A157" s="46"/>
    </row>
    <row r="158" spans="1:1">
      <c r="A158" s="46"/>
    </row>
    <row r="159" spans="1:1">
      <c r="A159" s="46"/>
    </row>
    <row r="160" spans="1:1">
      <c r="A160" s="46"/>
    </row>
    <row r="161" spans="1:1">
      <c r="A161" s="46"/>
    </row>
    <row r="162" spans="1:1">
      <c r="A162" s="46"/>
    </row>
    <row r="163" spans="1:1">
      <c r="A163" s="46"/>
    </row>
    <row r="164" spans="1:1">
      <c r="A164" s="46"/>
    </row>
    <row r="165" spans="1:1">
      <c r="A165" s="46"/>
    </row>
    <row r="166" spans="1:1">
      <c r="A166" s="46"/>
    </row>
    <row r="167" spans="1:1">
      <c r="A167" s="46"/>
    </row>
    <row r="168" spans="1:1">
      <c r="A168" s="46"/>
    </row>
    <row r="169" spans="1:1">
      <c r="A169" s="46"/>
    </row>
    <row r="170" spans="1:1">
      <c r="A170" s="46"/>
    </row>
    <row r="171" spans="1:1">
      <c r="A171" s="46"/>
    </row>
    <row r="172" spans="1:1">
      <c r="A172" s="46"/>
    </row>
    <row r="173" spans="1:1">
      <c r="A173" s="46"/>
    </row>
    <row r="174" spans="1:1">
      <c r="A174" s="46"/>
    </row>
    <row r="175" spans="1:1">
      <c r="A175" s="46"/>
    </row>
    <row r="176" spans="1:1">
      <c r="A176" s="46"/>
    </row>
    <row r="177" spans="1:1">
      <c r="A177" s="46"/>
    </row>
    <row r="178" spans="1:1">
      <c r="A178" s="46"/>
    </row>
    <row r="179" spans="1:1">
      <c r="A179" s="46"/>
    </row>
    <row r="180" spans="1:1">
      <c r="A180" s="46"/>
    </row>
    <row r="181" spans="1:1">
      <c r="A181" s="46"/>
    </row>
    <row r="182" spans="1:1">
      <c r="A182" s="46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F17" sqref="F17"/>
    </sheetView>
  </sheetViews>
  <sheetFormatPr defaultRowHeight="20.25"/>
  <cols>
    <col min="1" max="1" width="87.28515625" style="67" customWidth="1"/>
    <col min="2" max="2" width="16.5703125" style="67" customWidth="1"/>
    <col min="3" max="3" width="19.7109375" style="67" customWidth="1"/>
    <col min="4" max="4" width="20" style="67" customWidth="1"/>
    <col min="5" max="5" width="19.7109375" style="67" customWidth="1"/>
    <col min="6" max="6" width="39" style="67" customWidth="1"/>
    <col min="7" max="7" width="9.5703125" style="67" customWidth="1"/>
    <col min="8" max="8" width="9.140625" style="67"/>
    <col min="9" max="9" width="27.140625" style="67" customWidth="1"/>
    <col min="10" max="16384" width="9.140625" style="67"/>
  </cols>
  <sheetData>
    <row r="1" spans="1:6" ht="19.5" customHeight="1">
      <c r="A1" s="317" t="s">
        <v>368</v>
      </c>
      <c r="B1" s="317"/>
      <c r="C1" s="317"/>
      <c r="D1" s="317"/>
      <c r="E1" s="317"/>
      <c r="F1" s="317"/>
    </row>
    <row r="2" spans="1:6" ht="24" customHeight="1"/>
    <row r="3" spans="1:6" ht="36" customHeight="1">
      <c r="A3" s="318" t="s">
        <v>283</v>
      </c>
      <c r="B3" s="318" t="s">
        <v>0</v>
      </c>
      <c r="C3" s="318" t="s">
        <v>97</v>
      </c>
      <c r="D3" s="312" t="s">
        <v>346</v>
      </c>
      <c r="E3" s="320" t="s">
        <v>502</v>
      </c>
      <c r="F3" s="318" t="s">
        <v>319</v>
      </c>
    </row>
    <row r="4" spans="1:6" ht="36" customHeight="1">
      <c r="A4" s="319"/>
      <c r="B4" s="319"/>
      <c r="C4" s="319"/>
      <c r="D4" s="312"/>
      <c r="E4" s="321"/>
      <c r="F4" s="319"/>
    </row>
    <row r="5" spans="1:6" ht="20.25" customHeight="1">
      <c r="A5" s="68">
        <v>1</v>
      </c>
      <c r="B5" s="68">
        <v>2</v>
      </c>
      <c r="C5" s="68">
        <v>3</v>
      </c>
      <c r="D5" s="68">
        <v>4</v>
      </c>
      <c r="E5" s="68">
        <v>5</v>
      </c>
      <c r="F5" s="68">
        <v>6</v>
      </c>
    </row>
    <row r="6" spans="1:6">
      <c r="A6" s="314" t="s">
        <v>186</v>
      </c>
      <c r="B6" s="315"/>
      <c r="C6" s="315"/>
      <c r="D6" s="315"/>
      <c r="E6" s="315"/>
      <c r="F6" s="316"/>
    </row>
    <row r="7" spans="1:6" ht="63.75" customHeight="1">
      <c r="A7" s="42" t="s">
        <v>340</v>
      </c>
      <c r="B7" s="38">
        <v>5000</v>
      </c>
      <c r="C7" s="69" t="s">
        <v>336</v>
      </c>
      <c r="D7" s="190">
        <f>'фінплан - зведені показники'!C33/'фінплан - зведені показники'!C31*100%</f>
        <v>0.17309812568908489</v>
      </c>
      <c r="E7" s="190">
        <f>'фінплан - зведені показники'!E33/'фінплан - зведені показники'!E31*100%</f>
        <v>0.2516039051603905</v>
      </c>
      <c r="F7" s="71"/>
    </row>
    <row r="8" spans="1:6" ht="63.75" customHeight="1">
      <c r="A8" s="42" t="s">
        <v>341</v>
      </c>
      <c r="B8" s="38">
        <v>5010</v>
      </c>
      <c r="C8" s="69" t="s">
        <v>336</v>
      </c>
      <c r="D8" s="190">
        <f>'фінплан - зведені показники'!C38/'фінплан - зведені показники'!C31*100%</f>
        <v>-0.17934582873943403</v>
      </c>
      <c r="E8" s="190">
        <f>'фінплан - зведені показники'!E38/'фінплан - зведені показники'!E31*100%</f>
        <v>-3.9609483960948398E-2</v>
      </c>
      <c r="F8" s="71"/>
    </row>
    <row r="9" spans="1:6" ht="60.75" customHeight="1">
      <c r="A9" s="72" t="s">
        <v>381</v>
      </c>
      <c r="B9" s="38">
        <v>5020</v>
      </c>
      <c r="C9" s="69" t="s">
        <v>336</v>
      </c>
      <c r="D9" s="190">
        <v>-0.1</v>
      </c>
      <c r="E9" s="190">
        <f>'фінплан - зведені показники'!E39/'фінплан - зведені показники'!E32*100%</f>
        <v>-1.4763132300018038E-5</v>
      </c>
      <c r="F9" s="71"/>
    </row>
    <row r="10" spans="1:6" ht="63.75" customHeight="1">
      <c r="A10" s="72" t="s">
        <v>500</v>
      </c>
      <c r="B10" s="38">
        <v>5030</v>
      </c>
      <c r="C10" s="69" t="s">
        <v>336</v>
      </c>
      <c r="D10" s="190">
        <f>'фінплан - зведені показники'!C44/'фінплан - зведені показники'!C76*100%</f>
        <v>-0.12719949120203519</v>
      </c>
      <c r="E10" s="190">
        <f>'фінплан - зведені показники'!E44/'фінплан - зведені показники'!E76*100%</f>
        <v>-5.7997698504027619E-2</v>
      </c>
      <c r="F10" s="71"/>
    </row>
    <row r="11" spans="1:6" ht="68.25" customHeight="1">
      <c r="A11" s="72" t="s">
        <v>501</v>
      </c>
      <c r="B11" s="38">
        <v>5040</v>
      </c>
      <c r="C11" s="69" t="s">
        <v>98</v>
      </c>
      <c r="D11" s="190">
        <f>'фінплан - зведені показники'!C44/'фінплан - зведені показники'!C31 *100%</f>
        <v>-0.22050716648291069</v>
      </c>
      <c r="E11" s="190">
        <f>'фінплан - зведені показники'!E44/'фінплан - зведені показники'!E31 *100%</f>
        <v>-7.0292887029288709E-2</v>
      </c>
      <c r="F11" s="71"/>
    </row>
    <row r="12" spans="1:6" ht="42.75" customHeight="1">
      <c r="A12" s="314" t="s">
        <v>188</v>
      </c>
      <c r="B12" s="315"/>
      <c r="C12" s="315"/>
      <c r="D12" s="315"/>
      <c r="E12" s="315"/>
      <c r="F12" s="316"/>
    </row>
    <row r="13" spans="1:6" ht="82.5" customHeight="1">
      <c r="A13" s="71" t="s">
        <v>329</v>
      </c>
      <c r="B13" s="38">
        <v>5100</v>
      </c>
      <c r="C13" s="69"/>
      <c r="D13" s="190">
        <f>'фінплан - зведені показники'!C71+'фінплан - зведені показники'!C72/'фінплан - зведені показники'!C38</f>
        <v>-1.3729508196721312</v>
      </c>
      <c r="E13" s="190">
        <f>'фінплан - зведені показники'!E71+'фінплан - зведені показники'!E72/'фінплан - зведені показники'!E38</f>
        <v>-5.1338028169014081</v>
      </c>
      <c r="F13" s="71"/>
    </row>
    <row r="14" spans="1:6" ht="128.25" customHeight="1">
      <c r="A14" s="71" t="s">
        <v>325</v>
      </c>
      <c r="B14" s="38">
        <v>5110</v>
      </c>
      <c r="C14" s="69" t="s">
        <v>173</v>
      </c>
      <c r="D14" s="190">
        <f>'фінплан - зведені показники'!C76/('фінплан - зведені показники'!C71+'фінплан - зведені показники'!C72)</f>
        <v>7.0402985074626869</v>
      </c>
      <c r="E14" s="190">
        <f>'фінплан - зведені показники'!E76/('фінплан - зведені показники'!E71+'фінплан - зведені показники'!E72)</f>
        <v>5.9602194787379972</v>
      </c>
      <c r="F14" s="71"/>
    </row>
    <row r="15" spans="1:6" ht="171.75" customHeight="1">
      <c r="A15" s="71" t="s">
        <v>326</v>
      </c>
      <c r="B15" s="38">
        <v>5120</v>
      </c>
      <c r="C15" s="69" t="s">
        <v>173</v>
      </c>
      <c r="D15" s="190">
        <f>'фінплан - зведені показники'!C68/'фінплан - зведені показники'!C72</f>
        <v>4.6373134328358212</v>
      </c>
      <c r="E15" s="190">
        <f>'фінплан - зведені показники'!E68/'фінплан - зведені показники'!E72</f>
        <v>4.1440329218106999</v>
      </c>
      <c r="F15" s="71"/>
    </row>
    <row r="16" spans="1:6" ht="36.75" customHeight="1">
      <c r="A16" s="314" t="s">
        <v>187</v>
      </c>
      <c r="B16" s="315"/>
      <c r="C16" s="315"/>
      <c r="D16" s="315"/>
      <c r="E16" s="315"/>
      <c r="F16" s="316"/>
    </row>
    <row r="17" spans="1:9" ht="48" customHeight="1">
      <c r="A17" s="71" t="s">
        <v>327</v>
      </c>
      <c r="B17" s="38">
        <v>5200</v>
      </c>
      <c r="C17" s="69"/>
      <c r="D17" s="190">
        <f>'фінплан - зведені показники'!C61/'1. Фін результат'!C119</f>
        <v>0</v>
      </c>
      <c r="E17" s="190">
        <f>'фінплан - зведені показники'!E61/'1. Фін результат'!E119</f>
        <v>0</v>
      </c>
      <c r="F17" s="71"/>
    </row>
    <row r="18" spans="1:9" ht="81" customHeight="1">
      <c r="A18" s="71" t="s">
        <v>353</v>
      </c>
      <c r="B18" s="38">
        <v>5210</v>
      </c>
      <c r="C18" s="69"/>
      <c r="D18" s="190">
        <f>'фінплан - зведені показники'!C61/'фінплан - зведені показники'!C31</f>
        <v>0</v>
      </c>
      <c r="E18" s="190">
        <f>'фінплан - зведені показники'!E61/'фінплан - зведені показники'!E31</f>
        <v>0</v>
      </c>
      <c r="F18" s="71"/>
    </row>
    <row r="19" spans="1:9" ht="65.25" customHeight="1">
      <c r="A19" s="71" t="s">
        <v>342</v>
      </c>
      <c r="B19" s="38">
        <v>5220</v>
      </c>
      <c r="C19" s="69" t="s">
        <v>336</v>
      </c>
      <c r="D19" s="191">
        <v>0.7</v>
      </c>
      <c r="E19" s="191">
        <v>0.7</v>
      </c>
      <c r="F19" s="71"/>
    </row>
    <row r="20" spans="1:9" ht="35.25" customHeight="1">
      <c r="A20" s="314" t="s">
        <v>328</v>
      </c>
      <c r="B20" s="315"/>
      <c r="C20" s="315"/>
      <c r="D20" s="315"/>
      <c r="E20" s="315"/>
      <c r="F20" s="316"/>
    </row>
    <row r="21" spans="1:9" ht="110.25" customHeight="1">
      <c r="A21" s="72" t="s">
        <v>343</v>
      </c>
      <c r="B21" s="38">
        <v>5300</v>
      </c>
      <c r="C21" s="69"/>
      <c r="D21" s="70"/>
      <c r="E21" s="70"/>
      <c r="F21" s="73"/>
    </row>
    <row r="23" spans="1:9" s="28" customFormat="1" ht="20.100000000000001" customHeight="1">
      <c r="A23" s="199" t="s">
        <v>486</v>
      </c>
      <c r="B23" s="179"/>
      <c r="E23" s="279" t="s">
        <v>494</v>
      </c>
      <c r="F23" s="279"/>
    </row>
    <row r="24" spans="1:9" s="45" customFormat="1" ht="20.100000000000001" customHeight="1">
      <c r="A24" s="196" t="s">
        <v>425</v>
      </c>
      <c r="B24" s="271" t="s">
        <v>75</v>
      </c>
      <c r="C24" s="271"/>
      <c r="D24" s="271"/>
      <c r="E24" s="271" t="s">
        <v>323</v>
      </c>
      <c r="F24" s="271"/>
      <c r="G24" s="28"/>
    </row>
    <row r="26" spans="1:9" ht="53.25" customHeight="1">
      <c r="I26" s="25"/>
    </row>
    <row r="27" spans="1:9" s="151" customFormat="1" ht="102" customHeight="1">
      <c r="A27" s="308"/>
      <c r="B27" s="308"/>
      <c r="C27" s="308"/>
      <c r="D27" s="308"/>
      <c r="E27" s="308"/>
      <c r="F27" s="308"/>
      <c r="G27" s="308"/>
      <c r="H27" s="308"/>
    </row>
    <row r="28" spans="1:9" s="45" customFormat="1">
      <c r="A28" s="35"/>
      <c r="B28" s="28"/>
      <c r="C28" s="279"/>
      <c r="D28" s="279"/>
      <c r="E28" s="28"/>
      <c r="F28" s="32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93"/>
  <sheetViews>
    <sheetView view="pageBreakPreview" topLeftCell="A3" zoomScale="55" zoomScaleNormal="75" zoomScaleSheetLayoutView="55" workbookViewId="0">
      <selection activeCell="F67" sqref="F67:I67"/>
    </sheetView>
  </sheetViews>
  <sheetFormatPr defaultRowHeight="20.25" outlineLevelRow="1"/>
  <cols>
    <col min="1" max="1" width="44.85546875" style="45" customWidth="1"/>
    <col min="2" max="2" width="13.5703125" style="32" customWidth="1"/>
    <col min="3" max="3" width="18.5703125" style="45" customWidth="1"/>
    <col min="4" max="4" width="16.140625" style="45" customWidth="1"/>
    <col min="5" max="5" width="15.42578125" style="45" customWidth="1"/>
    <col min="6" max="6" width="16.5703125" style="45" customWidth="1"/>
    <col min="7" max="7" width="15.28515625" style="45" customWidth="1"/>
    <col min="8" max="8" width="16.5703125" style="45" customWidth="1"/>
    <col min="9" max="9" width="16.140625" style="45" customWidth="1"/>
    <col min="10" max="10" width="16.42578125" style="45" customWidth="1"/>
    <col min="11" max="11" width="16.5703125" style="45" customWidth="1"/>
    <col min="12" max="12" width="16.85546875" style="45" customWidth="1"/>
    <col min="13" max="15" width="16.7109375" style="45" customWidth="1"/>
    <col min="16" max="16384" width="9.140625" style="45"/>
  </cols>
  <sheetData>
    <row r="1" spans="1:15" ht="18.75" hidden="1" customHeight="1" outlineLevel="1">
      <c r="N1" s="326" t="s">
        <v>237</v>
      </c>
      <c r="O1" s="326"/>
    </row>
    <row r="2" spans="1:15" hidden="1" outlineLevel="1">
      <c r="N2" s="326" t="s">
        <v>257</v>
      </c>
      <c r="O2" s="326"/>
    </row>
    <row r="3" spans="1:15" collapsed="1">
      <c r="A3" s="327" t="s">
        <v>508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</row>
    <row r="4" spans="1:15" ht="3.75" customHeight="1">
      <c r="A4" s="327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</row>
    <row r="5" spans="1:15">
      <c r="A5" s="279" t="s">
        <v>496</v>
      </c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4.25" customHeight="1">
      <c r="A6" s="279" t="s">
        <v>130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1:15" ht="24.95" customHeight="1">
      <c r="A7" s="311" t="s">
        <v>369</v>
      </c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</row>
    <row r="8" spans="1:15" ht="9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5" ht="41.25" customHeight="1">
      <c r="A9" s="329" t="s">
        <v>374</v>
      </c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</row>
    <row r="10" spans="1:15" ht="40.5" customHeight="1">
      <c r="B10" s="325" t="s">
        <v>498</v>
      </c>
      <c r="C10" s="325"/>
      <c r="D10" s="325" t="s">
        <v>499</v>
      </c>
      <c r="E10" s="325"/>
    </row>
    <row r="11" spans="1:15" s="28" customFormat="1" ht="40.5" customHeight="1">
      <c r="A11" s="38" t="s">
        <v>283</v>
      </c>
      <c r="B11" s="312" t="s">
        <v>132</v>
      </c>
      <c r="C11" s="312"/>
      <c r="D11" s="312" t="s">
        <v>28</v>
      </c>
      <c r="E11" s="312"/>
      <c r="F11" s="312" t="s">
        <v>320</v>
      </c>
      <c r="G11" s="312"/>
      <c r="H11" s="312" t="s">
        <v>321</v>
      </c>
      <c r="I11" s="312"/>
      <c r="J11" s="312" t="s">
        <v>322</v>
      </c>
      <c r="K11" s="312"/>
      <c r="L11" s="312" t="s">
        <v>290</v>
      </c>
      <c r="M11" s="312"/>
      <c r="N11" s="312" t="s">
        <v>291</v>
      </c>
      <c r="O11" s="312"/>
    </row>
    <row r="12" spans="1:15" s="28" customFormat="1" ht="17.25" customHeight="1">
      <c r="A12" s="38">
        <v>1</v>
      </c>
      <c r="B12" s="322">
        <v>2</v>
      </c>
      <c r="C12" s="323"/>
      <c r="D12" s="322">
        <v>3</v>
      </c>
      <c r="E12" s="323"/>
      <c r="F12" s="322">
        <v>4</v>
      </c>
      <c r="G12" s="323"/>
      <c r="H12" s="322">
        <v>5</v>
      </c>
      <c r="I12" s="323"/>
      <c r="J12" s="322">
        <v>6</v>
      </c>
      <c r="K12" s="323"/>
      <c r="L12" s="322">
        <v>7</v>
      </c>
      <c r="M12" s="323"/>
      <c r="N12" s="312">
        <v>8</v>
      </c>
      <c r="O12" s="312"/>
    </row>
    <row r="13" spans="1:15" s="28" customFormat="1" ht="60" customHeight="1">
      <c r="A13" s="368" t="s">
        <v>131</v>
      </c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70"/>
    </row>
    <row r="14" spans="1:15" s="28" customFormat="1" ht="20.100000000000001" customHeight="1">
      <c r="A14" s="42" t="s">
        <v>292</v>
      </c>
      <c r="B14" s="342"/>
      <c r="C14" s="343"/>
      <c r="D14" s="342">
        <v>5</v>
      </c>
      <c r="E14" s="343"/>
      <c r="F14" s="342">
        <v>5</v>
      </c>
      <c r="G14" s="343"/>
      <c r="H14" s="342">
        <v>5</v>
      </c>
      <c r="I14" s="343"/>
      <c r="J14" s="342">
        <v>5</v>
      </c>
      <c r="K14" s="343"/>
      <c r="L14" s="324">
        <f>J14-H14</f>
        <v>0</v>
      </c>
      <c r="M14" s="324"/>
      <c r="N14" s="324">
        <f>J14/H14*100</f>
        <v>100</v>
      </c>
      <c r="O14" s="324"/>
    </row>
    <row r="15" spans="1:15" s="28" customFormat="1" ht="20.100000000000001" customHeight="1">
      <c r="A15" s="42" t="s">
        <v>293</v>
      </c>
      <c r="B15" s="342"/>
      <c r="C15" s="343"/>
      <c r="D15" s="342">
        <v>17</v>
      </c>
      <c r="E15" s="343"/>
      <c r="F15" s="342">
        <v>17</v>
      </c>
      <c r="G15" s="343"/>
      <c r="H15" s="342">
        <v>17</v>
      </c>
      <c r="I15" s="343"/>
      <c r="J15" s="342">
        <v>17</v>
      </c>
      <c r="K15" s="343"/>
      <c r="L15" s="324">
        <f t="shared" ref="L15:L18" si="0">J15-H15</f>
        <v>0</v>
      </c>
      <c r="M15" s="324"/>
      <c r="N15" s="324">
        <f t="shared" ref="N15:N18" si="1">J15/H15*100</f>
        <v>100</v>
      </c>
      <c r="O15" s="324"/>
    </row>
    <row r="16" spans="1:15" s="28" customFormat="1" ht="20.100000000000001" customHeight="1">
      <c r="A16" s="42" t="s">
        <v>294</v>
      </c>
      <c r="B16" s="342"/>
      <c r="C16" s="343"/>
      <c r="D16" s="342">
        <v>10</v>
      </c>
      <c r="E16" s="343"/>
      <c r="F16" s="342">
        <v>10</v>
      </c>
      <c r="G16" s="343"/>
      <c r="H16" s="342">
        <v>10</v>
      </c>
      <c r="I16" s="343"/>
      <c r="J16" s="342">
        <v>9</v>
      </c>
      <c r="K16" s="343"/>
      <c r="L16" s="324">
        <f t="shared" si="0"/>
        <v>-1</v>
      </c>
      <c r="M16" s="324"/>
      <c r="N16" s="324">
        <f t="shared" si="1"/>
        <v>90</v>
      </c>
      <c r="O16" s="324"/>
    </row>
    <row r="17" spans="1:15" s="28" customFormat="1" ht="20.100000000000001" customHeight="1">
      <c r="A17" s="42" t="s">
        <v>295</v>
      </c>
      <c r="B17" s="342"/>
      <c r="C17" s="343"/>
      <c r="D17" s="342"/>
      <c r="E17" s="343"/>
      <c r="F17" s="342"/>
      <c r="G17" s="343"/>
      <c r="H17" s="342"/>
      <c r="I17" s="343"/>
      <c r="J17" s="342"/>
      <c r="K17" s="343"/>
      <c r="L17" s="324"/>
      <c r="M17" s="324"/>
      <c r="N17" s="324"/>
      <c r="O17" s="324"/>
    </row>
    <row r="18" spans="1:15" s="28" customFormat="1" ht="20.100000000000001" customHeight="1">
      <c r="A18" s="42" t="s">
        <v>296</v>
      </c>
      <c r="B18" s="342"/>
      <c r="C18" s="343"/>
      <c r="D18" s="342">
        <v>14</v>
      </c>
      <c r="E18" s="343"/>
      <c r="F18" s="342">
        <v>12</v>
      </c>
      <c r="G18" s="343"/>
      <c r="H18" s="342">
        <v>14</v>
      </c>
      <c r="I18" s="343"/>
      <c r="J18" s="342">
        <v>12</v>
      </c>
      <c r="K18" s="343"/>
      <c r="L18" s="324">
        <f t="shared" si="0"/>
        <v>-2</v>
      </c>
      <c r="M18" s="324"/>
      <c r="N18" s="324">
        <f t="shared" si="1"/>
        <v>85.714285714285708</v>
      </c>
      <c r="O18" s="324"/>
    </row>
    <row r="19" spans="1:15" s="28" customFormat="1" ht="20.100000000000001" customHeight="1">
      <c r="A19" s="42" t="s">
        <v>297</v>
      </c>
      <c r="B19" s="312"/>
      <c r="C19" s="312"/>
      <c r="D19" s="324"/>
      <c r="E19" s="324"/>
      <c r="F19" s="324"/>
      <c r="G19" s="324"/>
      <c r="H19" s="324"/>
      <c r="I19" s="324"/>
      <c r="J19" s="324"/>
      <c r="K19" s="324"/>
      <c r="L19" s="324"/>
      <c r="M19" s="324"/>
      <c r="N19" s="350"/>
      <c r="O19" s="350"/>
    </row>
    <row r="20" spans="1:15" s="28" customFormat="1" ht="42" customHeight="1">
      <c r="A20" s="368" t="s">
        <v>355</v>
      </c>
      <c r="B20" s="369"/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70"/>
    </row>
    <row r="21" spans="1:15" s="28" customFormat="1" ht="20.100000000000001" customHeight="1">
      <c r="A21" s="42" t="s">
        <v>299</v>
      </c>
      <c r="B21" s="324"/>
      <c r="C21" s="324"/>
      <c r="D21" s="367">
        <v>361</v>
      </c>
      <c r="E21" s="367"/>
      <c r="F21" s="342">
        <v>361</v>
      </c>
      <c r="G21" s="343"/>
      <c r="H21" s="342">
        <v>181</v>
      </c>
      <c r="I21" s="343"/>
      <c r="J21" s="371">
        <v>178</v>
      </c>
      <c r="K21" s="372"/>
      <c r="L21" s="324">
        <f>J21-H21</f>
        <v>-3</v>
      </c>
      <c r="M21" s="324"/>
      <c r="N21" s="324">
        <f>J21/H21*100</f>
        <v>98.342541436464089</v>
      </c>
      <c r="O21" s="324"/>
    </row>
    <row r="22" spans="1:15" s="28" customFormat="1" ht="40.5" customHeight="1">
      <c r="A22" s="42" t="s">
        <v>298</v>
      </c>
      <c r="B22" s="324"/>
      <c r="C22" s="324"/>
      <c r="D22" s="367">
        <v>889</v>
      </c>
      <c r="E22" s="367"/>
      <c r="F22" s="342">
        <v>1056</v>
      </c>
      <c r="G22" s="343"/>
      <c r="H22" s="342">
        <v>489</v>
      </c>
      <c r="I22" s="343"/>
      <c r="J22" s="371">
        <v>429</v>
      </c>
      <c r="K22" s="372"/>
      <c r="L22" s="324">
        <f t="shared" ref="L22:L23" si="2">J22-H22</f>
        <v>-60</v>
      </c>
      <c r="M22" s="324"/>
      <c r="N22" s="324">
        <f t="shared" ref="N22:N23" si="3">J22/H22*100</f>
        <v>87.730061349693258</v>
      </c>
      <c r="O22" s="324"/>
    </row>
    <row r="23" spans="1:15" s="28" customFormat="1" ht="20.100000000000001" customHeight="1">
      <c r="A23" s="42" t="s">
        <v>300</v>
      </c>
      <c r="B23" s="324"/>
      <c r="C23" s="324"/>
      <c r="D23" s="367">
        <v>3554</v>
      </c>
      <c r="E23" s="367"/>
      <c r="F23" s="342">
        <v>4297</v>
      </c>
      <c r="G23" s="343"/>
      <c r="H23" s="342">
        <v>1970</v>
      </c>
      <c r="I23" s="343"/>
      <c r="J23" s="371">
        <v>1923</v>
      </c>
      <c r="K23" s="372"/>
      <c r="L23" s="324">
        <f t="shared" si="2"/>
        <v>-47</v>
      </c>
      <c r="M23" s="324"/>
      <c r="N23" s="324">
        <f t="shared" si="3"/>
        <v>97.614213197969548</v>
      </c>
      <c r="O23" s="324"/>
    </row>
    <row r="24" spans="1:15" s="28" customFormat="1" ht="45" customHeight="1">
      <c r="A24" s="368" t="s">
        <v>330</v>
      </c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369"/>
      <c r="O24" s="370"/>
    </row>
    <row r="25" spans="1:15" s="28" customFormat="1" ht="20.100000000000001" customHeight="1">
      <c r="A25" s="42" t="s">
        <v>299</v>
      </c>
      <c r="B25" s="324"/>
      <c r="C25" s="324"/>
      <c r="D25" s="367">
        <v>440</v>
      </c>
      <c r="E25" s="367"/>
      <c r="F25" s="342">
        <v>441</v>
      </c>
      <c r="G25" s="343"/>
      <c r="H25" s="324">
        <v>220</v>
      </c>
      <c r="I25" s="324"/>
      <c r="J25" s="367">
        <v>217</v>
      </c>
      <c r="K25" s="367"/>
      <c r="L25" s="324">
        <f>J25-H25</f>
        <v>-3</v>
      </c>
      <c r="M25" s="324"/>
      <c r="N25" s="324">
        <f>J25/H25*100</f>
        <v>98.636363636363626</v>
      </c>
      <c r="O25" s="324"/>
    </row>
    <row r="26" spans="1:15" s="28" customFormat="1" ht="42.75" customHeight="1">
      <c r="A26" s="42" t="s">
        <v>298</v>
      </c>
      <c r="B26" s="324"/>
      <c r="C26" s="324"/>
      <c r="D26" s="367">
        <v>1085</v>
      </c>
      <c r="E26" s="367"/>
      <c r="F26" s="342">
        <v>1288</v>
      </c>
      <c r="G26" s="343"/>
      <c r="H26" s="324">
        <v>596</v>
      </c>
      <c r="I26" s="324"/>
      <c r="J26" s="367">
        <v>523</v>
      </c>
      <c r="K26" s="367"/>
      <c r="L26" s="324">
        <f t="shared" ref="L26:L27" si="4">J26-H26</f>
        <v>-73</v>
      </c>
      <c r="M26" s="324"/>
      <c r="N26" s="324">
        <f t="shared" ref="N26:N27" si="5">J26/H26*100</f>
        <v>87.75167785234899</v>
      </c>
      <c r="O26" s="324"/>
    </row>
    <row r="27" spans="1:15" s="28" customFormat="1" ht="20.100000000000001" customHeight="1">
      <c r="A27" s="42" t="s">
        <v>300</v>
      </c>
      <c r="B27" s="324"/>
      <c r="C27" s="324"/>
      <c r="D27" s="367">
        <v>4317</v>
      </c>
      <c r="E27" s="367"/>
      <c r="F27" s="342">
        <v>5204</v>
      </c>
      <c r="G27" s="343"/>
      <c r="H27" s="324">
        <v>2388</v>
      </c>
      <c r="I27" s="324"/>
      <c r="J27" s="367">
        <v>2346</v>
      </c>
      <c r="K27" s="367"/>
      <c r="L27" s="324">
        <f t="shared" si="4"/>
        <v>-42</v>
      </c>
      <c r="M27" s="324"/>
      <c r="N27" s="324">
        <f t="shared" si="5"/>
        <v>98.241206030150749</v>
      </c>
      <c r="O27" s="324"/>
    </row>
    <row r="28" spans="1:15" s="28" customFormat="1" ht="67.5" customHeight="1">
      <c r="A28" s="368" t="s">
        <v>507</v>
      </c>
      <c r="B28" s="369"/>
      <c r="C28" s="369"/>
      <c r="D28" s="369"/>
      <c r="E28" s="369"/>
      <c r="F28" s="369"/>
      <c r="G28" s="369"/>
      <c r="H28" s="369"/>
      <c r="I28" s="369"/>
      <c r="J28" s="369"/>
      <c r="K28" s="369"/>
      <c r="L28" s="369"/>
      <c r="M28" s="369"/>
      <c r="N28" s="369"/>
      <c r="O28" s="370"/>
    </row>
    <row r="29" spans="1:15" s="28" customFormat="1" ht="20.100000000000001" customHeight="1">
      <c r="A29" s="201" t="s">
        <v>299</v>
      </c>
      <c r="B29" s="367"/>
      <c r="C29" s="367"/>
      <c r="D29" s="367">
        <v>30121</v>
      </c>
      <c r="E29" s="367"/>
      <c r="F29" s="371">
        <v>30121</v>
      </c>
      <c r="G29" s="372"/>
      <c r="H29" s="371">
        <v>30121</v>
      </c>
      <c r="I29" s="372"/>
      <c r="J29" s="371">
        <v>29052</v>
      </c>
      <c r="K29" s="372"/>
      <c r="L29" s="367">
        <f>J29-H29</f>
        <v>-1069</v>
      </c>
      <c r="M29" s="367"/>
      <c r="N29" s="367">
        <f>J29/H29*100</f>
        <v>96.450981043126063</v>
      </c>
      <c r="O29" s="367"/>
    </row>
    <row r="30" spans="1:15" s="28" customFormat="1" ht="45" customHeight="1">
      <c r="A30" s="220" t="s">
        <v>298</v>
      </c>
      <c r="B30" s="324"/>
      <c r="C30" s="324"/>
      <c r="D30" s="367">
        <v>15793</v>
      </c>
      <c r="E30" s="367"/>
      <c r="F30" s="342">
        <v>17423</v>
      </c>
      <c r="G30" s="343"/>
      <c r="H30" s="342">
        <v>16134</v>
      </c>
      <c r="I30" s="343"/>
      <c r="J30" s="342">
        <v>18728</v>
      </c>
      <c r="K30" s="343"/>
      <c r="L30" s="367">
        <f t="shared" ref="L30:L31" si="6">J30-H30</f>
        <v>2594</v>
      </c>
      <c r="M30" s="367"/>
      <c r="N30" s="367">
        <f t="shared" ref="N30:N31" si="7">J30/H30*100</f>
        <v>116.07784802280898</v>
      </c>
      <c r="O30" s="367"/>
    </row>
    <row r="31" spans="1:15" s="28" customFormat="1" ht="20.100000000000001" customHeight="1">
      <c r="A31" s="220" t="s">
        <v>300</v>
      </c>
      <c r="B31" s="324"/>
      <c r="C31" s="324"/>
      <c r="D31" s="367">
        <v>7280</v>
      </c>
      <c r="E31" s="367"/>
      <c r="F31" s="342">
        <v>8961</v>
      </c>
      <c r="G31" s="343"/>
      <c r="H31" s="342">
        <v>8069</v>
      </c>
      <c r="I31" s="343"/>
      <c r="J31" s="342">
        <v>8603</v>
      </c>
      <c r="K31" s="343"/>
      <c r="L31" s="367">
        <f t="shared" si="6"/>
        <v>534</v>
      </c>
      <c r="M31" s="367"/>
      <c r="N31" s="367">
        <f t="shared" si="7"/>
        <v>106.61792043623745</v>
      </c>
      <c r="O31" s="367"/>
    </row>
    <row r="32" spans="1:15" s="28" customFormat="1" ht="42.75" customHeight="1">
      <c r="A32" s="368" t="s">
        <v>497</v>
      </c>
      <c r="B32" s="369"/>
      <c r="C32" s="369"/>
      <c r="D32" s="369"/>
      <c r="E32" s="369"/>
      <c r="F32" s="369"/>
      <c r="G32" s="369"/>
      <c r="H32" s="369"/>
      <c r="I32" s="369"/>
      <c r="J32" s="369"/>
      <c r="K32" s="369"/>
      <c r="L32" s="369"/>
      <c r="M32" s="369"/>
      <c r="N32" s="369"/>
      <c r="O32" s="370"/>
    </row>
    <row r="33" spans="1:15" s="28" customFormat="1" ht="20.100000000000001" customHeight="1">
      <c r="A33" s="220" t="s">
        <v>299</v>
      </c>
      <c r="B33" s="324"/>
      <c r="C33" s="324"/>
      <c r="D33" s="367">
        <v>30121</v>
      </c>
      <c r="E33" s="367"/>
      <c r="F33" s="342">
        <v>30121</v>
      </c>
      <c r="G33" s="343"/>
      <c r="H33" s="324">
        <v>30121</v>
      </c>
      <c r="I33" s="324"/>
      <c r="J33" s="324">
        <v>29052</v>
      </c>
      <c r="K33" s="324"/>
      <c r="L33" s="324">
        <f>J33-H33</f>
        <v>-1069</v>
      </c>
      <c r="M33" s="324"/>
      <c r="N33" s="324">
        <f>J33/H33*100</f>
        <v>96.450981043126063</v>
      </c>
      <c r="O33" s="324"/>
    </row>
    <row r="34" spans="1:15" s="28" customFormat="1" ht="42" customHeight="1">
      <c r="A34" s="220" t="s">
        <v>298</v>
      </c>
      <c r="B34" s="324"/>
      <c r="C34" s="324"/>
      <c r="D34" s="367">
        <v>15956</v>
      </c>
      <c r="E34" s="367"/>
      <c r="F34" s="342">
        <v>17598</v>
      </c>
      <c r="G34" s="343"/>
      <c r="H34" s="324">
        <v>16296</v>
      </c>
      <c r="I34" s="324"/>
      <c r="J34" s="324">
        <v>18911</v>
      </c>
      <c r="K34" s="324"/>
      <c r="L34" s="324">
        <f t="shared" ref="L34:L35" si="8">J34-H34</f>
        <v>2615</v>
      </c>
      <c r="M34" s="324"/>
      <c r="N34" s="324">
        <f t="shared" ref="N34:N35" si="9">J34/H34*100</f>
        <v>116.04688267059402</v>
      </c>
      <c r="O34" s="324"/>
    </row>
    <row r="35" spans="1:15" s="28" customFormat="1" ht="27.75" customHeight="1">
      <c r="A35" s="220" t="s">
        <v>300</v>
      </c>
      <c r="B35" s="324"/>
      <c r="C35" s="324"/>
      <c r="D35" s="324">
        <v>7525</v>
      </c>
      <c r="E35" s="324"/>
      <c r="F35" s="342">
        <v>9386</v>
      </c>
      <c r="G35" s="343"/>
      <c r="H35" s="324">
        <v>8178</v>
      </c>
      <c r="I35" s="324"/>
      <c r="J35" s="324">
        <v>8943</v>
      </c>
      <c r="K35" s="324"/>
      <c r="L35" s="324">
        <f t="shared" si="8"/>
        <v>765</v>
      </c>
      <c r="M35" s="324"/>
      <c r="N35" s="324">
        <f t="shared" si="9"/>
        <v>109.35436537050624</v>
      </c>
      <c r="O35" s="324"/>
    </row>
    <row r="36" spans="1:15" s="28" customFormat="1" ht="7.5" customHeight="1">
      <c r="A36" s="31"/>
      <c r="B36" s="31"/>
      <c r="C36" s="31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66"/>
      <c r="O36" s="66"/>
    </row>
    <row r="37" spans="1:15" ht="22.5" customHeight="1">
      <c r="A37" s="334" t="s">
        <v>338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334"/>
      <c r="N37" s="334"/>
      <c r="O37" s="334"/>
    </row>
    <row r="38" spans="1:15" ht="11.25" customHeight="1">
      <c r="A38" s="75"/>
      <c r="B38" s="75"/>
      <c r="C38" s="75"/>
      <c r="D38" s="75"/>
      <c r="E38" s="75"/>
      <c r="F38" s="75"/>
      <c r="G38" s="75"/>
      <c r="H38" s="75"/>
      <c r="I38" s="75"/>
    </row>
    <row r="39" spans="1:15" ht="30.75" customHeight="1">
      <c r="A39" s="341" t="s">
        <v>361</v>
      </c>
      <c r="B39" s="341"/>
      <c r="C39" s="341"/>
      <c r="D39" s="341"/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</row>
    <row r="40" spans="1:15" ht="30.75" customHeight="1">
      <c r="A40" s="76" t="s">
        <v>133</v>
      </c>
      <c r="B40" s="338" t="s">
        <v>362</v>
      </c>
      <c r="C40" s="339"/>
      <c r="D40" s="339"/>
      <c r="E40" s="340"/>
      <c r="F40" s="335" t="s">
        <v>82</v>
      </c>
      <c r="G40" s="335"/>
      <c r="H40" s="335"/>
      <c r="I40" s="335"/>
      <c r="J40" s="335"/>
      <c r="K40" s="335"/>
      <c r="L40" s="335"/>
      <c r="M40" s="335"/>
      <c r="N40" s="335"/>
      <c r="O40" s="335"/>
    </row>
    <row r="41" spans="1:15" ht="17.25" customHeight="1">
      <c r="A41" s="76">
        <v>1</v>
      </c>
      <c r="B41" s="336">
        <v>2</v>
      </c>
      <c r="C41" s="337"/>
      <c r="D41" s="337"/>
      <c r="E41" s="337"/>
      <c r="F41" s="335">
        <v>3</v>
      </c>
      <c r="G41" s="335"/>
      <c r="H41" s="335"/>
      <c r="I41" s="335"/>
      <c r="J41" s="335"/>
      <c r="K41" s="335"/>
      <c r="L41" s="335"/>
      <c r="M41" s="335"/>
      <c r="N41" s="335"/>
      <c r="O41" s="335"/>
    </row>
    <row r="42" spans="1:15" ht="20.100000000000001" customHeight="1">
      <c r="A42" s="77"/>
      <c r="B42" s="332"/>
      <c r="C42" s="333"/>
      <c r="D42" s="333"/>
      <c r="E42" s="333"/>
      <c r="F42" s="331"/>
      <c r="G42" s="331"/>
      <c r="H42" s="331"/>
      <c r="I42" s="331"/>
      <c r="J42" s="331"/>
      <c r="K42" s="331"/>
      <c r="L42" s="331"/>
      <c r="M42" s="331"/>
      <c r="N42" s="331"/>
      <c r="O42" s="331"/>
    </row>
    <row r="43" spans="1:15" ht="20.100000000000001" hidden="1" customHeight="1" outlineLevel="1">
      <c r="A43" s="78"/>
      <c r="B43" s="79"/>
      <c r="C43" s="79"/>
      <c r="D43" s="79"/>
      <c r="E43" s="79"/>
      <c r="F43" s="80"/>
      <c r="G43" s="80"/>
      <c r="H43" s="80"/>
      <c r="I43" s="80"/>
      <c r="J43" s="80"/>
      <c r="K43" s="80"/>
      <c r="L43" s="80"/>
      <c r="M43" s="374" t="s">
        <v>237</v>
      </c>
      <c r="N43" s="374"/>
      <c r="O43" s="374"/>
    </row>
    <row r="44" spans="1:15" ht="20.100000000000001" hidden="1" customHeight="1" outlineLevel="1">
      <c r="A44" s="78"/>
      <c r="B44" s="79"/>
      <c r="C44" s="79"/>
      <c r="D44" s="79"/>
      <c r="E44" s="79"/>
      <c r="F44" s="80"/>
      <c r="G44" s="80"/>
      <c r="H44" s="80"/>
      <c r="I44" s="80"/>
      <c r="J44" s="80"/>
      <c r="K44" s="80"/>
      <c r="L44" s="80"/>
      <c r="M44" s="375" t="s">
        <v>289</v>
      </c>
      <c r="N44" s="375"/>
      <c r="O44" s="375"/>
    </row>
    <row r="45" spans="1:15" collapsed="1">
      <c r="A45" s="311" t="s">
        <v>247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</row>
    <row r="47" spans="1:15" ht="52.5" customHeight="1">
      <c r="A47" s="362" t="s">
        <v>283</v>
      </c>
      <c r="B47" s="363"/>
      <c r="C47" s="320"/>
      <c r="D47" s="312" t="s">
        <v>238</v>
      </c>
      <c r="E47" s="312"/>
      <c r="F47" s="312"/>
      <c r="G47" s="312" t="s">
        <v>234</v>
      </c>
      <c r="H47" s="312"/>
      <c r="I47" s="312"/>
      <c r="J47" s="312" t="s">
        <v>290</v>
      </c>
      <c r="K47" s="312"/>
      <c r="L47" s="312"/>
      <c r="M47" s="322" t="s">
        <v>291</v>
      </c>
      <c r="N47" s="323"/>
      <c r="O47" s="294" t="s">
        <v>313</v>
      </c>
    </row>
    <row r="48" spans="1:15" ht="189.75" customHeight="1">
      <c r="A48" s="364"/>
      <c r="B48" s="365"/>
      <c r="C48" s="321"/>
      <c r="D48" s="38" t="s">
        <v>316</v>
      </c>
      <c r="E48" s="38" t="s">
        <v>315</v>
      </c>
      <c r="F48" s="38" t="s">
        <v>314</v>
      </c>
      <c r="G48" s="38" t="s">
        <v>316</v>
      </c>
      <c r="H48" s="38" t="s">
        <v>315</v>
      </c>
      <c r="I48" s="38" t="s">
        <v>314</v>
      </c>
      <c r="J48" s="38" t="s">
        <v>316</v>
      </c>
      <c r="K48" s="38" t="s">
        <v>315</v>
      </c>
      <c r="L48" s="38" t="s">
        <v>314</v>
      </c>
      <c r="M48" s="38" t="s">
        <v>239</v>
      </c>
      <c r="N48" s="38" t="s">
        <v>240</v>
      </c>
      <c r="O48" s="366"/>
    </row>
    <row r="49" spans="1:15">
      <c r="A49" s="322">
        <v>1</v>
      </c>
      <c r="B49" s="328"/>
      <c r="C49" s="323"/>
      <c r="D49" s="38">
        <v>4</v>
      </c>
      <c r="E49" s="38">
        <v>5</v>
      </c>
      <c r="F49" s="38">
        <v>6</v>
      </c>
      <c r="G49" s="38">
        <v>7</v>
      </c>
      <c r="H49" s="34">
        <v>8</v>
      </c>
      <c r="I49" s="34">
        <v>9</v>
      </c>
      <c r="J49" s="34">
        <v>10</v>
      </c>
      <c r="K49" s="34">
        <v>11</v>
      </c>
      <c r="L49" s="34">
        <v>12</v>
      </c>
      <c r="M49" s="34">
        <v>13</v>
      </c>
      <c r="N49" s="34">
        <v>14</v>
      </c>
      <c r="O49" s="34">
        <v>15</v>
      </c>
    </row>
    <row r="50" spans="1:15" ht="20.25" customHeight="1">
      <c r="A50" s="354" t="s">
        <v>466</v>
      </c>
      <c r="B50" s="355"/>
      <c r="C50" s="356"/>
      <c r="D50" s="38">
        <v>3600</v>
      </c>
      <c r="E50" s="38">
        <v>6207</v>
      </c>
      <c r="F50" s="218">
        <v>580</v>
      </c>
      <c r="G50" s="215">
        <v>3371</v>
      </c>
      <c r="H50" s="34">
        <v>6482</v>
      </c>
      <c r="I50" s="213">
        <v>520</v>
      </c>
      <c r="J50" s="34">
        <f>G50-D50</f>
        <v>-229</v>
      </c>
      <c r="K50" s="34">
        <f>H50-E50</f>
        <v>275</v>
      </c>
      <c r="L50" s="34">
        <f>I50-F50</f>
        <v>-60</v>
      </c>
      <c r="M50" s="194">
        <f>G50/D50*100</f>
        <v>93.6388888888889</v>
      </c>
      <c r="N50" s="34">
        <v>89.7</v>
      </c>
      <c r="O50" s="34"/>
    </row>
    <row r="51" spans="1:15" ht="20.100000000000001" customHeight="1">
      <c r="A51" s="354" t="s">
        <v>465</v>
      </c>
      <c r="B51" s="355"/>
      <c r="C51" s="356"/>
      <c r="D51" s="40">
        <v>0</v>
      </c>
      <c r="E51" s="40">
        <v>0</v>
      </c>
      <c r="F51" s="219">
        <v>0</v>
      </c>
      <c r="G51" s="216">
        <v>0</v>
      </c>
      <c r="H51" s="40">
        <v>0</v>
      </c>
      <c r="I51" s="214">
        <v>0</v>
      </c>
      <c r="J51" s="40">
        <v>0</v>
      </c>
      <c r="K51" s="232">
        <f t="shared" ref="K51" si="10">E51-H51</f>
        <v>0</v>
      </c>
      <c r="L51" s="232">
        <f t="shared" ref="L51" si="11">F51-I51</f>
        <v>0</v>
      </c>
      <c r="M51" s="41">
        <v>0</v>
      </c>
      <c r="N51" s="232">
        <v>0</v>
      </c>
      <c r="O51" s="40"/>
    </row>
    <row r="52" spans="1:15" s="202" customFormat="1" ht="25.5" customHeight="1">
      <c r="A52" s="251" t="s">
        <v>509</v>
      </c>
      <c r="B52" s="233"/>
      <c r="C52" s="234"/>
      <c r="D52" s="211">
        <v>200</v>
      </c>
      <c r="E52" s="203">
        <v>156</v>
      </c>
      <c r="F52" s="211">
        <v>1280</v>
      </c>
      <c r="G52" s="216">
        <v>214</v>
      </c>
      <c r="H52" s="203">
        <v>145</v>
      </c>
      <c r="I52" s="214">
        <v>1478</v>
      </c>
      <c r="J52" s="203">
        <f>G52-D52</f>
        <v>14</v>
      </c>
      <c r="K52" s="236">
        <f>H52-E52</f>
        <v>-11</v>
      </c>
      <c r="L52" s="235">
        <f>I52-F52</f>
        <v>198</v>
      </c>
      <c r="M52" s="194">
        <f>G52/D52*100</f>
        <v>107</v>
      </c>
      <c r="N52" s="232">
        <v>92.9</v>
      </c>
      <c r="O52" s="203"/>
    </row>
    <row r="53" spans="1:15" ht="24.95" customHeight="1">
      <c r="A53" s="351" t="s">
        <v>54</v>
      </c>
      <c r="B53" s="352"/>
      <c r="C53" s="353"/>
      <c r="D53" s="81">
        <f>SUM(D50:D52)</f>
        <v>3800</v>
      </c>
      <c r="E53" s="40"/>
      <c r="F53" s="81">
        <f>SUM(F50:F52)</f>
        <v>1860</v>
      </c>
      <c r="G53" s="81">
        <f>SUM(G50:G52)</f>
        <v>3585</v>
      </c>
      <c r="H53" s="81"/>
      <c r="I53" s="81">
        <f>SUM(I50:I52)</f>
        <v>1998</v>
      </c>
      <c r="J53" s="81">
        <f>G53-D53</f>
        <v>-215</v>
      </c>
      <c r="K53" s="81"/>
      <c r="L53" s="81">
        <f>SUM(L50:L52)</f>
        <v>138</v>
      </c>
      <c r="M53" s="82">
        <v>100</v>
      </c>
      <c r="N53" s="82">
        <v>100</v>
      </c>
      <c r="O53" s="81"/>
    </row>
    <row r="54" spans="1:15">
      <c r="A54" s="29"/>
      <c r="B54" s="83"/>
      <c r="C54" s="83"/>
      <c r="D54" s="83"/>
      <c r="E54" s="83"/>
      <c r="F54" s="36"/>
      <c r="G54" s="36"/>
      <c r="H54" s="36"/>
      <c r="I54" s="44"/>
      <c r="J54" s="44"/>
      <c r="K54" s="44"/>
      <c r="L54" s="44"/>
      <c r="M54" s="44"/>
      <c r="N54" s="44"/>
      <c r="O54" s="44"/>
    </row>
    <row r="55" spans="1:15">
      <c r="A55" s="311" t="s">
        <v>71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</row>
    <row r="57" spans="1:15" ht="56.25" customHeight="1">
      <c r="A57" s="38" t="s">
        <v>122</v>
      </c>
      <c r="B57" s="312" t="s">
        <v>70</v>
      </c>
      <c r="C57" s="312"/>
      <c r="D57" s="312" t="s">
        <v>65</v>
      </c>
      <c r="E57" s="312"/>
      <c r="F57" s="312" t="s">
        <v>66</v>
      </c>
      <c r="G57" s="312"/>
      <c r="H57" s="312" t="s">
        <v>86</v>
      </c>
      <c r="I57" s="312"/>
      <c r="J57" s="312"/>
      <c r="K57" s="322" t="s">
        <v>83</v>
      </c>
      <c r="L57" s="323"/>
      <c r="M57" s="322" t="s">
        <v>33</v>
      </c>
      <c r="N57" s="328"/>
      <c r="O57" s="323"/>
    </row>
    <row r="58" spans="1:15">
      <c r="A58" s="34">
        <v>1</v>
      </c>
      <c r="B58" s="335">
        <v>2</v>
      </c>
      <c r="C58" s="335"/>
      <c r="D58" s="335">
        <v>3</v>
      </c>
      <c r="E58" s="335"/>
      <c r="F58" s="335">
        <v>4</v>
      </c>
      <c r="G58" s="335"/>
      <c r="H58" s="335">
        <v>5</v>
      </c>
      <c r="I58" s="335"/>
      <c r="J58" s="335"/>
      <c r="K58" s="335">
        <v>6</v>
      </c>
      <c r="L58" s="335"/>
      <c r="M58" s="336">
        <v>7</v>
      </c>
      <c r="N58" s="337"/>
      <c r="O58" s="348"/>
    </row>
    <row r="59" spans="1:15">
      <c r="A59" s="49"/>
      <c r="B59" s="331"/>
      <c r="C59" s="331"/>
      <c r="D59" s="324"/>
      <c r="E59" s="324"/>
      <c r="F59" s="350" t="s">
        <v>255</v>
      </c>
      <c r="G59" s="350"/>
      <c r="H59" s="349"/>
      <c r="I59" s="349"/>
      <c r="J59" s="349"/>
      <c r="K59" s="342"/>
      <c r="L59" s="343"/>
      <c r="M59" s="324"/>
      <c r="N59" s="324"/>
      <c r="O59" s="324"/>
    </row>
    <row r="60" spans="1:15">
      <c r="A60" s="49"/>
      <c r="B60" s="358"/>
      <c r="C60" s="359"/>
      <c r="D60" s="342"/>
      <c r="E60" s="343"/>
      <c r="F60" s="360"/>
      <c r="G60" s="361"/>
      <c r="H60" s="344"/>
      <c r="I60" s="345"/>
      <c r="J60" s="346"/>
      <c r="K60" s="342"/>
      <c r="L60" s="343"/>
      <c r="M60" s="342"/>
      <c r="N60" s="347"/>
      <c r="O60" s="343"/>
    </row>
    <row r="61" spans="1:15">
      <c r="A61" s="49"/>
      <c r="B61" s="332"/>
      <c r="C61" s="373"/>
      <c r="D61" s="342"/>
      <c r="E61" s="343"/>
      <c r="F61" s="360"/>
      <c r="G61" s="361"/>
      <c r="H61" s="344"/>
      <c r="I61" s="345"/>
      <c r="J61" s="346"/>
      <c r="K61" s="342"/>
      <c r="L61" s="343"/>
      <c r="M61" s="342"/>
      <c r="N61" s="347"/>
      <c r="O61" s="343"/>
    </row>
    <row r="62" spans="1:15">
      <c r="A62" s="49"/>
      <c r="B62" s="331"/>
      <c r="C62" s="331"/>
      <c r="D62" s="324"/>
      <c r="E62" s="324"/>
      <c r="F62" s="350"/>
      <c r="G62" s="350"/>
      <c r="H62" s="349"/>
      <c r="I62" s="349"/>
      <c r="J62" s="349"/>
      <c r="K62" s="342"/>
      <c r="L62" s="343"/>
      <c r="M62" s="324"/>
      <c r="N62" s="324"/>
      <c r="O62" s="324"/>
    </row>
    <row r="63" spans="1:15">
      <c r="A63" s="33" t="s">
        <v>54</v>
      </c>
      <c r="B63" s="335" t="s">
        <v>34</v>
      </c>
      <c r="C63" s="335"/>
      <c r="D63" s="335" t="s">
        <v>34</v>
      </c>
      <c r="E63" s="335"/>
      <c r="F63" s="335" t="s">
        <v>34</v>
      </c>
      <c r="G63" s="335"/>
      <c r="H63" s="349"/>
      <c r="I63" s="349"/>
      <c r="J63" s="349"/>
      <c r="K63" s="342"/>
      <c r="L63" s="343"/>
      <c r="M63" s="324"/>
      <c r="N63" s="324"/>
      <c r="O63" s="324"/>
    </row>
    <row r="64" spans="1:15">
      <c r="A64" s="36"/>
      <c r="B64" s="30"/>
      <c r="C64" s="30"/>
      <c r="D64" s="30"/>
      <c r="E64" s="30"/>
      <c r="F64" s="30"/>
      <c r="G64" s="30"/>
      <c r="H64" s="30"/>
      <c r="I64" s="30"/>
      <c r="J64" s="30"/>
      <c r="K64" s="28"/>
      <c r="L64" s="28"/>
      <c r="M64" s="28"/>
      <c r="N64" s="28"/>
      <c r="O64" s="28"/>
    </row>
    <row r="65" spans="1:15">
      <c r="A65" s="311" t="s">
        <v>72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</row>
    <row r="66" spans="1:15" ht="15" customHeight="1">
      <c r="A66" s="44"/>
      <c r="B66" s="44"/>
      <c r="C66" s="44"/>
      <c r="D66" s="44"/>
      <c r="E66" s="44"/>
      <c r="F66" s="44"/>
      <c r="G66" s="44"/>
      <c r="H66" s="44"/>
      <c r="I66" s="84"/>
    </row>
    <row r="67" spans="1:15" ht="42.75" customHeight="1">
      <c r="A67" s="312" t="s">
        <v>64</v>
      </c>
      <c r="B67" s="312"/>
      <c r="C67" s="312"/>
      <c r="D67" s="312" t="s">
        <v>241</v>
      </c>
      <c r="E67" s="312"/>
      <c r="F67" s="312" t="s">
        <v>242</v>
      </c>
      <c r="G67" s="312"/>
      <c r="H67" s="312"/>
      <c r="I67" s="312"/>
      <c r="J67" s="312" t="s">
        <v>245</v>
      </c>
      <c r="K67" s="312"/>
      <c r="L67" s="312"/>
      <c r="M67" s="312"/>
      <c r="N67" s="312" t="s">
        <v>246</v>
      </c>
      <c r="O67" s="312"/>
    </row>
    <row r="68" spans="1:15" ht="42.75" customHeight="1">
      <c r="A68" s="312"/>
      <c r="B68" s="312"/>
      <c r="C68" s="312"/>
      <c r="D68" s="312"/>
      <c r="E68" s="312"/>
      <c r="F68" s="335" t="s">
        <v>243</v>
      </c>
      <c r="G68" s="335"/>
      <c r="H68" s="312" t="s">
        <v>244</v>
      </c>
      <c r="I68" s="312"/>
      <c r="J68" s="335" t="s">
        <v>243</v>
      </c>
      <c r="K68" s="335"/>
      <c r="L68" s="312" t="s">
        <v>244</v>
      </c>
      <c r="M68" s="312"/>
      <c r="N68" s="312"/>
      <c r="O68" s="312"/>
    </row>
    <row r="69" spans="1:15">
      <c r="A69" s="312">
        <v>1</v>
      </c>
      <c r="B69" s="312"/>
      <c r="C69" s="312"/>
      <c r="D69" s="322">
        <v>2</v>
      </c>
      <c r="E69" s="323"/>
      <c r="F69" s="322">
        <v>3</v>
      </c>
      <c r="G69" s="323"/>
      <c r="H69" s="336">
        <v>4</v>
      </c>
      <c r="I69" s="348"/>
      <c r="J69" s="336">
        <v>5</v>
      </c>
      <c r="K69" s="348"/>
      <c r="L69" s="336">
        <v>6</v>
      </c>
      <c r="M69" s="348"/>
      <c r="N69" s="336">
        <v>7</v>
      </c>
      <c r="O69" s="348"/>
    </row>
    <row r="70" spans="1:15" ht="20.100000000000001" customHeight="1">
      <c r="A70" s="357" t="s">
        <v>310</v>
      </c>
      <c r="B70" s="357"/>
      <c r="C70" s="357"/>
      <c r="D70" s="342"/>
      <c r="E70" s="343"/>
      <c r="F70" s="342"/>
      <c r="G70" s="343"/>
      <c r="H70" s="342"/>
      <c r="I70" s="343"/>
      <c r="J70" s="342"/>
      <c r="K70" s="343"/>
      <c r="L70" s="342"/>
      <c r="M70" s="343"/>
      <c r="N70" s="342"/>
      <c r="O70" s="343"/>
    </row>
    <row r="71" spans="1:15" ht="20.100000000000001" customHeight="1">
      <c r="A71" s="357" t="s">
        <v>100</v>
      </c>
      <c r="B71" s="357"/>
      <c r="C71" s="357"/>
      <c r="D71" s="342"/>
      <c r="E71" s="343"/>
      <c r="F71" s="342"/>
      <c r="G71" s="343"/>
      <c r="H71" s="342"/>
      <c r="I71" s="343"/>
      <c r="J71" s="342"/>
      <c r="K71" s="343"/>
      <c r="L71" s="342"/>
      <c r="M71" s="343"/>
      <c r="N71" s="342"/>
      <c r="O71" s="343"/>
    </row>
    <row r="72" spans="1:15" ht="20.100000000000001" customHeight="1">
      <c r="A72" s="357"/>
      <c r="B72" s="357"/>
      <c r="C72" s="357"/>
      <c r="D72" s="342"/>
      <c r="E72" s="343"/>
      <c r="F72" s="342"/>
      <c r="G72" s="343"/>
      <c r="H72" s="342"/>
      <c r="I72" s="343"/>
      <c r="J72" s="342"/>
      <c r="K72" s="343"/>
      <c r="L72" s="342"/>
      <c r="M72" s="343"/>
      <c r="N72" s="342"/>
      <c r="O72" s="343"/>
    </row>
    <row r="73" spans="1:15" ht="20.100000000000001" customHeight="1">
      <c r="A73" s="357" t="s">
        <v>311</v>
      </c>
      <c r="B73" s="357"/>
      <c r="C73" s="357"/>
      <c r="D73" s="342"/>
      <c r="E73" s="343"/>
      <c r="F73" s="342"/>
      <c r="G73" s="343"/>
      <c r="H73" s="342"/>
      <c r="I73" s="343"/>
      <c r="J73" s="342"/>
      <c r="K73" s="343"/>
      <c r="L73" s="342"/>
      <c r="M73" s="343"/>
      <c r="N73" s="342"/>
      <c r="O73" s="343"/>
    </row>
    <row r="74" spans="1:15" ht="20.100000000000001" customHeight="1">
      <c r="A74" s="357" t="s">
        <v>354</v>
      </c>
      <c r="B74" s="357"/>
      <c r="C74" s="357"/>
      <c r="D74" s="342"/>
      <c r="E74" s="343"/>
      <c r="F74" s="342"/>
      <c r="G74" s="343"/>
      <c r="H74" s="342"/>
      <c r="I74" s="343"/>
      <c r="J74" s="342"/>
      <c r="K74" s="343"/>
      <c r="L74" s="342"/>
      <c r="M74" s="343"/>
      <c r="N74" s="342"/>
      <c r="O74" s="343"/>
    </row>
    <row r="75" spans="1:15" ht="20.100000000000001" customHeight="1">
      <c r="A75" s="357"/>
      <c r="B75" s="357"/>
      <c r="C75" s="357"/>
      <c r="D75" s="342"/>
      <c r="E75" s="343"/>
      <c r="F75" s="342"/>
      <c r="G75" s="343"/>
      <c r="H75" s="342"/>
      <c r="I75" s="343"/>
      <c r="J75" s="342"/>
      <c r="K75" s="343"/>
      <c r="L75" s="342"/>
      <c r="M75" s="343"/>
      <c r="N75" s="342"/>
      <c r="O75" s="343"/>
    </row>
    <row r="76" spans="1:15" ht="20.100000000000001" customHeight="1">
      <c r="A76" s="357" t="s">
        <v>312</v>
      </c>
      <c r="B76" s="357"/>
      <c r="C76" s="357"/>
      <c r="D76" s="342"/>
      <c r="E76" s="343"/>
      <c r="F76" s="342"/>
      <c r="G76" s="343"/>
      <c r="H76" s="342"/>
      <c r="I76" s="343"/>
      <c r="J76" s="342"/>
      <c r="K76" s="343"/>
      <c r="L76" s="342"/>
      <c r="M76" s="343"/>
      <c r="N76" s="342"/>
      <c r="O76" s="343"/>
    </row>
    <row r="77" spans="1:15" ht="20.100000000000001" customHeight="1">
      <c r="A77" s="357" t="s">
        <v>100</v>
      </c>
      <c r="B77" s="357"/>
      <c r="C77" s="357"/>
      <c r="D77" s="342"/>
      <c r="E77" s="343"/>
      <c r="F77" s="342"/>
      <c r="G77" s="343"/>
      <c r="H77" s="342"/>
      <c r="I77" s="343"/>
      <c r="J77" s="342"/>
      <c r="K77" s="343"/>
      <c r="L77" s="342"/>
      <c r="M77" s="343"/>
      <c r="N77" s="342"/>
      <c r="O77" s="343"/>
    </row>
    <row r="78" spans="1:15" ht="20.100000000000001" customHeight="1">
      <c r="A78" s="357"/>
      <c r="B78" s="357"/>
      <c r="C78" s="357"/>
      <c r="D78" s="342"/>
      <c r="E78" s="343"/>
      <c r="F78" s="342"/>
      <c r="G78" s="343"/>
      <c r="H78" s="342"/>
      <c r="I78" s="343"/>
      <c r="J78" s="342"/>
      <c r="K78" s="343"/>
      <c r="L78" s="342"/>
      <c r="M78" s="343"/>
      <c r="N78" s="342"/>
      <c r="O78" s="343"/>
    </row>
    <row r="79" spans="1:15" ht="24.95" customHeight="1">
      <c r="A79" s="357" t="s">
        <v>54</v>
      </c>
      <c r="B79" s="357"/>
      <c r="C79" s="357"/>
      <c r="D79" s="342"/>
      <c r="E79" s="343"/>
      <c r="F79" s="342"/>
      <c r="G79" s="343"/>
      <c r="H79" s="342"/>
      <c r="I79" s="343"/>
      <c r="J79" s="342"/>
      <c r="K79" s="343"/>
      <c r="L79" s="342"/>
      <c r="M79" s="343"/>
      <c r="N79" s="342"/>
      <c r="O79" s="343"/>
    </row>
    <row r="80" spans="1:15">
      <c r="C80" s="85"/>
      <c r="D80" s="85"/>
      <c r="E80" s="85"/>
    </row>
    <row r="81" spans="3:5">
      <c r="C81" s="85"/>
      <c r="D81" s="85"/>
      <c r="E81" s="85"/>
    </row>
    <row r="82" spans="3:5">
      <c r="C82" s="85"/>
      <c r="D82" s="85"/>
      <c r="E82" s="85"/>
    </row>
    <row r="83" spans="3:5">
      <c r="C83" s="85"/>
      <c r="D83" s="85"/>
      <c r="E83" s="85"/>
    </row>
    <row r="84" spans="3:5">
      <c r="C84" s="85"/>
      <c r="D84" s="85"/>
      <c r="E84" s="85"/>
    </row>
    <row r="85" spans="3:5">
      <c r="C85" s="85"/>
      <c r="D85" s="85"/>
      <c r="E85" s="85"/>
    </row>
    <row r="86" spans="3:5">
      <c r="C86" s="85"/>
      <c r="D86" s="85"/>
      <c r="E86" s="85"/>
    </row>
    <row r="87" spans="3:5">
      <c r="C87" s="85"/>
      <c r="D87" s="85"/>
      <c r="E87" s="85"/>
    </row>
    <row r="88" spans="3:5">
      <c r="C88" s="85"/>
      <c r="D88" s="85"/>
      <c r="E88" s="85"/>
    </row>
    <row r="89" spans="3:5">
      <c r="C89" s="85"/>
      <c r="D89" s="85"/>
      <c r="E89" s="85"/>
    </row>
    <row r="90" spans="3:5">
      <c r="C90" s="85"/>
      <c r="D90" s="85"/>
      <c r="E90" s="85"/>
    </row>
    <row r="91" spans="3:5">
      <c r="C91" s="85"/>
      <c r="D91" s="85"/>
      <c r="E91" s="85"/>
    </row>
    <row r="92" spans="3:5">
      <c r="C92" s="85"/>
      <c r="D92" s="85"/>
      <c r="E92" s="85"/>
    </row>
    <row r="93" spans="3:5">
      <c r="C93" s="85"/>
      <c r="D93" s="85"/>
      <c r="E93" s="85"/>
    </row>
  </sheetData>
  <mergeCells count="306"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M47:N47"/>
    <mergeCell ref="B57:C57"/>
    <mergeCell ref="D57:E57"/>
    <mergeCell ref="A55:O55"/>
    <mergeCell ref="H34:I34"/>
    <mergeCell ref="B26:C26"/>
    <mergeCell ref="B27:C27"/>
    <mergeCell ref="B29:C29"/>
    <mergeCell ref="B31:C31"/>
    <mergeCell ref="B30:C30"/>
    <mergeCell ref="B18:C18"/>
    <mergeCell ref="B19:C19"/>
    <mergeCell ref="B21:C21"/>
    <mergeCell ref="B22:C22"/>
    <mergeCell ref="B23:C23"/>
    <mergeCell ref="D19:E19"/>
    <mergeCell ref="H29:I29"/>
    <mergeCell ref="H30:I30"/>
    <mergeCell ref="H31:I31"/>
    <mergeCell ref="H33:I33"/>
    <mergeCell ref="B25:C25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F33:G33"/>
    <mergeCell ref="L30:M30"/>
    <mergeCell ref="L31:M31"/>
    <mergeCell ref="L27:M27"/>
    <mergeCell ref="J23:K23"/>
    <mergeCell ref="J25:K25"/>
    <mergeCell ref="J26:K26"/>
    <mergeCell ref="J27:K27"/>
    <mergeCell ref="L23:M23"/>
    <mergeCell ref="L25:M25"/>
    <mergeCell ref="J29:K29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N19:O19"/>
    <mergeCell ref="N21:O21"/>
    <mergeCell ref="N22:O22"/>
    <mergeCell ref="L19:M19"/>
    <mergeCell ref="L21:M21"/>
    <mergeCell ref="L22:M22"/>
    <mergeCell ref="F19:G19"/>
    <mergeCell ref="M60:O60"/>
    <mergeCell ref="K58:L58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K59:L5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D47:F47"/>
    <mergeCell ref="A47:C48"/>
    <mergeCell ref="O47:O48"/>
    <mergeCell ref="F57:G57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L16:M16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L12:M12"/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view="pageBreakPreview" topLeftCell="A3" zoomScale="40" zoomScaleNormal="50" zoomScaleSheetLayoutView="40" workbookViewId="0">
      <selection activeCell="AR18" sqref="AR18"/>
    </sheetView>
  </sheetViews>
  <sheetFormatPr defaultRowHeight="20.25" outlineLevelRow="1"/>
  <cols>
    <col min="1" max="2" width="4.42578125" style="45" customWidth="1"/>
    <col min="3" max="3" width="28.7109375" style="45" customWidth="1"/>
    <col min="4" max="6" width="8.42578125" style="45" customWidth="1"/>
    <col min="7" max="9" width="11.28515625" style="45" customWidth="1"/>
    <col min="10" max="10" width="8.7109375" style="45" customWidth="1"/>
    <col min="11" max="11" width="7" style="45" customWidth="1"/>
    <col min="12" max="12" width="8.5703125" style="45" customWidth="1"/>
    <col min="13" max="13" width="12.28515625" style="45" customWidth="1"/>
    <col min="14" max="14" width="12.5703125" style="45" customWidth="1"/>
    <col min="15" max="15" width="14.5703125" style="45" customWidth="1"/>
    <col min="16" max="16" width="14" style="45" customWidth="1"/>
    <col min="17" max="17" width="12.5703125" style="45" customWidth="1"/>
    <col min="18" max="18" width="12.28515625" style="45" customWidth="1"/>
    <col min="19" max="19" width="14.5703125" style="45" customWidth="1"/>
    <col min="20" max="20" width="14" style="45" customWidth="1"/>
    <col min="21" max="21" width="12.5703125" style="45" customWidth="1"/>
    <col min="22" max="22" width="12.28515625" style="45" customWidth="1"/>
    <col min="23" max="23" width="14.85546875" style="45" customWidth="1"/>
    <col min="24" max="24" width="14" style="45" customWidth="1"/>
    <col min="25" max="25" width="12.5703125" style="45" customWidth="1"/>
    <col min="26" max="26" width="12.28515625" style="45" customWidth="1"/>
    <col min="27" max="27" width="14.5703125" style="45" customWidth="1"/>
    <col min="28" max="28" width="13.7109375" style="45" customWidth="1"/>
    <col min="29" max="29" width="12.28515625" style="45" customWidth="1"/>
    <col min="30" max="30" width="12" style="45" customWidth="1"/>
    <col min="31" max="31" width="14.5703125" style="45" customWidth="1"/>
    <col min="32" max="32" width="14" style="45" customWidth="1"/>
    <col min="33" max="16384" width="9.140625" style="45"/>
  </cols>
  <sheetData>
    <row r="1" spans="1:32" ht="18.75" hidden="1" customHeight="1" outlineLevel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R1" s="47"/>
      <c r="S1" s="47"/>
      <c r="T1" s="47"/>
      <c r="U1" s="47"/>
      <c r="V1" s="47"/>
      <c r="AD1" s="326" t="s">
        <v>237</v>
      </c>
      <c r="AE1" s="326"/>
      <c r="AF1" s="326"/>
    </row>
    <row r="2" spans="1:32" ht="18.75" hidden="1" customHeight="1" outlineLevel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R2" s="47"/>
      <c r="S2" s="47"/>
      <c r="T2" s="47"/>
      <c r="U2" s="47"/>
      <c r="V2" s="47"/>
      <c r="AD2" s="326"/>
      <c r="AE2" s="326"/>
      <c r="AF2" s="326"/>
    </row>
    <row r="3" spans="1:32" s="113" customFormat="1" ht="18.75" customHeight="1" collapsed="1">
      <c r="A3" s="259" t="s">
        <v>248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</row>
    <row r="4" spans="1:32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32" ht="27.75" customHeight="1">
      <c r="A5" s="406" t="s">
        <v>49</v>
      </c>
      <c r="B5" s="396" t="s">
        <v>192</v>
      </c>
      <c r="C5" s="398"/>
      <c r="D5" s="387" t="s">
        <v>193</v>
      </c>
      <c r="E5" s="418"/>
      <c r="F5" s="418"/>
      <c r="G5" s="270" t="s">
        <v>337</v>
      </c>
      <c r="H5" s="270"/>
      <c r="I5" s="270"/>
      <c r="J5" s="270"/>
      <c r="K5" s="270"/>
      <c r="L5" s="270"/>
      <c r="M5" s="270"/>
      <c r="N5" s="387" t="s">
        <v>194</v>
      </c>
      <c r="O5" s="418"/>
      <c r="P5" s="418"/>
      <c r="Q5" s="388"/>
      <c r="R5" s="420" t="s">
        <v>301</v>
      </c>
      <c r="S5" s="421"/>
      <c r="T5" s="421"/>
      <c r="U5" s="421"/>
      <c r="V5" s="421"/>
      <c r="W5" s="421"/>
      <c r="X5" s="421"/>
      <c r="Y5" s="421"/>
      <c r="Z5" s="421"/>
      <c r="AA5" s="421"/>
      <c r="AB5" s="421"/>
      <c r="AC5" s="421"/>
      <c r="AD5" s="421"/>
      <c r="AE5" s="421"/>
      <c r="AF5" s="422"/>
    </row>
    <row r="6" spans="1:32" ht="48.75" customHeight="1">
      <c r="A6" s="407"/>
      <c r="B6" s="402"/>
      <c r="C6" s="404"/>
      <c r="D6" s="391"/>
      <c r="E6" s="419"/>
      <c r="F6" s="419"/>
      <c r="G6" s="270"/>
      <c r="H6" s="270"/>
      <c r="I6" s="270"/>
      <c r="J6" s="270"/>
      <c r="K6" s="270"/>
      <c r="L6" s="270"/>
      <c r="M6" s="270"/>
      <c r="N6" s="391"/>
      <c r="O6" s="419"/>
      <c r="P6" s="419"/>
      <c r="Q6" s="392"/>
      <c r="R6" s="423" t="s">
        <v>195</v>
      </c>
      <c r="S6" s="424"/>
      <c r="T6" s="425"/>
      <c r="U6" s="423" t="s">
        <v>196</v>
      </c>
      <c r="V6" s="424"/>
      <c r="W6" s="425"/>
      <c r="X6" s="423" t="s">
        <v>38</v>
      </c>
      <c r="Y6" s="424"/>
      <c r="Z6" s="425"/>
      <c r="AA6" s="420" t="s">
        <v>197</v>
      </c>
      <c r="AB6" s="421"/>
      <c r="AC6" s="422"/>
      <c r="AD6" s="420" t="s">
        <v>198</v>
      </c>
      <c r="AE6" s="421"/>
      <c r="AF6" s="422"/>
    </row>
    <row r="7" spans="1:32" ht="18.75" customHeight="1">
      <c r="A7" s="88">
        <v>1</v>
      </c>
      <c r="B7" s="408">
        <v>2</v>
      </c>
      <c r="C7" s="409"/>
      <c r="D7" s="322">
        <v>3</v>
      </c>
      <c r="E7" s="328"/>
      <c r="F7" s="328"/>
      <c r="G7" s="312">
        <v>4</v>
      </c>
      <c r="H7" s="312"/>
      <c r="I7" s="312"/>
      <c r="J7" s="312"/>
      <c r="K7" s="312"/>
      <c r="L7" s="312"/>
      <c r="M7" s="312"/>
      <c r="N7" s="322">
        <v>5</v>
      </c>
      <c r="O7" s="328"/>
      <c r="P7" s="328"/>
      <c r="Q7" s="323"/>
      <c r="R7" s="322">
        <v>6</v>
      </c>
      <c r="S7" s="328"/>
      <c r="T7" s="323"/>
      <c r="U7" s="322">
        <v>7</v>
      </c>
      <c r="V7" s="328"/>
      <c r="W7" s="323"/>
      <c r="X7" s="336">
        <v>8</v>
      </c>
      <c r="Y7" s="337"/>
      <c r="Z7" s="348"/>
      <c r="AA7" s="336">
        <v>9</v>
      </c>
      <c r="AB7" s="337"/>
      <c r="AC7" s="348"/>
      <c r="AD7" s="336">
        <v>10</v>
      </c>
      <c r="AE7" s="337"/>
      <c r="AF7" s="348"/>
    </row>
    <row r="8" spans="1:32" ht="20.100000000000001" customHeight="1">
      <c r="A8" s="88"/>
      <c r="B8" s="410" t="s">
        <v>467</v>
      </c>
      <c r="C8" s="411"/>
      <c r="D8" s="344">
        <v>2008</v>
      </c>
      <c r="E8" s="345"/>
      <c r="F8" s="346"/>
      <c r="G8" s="349" t="s">
        <v>468</v>
      </c>
      <c r="H8" s="349"/>
      <c r="I8" s="349"/>
      <c r="J8" s="349"/>
      <c r="K8" s="349"/>
      <c r="L8" s="349"/>
      <c r="M8" s="349"/>
      <c r="N8" s="342">
        <v>44</v>
      </c>
      <c r="O8" s="347"/>
      <c r="P8" s="347"/>
      <c r="Q8" s="343"/>
      <c r="R8" s="342">
        <v>44</v>
      </c>
      <c r="S8" s="347"/>
      <c r="T8" s="343"/>
      <c r="U8" s="342"/>
      <c r="V8" s="347"/>
      <c r="W8" s="343"/>
      <c r="X8" s="342"/>
      <c r="Y8" s="347"/>
      <c r="Z8" s="343"/>
      <c r="AA8" s="342"/>
      <c r="AB8" s="347"/>
      <c r="AC8" s="343"/>
      <c r="AD8" s="342"/>
      <c r="AE8" s="347"/>
      <c r="AF8" s="343"/>
    </row>
    <row r="9" spans="1:32" ht="20.100000000000001" customHeight="1">
      <c r="A9" s="88"/>
      <c r="B9" s="410"/>
      <c r="C9" s="411"/>
      <c r="D9" s="344"/>
      <c r="E9" s="345"/>
      <c r="F9" s="345"/>
      <c r="G9" s="349"/>
      <c r="H9" s="349"/>
      <c r="I9" s="349"/>
      <c r="J9" s="349"/>
      <c r="K9" s="349"/>
      <c r="L9" s="349"/>
      <c r="M9" s="349"/>
      <c r="N9" s="342"/>
      <c r="O9" s="347"/>
      <c r="P9" s="347"/>
      <c r="Q9" s="343"/>
      <c r="R9" s="342"/>
      <c r="S9" s="347"/>
      <c r="T9" s="343"/>
      <c r="U9" s="342"/>
      <c r="V9" s="347"/>
      <c r="W9" s="343"/>
      <c r="X9" s="342"/>
      <c r="Y9" s="347"/>
      <c r="Z9" s="343"/>
      <c r="AA9" s="342"/>
      <c r="AB9" s="347"/>
      <c r="AC9" s="343"/>
      <c r="AD9" s="342"/>
      <c r="AE9" s="347"/>
      <c r="AF9" s="343"/>
    </row>
    <row r="10" spans="1:32" ht="20.100000000000001" customHeight="1">
      <c r="A10" s="88"/>
      <c r="B10" s="410"/>
      <c r="C10" s="411"/>
      <c r="D10" s="344"/>
      <c r="E10" s="345"/>
      <c r="F10" s="345"/>
      <c r="G10" s="349"/>
      <c r="H10" s="349"/>
      <c r="I10" s="349"/>
      <c r="J10" s="349"/>
      <c r="K10" s="349"/>
      <c r="L10" s="349"/>
      <c r="M10" s="349"/>
      <c r="N10" s="342"/>
      <c r="O10" s="347"/>
      <c r="P10" s="347"/>
      <c r="Q10" s="343"/>
      <c r="R10" s="342"/>
      <c r="S10" s="347"/>
      <c r="T10" s="343"/>
      <c r="U10" s="342"/>
      <c r="V10" s="347"/>
      <c r="W10" s="343"/>
      <c r="X10" s="342"/>
      <c r="Y10" s="347"/>
      <c r="Z10" s="343"/>
      <c r="AA10" s="342"/>
      <c r="AB10" s="347"/>
      <c r="AC10" s="343"/>
      <c r="AD10" s="342"/>
      <c r="AE10" s="347"/>
      <c r="AF10" s="343"/>
    </row>
    <row r="11" spans="1:32" ht="20.100000000000001" customHeight="1">
      <c r="A11" s="88"/>
      <c r="B11" s="410"/>
      <c r="C11" s="411"/>
      <c r="D11" s="344"/>
      <c r="E11" s="345"/>
      <c r="F11" s="345"/>
      <c r="G11" s="349"/>
      <c r="H11" s="349"/>
      <c r="I11" s="349"/>
      <c r="J11" s="349"/>
      <c r="K11" s="349"/>
      <c r="L11" s="349"/>
      <c r="M11" s="349"/>
      <c r="N11" s="342"/>
      <c r="O11" s="347"/>
      <c r="P11" s="347"/>
      <c r="Q11" s="343"/>
      <c r="R11" s="342"/>
      <c r="S11" s="347"/>
      <c r="T11" s="343"/>
      <c r="U11" s="342"/>
      <c r="V11" s="347"/>
      <c r="W11" s="343"/>
      <c r="X11" s="342"/>
      <c r="Y11" s="347"/>
      <c r="Z11" s="343"/>
      <c r="AA11" s="342"/>
      <c r="AB11" s="347"/>
      <c r="AC11" s="343"/>
      <c r="AD11" s="342"/>
      <c r="AE11" s="347"/>
      <c r="AF11" s="343"/>
    </row>
    <row r="12" spans="1:32" ht="24.95" customHeight="1">
      <c r="A12" s="415" t="s">
        <v>54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7"/>
      <c r="N12" s="342"/>
      <c r="O12" s="347"/>
      <c r="P12" s="347"/>
      <c r="Q12" s="343"/>
      <c r="R12" s="342"/>
      <c r="S12" s="347"/>
      <c r="T12" s="343"/>
      <c r="U12" s="342"/>
      <c r="V12" s="347"/>
      <c r="W12" s="343"/>
      <c r="X12" s="342"/>
      <c r="Y12" s="347"/>
      <c r="Z12" s="343"/>
      <c r="AA12" s="342"/>
      <c r="AB12" s="347"/>
      <c r="AC12" s="343"/>
      <c r="AD12" s="342"/>
      <c r="AE12" s="347"/>
      <c r="AF12" s="343"/>
    </row>
    <row r="13" spans="1:32" ht="11.25" customHeight="1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89"/>
      <c r="AF13" s="89"/>
    </row>
    <row r="14" spans="1:32" ht="10.5" customHeight="1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1"/>
      <c r="O14" s="91"/>
      <c r="P14" s="91"/>
      <c r="Q14" s="91"/>
      <c r="R14" s="92"/>
      <c r="S14" s="92"/>
      <c r="T14" s="92"/>
      <c r="U14" s="92"/>
      <c r="V14" s="92"/>
      <c r="W14" s="92"/>
      <c r="X14" s="93"/>
      <c r="Y14" s="93"/>
      <c r="Z14" s="93"/>
      <c r="AA14" s="93"/>
      <c r="AB14" s="93"/>
      <c r="AC14" s="93"/>
      <c r="AD14" s="93"/>
      <c r="AE14" s="94"/>
      <c r="AF14" s="94"/>
    </row>
    <row r="15" spans="1:32" s="114" customFormat="1" ht="18.75" customHeight="1">
      <c r="A15" s="259" t="s">
        <v>249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</row>
    <row r="16" spans="1:32" s="86" customFormat="1" ht="18.75" customHeight="1"/>
    <row r="17" spans="1:32" ht="29.25" customHeight="1">
      <c r="A17" s="414" t="s">
        <v>49</v>
      </c>
      <c r="B17" s="396" t="s">
        <v>199</v>
      </c>
      <c r="C17" s="398"/>
      <c r="D17" s="270" t="s">
        <v>192</v>
      </c>
      <c r="E17" s="270"/>
      <c r="F17" s="270"/>
      <c r="G17" s="270"/>
      <c r="H17" s="270" t="s">
        <v>337</v>
      </c>
      <c r="I17" s="270"/>
      <c r="J17" s="270"/>
      <c r="K17" s="270"/>
      <c r="L17" s="270"/>
      <c r="M17" s="270"/>
      <c r="N17" s="270"/>
      <c r="O17" s="270"/>
      <c r="P17" s="270"/>
      <c r="Q17" s="270"/>
      <c r="R17" s="270" t="s">
        <v>200</v>
      </c>
      <c r="S17" s="270"/>
      <c r="T17" s="270"/>
      <c r="U17" s="270"/>
      <c r="V17" s="270"/>
      <c r="W17" s="272" t="s">
        <v>201</v>
      </c>
      <c r="X17" s="272"/>
      <c r="Y17" s="272"/>
      <c r="Z17" s="272"/>
      <c r="AA17" s="272"/>
      <c r="AB17" s="272"/>
      <c r="AC17" s="272"/>
      <c r="AD17" s="272"/>
      <c r="AE17" s="272"/>
      <c r="AF17" s="272"/>
    </row>
    <row r="18" spans="1:32" ht="24.95" customHeight="1">
      <c r="A18" s="414"/>
      <c r="B18" s="399"/>
      <c r="C18" s="401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2" t="s">
        <v>306</v>
      </c>
      <c r="X18" s="272"/>
      <c r="Y18" s="387" t="s">
        <v>243</v>
      </c>
      <c r="Z18" s="388"/>
      <c r="AA18" s="387" t="s">
        <v>244</v>
      </c>
      <c r="AB18" s="388"/>
      <c r="AC18" s="387" t="s">
        <v>271</v>
      </c>
      <c r="AD18" s="388"/>
      <c r="AE18" s="387" t="s">
        <v>272</v>
      </c>
      <c r="AF18" s="388"/>
    </row>
    <row r="19" spans="1:32" ht="24.95" customHeight="1">
      <c r="A19" s="414"/>
      <c r="B19" s="402"/>
      <c r="C19" s="404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2"/>
      <c r="X19" s="272"/>
      <c r="Y19" s="391"/>
      <c r="Z19" s="392"/>
      <c r="AA19" s="391"/>
      <c r="AB19" s="392"/>
      <c r="AC19" s="391"/>
      <c r="AD19" s="392"/>
      <c r="AE19" s="391"/>
      <c r="AF19" s="392"/>
    </row>
    <row r="20" spans="1:32" ht="18.75" customHeight="1">
      <c r="A20" s="95">
        <v>1</v>
      </c>
      <c r="B20" s="408">
        <v>2</v>
      </c>
      <c r="C20" s="409"/>
      <c r="D20" s="312">
        <v>3</v>
      </c>
      <c r="E20" s="312"/>
      <c r="F20" s="312"/>
      <c r="G20" s="312"/>
      <c r="H20" s="312">
        <v>4</v>
      </c>
      <c r="I20" s="312"/>
      <c r="J20" s="312"/>
      <c r="K20" s="312"/>
      <c r="L20" s="312"/>
      <c r="M20" s="312"/>
      <c r="N20" s="312"/>
      <c r="O20" s="312"/>
      <c r="P20" s="312"/>
      <c r="Q20" s="312"/>
      <c r="R20" s="312">
        <v>5</v>
      </c>
      <c r="S20" s="312"/>
      <c r="T20" s="312"/>
      <c r="U20" s="312"/>
      <c r="V20" s="312"/>
      <c r="W20" s="312">
        <v>6</v>
      </c>
      <c r="X20" s="312"/>
      <c r="Y20" s="335">
        <v>7</v>
      </c>
      <c r="Z20" s="335"/>
      <c r="AA20" s="335">
        <v>8</v>
      </c>
      <c r="AB20" s="335"/>
      <c r="AC20" s="335">
        <v>9</v>
      </c>
      <c r="AD20" s="335"/>
      <c r="AE20" s="335">
        <v>10</v>
      </c>
      <c r="AF20" s="335"/>
    </row>
    <row r="21" spans="1:32" ht="20.100000000000001" customHeight="1">
      <c r="A21" s="96"/>
      <c r="B21" s="412"/>
      <c r="C21" s="413"/>
      <c r="D21" s="349"/>
      <c r="E21" s="349"/>
      <c r="F21" s="349"/>
      <c r="G21" s="349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405"/>
      <c r="S21" s="405"/>
      <c r="T21" s="405"/>
      <c r="U21" s="405"/>
      <c r="V21" s="405"/>
      <c r="W21" s="324"/>
      <c r="X21" s="324"/>
      <c r="Y21" s="324"/>
      <c r="Z21" s="324"/>
      <c r="AA21" s="324"/>
      <c r="AB21" s="324"/>
      <c r="AC21" s="324"/>
      <c r="AD21" s="324"/>
      <c r="AE21" s="350"/>
      <c r="AF21" s="350"/>
    </row>
    <row r="22" spans="1:32" ht="20.100000000000001" customHeight="1">
      <c r="A22" s="96"/>
      <c r="B22" s="412"/>
      <c r="C22" s="413"/>
      <c r="D22" s="349"/>
      <c r="E22" s="349"/>
      <c r="F22" s="349"/>
      <c r="G22" s="349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405"/>
      <c r="S22" s="405"/>
      <c r="T22" s="405"/>
      <c r="U22" s="405"/>
      <c r="V22" s="405"/>
      <c r="W22" s="324"/>
      <c r="X22" s="324"/>
      <c r="Y22" s="324"/>
      <c r="Z22" s="324"/>
      <c r="AA22" s="324"/>
      <c r="AB22" s="324"/>
      <c r="AC22" s="324"/>
      <c r="AD22" s="324"/>
      <c r="AE22" s="350"/>
      <c r="AF22" s="350"/>
    </row>
    <row r="23" spans="1:32" ht="20.100000000000001" customHeight="1">
      <c r="A23" s="96"/>
      <c r="B23" s="412"/>
      <c r="C23" s="413"/>
      <c r="D23" s="349"/>
      <c r="E23" s="349"/>
      <c r="F23" s="349"/>
      <c r="G23" s="349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405"/>
      <c r="S23" s="405"/>
      <c r="T23" s="405"/>
      <c r="U23" s="405"/>
      <c r="V23" s="405"/>
      <c r="W23" s="324"/>
      <c r="X23" s="324"/>
      <c r="Y23" s="324"/>
      <c r="Z23" s="324"/>
      <c r="AA23" s="324"/>
      <c r="AB23" s="324"/>
      <c r="AC23" s="324"/>
      <c r="AD23" s="324"/>
      <c r="AE23" s="350"/>
      <c r="AF23" s="350"/>
    </row>
    <row r="24" spans="1:32" ht="20.100000000000001" customHeight="1">
      <c r="A24" s="96"/>
      <c r="B24" s="412"/>
      <c r="C24" s="413"/>
      <c r="D24" s="349"/>
      <c r="E24" s="349"/>
      <c r="F24" s="349"/>
      <c r="G24" s="349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405"/>
      <c r="S24" s="405"/>
      <c r="T24" s="405"/>
      <c r="U24" s="405"/>
      <c r="V24" s="405"/>
      <c r="W24" s="324"/>
      <c r="X24" s="324"/>
      <c r="Y24" s="324"/>
      <c r="Z24" s="324"/>
      <c r="AA24" s="324"/>
      <c r="AB24" s="324"/>
      <c r="AC24" s="324"/>
      <c r="AD24" s="324"/>
      <c r="AE24" s="350"/>
      <c r="AF24" s="350"/>
    </row>
    <row r="25" spans="1:32" ht="24.95" customHeight="1">
      <c r="A25" s="431" t="s">
        <v>54</v>
      </c>
      <c r="B25" s="431"/>
      <c r="C25" s="431"/>
      <c r="D25" s="431"/>
      <c r="E25" s="431"/>
      <c r="F25" s="431"/>
      <c r="G25" s="431"/>
      <c r="H25" s="431"/>
      <c r="I25" s="431"/>
      <c r="J25" s="431"/>
      <c r="K25" s="431"/>
      <c r="L25" s="431"/>
      <c r="M25" s="431"/>
      <c r="N25" s="431"/>
      <c r="O25" s="431"/>
      <c r="P25" s="431"/>
      <c r="Q25" s="431"/>
      <c r="R25" s="431"/>
      <c r="S25" s="431"/>
      <c r="T25" s="431"/>
      <c r="U25" s="431"/>
      <c r="V25" s="431"/>
      <c r="W25" s="324"/>
      <c r="X25" s="324"/>
      <c r="Y25" s="324"/>
      <c r="Z25" s="324"/>
      <c r="AA25" s="324"/>
      <c r="AB25" s="324"/>
      <c r="AC25" s="324"/>
      <c r="AD25" s="324"/>
      <c r="AE25" s="350"/>
      <c r="AF25" s="350"/>
    </row>
    <row r="26" spans="1:32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R26" s="47"/>
      <c r="S26" s="47"/>
      <c r="T26" s="47"/>
      <c r="U26" s="47"/>
      <c r="V26" s="47"/>
      <c r="AF26" s="47"/>
    </row>
    <row r="27" spans="1:32" ht="16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R27" s="47"/>
      <c r="S27" s="47"/>
      <c r="T27" s="47"/>
      <c r="U27" s="47"/>
      <c r="V27" s="47"/>
      <c r="AF27" s="47"/>
    </row>
    <row r="28" spans="1:32" s="114" customFormat="1" ht="18.75" customHeight="1">
      <c r="A28" s="259" t="s">
        <v>213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</row>
    <row r="29" spans="1:32">
      <c r="A29" s="97"/>
      <c r="B29" s="97"/>
      <c r="C29" s="97"/>
      <c r="D29" s="97"/>
      <c r="E29" s="97"/>
      <c r="F29" s="97"/>
      <c r="G29" s="97"/>
      <c r="H29" s="97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7"/>
      <c r="Z29" s="393"/>
      <c r="AA29" s="393"/>
      <c r="AB29" s="393"/>
      <c r="AD29" s="393" t="s">
        <v>233</v>
      </c>
      <c r="AE29" s="393"/>
      <c r="AF29" s="393"/>
    </row>
    <row r="30" spans="1:32" ht="24.95" customHeight="1">
      <c r="A30" s="406" t="s">
        <v>49</v>
      </c>
      <c r="B30" s="396" t="s">
        <v>250</v>
      </c>
      <c r="C30" s="397"/>
      <c r="D30" s="397"/>
      <c r="E30" s="397"/>
      <c r="F30" s="397"/>
      <c r="G30" s="397"/>
      <c r="H30" s="397"/>
      <c r="I30" s="397"/>
      <c r="J30" s="397"/>
      <c r="K30" s="397"/>
      <c r="L30" s="398"/>
      <c r="M30" s="384" t="s">
        <v>53</v>
      </c>
      <c r="N30" s="385"/>
      <c r="O30" s="385"/>
      <c r="P30" s="386"/>
      <c r="Q30" s="384" t="s">
        <v>84</v>
      </c>
      <c r="R30" s="385"/>
      <c r="S30" s="385"/>
      <c r="T30" s="386"/>
      <c r="U30" s="384" t="s">
        <v>309</v>
      </c>
      <c r="V30" s="385"/>
      <c r="W30" s="385"/>
      <c r="X30" s="386"/>
      <c r="Y30" s="384" t="s">
        <v>123</v>
      </c>
      <c r="Z30" s="385"/>
      <c r="AA30" s="385"/>
      <c r="AB30" s="386"/>
      <c r="AC30" s="384" t="s">
        <v>54</v>
      </c>
      <c r="AD30" s="385"/>
      <c r="AE30" s="385"/>
      <c r="AF30" s="386"/>
    </row>
    <row r="31" spans="1:32" ht="24.95" customHeight="1">
      <c r="A31" s="436"/>
      <c r="B31" s="399"/>
      <c r="C31" s="400"/>
      <c r="D31" s="400"/>
      <c r="E31" s="400"/>
      <c r="F31" s="400"/>
      <c r="G31" s="400"/>
      <c r="H31" s="400"/>
      <c r="I31" s="400"/>
      <c r="J31" s="400"/>
      <c r="K31" s="400"/>
      <c r="L31" s="401"/>
      <c r="M31" s="394" t="s">
        <v>243</v>
      </c>
      <c r="N31" s="394" t="s">
        <v>244</v>
      </c>
      <c r="O31" s="394" t="s">
        <v>357</v>
      </c>
      <c r="P31" s="394" t="s">
        <v>358</v>
      </c>
      <c r="Q31" s="394" t="s">
        <v>243</v>
      </c>
      <c r="R31" s="394" t="s">
        <v>244</v>
      </c>
      <c r="S31" s="394" t="s">
        <v>357</v>
      </c>
      <c r="T31" s="394" t="s">
        <v>358</v>
      </c>
      <c r="U31" s="394" t="s">
        <v>243</v>
      </c>
      <c r="V31" s="394" t="s">
        <v>244</v>
      </c>
      <c r="W31" s="394" t="s">
        <v>357</v>
      </c>
      <c r="X31" s="394" t="s">
        <v>358</v>
      </c>
      <c r="Y31" s="394" t="s">
        <v>243</v>
      </c>
      <c r="Z31" s="394" t="s">
        <v>244</v>
      </c>
      <c r="AA31" s="394" t="s">
        <v>357</v>
      </c>
      <c r="AB31" s="394" t="s">
        <v>358</v>
      </c>
      <c r="AC31" s="394" t="s">
        <v>243</v>
      </c>
      <c r="AD31" s="394" t="s">
        <v>244</v>
      </c>
      <c r="AE31" s="394" t="s">
        <v>357</v>
      </c>
      <c r="AF31" s="394" t="s">
        <v>358</v>
      </c>
    </row>
    <row r="32" spans="1:32" ht="36.75" customHeight="1">
      <c r="A32" s="407"/>
      <c r="B32" s="402"/>
      <c r="C32" s="403"/>
      <c r="D32" s="403"/>
      <c r="E32" s="403"/>
      <c r="F32" s="403"/>
      <c r="G32" s="403"/>
      <c r="H32" s="403"/>
      <c r="I32" s="403"/>
      <c r="J32" s="403"/>
      <c r="K32" s="403"/>
      <c r="L32" s="404"/>
      <c r="M32" s="395"/>
      <c r="N32" s="395"/>
      <c r="O32" s="395"/>
      <c r="P32" s="395"/>
      <c r="Q32" s="395"/>
      <c r="R32" s="395"/>
      <c r="S32" s="395"/>
      <c r="T32" s="395"/>
      <c r="U32" s="395"/>
      <c r="V32" s="395"/>
      <c r="W32" s="395"/>
      <c r="X32" s="395"/>
      <c r="Y32" s="395"/>
      <c r="Z32" s="395"/>
      <c r="AA32" s="395"/>
      <c r="AB32" s="395"/>
      <c r="AC32" s="395"/>
      <c r="AD32" s="395"/>
      <c r="AE32" s="395"/>
      <c r="AF32" s="395"/>
    </row>
    <row r="33" spans="1:32" ht="18.75" customHeight="1">
      <c r="A33" s="96">
        <v>1</v>
      </c>
      <c r="B33" s="438">
        <v>2</v>
      </c>
      <c r="C33" s="438"/>
      <c r="D33" s="438"/>
      <c r="E33" s="438"/>
      <c r="F33" s="438"/>
      <c r="G33" s="438"/>
      <c r="H33" s="438"/>
      <c r="I33" s="438"/>
      <c r="J33" s="438"/>
      <c r="K33" s="438"/>
      <c r="L33" s="438"/>
      <c r="M33" s="40">
        <v>3</v>
      </c>
      <c r="N33" s="40">
        <v>4</v>
      </c>
      <c r="O33" s="40">
        <v>5</v>
      </c>
      <c r="P33" s="40">
        <v>6</v>
      </c>
      <c r="Q33" s="40">
        <v>7</v>
      </c>
      <c r="R33" s="40">
        <v>8</v>
      </c>
      <c r="S33" s="40">
        <v>9</v>
      </c>
      <c r="T33" s="40">
        <v>10</v>
      </c>
      <c r="U33" s="40">
        <v>11</v>
      </c>
      <c r="V33" s="40">
        <v>12</v>
      </c>
      <c r="W33" s="40">
        <v>13</v>
      </c>
      <c r="X33" s="40">
        <v>14</v>
      </c>
      <c r="Y33" s="40">
        <v>15</v>
      </c>
      <c r="Z33" s="40">
        <v>16</v>
      </c>
      <c r="AA33" s="40">
        <v>17</v>
      </c>
      <c r="AB33" s="40">
        <v>18</v>
      </c>
      <c r="AC33" s="40">
        <v>19</v>
      </c>
      <c r="AD33" s="40">
        <v>20</v>
      </c>
      <c r="AE33" s="40">
        <v>21</v>
      </c>
      <c r="AF33" s="40">
        <v>22</v>
      </c>
    </row>
    <row r="34" spans="1:32" ht="20.100000000000001" customHeight="1">
      <c r="A34" s="88"/>
      <c r="B34" s="432" t="s">
        <v>469</v>
      </c>
      <c r="C34" s="433"/>
      <c r="D34" s="433"/>
      <c r="E34" s="433"/>
      <c r="F34" s="433"/>
      <c r="G34" s="433"/>
      <c r="H34" s="433"/>
      <c r="I34" s="433"/>
      <c r="J34" s="433"/>
      <c r="K34" s="433"/>
      <c r="L34" s="434"/>
      <c r="M34" s="40"/>
      <c r="N34" s="40"/>
      <c r="O34" s="40"/>
      <c r="P34" s="41"/>
      <c r="Q34" s="40"/>
      <c r="R34" s="40"/>
      <c r="S34" s="40"/>
      <c r="T34" s="41"/>
      <c r="U34" s="40">
        <v>10</v>
      </c>
      <c r="V34" s="40">
        <v>0</v>
      </c>
      <c r="W34" s="242">
        <f>V34-U34</f>
        <v>-10</v>
      </c>
      <c r="X34" s="41"/>
      <c r="Y34" s="40"/>
      <c r="Z34" s="40"/>
      <c r="AA34" s="40"/>
      <c r="AB34" s="41"/>
      <c r="AC34" s="242">
        <v>10</v>
      </c>
      <c r="AD34" s="242">
        <f>V34</f>
        <v>0</v>
      </c>
      <c r="AE34" s="242">
        <f>AD34-AC34</f>
        <v>-10</v>
      </c>
      <c r="AF34" s="41"/>
    </row>
    <row r="35" spans="1:32" ht="20.100000000000001" customHeight="1">
      <c r="A35" s="88"/>
      <c r="B35" s="437" t="s">
        <v>455</v>
      </c>
      <c r="C35" s="437"/>
      <c r="D35" s="437"/>
      <c r="E35" s="437"/>
      <c r="F35" s="437"/>
      <c r="G35" s="437"/>
      <c r="H35" s="437"/>
      <c r="I35" s="437"/>
      <c r="J35" s="437"/>
      <c r="K35" s="437"/>
      <c r="L35" s="437"/>
      <c r="M35" s="40"/>
      <c r="N35" s="40"/>
      <c r="O35" s="40"/>
      <c r="P35" s="41"/>
      <c r="Q35" s="40"/>
      <c r="R35" s="40"/>
      <c r="S35" s="40"/>
      <c r="T35" s="41"/>
      <c r="U35" s="40">
        <v>0</v>
      </c>
      <c r="V35" s="40">
        <v>0</v>
      </c>
      <c r="W35" s="242">
        <f>V35-U35</f>
        <v>0</v>
      </c>
      <c r="X35" s="41"/>
      <c r="Y35" s="40"/>
      <c r="Z35" s="40"/>
      <c r="AA35" s="40"/>
      <c r="AB35" s="41"/>
      <c r="AC35" s="242">
        <v>0</v>
      </c>
      <c r="AD35" s="242">
        <f t="shared" ref="AD35:AD36" si="0">V35</f>
        <v>0</v>
      </c>
      <c r="AE35" s="242">
        <f t="shared" ref="AE35:AE36" si="1">AD35-AC35</f>
        <v>0</v>
      </c>
      <c r="AF35" s="41"/>
    </row>
    <row r="36" spans="1:32" ht="20.100000000000001" customHeight="1">
      <c r="A36" s="88"/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0"/>
      <c r="N36" s="40"/>
      <c r="O36" s="40"/>
      <c r="P36" s="41"/>
      <c r="Q36" s="40"/>
      <c r="R36" s="40"/>
      <c r="S36" s="40"/>
      <c r="T36" s="41"/>
      <c r="U36" s="40"/>
      <c r="V36" s="40"/>
      <c r="W36" s="206"/>
      <c r="X36" s="41"/>
      <c r="Y36" s="40"/>
      <c r="Z36" s="40"/>
      <c r="AA36" s="40"/>
      <c r="AB36" s="41"/>
      <c r="AC36" s="242"/>
      <c r="AD36" s="242">
        <f t="shared" si="0"/>
        <v>0</v>
      </c>
      <c r="AE36" s="242">
        <f t="shared" si="1"/>
        <v>0</v>
      </c>
      <c r="AF36" s="41"/>
    </row>
    <row r="37" spans="1:32" ht="24.95" customHeight="1">
      <c r="A37" s="432" t="s">
        <v>54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4"/>
      <c r="M37" s="40"/>
      <c r="N37" s="40"/>
      <c r="O37" s="40"/>
      <c r="P37" s="41"/>
      <c r="Q37" s="40"/>
      <c r="R37" s="40"/>
      <c r="S37" s="40"/>
      <c r="T37" s="41"/>
      <c r="U37" s="242">
        <f>SUM(U34:U36)</f>
        <v>10</v>
      </c>
      <c r="V37" s="242">
        <f>SUM(V34:V36)</f>
        <v>0</v>
      </c>
      <c r="W37" s="242">
        <f>SUM(W34:W36)</f>
        <v>-10</v>
      </c>
      <c r="X37" s="41"/>
      <c r="Y37" s="40"/>
      <c r="Z37" s="40"/>
      <c r="AA37" s="40"/>
      <c r="AB37" s="41"/>
      <c r="AC37" s="242">
        <f>SUM(AC34:AC36)</f>
        <v>10</v>
      </c>
      <c r="AD37" s="242">
        <f>SUM(AD34:AD36)</f>
        <v>0</v>
      </c>
      <c r="AE37" s="242">
        <f>SUM(AE34:AE36)</f>
        <v>-10</v>
      </c>
      <c r="AF37" s="41"/>
    </row>
    <row r="38" spans="1:32" ht="24.95" customHeight="1">
      <c r="A38" s="432" t="s">
        <v>55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4"/>
      <c r="M38" s="99">
        <f>M37/AC37*100</f>
        <v>0</v>
      </c>
      <c r="N38" s="41"/>
      <c r="O38" s="41"/>
      <c r="P38" s="41"/>
      <c r="Q38" s="99">
        <f>Q37/AC37*100</f>
        <v>0</v>
      </c>
      <c r="R38" s="41"/>
      <c r="S38" s="41"/>
      <c r="T38" s="41"/>
      <c r="U38" s="99">
        <f>U37/AC37*100</f>
        <v>100</v>
      </c>
      <c r="V38" s="41"/>
      <c r="W38" s="41"/>
      <c r="X38" s="41"/>
      <c r="Y38" s="99">
        <f>Y37/AC37*100</f>
        <v>0</v>
      </c>
      <c r="Z38" s="41"/>
      <c r="AA38" s="41"/>
      <c r="AB38" s="41"/>
      <c r="AC38" s="99">
        <f>AC37/AC37*100</f>
        <v>100</v>
      </c>
      <c r="AD38" s="41"/>
      <c r="AE38" s="41"/>
      <c r="AF38" s="41"/>
    </row>
    <row r="39" spans="1:32" ht="15" customHeight="1">
      <c r="A39" s="84"/>
      <c r="B39" s="84"/>
      <c r="C39" s="84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</row>
    <row r="40" spans="1:32" ht="15" customHeight="1">
      <c r="A40" s="84"/>
      <c r="B40" s="84"/>
      <c r="C40" s="84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</row>
    <row r="41" spans="1:32" s="114" customFormat="1" ht="31.5" customHeight="1">
      <c r="A41" s="259" t="s">
        <v>251</v>
      </c>
      <c r="B41" s="259"/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59"/>
      <c r="AE41" s="259"/>
      <c r="AF41" s="259"/>
    </row>
    <row r="42" spans="1:32" s="101" customFormat="1">
      <c r="A42" s="45"/>
      <c r="B42" s="45"/>
      <c r="C42" s="45"/>
      <c r="D42" s="45"/>
      <c r="E42" s="45"/>
      <c r="F42" s="45"/>
      <c r="G42" s="45"/>
      <c r="H42" s="45"/>
      <c r="I42" s="45"/>
      <c r="J42" s="45"/>
      <c r="L42" s="45"/>
      <c r="AD42" s="435" t="s">
        <v>233</v>
      </c>
      <c r="AE42" s="435"/>
      <c r="AF42" s="435"/>
    </row>
    <row r="43" spans="1:32" s="102" customFormat="1" ht="34.5" customHeight="1">
      <c r="A43" s="335" t="s">
        <v>206</v>
      </c>
      <c r="B43" s="387" t="s">
        <v>331</v>
      </c>
      <c r="C43" s="388"/>
      <c r="D43" s="312" t="s">
        <v>359</v>
      </c>
      <c r="E43" s="312"/>
      <c r="F43" s="270" t="s">
        <v>207</v>
      </c>
      <c r="G43" s="270"/>
      <c r="H43" s="312" t="s">
        <v>208</v>
      </c>
      <c r="I43" s="312"/>
      <c r="J43" s="312" t="s">
        <v>360</v>
      </c>
      <c r="K43" s="312"/>
      <c r="L43" s="269" t="s">
        <v>356</v>
      </c>
      <c r="M43" s="269"/>
      <c r="N43" s="269"/>
      <c r="O43" s="269"/>
      <c r="P43" s="269"/>
      <c r="Q43" s="269"/>
      <c r="R43" s="269"/>
      <c r="S43" s="269"/>
      <c r="T43" s="269"/>
      <c r="U43" s="269"/>
      <c r="V43" s="270" t="s">
        <v>332</v>
      </c>
      <c r="W43" s="270"/>
      <c r="X43" s="270"/>
      <c r="Y43" s="270"/>
      <c r="Z43" s="270"/>
      <c r="AA43" s="270" t="s">
        <v>333</v>
      </c>
      <c r="AB43" s="270"/>
      <c r="AC43" s="270"/>
      <c r="AD43" s="270"/>
      <c r="AE43" s="270"/>
      <c r="AF43" s="270"/>
    </row>
    <row r="44" spans="1:32" s="102" customFormat="1" ht="52.5" customHeight="1">
      <c r="A44" s="335"/>
      <c r="B44" s="389"/>
      <c r="C44" s="390"/>
      <c r="D44" s="312"/>
      <c r="E44" s="312"/>
      <c r="F44" s="270"/>
      <c r="G44" s="270"/>
      <c r="H44" s="312"/>
      <c r="I44" s="312"/>
      <c r="J44" s="312"/>
      <c r="K44" s="312"/>
      <c r="L44" s="270" t="s">
        <v>302</v>
      </c>
      <c r="M44" s="270"/>
      <c r="N44" s="312" t="s">
        <v>307</v>
      </c>
      <c r="O44" s="312"/>
      <c r="P44" s="270" t="s">
        <v>308</v>
      </c>
      <c r="Q44" s="270"/>
      <c r="R44" s="270"/>
      <c r="S44" s="270"/>
      <c r="T44" s="270"/>
      <c r="U44" s="270"/>
      <c r="V44" s="270"/>
      <c r="W44" s="270"/>
      <c r="X44" s="270"/>
      <c r="Y44" s="270"/>
      <c r="Z44" s="270"/>
      <c r="AA44" s="270"/>
      <c r="AB44" s="270"/>
      <c r="AC44" s="270"/>
      <c r="AD44" s="270"/>
      <c r="AE44" s="270"/>
      <c r="AF44" s="270"/>
    </row>
    <row r="45" spans="1:32" s="103" customFormat="1" ht="82.5" customHeight="1">
      <c r="A45" s="335"/>
      <c r="B45" s="391"/>
      <c r="C45" s="392"/>
      <c r="D45" s="312"/>
      <c r="E45" s="312"/>
      <c r="F45" s="270"/>
      <c r="G45" s="270"/>
      <c r="H45" s="312"/>
      <c r="I45" s="312"/>
      <c r="J45" s="312"/>
      <c r="K45" s="312"/>
      <c r="L45" s="270"/>
      <c r="M45" s="270"/>
      <c r="N45" s="312"/>
      <c r="O45" s="312"/>
      <c r="P45" s="270" t="s">
        <v>303</v>
      </c>
      <c r="Q45" s="270"/>
      <c r="R45" s="270" t="s">
        <v>304</v>
      </c>
      <c r="S45" s="270"/>
      <c r="T45" s="270" t="s">
        <v>305</v>
      </c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</row>
    <row r="46" spans="1:32" s="102" customFormat="1" ht="18.75" customHeight="1">
      <c r="A46" s="65">
        <v>1</v>
      </c>
      <c r="B46" s="322">
        <v>2</v>
      </c>
      <c r="C46" s="323"/>
      <c r="D46" s="312">
        <v>3</v>
      </c>
      <c r="E46" s="312"/>
      <c r="F46" s="312">
        <v>4</v>
      </c>
      <c r="G46" s="312"/>
      <c r="H46" s="312">
        <v>5</v>
      </c>
      <c r="I46" s="312"/>
      <c r="J46" s="312">
        <v>6</v>
      </c>
      <c r="K46" s="312"/>
      <c r="L46" s="322">
        <v>7</v>
      </c>
      <c r="M46" s="323"/>
      <c r="N46" s="322">
        <v>8</v>
      </c>
      <c r="O46" s="323"/>
      <c r="P46" s="312">
        <v>9</v>
      </c>
      <c r="Q46" s="312"/>
      <c r="R46" s="335">
        <v>10</v>
      </c>
      <c r="S46" s="335"/>
      <c r="T46" s="312">
        <v>11</v>
      </c>
      <c r="U46" s="312"/>
      <c r="V46" s="312">
        <v>12</v>
      </c>
      <c r="W46" s="312"/>
      <c r="X46" s="312"/>
      <c r="Y46" s="312"/>
      <c r="Z46" s="312"/>
      <c r="AA46" s="312">
        <v>13</v>
      </c>
      <c r="AB46" s="312"/>
      <c r="AC46" s="312"/>
      <c r="AD46" s="312"/>
      <c r="AE46" s="312"/>
      <c r="AF46" s="312"/>
    </row>
    <row r="47" spans="1:32" s="102" customFormat="1" ht="20.100000000000001" customHeight="1">
      <c r="A47" s="104"/>
      <c r="B47" s="426"/>
      <c r="C47" s="427"/>
      <c r="D47" s="349"/>
      <c r="E47" s="349"/>
      <c r="F47" s="324"/>
      <c r="G47" s="324"/>
      <c r="H47" s="324"/>
      <c r="I47" s="324"/>
      <c r="J47" s="324"/>
      <c r="K47" s="324"/>
      <c r="L47" s="342"/>
      <c r="M47" s="343"/>
      <c r="N47" s="342"/>
      <c r="O47" s="343"/>
      <c r="P47" s="324"/>
      <c r="Q47" s="324"/>
      <c r="R47" s="324"/>
      <c r="S47" s="324"/>
      <c r="T47" s="324"/>
      <c r="U47" s="324"/>
      <c r="V47" s="383"/>
      <c r="W47" s="383"/>
      <c r="X47" s="383"/>
      <c r="Y47" s="383"/>
      <c r="Z47" s="383"/>
      <c r="AA47" s="324"/>
      <c r="AB47" s="324"/>
      <c r="AC47" s="324"/>
      <c r="AD47" s="324"/>
      <c r="AE47" s="324"/>
      <c r="AF47" s="324"/>
    </row>
    <row r="48" spans="1:32" s="102" customFormat="1" ht="20.100000000000001" customHeight="1">
      <c r="A48" s="104"/>
      <c r="B48" s="426"/>
      <c r="C48" s="427"/>
      <c r="D48" s="349"/>
      <c r="E48" s="349"/>
      <c r="F48" s="324"/>
      <c r="G48" s="324"/>
      <c r="H48" s="324"/>
      <c r="I48" s="324"/>
      <c r="J48" s="324"/>
      <c r="K48" s="324"/>
      <c r="L48" s="342"/>
      <c r="M48" s="343"/>
      <c r="N48" s="342"/>
      <c r="O48" s="343"/>
      <c r="P48" s="324"/>
      <c r="Q48" s="324"/>
      <c r="R48" s="324"/>
      <c r="S48" s="324"/>
      <c r="T48" s="324"/>
      <c r="U48" s="324"/>
      <c r="V48" s="383"/>
      <c r="W48" s="383"/>
      <c r="X48" s="383"/>
      <c r="Y48" s="383"/>
      <c r="Z48" s="383"/>
      <c r="AA48" s="324"/>
      <c r="AB48" s="324"/>
      <c r="AC48" s="324"/>
      <c r="AD48" s="324"/>
      <c r="AE48" s="324"/>
      <c r="AF48" s="324"/>
    </row>
    <row r="49" spans="1:32" s="102" customFormat="1" ht="20.100000000000001" customHeight="1">
      <c r="A49" s="104"/>
      <c r="B49" s="426"/>
      <c r="C49" s="427"/>
      <c r="D49" s="349"/>
      <c r="E49" s="349"/>
      <c r="F49" s="324"/>
      <c r="G49" s="324"/>
      <c r="H49" s="324"/>
      <c r="I49" s="324"/>
      <c r="J49" s="324"/>
      <c r="K49" s="324"/>
      <c r="L49" s="342"/>
      <c r="M49" s="343"/>
      <c r="N49" s="342"/>
      <c r="O49" s="343"/>
      <c r="P49" s="324"/>
      <c r="Q49" s="324"/>
      <c r="R49" s="324"/>
      <c r="S49" s="324"/>
      <c r="T49" s="324"/>
      <c r="U49" s="324"/>
      <c r="V49" s="383"/>
      <c r="W49" s="383"/>
      <c r="X49" s="383"/>
      <c r="Y49" s="383"/>
      <c r="Z49" s="383"/>
      <c r="AA49" s="324"/>
      <c r="AB49" s="324"/>
      <c r="AC49" s="324"/>
      <c r="AD49" s="324"/>
      <c r="AE49" s="324"/>
      <c r="AF49" s="324"/>
    </row>
    <row r="50" spans="1:32" s="102" customFormat="1" ht="20.100000000000001" customHeight="1">
      <c r="A50" s="104"/>
      <c r="B50" s="426"/>
      <c r="C50" s="427"/>
      <c r="D50" s="349"/>
      <c r="E50" s="349"/>
      <c r="F50" s="324"/>
      <c r="G50" s="324"/>
      <c r="H50" s="324"/>
      <c r="I50" s="324"/>
      <c r="J50" s="324"/>
      <c r="K50" s="324"/>
      <c r="L50" s="342"/>
      <c r="M50" s="343"/>
      <c r="N50" s="342"/>
      <c r="O50" s="343"/>
      <c r="P50" s="324"/>
      <c r="Q50" s="324"/>
      <c r="R50" s="324"/>
      <c r="S50" s="324"/>
      <c r="T50" s="324"/>
      <c r="U50" s="324"/>
      <c r="V50" s="383"/>
      <c r="W50" s="383"/>
      <c r="X50" s="383"/>
      <c r="Y50" s="383"/>
      <c r="Z50" s="383"/>
      <c r="AA50" s="324"/>
      <c r="AB50" s="324"/>
      <c r="AC50" s="324"/>
      <c r="AD50" s="324"/>
      <c r="AE50" s="324"/>
      <c r="AF50" s="324"/>
    </row>
    <row r="51" spans="1:32" s="102" customFormat="1" ht="20.100000000000001" customHeight="1">
      <c r="A51" s="104"/>
      <c r="B51" s="426"/>
      <c r="C51" s="427"/>
      <c r="D51" s="349"/>
      <c r="E51" s="349"/>
      <c r="F51" s="324"/>
      <c r="G51" s="324"/>
      <c r="H51" s="324"/>
      <c r="I51" s="324"/>
      <c r="J51" s="324"/>
      <c r="K51" s="324"/>
      <c r="L51" s="342"/>
      <c r="M51" s="343"/>
      <c r="N51" s="342"/>
      <c r="O51" s="343"/>
      <c r="P51" s="324"/>
      <c r="Q51" s="324"/>
      <c r="R51" s="324"/>
      <c r="S51" s="324"/>
      <c r="T51" s="324"/>
      <c r="U51" s="324"/>
      <c r="V51" s="383"/>
      <c r="W51" s="383"/>
      <c r="X51" s="383"/>
      <c r="Y51" s="383"/>
      <c r="Z51" s="383"/>
      <c r="AA51" s="324"/>
      <c r="AB51" s="324"/>
      <c r="AC51" s="324"/>
      <c r="AD51" s="324"/>
      <c r="AE51" s="324"/>
      <c r="AF51" s="324"/>
    </row>
    <row r="52" spans="1:32" s="102" customFormat="1" ht="20.100000000000001" customHeight="1">
      <c r="A52" s="104"/>
      <c r="B52" s="426"/>
      <c r="C52" s="427"/>
      <c r="D52" s="349"/>
      <c r="E52" s="349"/>
      <c r="F52" s="324"/>
      <c r="G52" s="324"/>
      <c r="H52" s="324"/>
      <c r="I52" s="324"/>
      <c r="J52" s="324"/>
      <c r="K52" s="324"/>
      <c r="L52" s="342"/>
      <c r="M52" s="343"/>
      <c r="N52" s="342"/>
      <c r="O52" s="343"/>
      <c r="P52" s="324"/>
      <c r="Q52" s="324"/>
      <c r="R52" s="324"/>
      <c r="S52" s="324"/>
      <c r="T52" s="324"/>
      <c r="U52" s="324"/>
      <c r="V52" s="383"/>
      <c r="W52" s="383"/>
      <c r="X52" s="383"/>
      <c r="Y52" s="383"/>
      <c r="Z52" s="383"/>
      <c r="AA52" s="324"/>
      <c r="AB52" s="324"/>
      <c r="AC52" s="324"/>
      <c r="AD52" s="324"/>
      <c r="AE52" s="324"/>
      <c r="AF52" s="324"/>
    </row>
    <row r="53" spans="1:32" s="102" customFormat="1" ht="20.100000000000001" customHeight="1">
      <c r="A53" s="104"/>
      <c r="B53" s="426"/>
      <c r="C53" s="427"/>
      <c r="D53" s="349"/>
      <c r="E53" s="349"/>
      <c r="F53" s="324"/>
      <c r="G53" s="324"/>
      <c r="H53" s="324"/>
      <c r="I53" s="324"/>
      <c r="J53" s="324"/>
      <c r="K53" s="324"/>
      <c r="L53" s="342"/>
      <c r="M53" s="343"/>
      <c r="N53" s="342"/>
      <c r="O53" s="343"/>
      <c r="P53" s="324"/>
      <c r="Q53" s="324"/>
      <c r="R53" s="324"/>
      <c r="S53" s="324"/>
      <c r="T53" s="324"/>
      <c r="U53" s="324"/>
      <c r="V53" s="383"/>
      <c r="W53" s="383"/>
      <c r="X53" s="383"/>
      <c r="Y53" s="383"/>
      <c r="Z53" s="383"/>
      <c r="AA53" s="324"/>
      <c r="AB53" s="324"/>
      <c r="AC53" s="324"/>
      <c r="AD53" s="324"/>
      <c r="AE53" s="324"/>
      <c r="AF53" s="324"/>
    </row>
    <row r="54" spans="1:32" s="102" customFormat="1" ht="24.95" customHeight="1">
      <c r="A54" s="428" t="s">
        <v>54</v>
      </c>
      <c r="B54" s="429"/>
      <c r="C54" s="429"/>
      <c r="D54" s="429"/>
      <c r="E54" s="430"/>
      <c r="F54" s="324"/>
      <c r="G54" s="324"/>
      <c r="H54" s="324"/>
      <c r="I54" s="324"/>
      <c r="J54" s="324"/>
      <c r="K54" s="324"/>
      <c r="L54" s="342"/>
      <c r="M54" s="343"/>
      <c r="N54" s="342"/>
      <c r="O54" s="343"/>
      <c r="P54" s="324"/>
      <c r="Q54" s="324"/>
      <c r="R54" s="324"/>
      <c r="S54" s="324"/>
      <c r="T54" s="324"/>
      <c r="U54" s="324"/>
      <c r="V54" s="383"/>
      <c r="W54" s="383"/>
      <c r="X54" s="383"/>
      <c r="Y54" s="383"/>
      <c r="Z54" s="383"/>
      <c r="AA54" s="324"/>
      <c r="AB54" s="324"/>
      <c r="AC54" s="324"/>
      <c r="AD54" s="324"/>
      <c r="AE54" s="324"/>
      <c r="AF54" s="324"/>
    </row>
    <row r="55" spans="1:32" ht="15" customHeight="1">
      <c r="A55" s="84"/>
      <c r="B55" s="84"/>
      <c r="C55" s="84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</row>
    <row r="56" spans="1:32" ht="15" customHeight="1">
      <c r="A56" s="84"/>
      <c r="B56" s="84"/>
      <c r="C56" s="84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</row>
    <row r="57" spans="1:32" ht="15" customHeight="1">
      <c r="A57" s="84"/>
      <c r="B57" s="84"/>
      <c r="C57" s="84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</row>
    <row r="58" spans="1:32" ht="15" customHeight="1">
      <c r="A58" s="84"/>
      <c r="B58" s="84"/>
      <c r="C58" s="84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</row>
    <row r="59" spans="1:32" s="113" customFormat="1" ht="18" customHeight="1">
      <c r="A59" s="381" t="s">
        <v>486</v>
      </c>
      <c r="B59" s="381"/>
      <c r="C59" s="381"/>
      <c r="D59" s="381"/>
      <c r="E59" s="198"/>
      <c r="F59" s="198"/>
      <c r="G59" s="198"/>
      <c r="H59" s="115"/>
      <c r="I59" s="115"/>
      <c r="J59" s="115"/>
      <c r="K59" s="115"/>
      <c r="L59" s="115"/>
      <c r="M59" s="379"/>
      <c r="N59" s="379"/>
      <c r="O59" s="379"/>
      <c r="P59" s="379"/>
      <c r="Q59" s="379"/>
      <c r="R59" s="115"/>
      <c r="S59" s="115"/>
      <c r="T59" s="115"/>
      <c r="U59" s="115"/>
      <c r="V59" s="115"/>
      <c r="W59" s="273"/>
      <c r="X59" s="273"/>
      <c r="Y59" s="273"/>
      <c r="Z59" s="273"/>
      <c r="AA59" s="273"/>
      <c r="AB59" s="380" t="s">
        <v>494</v>
      </c>
      <c r="AC59" s="380"/>
      <c r="AD59" s="380"/>
      <c r="AE59" s="380"/>
      <c r="AF59" s="380"/>
    </row>
    <row r="60" spans="1:32" s="32" customFormat="1">
      <c r="A60" s="382" t="s">
        <v>74</v>
      </c>
      <c r="B60" s="382"/>
      <c r="C60" s="382"/>
      <c r="D60" s="382"/>
      <c r="E60" s="45"/>
      <c r="F60" s="45"/>
      <c r="G60" s="45"/>
      <c r="H60" s="84"/>
      <c r="I60" s="84"/>
      <c r="J60" s="86"/>
      <c r="K60" s="86"/>
      <c r="L60" s="86"/>
      <c r="N60" s="45"/>
      <c r="O60" s="45"/>
      <c r="P60" s="45"/>
      <c r="Q60" s="45"/>
      <c r="R60" s="45" t="s">
        <v>75</v>
      </c>
      <c r="V60" s="45"/>
      <c r="AB60" s="378" t="s">
        <v>124</v>
      </c>
      <c r="AC60" s="378"/>
      <c r="AD60" s="378"/>
      <c r="AE60" s="378"/>
      <c r="AF60" s="378"/>
    </row>
    <row r="61" spans="1:32" s="105" customFormat="1" ht="16.5" customHeight="1">
      <c r="C61" s="106"/>
      <c r="D61" s="107"/>
      <c r="E61" s="107"/>
      <c r="F61" s="108"/>
      <c r="G61" s="108"/>
      <c r="H61" s="108"/>
      <c r="I61" s="108"/>
      <c r="J61" s="108"/>
      <c r="K61" s="108"/>
      <c r="L61" s="108"/>
      <c r="M61" s="108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32" s="32" customFormat="1" ht="15" customHeight="1">
      <c r="F62" s="30"/>
      <c r="G62" s="30"/>
      <c r="H62" s="30"/>
      <c r="I62" s="30"/>
      <c r="J62" s="30"/>
      <c r="K62" s="30"/>
      <c r="L62" s="30"/>
      <c r="Q62" s="30"/>
      <c r="R62" s="30"/>
      <c r="S62" s="30"/>
      <c r="T62" s="30"/>
      <c r="X62" s="30"/>
      <c r="Y62" s="30"/>
      <c r="Z62" s="30"/>
      <c r="AA62" s="30"/>
    </row>
    <row r="63" spans="1:32" ht="3.75" hidden="1" customHeight="1">
      <c r="C63" s="109"/>
      <c r="D63" s="109"/>
      <c r="E63" s="109"/>
      <c r="F63" s="109"/>
      <c r="G63" s="109"/>
      <c r="H63" s="109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09"/>
      <c r="V63" s="109"/>
    </row>
    <row r="64" spans="1:32" s="178" customFormat="1" ht="102" customHeight="1">
      <c r="A64" s="376"/>
      <c r="B64" s="376"/>
      <c r="C64" s="376"/>
      <c r="D64" s="376"/>
      <c r="E64" s="376"/>
      <c r="F64" s="376"/>
      <c r="G64" s="376"/>
      <c r="H64" s="376"/>
      <c r="I64" s="376"/>
      <c r="J64" s="376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377"/>
      <c r="AE64" s="377"/>
      <c r="AF64" s="377"/>
    </row>
    <row r="65" spans="3:22"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</row>
    <row r="66" spans="3:22">
      <c r="C66" s="111"/>
    </row>
    <row r="69" spans="3:22">
      <c r="C69" s="112"/>
    </row>
    <row r="70" spans="3:22">
      <c r="C70" s="112"/>
    </row>
    <row r="71" spans="3:22">
      <c r="C71" s="112"/>
    </row>
    <row r="72" spans="3:22">
      <c r="C72" s="112"/>
    </row>
    <row r="73" spans="3:22">
      <c r="C73" s="112"/>
    </row>
    <row r="74" spans="3:22">
      <c r="C74" s="112"/>
    </row>
    <row r="75" spans="3:22">
      <c r="C75" s="112"/>
    </row>
  </sheetData>
  <mergeCells count="297"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2021-07-22T14:03:59Z</cp:lastPrinted>
  <dcterms:created xsi:type="dcterms:W3CDTF">2003-03-13T16:00:22Z</dcterms:created>
  <dcterms:modified xsi:type="dcterms:W3CDTF">2022-02-02T14:32:32Z</dcterms:modified>
</cp:coreProperties>
</file>