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<sst xmlns="http://schemas.openxmlformats.org/spreadsheetml/2006/main" count="669" uniqueCount="291">
  <si>
    <t>Проведені закупівлі у 2023 році до 50 000, 00 грн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</si>
  <si>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</si>
  <si>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</si>
  <si>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</si>
  <si>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</si>
  <si>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</si>
  <si>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</si>
  <si>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</si>
  <si>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</si>
  <si>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</si>
  <si>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</si>
  <si>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</si>
  <si>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</si>
  <si>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</si>
  <si>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</si>
  <si>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</si>
  <si>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</si>
  <si>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</si>
  <si>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</si>
  <si>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</si>
  <si>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</si>
  <si>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</si>
  <si>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</si>
  <si>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</si>
  <si>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</si>
  <si>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</si>
  <si>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</si>
  <si>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</si>
  <si>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</si>
  <si>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</si>
  <si>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</si>
  <si>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UA-2023-01-02-001919-a</t>
  </si>
  <si>
    <t>Тканини для пошиву костюмів</t>
  </si>
  <si>
    <t>19210000-1 - Натуральні тканини</t>
  </si>
  <si>
    <t>Закупівля без використання електронної системи</t>
  </si>
  <si>
    <t>ХИЖНЯК ІВАН ЮРІЙОВИЧ</t>
  </si>
  <si>
    <t>3678003299</t>
  </si>
  <si>
    <t>завершено</t>
  </si>
  <si>
    <t>29/12</t>
  </si>
  <si>
    <t>UAH</t>
  </si>
  <si>
    <t>закритий</t>
  </si>
  <si>
    <t>UA-2023-01-04-005629-a</t>
  </si>
  <si>
    <t>Лавка двосекційна металева для вистави</t>
  </si>
  <si>
    <t>39142000-9 - Садові меблі</t>
  </si>
  <si>
    <t>ПРИВАТНЕ АКЦІОНЕРНЕ ТОВАРИСТВО "ЗАВОД ФРУНЗЕ"</t>
  </si>
  <si>
    <t>00236010</t>
  </si>
  <si>
    <t>450-Дн</t>
  </si>
  <si>
    <t>UA-2023-01-12-004742-a</t>
  </si>
  <si>
    <t xml:space="preserve">Послуги з заправки картриджів до принтерів </t>
  </si>
  <si>
    <t>50310000-1 - Технічне обслуговування і ремонт офісної техніки</t>
  </si>
  <si>
    <t>БАБІК НАТАЛІЯ СТЕПАНІВНА</t>
  </si>
  <si>
    <t>2162600583</t>
  </si>
  <si>
    <t>12/01</t>
  </si>
  <si>
    <t>UA-2023-01-12-006893-a</t>
  </si>
  <si>
    <t>Полікарбонатний шифер (лист)</t>
  </si>
  <si>
    <t>44112500-3 - Покрівельні матеріали</t>
  </si>
  <si>
    <t>ТОВАРИСТВО З ОБМЕЖЕНОЮ ВІДПОВІДАЛЬНІСТЮ "ЕПІЦЕНТР К"</t>
  </si>
  <si>
    <t>32490244</t>
  </si>
  <si>
    <t>11/01-1 ДП2/23</t>
  </si>
  <si>
    <t>UA-2023-01-12-007131-a</t>
  </si>
  <si>
    <t>Кріплення</t>
  </si>
  <si>
    <t>44530000-4 - Кріпильні деталі</t>
  </si>
  <si>
    <t>11/01-2ДП2/23</t>
  </si>
  <si>
    <t>UA-2023-01-13-005233-a</t>
  </si>
  <si>
    <t>Дерев'яні дошки та бруски</t>
  </si>
  <si>
    <t>03410000-7 - Деревина</t>
  </si>
  <si>
    <t>11/01-3ДП2/23</t>
  </si>
  <si>
    <t>UA-2023-01-13-005848-a</t>
  </si>
  <si>
    <t>Клея для деревини</t>
  </si>
  <si>
    <t>24910000-6 - Клеї</t>
  </si>
  <si>
    <t>11/01-4</t>
  </si>
  <si>
    <t>UA-2023-01-13-006168-a</t>
  </si>
  <si>
    <t>Засоби для фіксації волосся</t>
  </si>
  <si>
    <t>33711600-3 - Препарати та засоби для догляду за волоссям</t>
  </si>
  <si>
    <t>11/01-5</t>
  </si>
  <si>
    <t>UA-2023-01-13-006715-a</t>
  </si>
  <si>
    <t xml:space="preserve"> Запаски до швабр</t>
  </si>
  <si>
    <t>39220000-0 - Кухонне приладдя, товари для дому та господарства і приладдя для закладів громадського харчування</t>
  </si>
  <si>
    <t>11/01-14ДП2/23</t>
  </si>
  <si>
    <t>UA-2023-01-13-006845-a</t>
  </si>
  <si>
    <t>Засоби для чищення та прибирання приміщення</t>
  </si>
  <si>
    <t>39830000-9 - Продукція для чищення</t>
  </si>
  <si>
    <t>11/01-6ДП2/23</t>
  </si>
  <si>
    <t>UA-2023-01-13-007274-a</t>
  </si>
  <si>
    <t>Рукавички для прибирання</t>
  </si>
  <si>
    <t>18424300-0 - Одноразові рукавички</t>
  </si>
  <si>
    <t>11/01-15ДП2/23</t>
  </si>
  <si>
    <t>UA-2023-01-13-007338-a</t>
  </si>
  <si>
    <t xml:space="preserve"> Мило тверде для рук</t>
  </si>
  <si>
    <t>33711900-6 - Мило</t>
  </si>
  <si>
    <t>11/1-7ДП2/23</t>
  </si>
  <si>
    <t>UA-2023-01-13-007462-a</t>
  </si>
  <si>
    <t>Картріджи  на фільтри для води</t>
  </si>
  <si>
    <t>42912350-0 - Обладнання для фільтрувальних установок</t>
  </si>
  <si>
    <t>11/01-8</t>
  </si>
  <si>
    <t>UA-2023-01-13-007594-a</t>
  </si>
  <si>
    <t>Пакети для сміття</t>
  </si>
  <si>
    <t>19640000-4 - Поліетиленові мішки та пакети для сміття</t>
  </si>
  <si>
    <t>11/01-9</t>
  </si>
  <si>
    <t>UA-2023-01-13-007719-a</t>
  </si>
  <si>
    <t>Ганчірки для прибирання</t>
  </si>
  <si>
    <t>39525800-6 - Ганчірки для прибирання</t>
  </si>
  <si>
    <t>11/01-10</t>
  </si>
  <si>
    <t>UA-2023-01-13-007793-a</t>
  </si>
  <si>
    <t>Паперові рушники і туалетний папір</t>
  </si>
  <si>
    <t>33760000-5 - Туалетний папір, носові хустинки, рушники для рук і серветки</t>
  </si>
  <si>
    <t>11/01-12ДП2/23</t>
  </si>
  <si>
    <t>UA-2023-01-13-007896-a</t>
  </si>
  <si>
    <t>Серветкі вологі для чутливої шкіри</t>
  </si>
  <si>
    <t>33711430-0 - Одноразові гігієнічні серветки</t>
  </si>
  <si>
    <t>11/01-11</t>
  </si>
  <si>
    <t>UA-2023-01-13-008065-a</t>
  </si>
  <si>
    <t>Дрібна канцелярія та офісний папір</t>
  </si>
  <si>
    <t>30190000-7 - Офісне устаткування та приладдя різне</t>
  </si>
  <si>
    <t>11/01-13ДП2/23</t>
  </si>
  <si>
    <t>UA-2023-01-16-007047-a</t>
  </si>
  <si>
    <t>Про надання послуг з обробки даних, постачання , видачі та обслуговування кваліфікованих сертифікатів відкритих ключів кваліфікованого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</si>
  <si>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</si>
  <si>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</si>
  <si>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</si>
  <si>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26369197</t>
  </si>
  <si>
    <t>активний</t>
  </si>
  <si>
    <t>UA-2023-01-26-007369-a</t>
  </si>
  <si>
    <t>Перука для вистави</t>
  </si>
  <si>
    <t>33711630-2 - Перуки</t>
  </si>
  <si>
    <t>ФЕДОРЕНКО СВІТЛАНА СЕМЕНІВНА</t>
  </si>
  <si>
    <t>2152414523</t>
  </si>
  <si>
    <t>24/01</t>
  </si>
  <si>
    <t>UA-2023-01-27-010259-a</t>
  </si>
  <si>
    <t>Взуття жіноче та чоловіче для вистави</t>
  </si>
  <si>
    <t>18810000-0 - Взуття різне, крім спортивного та захисного</t>
  </si>
  <si>
    <t>ФОП Мельник Володимир Іванович</t>
  </si>
  <si>
    <t>1982113934</t>
  </si>
  <si>
    <t>1/01/23</t>
  </si>
  <si>
    <t>UA-2023-01-27-010557-a</t>
  </si>
  <si>
    <t>Тканина джинсова та нитки до неї</t>
  </si>
  <si>
    <t>19212000-5 - Бавовняні тканини</t>
  </si>
  <si>
    <t>ШАБАЛІНА ВАЛЕНТИНА ВАСИЛІВНА</t>
  </si>
  <si>
    <t>1968500785</t>
  </si>
  <si>
    <t>UA-2023-01-30-008116-a</t>
  </si>
  <si>
    <t>Синтетична тканина для пошиву костюмів на виставу</t>
  </si>
  <si>
    <t>19211000-8 - Синтетичні тканини</t>
  </si>
  <si>
    <t>27/01</t>
  </si>
  <si>
    <t>UA-2023-02-02-003206-a</t>
  </si>
  <si>
    <t>Послуги з пошиву костюмів до вистави</t>
  </si>
  <si>
    <t>98393000-4 - Кравецькі послуги</t>
  </si>
  <si>
    <t>БАРАХОВСЬКА АЛЛА МИКОЛАЇВНА</t>
  </si>
  <si>
    <t>2083503162</t>
  </si>
  <si>
    <t>01/02-2023</t>
  </si>
  <si>
    <t>UA-2023-02-03-010492-a</t>
  </si>
  <si>
    <t>Тканина для пошиву одягу</t>
  </si>
  <si>
    <t>03/02</t>
  </si>
  <si>
    <t>UA-2023-02-03-011263-a</t>
  </si>
  <si>
    <t>Тканина натуральна для пошиву костюмів</t>
  </si>
  <si>
    <t>ХИЖНЯК ЄВГЕНІЙ ІВАНОВИЧ</t>
  </si>
  <si>
    <t>2330000334</t>
  </si>
  <si>
    <t>0302</t>
  </si>
  <si>
    <t>UA-2023-02-03-011973-a</t>
  </si>
  <si>
    <t>Послуги пов`язані з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</si>
  <si>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</si>
  <si>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</si>
  <si>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</si>
  <si>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23/02</t>
  </si>
  <si>
    <t>UA-2023-02-06-001302-a</t>
  </si>
  <si>
    <t>Валізи для вистави</t>
  </si>
  <si>
    <t>18921000-1 - Валізи</t>
  </si>
  <si>
    <t>0302/ДП/1/23</t>
  </si>
  <si>
    <t>UA-2023-02-06-001781-a</t>
  </si>
  <si>
    <t>Текстиль для вистави</t>
  </si>
  <si>
    <t>39143113-1 - Домашній текстиль</t>
  </si>
  <si>
    <t>05/02ДП1/23</t>
  </si>
  <si>
    <t>UA-2023-02-07-008671-a</t>
  </si>
  <si>
    <t>Фарба для фарбування декорацій</t>
  </si>
  <si>
    <t>44111400-5 - Фарби та шпалери</t>
  </si>
  <si>
    <t>0502ДП1/23</t>
  </si>
  <si>
    <t>UA-2023-02-07-008770-a</t>
  </si>
  <si>
    <t>Ізотермічна сумка</t>
  </si>
  <si>
    <t>18936000-9 - Тканинні сумки</t>
  </si>
  <si>
    <t>05/02/ДП1/23</t>
  </si>
  <si>
    <t>UA-2023-02-07-008850-a</t>
  </si>
  <si>
    <t>Ваза</t>
  </si>
  <si>
    <t>39298300-0 - Вази для квітів</t>
  </si>
  <si>
    <t>05ДП1/23</t>
  </si>
  <si>
    <t>UA-2023-02-08-005083-a</t>
  </si>
  <si>
    <t>Взуття чоловіче для вистави</t>
  </si>
  <si>
    <t>2/02/23</t>
  </si>
  <si>
    <t>UA-2023-02-09-007825-a</t>
  </si>
  <si>
    <t>Послуги з відшкодування витрат на водопостачання та водовідведення</t>
  </si>
  <si>
    <t>65110000-7 - Розподіл води</t>
  </si>
  <si>
    <t>КОМУНАЛЬНИЙ ПОЗАШКІЛЬНИЙ НАВЧАЛЬНИЙ ЗАКЛАД "МІСЬКИЙ ПАЛАЦ ДІТЕЙ ТА ЮНАЦТВА" ДНІПРОВСЬКОЇ МІСЬКОЇ РАДИ</t>
  </si>
  <si>
    <t>02139920</t>
  </si>
  <si>
    <t>2/2023</t>
  </si>
  <si>
    <t>UA-2023-02-09-007991-a</t>
  </si>
  <si>
    <t>Послуги з виготовлення "біжучого рядку"</t>
  </si>
  <si>
    <t>31523000-8 - Підсвічувані вказівники і вивіски</t>
  </si>
  <si>
    <t>ДОНЦОВ МАКСИМ СТАНІСЛАВОВИЧ</t>
  </si>
  <si>
    <t>3147501570</t>
  </si>
  <si>
    <t>08/02</t>
  </si>
  <si>
    <t>UA-2023-02-09-009818-a</t>
  </si>
  <si>
    <t>Послуги з виготовлення "Біжучого рядку"</t>
  </si>
  <si>
    <t>79340000-9 - Рекламні та маркетингові послуги</t>
  </si>
  <si>
    <t>UA-2023-02-13-006745-a</t>
  </si>
  <si>
    <t>Канцелярські товари, як реквізит для вистави</t>
  </si>
  <si>
    <t>30192700-8 - Канцелярські товари</t>
  </si>
  <si>
    <t>09-4-ДП2/23</t>
  </si>
  <si>
    <t>UA-2023-02-13-006861-a</t>
  </si>
  <si>
    <t>Одяг для вистави</t>
  </si>
  <si>
    <t>18300000-2 - Предмети одягу</t>
  </si>
  <si>
    <t>09-1-ДП2/23</t>
  </si>
  <si>
    <t>UA-2023-02-13-006986-a</t>
  </si>
  <si>
    <t>Капці домашні для вистави</t>
  </si>
  <si>
    <t>09-2-ДП2/23</t>
  </si>
  <si>
    <t>UA-2023-02-13-007286-a</t>
  </si>
  <si>
    <t>Валіза для вистави</t>
  </si>
  <si>
    <t>09-3-ДП2/23</t>
  </si>
  <si>
    <t>UA-2023-02-15-012592-a</t>
  </si>
  <si>
    <t>Головні убори на виставу</t>
  </si>
  <si>
    <t>18440000-5 - Капелюхи та головні убори</t>
  </si>
  <si>
    <t>1302-2023</t>
  </si>
  <si>
    <t>UA-2023-02-15-012712-a</t>
  </si>
  <si>
    <t>18000000-9 - Одяг, взуття, сумки та аксесуари</t>
  </si>
  <si>
    <t>13/02-2023</t>
  </si>
  <si>
    <t>UA-2023-02-23-006193-a</t>
  </si>
  <si>
    <t>Футболка чоловіча</t>
  </si>
  <si>
    <t>24\02-2023</t>
  </si>
  <si>
    <t>UA-2023-02-23-006269-a</t>
  </si>
  <si>
    <t>Аксесуари до вистави</t>
  </si>
  <si>
    <t>23\02-2023</t>
  </si>
  <si>
    <t>UA-2023-02-23-006347-a</t>
  </si>
  <si>
    <t>Взуття для вистави</t>
  </si>
  <si>
    <t>18800000-7 - Взуття</t>
  </si>
  <si>
    <t>22\02-2023</t>
  </si>
  <si>
    <t>UA-2023-02-23-006415-a</t>
  </si>
  <si>
    <t>Рюкзаки  та органайзер для вистави</t>
  </si>
  <si>
    <t>18931000-4 - Дорожні сумки</t>
  </si>
  <si>
    <t>2202-2023</t>
  </si>
  <si>
    <t>UA-2023-03-03-011305-a</t>
  </si>
  <si>
    <t>Послуги з надання ліцензії на право використання ком`ютерної програми ДЕБІТ-КРЕДІТ</t>
  </si>
  <si>
    <t>72000000-5 -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</si>
  <si>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ТОВАРИСТВО З ОБМЕЖЕНОЮ ВІДПОВІДАЛЬНІСТЮ "ВИДАВНИЧА ГРУПА "ДІЛОВА ПРЕСА"</t>
  </si>
  <si>
    <t>31527482</t>
  </si>
  <si>
    <t>26\2023</t>
  </si>
  <si>
    <t>UA-2023-03-13-004979-a</t>
  </si>
  <si>
    <t>Колонка портативна акустична для репетицій</t>
  </si>
  <si>
    <t>32342400-6 - Акустичні пристрої</t>
  </si>
  <si>
    <t>ТОВАРИСТВО З ОБМЕЖЕНОЮ ВІДПОВІДАЛЬНІСТЮ "КОМФІ ТРЕЙД"</t>
  </si>
  <si>
    <t>36962487</t>
  </si>
  <si>
    <t>СФРОЕ-0003191058</t>
  </si>
  <si>
    <t>UA-2023-03-17-005667-a</t>
  </si>
  <si>
    <t>Послуга з друку театральних запрошень</t>
  </si>
  <si>
    <t>79820000-8 - Послуги, пов’язані з друком</t>
  </si>
  <si>
    <t>МИРОНЕНКО АЛЬОНА МИКОЛАЇВНА</t>
  </si>
  <si>
    <t>2636500469</t>
  </si>
  <si>
    <t>14\03</t>
  </si>
  <si>
    <t>UA-2023-03-22-005907-a</t>
  </si>
  <si>
    <t>Декоративна косметика та засоби догляду за обличем</t>
  </si>
  <si>
    <t>33710000-0 - Парфуми, засоби гігієни та презервативи</t>
  </si>
  <si>
    <t>ТОВАРИСТВО З ОБМЕЖЕНОЮ ВІДПОВІДАЛЬНІСТЮ "РУШ"</t>
  </si>
  <si>
    <t>32007740</t>
  </si>
  <si>
    <t>1</t>
  </si>
  <si>
    <t>UA-2023-03-24-005766-a</t>
  </si>
  <si>
    <t>Чохли для одягу</t>
  </si>
  <si>
    <t>18420000-9 - Аксесуари для одягу</t>
  </si>
  <si>
    <t>2303-ДП2/23</t>
  </si>
  <si>
    <t>UA-2023-03-24-005986-a</t>
  </si>
  <si>
    <t>Колготки для вистав</t>
  </si>
  <si>
    <t>18316000-7 - Колготи</t>
  </si>
  <si>
    <t>23/03-ДП2/23</t>
  </si>
  <si>
    <t>UA-2023-03-24-006116-a</t>
  </si>
  <si>
    <t>Послуги з виготовлення та монтажу наклейок з написом "Віримо!"</t>
  </si>
  <si>
    <t>79800000-2 - Друкарські та супутні послуги</t>
  </si>
  <si>
    <t>22/03</t>
  </si>
  <si>
    <t>UA-2023-04-10-005005-a</t>
  </si>
  <si>
    <t>Швабри для прибирання</t>
  </si>
  <si>
    <t>39224000-8 - Мітли, щітки та інше господарське приладдя</t>
  </si>
  <si>
    <t>0604-ДП2/23</t>
  </si>
  <si>
    <t>UA-2023-05-09-009122-a</t>
  </si>
  <si>
    <t>3/05/23</t>
  </si>
  <si>
    <t>UA-2023-05-22-009074-a</t>
  </si>
  <si>
    <t>Синтетична тканина для пошиву костюма на виставу</t>
  </si>
  <si>
    <t>16/05</t>
  </si>
  <si>
    <t>UA-2023-05-25-006309-a</t>
  </si>
  <si>
    <t xml:space="preserve">Світлодіодний прожектори </t>
  </si>
  <si>
    <t>31518100-1 - Прожектори заливального світла; 31518100-1 - Прожектори заливального світла</t>
  </si>
  <si>
    <t>ГЕРАСИМЕНКО ДМИТРО ВІКТОРОВИЧ</t>
  </si>
  <si>
    <t>2955900958</t>
  </si>
  <si>
    <t>23/05</t>
  </si>
  <si>
    <t>UA-2023-05-25-006387-a</t>
  </si>
  <si>
    <t>DMX Пульт STLS DMX - 1</t>
  </si>
  <si>
    <t>31600000-2 - Електричні обладнання та апаратура</t>
  </si>
  <si>
    <t>2305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</si>
</sst>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.00"/>
    <numFmt numFmtId="168" formatCode="General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L1">
      <pane ySplit="4" topLeftCell="A38" activePane="bottomLeft" state="frozen"/>
      <selection pane="topLeft" activeCell="L1" sqref="L1"/>
      <selection pane="bottomLeft" activeCell="A24" sqref="A2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  <col min="31" max="16384" width="11.57421875" style="0" customWidth="1"/>
  </cols>
  <sheetData>
    <row r="1" spans="1:2" ht="12.75">
      <c r="A1" s="1"/>
      <c r="B1" t="s">
        <v>0</v>
      </c>
    </row>
    <row r="2" ht="12.75">
      <c r="A2" s="2"/>
    </row>
    <row r="4" spans="1:30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12.7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44928</v>
      </c>
      <c r="G5" s="1"/>
      <c r="H5" s="6">
        <v>44928</v>
      </c>
      <c r="I5" s="4">
        <v>1</v>
      </c>
      <c r="J5" s="7">
        <v>4.9</v>
      </c>
      <c r="K5" s="7">
        <v>826</v>
      </c>
      <c r="L5" s="7">
        <v>168.57142857142858</v>
      </c>
      <c r="M5" s="7">
        <v>826</v>
      </c>
      <c r="N5" s="7">
        <v>168.57142857142858</v>
      </c>
      <c r="O5" s="5" t="s">
        <v>35</v>
      </c>
      <c r="P5" s="7">
        <v>0</v>
      </c>
      <c r="Q5" s="7">
        <v>0</v>
      </c>
      <c r="R5" s="1" t="s">
        <v>35</v>
      </c>
      <c r="S5" s="1" t="s">
        <v>36</v>
      </c>
      <c r="T5" s="8">
        <f>HYPERLINK("https://my.zakupki.prom.ua/cabinet/purchases/state_purchase/view/39895046")</f>
        <v>0</v>
      </c>
      <c r="U5" s="1" t="s">
        <v>37</v>
      </c>
      <c r="V5" s="4">
        <v>0</v>
      </c>
      <c r="W5" s="1"/>
      <c r="X5" s="1" t="s">
        <v>38</v>
      </c>
      <c r="Y5" s="7">
        <v>826</v>
      </c>
      <c r="Z5" s="1" t="s">
        <v>39</v>
      </c>
      <c r="AA5" s="1" t="s">
        <v>40</v>
      </c>
      <c r="AB5" s="1"/>
      <c r="AC5" s="1"/>
      <c r="AD5" s="1"/>
    </row>
    <row r="6" spans="1:30" ht="12.75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44930</v>
      </c>
      <c r="G6" s="1"/>
      <c r="H6" s="6">
        <v>44930</v>
      </c>
      <c r="I6" s="4">
        <v>1</v>
      </c>
      <c r="J6" s="7">
        <v>4</v>
      </c>
      <c r="K6" s="7">
        <v>26956</v>
      </c>
      <c r="L6" s="7">
        <v>6739</v>
      </c>
      <c r="M6" s="7">
        <v>26956</v>
      </c>
      <c r="N6" s="7">
        <v>6739</v>
      </c>
      <c r="O6" s="5" t="s">
        <v>44</v>
      </c>
      <c r="P6" s="7">
        <v>0</v>
      </c>
      <c r="Q6" s="7">
        <v>0</v>
      </c>
      <c r="R6" s="1" t="s">
        <v>44</v>
      </c>
      <c r="S6" s="1" t="s">
        <v>45</v>
      </c>
      <c r="T6" s="8">
        <f>HYPERLINK("https://my.zakupki.prom.ua/cabinet/purchases/state_purchase/view/39931167")</f>
        <v>0</v>
      </c>
      <c r="U6" s="1" t="s">
        <v>37</v>
      </c>
      <c r="V6" s="4">
        <v>0</v>
      </c>
      <c r="W6" s="1"/>
      <c r="X6" s="1" t="s">
        <v>46</v>
      </c>
      <c r="Y6" s="7">
        <v>26956</v>
      </c>
      <c r="Z6" s="1" t="s">
        <v>39</v>
      </c>
      <c r="AA6" s="1" t="s">
        <v>40</v>
      </c>
      <c r="AB6" s="1"/>
      <c r="AC6" s="1"/>
      <c r="AD6" s="1"/>
    </row>
    <row r="7" spans="1:30" ht="12.7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44938</v>
      </c>
      <c r="G7" s="1"/>
      <c r="H7" s="6">
        <v>44938</v>
      </c>
      <c r="I7" s="4">
        <v>1</v>
      </c>
      <c r="J7" s="7">
        <v>2</v>
      </c>
      <c r="K7" s="7">
        <v>440</v>
      </c>
      <c r="L7" s="7">
        <v>220</v>
      </c>
      <c r="M7" s="7">
        <v>440</v>
      </c>
      <c r="N7" s="7">
        <v>220</v>
      </c>
      <c r="O7" s="5" t="s">
        <v>50</v>
      </c>
      <c r="P7" s="7">
        <v>0</v>
      </c>
      <c r="Q7" s="7">
        <v>0</v>
      </c>
      <c r="R7" s="1" t="s">
        <v>50</v>
      </c>
      <c r="S7" s="1" t="s">
        <v>51</v>
      </c>
      <c r="T7" s="8">
        <f>HYPERLINK("https://my.zakupki.prom.ua/cabinet/purchases/state_purchase/view/40019760")</f>
        <v>0</v>
      </c>
      <c r="U7" s="1" t="s">
        <v>37</v>
      </c>
      <c r="V7" s="4">
        <v>0</v>
      </c>
      <c r="W7" s="1"/>
      <c r="X7" s="1" t="s">
        <v>52</v>
      </c>
      <c r="Y7" s="7">
        <v>440</v>
      </c>
      <c r="Z7" s="1" t="s">
        <v>39</v>
      </c>
      <c r="AA7" s="1" t="s">
        <v>40</v>
      </c>
      <c r="AB7" s="1"/>
      <c r="AC7" s="1"/>
      <c r="AD7" s="1"/>
    </row>
    <row r="8" spans="1:30" ht="12.7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44938</v>
      </c>
      <c r="G8" s="1"/>
      <c r="H8" s="6">
        <v>44938</v>
      </c>
      <c r="I8" s="4">
        <v>1</v>
      </c>
      <c r="J8" s="7">
        <v>2</v>
      </c>
      <c r="K8" s="7">
        <v>1903.99</v>
      </c>
      <c r="L8" s="7">
        <v>951.995</v>
      </c>
      <c r="M8" s="7">
        <v>1903.99</v>
      </c>
      <c r="N8" s="7">
        <v>951.995</v>
      </c>
      <c r="O8" s="5" t="s">
        <v>56</v>
      </c>
      <c r="P8" s="7">
        <v>0</v>
      </c>
      <c r="Q8" s="7">
        <v>0</v>
      </c>
      <c r="R8" s="1" t="s">
        <v>56</v>
      </c>
      <c r="S8" s="1" t="s">
        <v>57</v>
      </c>
      <c r="T8" s="8">
        <f>HYPERLINK("https://my.zakupki.prom.ua/cabinet/purchases/state_purchase/view/40024588")</f>
        <v>0</v>
      </c>
      <c r="U8" s="1" t="s">
        <v>37</v>
      </c>
      <c r="V8" s="4">
        <v>0</v>
      </c>
      <c r="W8" s="1"/>
      <c r="X8" s="1" t="s">
        <v>58</v>
      </c>
      <c r="Y8" s="7">
        <v>1903.99</v>
      </c>
      <c r="Z8" s="1" t="s">
        <v>39</v>
      </c>
      <c r="AA8" s="1" t="s">
        <v>40</v>
      </c>
      <c r="AB8" s="1"/>
      <c r="AC8" s="1"/>
      <c r="AD8" s="1"/>
    </row>
    <row r="9" spans="1:30" ht="12.75">
      <c r="A9" s="4">
        <v>5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44938</v>
      </c>
      <c r="G9" s="1"/>
      <c r="H9" s="6">
        <v>44938</v>
      </c>
      <c r="I9" s="4">
        <v>1</v>
      </c>
      <c r="J9" s="7">
        <v>15</v>
      </c>
      <c r="K9" s="7">
        <v>928.02</v>
      </c>
      <c r="L9" s="7">
        <v>61.868</v>
      </c>
      <c r="M9" s="7">
        <v>928.02</v>
      </c>
      <c r="N9" s="7">
        <v>61.868</v>
      </c>
      <c r="O9" s="5" t="s">
        <v>56</v>
      </c>
      <c r="P9" s="7">
        <v>0</v>
      </c>
      <c r="Q9" s="7">
        <v>0</v>
      </c>
      <c r="R9" s="1" t="s">
        <v>56</v>
      </c>
      <c r="S9" s="1" t="s">
        <v>57</v>
      </c>
      <c r="T9" s="8">
        <f>HYPERLINK("https://my.zakupki.prom.ua/cabinet/purchases/state_purchase/view/40025194")</f>
        <v>0</v>
      </c>
      <c r="U9" s="1" t="s">
        <v>37</v>
      </c>
      <c r="V9" s="4">
        <v>0</v>
      </c>
      <c r="W9" s="1"/>
      <c r="X9" s="1" t="s">
        <v>62</v>
      </c>
      <c r="Y9" s="7">
        <v>928.02</v>
      </c>
      <c r="Z9" s="1" t="s">
        <v>39</v>
      </c>
      <c r="AA9" s="1" t="s">
        <v>40</v>
      </c>
      <c r="AB9" s="1"/>
      <c r="AC9" s="1"/>
      <c r="AD9" s="1"/>
    </row>
    <row r="10" spans="1:30" ht="12.75">
      <c r="A10" s="4">
        <v>6</v>
      </c>
      <c r="B10" s="1" t="s">
        <v>63</v>
      </c>
      <c r="C10" s="5" t="s">
        <v>64</v>
      </c>
      <c r="D10" s="1" t="s">
        <v>65</v>
      </c>
      <c r="E10" s="1" t="s">
        <v>34</v>
      </c>
      <c r="F10" s="6">
        <v>44939</v>
      </c>
      <c r="G10" s="1"/>
      <c r="H10" s="6">
        <v>44939</v>
      </c>
      <c r="I10" s="4">
        <v>1</v>
      </c>
      <c r="J10" s="7">
        <v>39</v>
      </c>
      <c r="K10" s="7">
        <v>4772.02</v>
      </c>
      <c r="L10" s="7">
        <v>122.35948717948718</v>
      </c>
      <c r="M10" s="7">
        <v>4772.02</v>
      </c>
      <c r="N10" s="7">
        <v>122.35948717948718</v>
      </c>
      <c r="O10" s="5" t="s">
        <v>56</v>
      </c>
      <c r="P10" s="7">
        <v>0</v>
      </c>
      <c r="Q10" s="7">
        <v>0</v>
      </c>
      <c r="R10" s="1" t="s">
        <v>56</v>
      </c>
      <c r="S10" s="1" t="s">
        <v>57</v>
      </c>
      <c r="T10" s="8">
        <f>HYPERLINK("https://my.zakupki.prom.ua/cabinet/purchases/state_purchase/view/40045113")</f>
        <v>0</v>
      </c>
      <c r="U10" s="1" t="s">
        <v>37</v>
      </c>
      <c r="V10" s="4">
        <v>0</v>
      </c>
      <c r="W10" s="1"/>
      <c r="X10" s="1" t="s">
        <v>66</v>
      </c>
      <c r="Y10" s="7">
        <v>4772.02</v>
      </c>
      <c r="Z10" s="1" t="s">
        <v>39</v>
      </c>
      <c r="AA10" s="1" t="s">
        <v>40</v>
      </c>
      <c r="AB10" s="1"/>
      <c r="AC10" s="1"/>
      <c r="AD10" s="1"/>
    </row>
    <row r="11" spans="1:30" ht="12.75">
      <c r="A11" s="4">
        <v>7</v>
      </c>
      <c r="B11" s="1" t="s">
        <v>67</v>
      </c>
      <c r="C11" s="5" t="s">
        <v>68</v>
      </c>
      <c r="D11" s="1" t="s">
        <v>69</v>
      </c>
      <c r="E11" s="1" t="s">
        <v>34</v>
      </c>
      <c r="F11" s="6">
        <v>44939</v>
      </c>
      <c r="G11" s="1"/>
      <c r="H11" s="6">
        <v>44939</v>
      </c>
      <c r="I11" s="4">
        <v>1</v>
      </c>
      <c r="J11" s="7">
        <v>4</v>
      </c>
      <c r="K11" s="7">
        <v>880.01</v>
      </c>
      <c r="L11" s="7">
        <v>220.0025</v>
      </c>
      <c r="M11" s="7">
        <v>880.01</v>
      </c>
      <c r="N11" s="7">
        <v>220.0025</v>
      </c>
      <c r="O11" s="5" t="s">
        <v>56</v>
      </c>
      <c r="P11" s="7">
        <v>0</v>
      </c>
      <c r="Q11" s="7">
        <v>0</v>
      </c>
      <c r="R11" s="1" t="s">
        <v>56</v>
      </c>
      <c r="S11" s="1" t="s">
        <v>57</v>
      </c>
      <c r="T11" s="8">
        <f>HYPERLINK("https://my.zakupki.prom.ua/cabinet/purchases/state_purchase/view/40046422")</f>
        <v>0</v>
      </c>
      <c r="U11" s="1" t="s">
        <v>37</v>
      </c>
      <c r="V11" s="4">
        <v>0</v>
      </c>
      <c r="W11" s="1"/>
      <c r="X11" s="1" t="s">
        <v>70</v>
      </c>
      <c r="Y11" s="7">
        <v>880.01</v>
      </c>
      <c r="Z11" s="1" t="s">
        <v>39</v>
      </c>
      <c r="AA11" s="1" t="s">
        <v>40</v>
      </c>
      <c r="AB11" s="1"/>
      <c r="AC11" s="1"/>
      <c r="AD11" s="1"/>
    </row>
    <row r="12" spans="1:30" ht="12.75">
      <c r="A12" s="4">
        <v>8</v>
      </c>
      <c r="B12" s="1" t="s">
        <v>71</v>
      </c>
      <c r="C12" s="5" t="s">
        <v>72</v>
      </c>
      <c r="D12" s="1" t="s">
        <v>73</v>
      </c>
      <c r="E12" s="1" t="s">
        <v>34</v>
      </c>
      <c r="F12" s="6">
        <v>44939</v>
      </c>
      <c r="G12" s="1"/>
      <c r="H12" s="6">
        <v>44939</v>
      </c>
      <c r="I12" s="4">
        <v>1</v>
      </c>
      <c r="J12" s="7">
        <v>14</v>
      </c>
      <c r="K12" s="7">
        <v>2444.42</v>
      </c>
      <c r="L12" s="7">
        <v>174.60142857142858</v>
      </c>
      <c r="M12" s="7">
        <v>2444.42</v>
      </c>
      <c r="N12" s="7">
        <v>174.60142857142858</v>
      </c>
      <c r="O12" s="5" t="s">
        <v>56</v>
      </c>
      <c r="P12" s="7">
        <v>0</v>
      </c>
      <c r="Q12" s="7">
        <v>0</v>
      </c>
      <c r="R12" s="1" t="s">
        <v>56</v>
      </c>
      <c r="S12" s="1" t="s">
        <v>57</v>
      </c>
      <c r="T12" s="8">
        <f>HYPERLINK("https://my.zakupki.prom.ua/cabinet/purchases/state_purchase/view/40047241")</f>
        <v>0</v>
      </c>
      <c r="U12" s="1" t="s">
        <v>37</v>
      </c>
      <c r="V12" s="4">
        <v>0</v>
      </c>
      <c r="W12" s="1"/>
      <c r="X12" s="1" t="s">
        <v>74</v>
      </c>
      <c r="Y12" s="7">
        <v>2444.42</v>
      </c>
      <c r="Z12" s="1" t="s">
        <v>39</v>
      </c>
      <c r="AA12" s="1" t="s">
        <v>40</v>
      </c>
      <c r="AB12" s="1"/>
      <c r="AC12" s="1"/>
      <c r="AD12" s="1"/>
    </row>
    <row r="13" spans="1:30" ht="12.75">
      <c r="A13" s="4">
        <v>9</v>
      </c>
      <c r="B13" s="1" t="s">
        <v>75</v>
      </c>
      <c r="C13" s="5" t="s">
        <v>76</v>
      </c>
      <c r="D13" s="1" t="s">
        <v>77</v>
      </c>
      <c r="E13" s="1" t="s">
        <v>34</v>
      </c>
      <c r="F13" s="6">
        <v>44939</v>
      </c>
      <c r="G13" s="1"/>
      <c r="H13" s="6">
        <v>44939</v>
      </c>
      <c r="I13" s="4">
        <v>1</v>
      </c>
      <c r="J13" s="7">
        <v>5</v>
      </c>
      <c r="K13" s="7">
        <v>495</v>
      </c>
      <c r="L13" s="7">
        <v>99</v>
      </c>
      <c r="M13" s="7">
        <v>495</v>
      </c>
      <c r="N13" s="7">
        <v>99</v>
      </c>
      <c r="O13" s="5" t="s">
        <v>56</v>
      </c>
      <c r="P13" s="7">
        <v>0</v>
      </c>
      <c r="Q13" s="7">
        <v>0</v>
      </c>
      <c r="R13" s="1" t="s">
        <v>56</v>
      </c>
      <c r="S13" s="1" t="s">
        <v>57</v>
      </c>
      <c r="T13" s="8">
        <f>HYPERLINK("https://my.zakupki.prom.ua/cabinet/purchases/state_purchase/view/40048544")</f>
        <v>0</v>
      </c>
      <c r="U13" s="1" t="s">
        <v>37</v>
      </c>
      <c r="V13" s="4">
        <v>0</v>
      </c>
      <c r="W13" s="1"/>
      <c r="X13" s="1" t="s">
        <v>78</v>
      </c>
      <c r="Y13" s="7">
        <v>495</v>
      </c>
      <c r="Z13" s="1" t="s">
        <v>39</v>
      </c>
      <c r="AA13" s="1" t="s">
        <v>40</v>
      </c>
      <c r="AB13" s="1"/>
      <c r="AC13" s="1"/>
      <c r="AD13" s="1"/>
    </row>
    <row r="14" spans="1:30" ht="12.75">
      <c r="A14" s="4">
        <v>10</v>
      </c>
      <c r="B14" s="1" t="s">
        <v>79</v>
      </c>
      <c r="C14" s="5" t="s">
        <v>80</v>
      </c>
      <c r="D14" s="1" t="s">
        <v>81</v>
      </c>
      <c r="E14" s="1" t="s">
        <v>34</v>
      </c>
      <c r="F14" s="6">
        <v>44939</v>
      </c>
      <c r="G14" s="1"/>
      <c r="H14" s="6">
        <v>44939</v>
      </c>
      <c r="I14" s="4">
        <v>1</v>
      </c>
      <c r="J14" s="7">
        <v>34</v>
      </c>
      <c r="K14" s="7">
        <v>2521.51</v>
      </c>
      <c r="L14" s="7">
        <v>74.1620588235294</v>
      </c>
      <c r="M14" s="7">
        <v>2521.51</v>
      </c>
      <c r="N14" s="7">
        <v>74.1620588235294</v>
      </c>
      <c r="O14" s="5" t="s">
        <v>56</v>
      </c>
      <c r="P14" s="7">
        <v>0</v>
      </c>
      <c r="Q14" s="7">
        <v>0</v>
      </c>
      <c r="R14" s="1" t="s">
        <v>56</v>
      </c>
      <c r="S14" s="1" t="s">
        <v>57</v>
      </c>
      <c r="T14" s="8">
        <f>HYPERLINK("https://my.zakupki.prom.ua/cabinet/purchases/state_purchase/view/40048898")</f>
        <v>0</v>
      </c>
      <c r="U14" s="1" t="s">
        <v>37</v>
      </c>
      <c r="V14" s="4">
        <v>0</v>
      </c>
      <c r="W14" s="1"/>
      <c r="X14" s="1" t="s">
        <v>82</v>
      </c>
      <c r="Y14" s="7">
        <v>2521.51</v>
      </c>
      <c r="Z14" s="1" t="s">
        <v>39</v>
      </c>
      <c r="AA14" s="1" t="s">
        <v>40</v>
      </c>
      <c r="AB14" s="1"/>
      <c r="AC14" s="1"/>
      <c r="AD14" s="1"/>
    </row>
    <row r="15" spans="1:30" ht="12.75">
      <c r="A15" s="4">
        <v>11</v>
      </c>
      <c r="B15" s="1" t="s">
        <v>83</v>
      </c>
      <c r="C15" s="5" t="s">
        <v>84</v>
      </c>
      <c r="D15" s="1" t="s">
        <v>85</v>
      </c>
      <c r="E15" s="1" t="s">
        <v>34</v>
      </c>
      <c r="F15" s="6">
        <v>44939</v>
      </c>
      <c r="G15" s="1"/>
      <c r="H15" s="6">
        <v>44939</v>
      </c>
      <c r="I15" s="4">
        <v>1</v>
      </c>
      <c r="J15" s="7">
        <v>3</v>
      </c>
      <c r="K15" s="7">
        <v>214.49</v>
      </c>
      <c r="L15" s="7">
        <v>71.49666666666667</v>
      </c>
      <c r="M15" s="7">
        <v>214.49</v>
      </c>
      <c r="N15" s="7">
        <v>71.49666666666667</v>
      </c>
      <c r="O15" s="5" t="s">
        <v>56</v>
      </c>
      <c r="P15" s="7">
        <v>0</v>
      </c>
      <c r="Q15" s="7">
        <v>0</v>
      </c>
      <c r="R15" s="1" t="s">
        <v>56</v>
      </c>
      <c r="S15" s="1" t="s">
        <v>57</v>
      </c>
      <c r="T15" s="8">
        <f>HYPERLINK("https://my.zakupki.prom.ua/cabinet/purchases/state_purchase/view/40049325")</f>
        <v>0</v>
      </c>
      <c r="U15" s="1" t="s">
        <v>37</v>
      </c>
      <c r="V15" s="4">
        <v>0</v>
      </c>
      <c r="W15" s="1"/>
      <c r="X15" s="1" t="s">
        <v>86</v>
      </c>
      <c r="Y15" s="7">
        <v>214.49</v>
      </c>
      <c r="Z15" s="1" t="s">
        <v>39</v>
      </c>
      <c r="AA15" s="1" t="s">
        <v>40</v>
      </c>
      <c r="AB15" s="1"/>
      <c r="AC15" s="1"/>
      <c r="AD15" s="1"/>
    </row>
    <row r="16" spans="1:30" ht="12.75">
      <c r="A16" s="4">
        <v>12</v>
      </c>
      <c r="B16" s="1" t="s">
        <v>87</v>
      </c>
      <c r="C16" s="5" t="s">
        <v>88</v>
      </c>
      <c r="D16" s="1" t="s">
        <v>89</v>
      </c>
      <c r="E16" s="1" t="s">
        <v>34</v>
      </c>
      <c r="F16" s="6">
        <v>44939</v>
      </c>
      <c r="G16" s="1"/>
      <c r="H16" s="6">
        <v>44939</v>
      </c>
      <c r="I16" s="4">
        <v>1</v>
      </c>
      <c r="J16" s="7">
        <v>10</v>
      </c>
      <c r="K16" s="7">
        <v>749.77</v>
      </c>
      <c r="L16" s="7">
        <v>74.977</v>
      </c>
      <c r="M16" s="7">
        <v>749.77</v>
      </c>
      <c r="N16" s="7">
        <v>74.977</v>
      </c>
      <c r="O16" s="5" t="s">
        <v>56</v>
      </c>
      <c r="P16" s="7">
        <v>0</v>
      </c>
      <c r="Q16" s="7">
        <v>0</v>
      </c>
      <c r="R16" s="1" t="s">
        <v>56</v>
      </c>
      <c r="S16" s="1" t="s">
        <v>57</v>
      </c>
      <c r="T16" s="8">
        <f>HYPERLINK("https://my.zakupki.prom.ua/cabinet/purchases/state_purchase/view/40050135")</f>
        <v>0</v>
      </c>
      <c r="U16" s="1" t="s">
        <v>37</v>
      </c>
      <c r="V16" s="4">
        <v>0</v>
      </c>
      <c r="W16" s="1"/>
      <c r="X16" s="1" t="s">
        <v>90</v>
      </c>
      <c r="Y16" s="7">
        <v>749.77</v>
      </c>
      <c r="Z16" s="1" t="s">
        <v>39</v>
      </c>
      <c r="AA16" s="1" t="s">
        <v>40</v>
      </c>
      <c r="AB16" s="1"/>
      <c r="AC16" s="1"/>
      <c r="AD16" s="1"/>
    </row>
    <row r="17" spans="1:30" ht="12.75">
      <c r="A17" s="4">
        <v>13</v>
      </c>
      <c r="B17" s="1" t="s">
        <v>91</v>
      </c>
      <c r="C17" s="5" t="s">
        <v>92</v>
      </c>
      <c r="D17" s="1" t="s">
        <v>93</v>
      </c>
      <c r="E17" s="1" t="s">
        <v>34</v>
      </c>
      <c r="F17" s="6">
        <v>44939</v>
      </c>
      <c r="G17" s="1"/>
      <c r="H17" s="6">
        <v>44945</v>
      </c>
      <c r="I17" s="4">
        <v>1</v>
      </c>
      <c r="J17" s="7">
        <v>4</v>
      </c>
      <c r="K17" s="7">
        <v>1696</v>
      </c>
      <c r="L17" s="7">
        <v>424</v>
      </c>
      <c r="M17" s="7">
        <v>1696</v>
      </c>
      <c r="N17" s="7">
        <v>424</v>
      </c>
      <c r="O17" s="5" t="s">
        <v>56</v>
      </c>
      <c r="P17" s="7">
        <v>0</v>
      </c>
      <c r="Q17" s="7">
        <v>0</v>
      </c>
      <c r="R17" s="1" t="s">
        <v>56</v>
      </c>
      <c r="S17" s="1" t="s">
        <v>57</v>
      </c>
      <c r="T17" s="8">
        <f>HYPERLINK("https://my.zakupki.prom.ua/cabinet/purchases/state_purchase/view/40050322")</f>
        <v>0</v>
      </c>
      <c r="U17" s="1" t="s">
        <v>37</v>
      </c>
      <c r="V17" s="4">
        <v>0</v>
      </c>
      <c r="W17" s="1"/>
      <c r="X17" s="1" t="s">
        <v>94</v>
      </c>
      <c r="Y17" s="7">
        <v>1696</v>
      </c>
      <c r="Z17" s="1" t="s">
        <v>39</v>
      </c>
      <c r="AA17" s="1" t="s">
        <v>40</v>
      </c>
      <c r="AB17" s="1"/>
      <c r="AC17" s="1"/>
      <c r="AD17" s="1"/>
    </row>
    <row r="18" spans="1:30" ht="12.75">
      <c r="A18" s="4">
        <v>14</v>
      </c>
      <c r="B18" s="1" t="s">
        <v>95</v>
      </c>
      <c r="C18" s="5" t="s">
        <v>96</v>
      </c>
      <c r="D18" s="1" t="s">
        <v>97</v>
      </c>
      <c r="E18" s="1" t="s">
        <v>34</v>
      </c>
      <c r="F18" s="6">
        <v>44939</v>
      </c>
      <c r="G18" s="1"/>
      <c r="H18" s="6">
        <v>44939</v>
      </c>
      <c r="I18" s="4">
        <v>1</v>
      </c>
      <c r="J18" s="7">
        <v>20</v>
      </c>
      <c r="K18" s="7">
        <v>1298.54</v>
      </c>
      <c r="L18" s="7">
        <v>64.927</v>
      </c>
      <c r="M18" s="7">
        <v>1298.54</v>
      </c>
      <c r="N18" s="7">
        <v>64.927</v>
      </c>
      <c r="O18" s="5" t="s">
        <v>56</v>
      </c>
      <c r="P18" s="7">
        <v>0</v>
      </c>
      <c r="Q18" s="7">
        <v>0</v>
      </c>
      <c r="R18" s="1" t="s">
        <v>56</v>
      </c>
      <c r="S18" s="1" t="s">
        <v>57</v>
      </c>
      <c r="T18" s="8">
        <f>HYPERLINK("https://my.zakupki.prom.ua/cabinet/purchases/state_purchase/view/40050648")</f>
        <v>0</v>
      </c>
      <c r="U18" s="1" t="s">
        <v>37</v>
      </c>
      <c r="V18" s="4">
        <v>0</v>
      </c>
      <c r="W18" s="1"/>
      <c r="X18" s="1" t="s">
        <v>98</v>
      </c>
      <c r="Y18" s="7">
        <v>1298.54</v>
      </c>
      <c r="Z18" s="1" t="s">
        <v>39</v>
      </c>
      <c r="AA18" s="1" t="s">
        <v>40</v>
      </c>
      <c r="AB18" s="1"/>
      <c r="AC18" s="1"/>
      <c r="AD18" s="1"/>
    </row>
    <row r="19" spans="1:30" ht="12.75">
      <c r="A19" s="4">
        <v>15</v>
      </c>
      <c r="B19" s="1" t="s">
        <v>99</v>
      </c>
      <c r="C19" s="5" t="s">
        <v>100</v>
      </c>
      <c r="D19" s="1" t="s">
        <v>101</v>
      </c>
      <c r="E19" s="1" t="s">
        <v>34</v>
      </c>
      <c r="F19" s="6">
        <v>44939</v>
      </c>
      <c r="G19" s="1"/>
      <c r="H19" s="6">
        <v>44939</v>
      </c>
      <c r="I19" s="4">
        <v>1</v>
      </c>
      <c r="J19" s="7">
        <v>7</v>
      </c>
      <c r="K19" s="7">
        <v>347</v>
      </c>
      <c r="L19" s="7">
        <v>49.57142857142857</v>
      </c>
      <c r="M19" s="7">
        <v>347</v>
      </c>
      <c r="N19" s="7">
        <v>49.57142857142857</v>
      </c>
      <c r="O19" s="5" t="s">
        <v>56</v>
      </c>
      <c r="P19" s="7">
        <v>0</v>
      </c>
      <c r="Q19" s="7">
        <v>0</v>
      </c>
      <c r="R19" s="1" t="s">
        <v>56</v>
      </c>
      <c r="S19" s="1" t="s">
        <v>57</v>
      </c>
      <c r="T19" s="8">
        <f>HYPERLINK("https://my.zakupki.prom.ua/cabinet/purchases/state_purchase/view/40050875")</f>
        <v>0</v>
      </c>
      <c r="U19" s="1" t="s">
        <v>37</v>
      </c>
      <c r="V19" s="4">
        <v>0</v>
      </c>
      <c r="W19" s="1"/>
      <c r="X19" s="1" t="s">
        <v>102</v>
      </c>
      <c r="Y19" s="7">
        <v>347</v>
      </c>
      <c r="Z19" s="1" t="s">
        <v>39</v>
      </c>
      <c r="AA19" s="1" t="s">
        <v>40</v>
      </c>
      <c r="AB19" s="1"/>
      <c r="AC19" s="1"/>
      <c r="AD19" s="1"/>
    </row>
    <row r="20" spans="1:30" ht="12.75">
      <c r="A20" s="4">
        <v>16</v>
      </c>
      <c r="B20" s="1" t="s">
        <v>103</v>
      </c>
      <c r="C20" s="5" t="s">
        <v>104</v>
      </c>
      <c r="D20" s="1" t="s">
        <v>105</v>
      </c>
      <c r="E20" s="1" t="s">
        <v>34</v>
      </c>
      <c r="F20" s="6">
        <v>44939</v>
      </c>
      <c r="G20" s="1"/>
      <c r="H20" s="6">
        <v>44945</v>
      </c>
      <c r="I20" s="4">
        <v>1</v>
      </c>
      <c r="J20" s="7">
        <v>29</v>
      </c>
      <c r="K20" s="7">
        <v>2664.64</v>
      </c>
      <c r="L20" s="7">
        <v>91.88413793103449</v>
      </c>
      <c r="M20" s="7">
        <v>2664.64</v>
      </c>
      <c r="N20" s="7">
        <v>91.88413793103449</v>
      </c>
      <c r="O20" s="5" t="s">
        <v>56</v>
      </c>
      <c r="P20" s="7">
        <v>0</v>
      </c>
      <c r="Q20" s="7">
        <v>0</v>
      </c>
      <c r="R20" s="1" t="s">
        <v>56</v>
      </c>
      <c r="S20" s="1" t="s">
        <v>57</v>
      </c>
      <c r="T20" s="8">
        <f>HYPERLINK("https://my.zakupki.prom.ua/cabinet/purchases/state_purchase/view/40051058")</f>
        <v>0</v>
      </c>
      <c r="U20" s="1" t="s">
        <v>37</v>
      </c>
      <c r="V20" s="4">
        <v>0</v>
      </c>
      <c r="W20" s="1"/>
      <c r="X20" s="1" t="s">
        <v>106</v>
      </c>
      <c r="Y20" s="7">
        <v>2664.64</v>
      </c>
      <c r="Z20" s="1" t="s">
        <v>39</v>
      </c>
      <c r="AA20" s="1" t="s">
        <v>40</v>
      </c>
      <c r="AB20" s="1"/>
      <c r="AC20" s="1"/>
      <c r="AD20" s="1"/>
    </row>
    <row r="21" spans="1:30" ht="12.75">
      <c r="A21" s="4">
        <v>17</v>
      </c>
      <c r="B21" s="1" t="s">
        <v>107</v>
      </c>
      <c r="C21" s="5" t="s">
        <v>108</v>
      </c>
      <c r="D21" s="1" t="s">
        <v>109</v>
      </c>
      <c r="E21" s="1" t="s">
        <v>34</v>
      </c>
      <c r="F21" s="6">
        <v>44939</v>
      </c>
      <c r="G21" s="1"/>
      <c r="H21" s="6">
        <v>44945</v>
      </c>
      <c r="I21" s="4">
        <v>1</v>
      </c>
      <c r="J21" s="7">
        <v>17</v>
      </c>
      <c r="K21" s="7">
        <v>2782.5</v>
      </c>
      <c r="L21" s="7">
        <v>163.6764705882353</v>
      </c>
      <c r="M21" s="7">
        <v>2782.5</v>
      </c>
      <c r="N21" s="7">
        <v>163.6764705882353</v>
      </c>
      <c r="O21" s="5" t="s">
        <v>56</v>
      </c>
      <c r="P21" s="7">
        <v>0</v>
      </c>
      <c r="Q21" s="7">
        <v>0</v>
      </c>
      <c r="R21" s="1" t="s">
        <v>56</v>
      </c>
      <c r="S21" s="1" t="s">
        <v>57</v>
      </c>
      <c r="T21" s="8">
        <f>HYPERLINK("https://my.zakupki.prom.ua/cabinet/purchases/state_purchase/view/40051200")</f>
        <v>0</v>
      </c>
      <c r="U21" s="1" t="s">
        <v>37</v>
      </c>
      <c r="V21" s="4">
        <v>0</v>
      </c>
      <c r="W21" s="1"/>
      <c r="X21" s="1" t="s">
        <v>110</v>
      </c>
      <c r="Y21" s="7">
        <v>2782.5</v>
      </c>
      <c r="Z21" s="1" t="s">
        <v>39</v>
      </c>
      <c r="AA21" s="1" t="s">
        <v>40</v>
      </c>
      <c r="AB21" s="1"/>
      <c r="AC21" s="1"/>
      <c r="AD21" s="1"/>
    </row>
    <row r="22" spans="1:30" ht="12.75">
      <c r="A22" s="4">
        <v>18</v>
      </c>
      <c r="B22" s="1" t="s">
        <v>111</v>
      </c>
      <c r="C22" s="5" t="s">
        <v>112</v>
      </c>
      <c r="D22" s="1" t="s">
        <v>113</v>
      </c>
      <c r="E22" s="1" t="s">
        <v>34</v>
      </c>
      <c r="F22" s="6">
        <v>44939</v>
      </c>
      <c r="G22" s="1"/>
      <c r="H22" s="6">
        <v>44939</v>
      </c>
      <c r="I22" s="4">
        <v>1</v>
      </c>
      <c r="J22" s="7">
        <v>60</v>
      </c>
      <c r="K22" s="7">
        <v>2516.59</v>
      </c>
      <c r="L22" s="7">
        <v>41.94316666666667</v>
      </c>
      <c r="M22" s="7">
        <v>2516.59</v>
      </c>
      <c r="N22" s="7">
        <v>41.94316666666667</v>
      </c>
      <c r="O22" s="5" t="s">
        <v>56</v>
      </c>
      <c r="P22" s="7">
        <v>0</v>
      </c>
      <c r="Q22" s="7">
        <v>0</v>
      </c>
      <c r="R22" s="1" t="s">
        <v>56</v>
      </c>
      <c r="S22" s="1" t="s">
        <v>57</v>
      </c>
      <c r="T22" s="8">
        <f>HYPERLINK("https://my.zakupki.prom.ua/cabinet/purchases/state_purchase/view/40051773")</f>
        <v>0</v>
      </c>
      <c r="U22" s="1" t="s">
        <v>37</v>
      </c>
      <c r="V22" s="4">
        <v>0</v>
      </c>
      <c r="W22" s="1"/>
      <c r="X22" s="1" t="s">
        <v>114</v>
      </c>
      <c r="Y22" s="7">
        <v>2516.59</v>
      </c>
      <c r="Z22" s="1" t="s">
        <v>39</v>
      </c>
      <c r="AA22" s="1" t="s">
        <v>40</v>
      </c>
      <c r="AB22" s="1"/>
      <c r="AC22" s="1"/>
      <c r="AD22" s="1"/>
    </row>
    <row r="23" spans="1:30" ht="12.75">
      <c r="A23" s="4">
        <v>19</v>
      </c>
      <c r="B23" s="1" t="s">
        <v>115</v>
      </c>
      <c r="C23" s="5" t="s">
        <v>116</v>
      </c>
      <c r="D23" s="1" t="s">
        <v>117</v>
      </c>
      <c r="E23" s="1" t="s">
        <v>34</v>
      </c>
      <c r="F23" s="6">
        <v>44942</v>
      </c>
      <c r="G23" s="1"/>
      <c r="H23" s="6">
        <v>44942</v>
      </c>
      <c r="I23" s="4">
        <v>1</v>
      </c>
      <c r="J23" s="7">
        <v>1</v>
      </c>
      <c r="K23" s="7">
        <v>1170</v>
      </c>
      <c r="L23" s="7">
        <v>1170</v>
      </c>
      <c r="M23" s="7">
        <v>1170</v>
      </c>
      <c r="N23" s="7">
        <v>1170</v>
      </c>
      <c r="O23" s="5" t="s">
        <v>118</v>
      </c>
      <c r="P23" s="7">
        <v>0</v>
      </c>
      <c r="Q23" s="7">
        <v>0</v>
      </c>
      <c r="R23" s="1" t="s">
        <v>118</v>
      </c>
      <c r="S23" s="1" t="s">
        <v>119</v>
      </c>
      <c r="T23" s="8">
        <f>HYPERLINK("https://my.zakupki.prom.ua/cabinet/purchases/state_purchase/view/40073265")</f>
        <v>0</v>
      </c>
      <c r="U23" s="1" t="s">
        <v>37</v>
      </c>
      <c r="V23" s="4">
        <v>0</v>
      </c>
      <c r="W23" s="1"/>
      <c r="X23" s="1" t="s">
        <v>120</v>
      </c>
      <c r="Y23" s="7">
        <v>1170</v>
      </c>
      <c r="Z23" s="1" t="s">
        <v>39</v>
      </c>
      <c r="AA23" s="1" t="s">
        <v>121</v>
      </c>
      <c r="AB23" s="1"/>
      <c r="AC23" s="1"/>
      <c r="AD23" s="1"/>
    </row>
    <row r="24" spans="1:30" ht="12.75">
      <c r="A24" s="4">
        <v>21</v>
      </c>
      <c r="B24" s="1" t="s">
        <v>122</v>
      </c>
      <c r="C24" s="5" t="s">
        <v>123</v>
      </c>
      <c r="D24" s="1" t="s">
        <v>124</v>
      </c>
      <c r="E24" s="1" t="s">
        <v>34</v>
      </c>
      <c r="F24" s="6">
        <v>44952</v>
      </c>
      <c r="G24" s="1"/>
      <c r="H24" s="6">
        <v>44952</v>
      </c>
      <c r="I24" s="4">
        <v>1</v>
      </c>
      <c r="J24" s="7">
        <v>1</v>
      </c>
      <c r="K24" s="7">
        <v>1800</v>
      </c>
      <c r="L24" s="7">
        <v>1800</v>
      </c>
      <c r="M24" s="7">
        <v>1800</v>
      </c>
      <c r="N24" s="7">
        <v>1800</v>
      </c>
      <c r="O24" s="5" t="s">
        <v>125</v>
      </c>
      <c r="P24" s="7">
        <v>0</v>
      </c>
      <c r="Q24" s="7">
        <v>0</v>
      </c>
      <c r="R24" s="1" t="s">
        <v>125</v>
      </c>
      <c r="S24" s="1" t="s">
        <v>126</v>
      </c>
      <c r="T24" s="8">
        <f>HYPERLINK("https://my.zakupki.prom.ua/cabinet/purchases/state_purchase/view/40364027")</f>
        <v>0</v>
      </c>
      <c r="U24" s="1" t="s">
        <v>37</v>
      </c>
      <c r="V24" s="4">
        <v>0</v>
      </c>
      <c r="W24" s="1"/>
      <c r="X24" s="1" t="s">
        <v>127</v>
      </c>
      <c r="Y24" s="7">
        <v>1800</v>
      </c>
      <c r="Z24" s="1" t="s">
        <v>39</v>
      </c>
      <c r="AA24" s="1" t="s">
        <v>40</v>
      </c>
      <c r="AB24" s="1"/>
      <c r="AC24" s="1"/>
      <c r="AD24" s="1"/>
    </row>
    <row r="25" spans="1:30" ht="12.75">
      <c r="A25" s="4">
        <v>22</v>
      </c>
      <c r="B25" s="1" t="s">
        <v>128</v>
      </c>
      <c r="C25" s="5" t="s">
        <v>129</v>
      </c>
      <c r="D25" s="1" t="s">
        <v>130</v>
      </c>
      <c r="E25" s="1" t="s">
        <v>34</v>
      </c>
      <c r="F25" s="6">
        <v>44953</v>
      </c>
      <c r="G25" s="1"/>
      <c r="H25" s="6">
        <v>44953</v>
      </c>
      <c r="I25" s="4">
        <v>1</v>
      </c>
      <c r="J25" s="7">
        <v>4</v>
      </c>
      <c r="K25" s="7">
        <v>6549</v>
      </c>
      <c r="L25" s="7">
        <v>1637.25</v>
      </c>
      <c r="M25" s="7">
        <v>6549</v>
      </c>
      <c r="N25" s="7">
        <v>1637.25</v>
      </c>
      <c r="O25" s="5" t="s">
        <v>131</v>
      </c>
      <c r="P25" s="7">
        <v>0</v>
      </c>
      <c r="Q25" s="7">
        <v>0</v>
      </c>
      <c r="R25" s="1" t="s">
        <v>131</v>
      </c>
      <c r="S25" s="1" t="s">
        <v>132</v>
      </c>
      <c r="T25" s="8">
        <f>HYPERLINK("https://my.zakupki.prom.ua/cabinet/purchases/state_purchase/view/40403240")</f>
        <v>0</v>
      </c>
      <c r="U25" s="1" t="s">
        <v>37</v>
      </c>
      <c r="V25" s="4">
        <v>0</v>
      </c>
      <c r="W25" s="1"/>
      <c r="X25" s="1" t="s">
        <v>133</v>
      </c>
      <c r="Y25" s="7">
        <v>6549</v>
      </c>
      <c r="Z25" s="1" t="s">
        <v>39</v>
      </c>
      <c r="AA25" s="1" t="s">
        <v>40</v>
      </c>
      <c r="AB25" s="1"/>
      <c r="AC25" s="1"/>
      <c r="AD25" s="1"/>
    </row>
    <row r="26" spans="1:30" ht="12.75">
      <c r="A26" s="4">
        <v>23</v>
      </c>
      <c r="B26" s="1" t="s">
        <v>134</v>
      </c>
      <c r="C26" s="5" t="s">
        <v>135</v>
      </c>
      <c r="D26" s="1" t="s">
        <v>136</v>
      </c>
      <c r="E26" s="1" t="s">
        <v>34</v>
      </c>
      <c r="F26" s="6">
        <v>44953</v>
      </c>
      <c r="G26" s="1"/>
      <c r="H26" s="6">
        <v>44953</v>
      </c>
      <c r="I26" s="4">
        <v>1</v>
      </c>
      <c r="J26" s="7">
        <v>12</v>
      </c>
      <c r="K26" s="7">
        <v>3120</v>
      </c>
      <c r="L26" s="7">
        <v>260</v>
      </c>
      <c r="M26" s="7">
        <v>3120</v>
      </c>
      <c r="N26" s="7">
        <v>260</v>
      </c>
      <c r="O26" s="5" t="s">
        <v>137</v>
      </c>
      <c r="P26" s="7">
        <v>0</v>
      </c>
      <c r="Q26" s="7">
        <v>0</v>
      </c>
      <c r="R26" s="1" t="s">
        <v>137</v>
      </c>
      <c r="S26" s="1" t="s">
        <v>138</v>
      </c>
      <c r="T26" s="8">
        <f>HYPERLINK("https://my.zakupki.prom.ua/cabinet/purchases/state_purchase/view/40403946")</f>
        <v>0</v>
      </c>
      <c r="U26" s="1" t="s">
        <v>37</v>
      </c>
      <c r="V26" s="4">
        <v>0</v>
      </c>
      <c r="W26" s="1"/>
      <c r="X26" s="1" t="s">
        <v>38</v>
      </c>
      <c r="Y26" s="7">
        <v>3120</v>
      </c>
      <c r="Z26" s="1" t="s">
        <v>39</v>
      </c>
      <c r="AA26" s="1" t="s">
        <v>40</v>
      </c>
      <c r="AB26" s="1"/>
      <c r="AC26" s="1"/>
      <c r="AD26" s="1"/>
    </row>
    <row r="27" spans="1:30" ht="12.75">
      <c r="A27" s="4">
        <v>24</v>
      </c>
      <c r="B27" s="1" t="s">
        <v>139</v>
      </c>
      <c r="C27" s="5" t="s">
        <v>140</v>
      </c>
      <c r="D27" s="1" t="s">
        <v>141</v>
      </c>
      <c r="E27" s="1" t="s">
        <v>34</v>
      </c>
      <c r="F27" s="6">
        <v>44956</v>
      </c>
      <c r="G27" s="1"/>
      <c r="H27" s="6">
        <v>44956</v>
      </c>
      <c r="I27" s="4">
        <v>1</v>
      </c>
      <c r="J27" s="7">
        <v>6</v>
      </c>
      <c r="K27" s="7">
        <v>1265</v>
      </c>
      <c r="L27" s="7">
        <v>210.83333333333334</v>
      </c>
      <c r="M27" s="7">
        <v>1265</v>
      </c>
      <c r="N27" s="7">
        <v>210.83333333333334</v>
      </c>
      <c r="O27" s="5" t="s">
        <v>35</v>
      </c>
      <c r="P27" s="7">
        <v>0</v>
      </c>
      <c r="Q27" s="7">
        <v>0</v>
      </c>
      <c r="R27" s="1" t="s">
        <v>35</v>
      </c>
      <c r="S27" s="1" t="s">
        <v>36</v>
      </c>
      <c r="T27" s="8">
        <f>HYPERLINK("https://my.zakupki.prom.ua/cabinet/purchases/state_purchase/view/40441889")</f>
        <v>0</v>
      </c>
      <c r="U27" s="1" t="s">
        <v>37</v>
      </c>
      <c r="V27" s="4">
        <v>0</v>
      </c>
      <c r="W27" s="1"/>
      <c r="X27" s="1" t="s">
        <v>142</v>
      </c>
      <c r="Y27" s="7">
        <v>1265</v>
      </c>
      <c r="Z27" s="1" t="s">
        <v>39</v>
      </c>
      <c r="AA27" s="1" t="s">
        <v>40</v>
      </c>
      <c r="AB27" s="1"/>
      <c r="AC27" s="1"/>
      <c r="AD27" s="1"/>
    </row>
    <row r="28" spans="1:30" ht="12.75">
      <c r="A28" s="4">
        <v>25</v>
      </c>
      <c r="B28" s="1" t="s">
        <v>143</v>
      </c>
      <c r="C28" s="5" t="s">
        <v>144</v>
      </c>
      <c r="D28" s="1" t="s">
        <v>145</v>
      </c>
      <c r="E28" s="1" t="s">
        <v>34</v>
      </c>
      <c r="F28" s="6">
        <v>44959</v>
      </c>
      <c r="G28" s="1"/>
      <c r="H28" s="6">
        <v>44959</v>
      </c>
      <c r="I28" s="4">
        <v>1</v>
      </c>
      <c r="J28" s="7">
        <v>1</v>
      </c>
      <c r="K28" s="7">
        <v>6570</v>
      </c>
      <c r="L28" s="7">
        <v>6570</v>
      </c>
      <c r="M28" s="7">
        <v>6570</v>
      </c>
      <c r="N28" s="7">
        <v>6570</v>
      </c>
      <c r="O28" s="5" t="s">
        <v>146</v>
      </c>
      <c r="P28" s="7">
        <v>0</v>
      </c>
      <c r="Q28" s="7">
        <v>0</v>
      </c>
      <c r="R28" s="1" t="s">
        <v>146</v>
      </c>
      <c r="S28" s="1" t="s">
        <v>147</v>
      </c>
      <c r="T28" s="8">
        <f>HYPERLINK("https://my.zakupki.prom.ua/cabinet/purchases/state_purchase/view/40544094")</f>
        <v>0</v>
      </c>
      <c r="U28" s="1" t="s">
        <v>37</v>
      </c>
      <c r="V28" s="4">
        <v>0</v>
      </c>
      <c r="W28" s="1"/>
      <c r="X28" s="1" t="s">
        <v>148</v>
      </c>
      <c r="Y28" s="7">
        <v>6570</v>
      </c>
      <c r="Z28" s="1" t="s">
        <v>39</v>
      </c>
      <c r="AA28" s="1" t="s">
        <v>40</v>
      </c>
      <c r="AB28" s="1"/>
      <c r="AC28" s="1"/>
      <c r="AD28" s="1"/>
    </row>
    <row r="29" spans="1:30" ht="12.75">
      <c r="A29" s="4">
        <v>26</v>
      </c>
      <c r="B29" s="1" t="s">
        <v>149</v>
      </c>
      <c r="C29" s="5" t="s">
        <v>150</v>
      </c>
      <c r="D29" s="1" t="s">
        <v>33</v>
      </c>
      <c r="E29" s="1" t="s">
        <v>34</v>
      </c>
      <c r="F29" s="6">
        <v>44960</v>
      </c>
      <c r="G29" s="1"/>
      <c r="H29" s="6">
        <v>44960</v>
      </c>
      <c r="I29" s="4">
        <v>1</v>
      </c>
      <c r="J29" s="7">
        <v>1.4</v>
      </c>
      <c r="K29" s="7">
        <v>361</v>
      </c>
      <c r="L29" s="7">
        <v>257.85714285714283</v>
      </c>
      <c r="M29" s="7">
        <v>361</v>
      </c>
      <c r="N29" s="7">
        <v>257.85714285714283</v>
      </c>
      <c r="O29" s="5" t="s">
        <v>137</v>
      </c>
      <c r="P29" s="7">
        <v>0</v>
      </c>
      <c r="Q29" s="7">
        <v>0</v>
      </c>
      <c r="R29" s="1" t="s">
        <v>137</v>
      </c>
      <c r="S29" s="1" t="s">
        <v>138</v>
      </c>
      <c r="T29" s="8">
        <f>HYPERLINK("https://my.zakupki.prom.ua/cabinet/purchases/state_purchase/view/40598551")</f>
        <v>0</v>
      </c>
      <c r="U29" s="1" t="s">
        <v>37</v>
      </c>
      <c r="V29" s="4">
        <v>0</v>
      </c>
      <c r="W29" s="1"/>
      <c r="X29" s="1" t="s">
        <v>151</v>
      </c>
      <c r="Y29" s="7">
        <v>361</v>
      </c>
      <c r="Z29" s="1" t="s">
        <v>39</v>
      </c>
      <c r="AA29" s="1" t="s">
        <v>121</v>
      </c>
      <c r="AB29" s="1"/>
      <c r="AC29" s="1"/>
      <c r="AD29" s="1"/>
    </row>
    <row r="30" spans="1:30" ht="12.75">
      <c r="A30" s="4">
        <v>27</v>
      </c>
      <c r="B30" s="1" t="s">
        <v>152</v>
      </c>
      <c r="C30" s="5" t="s">
        <v>153</v>
      </c>
      <c r="D30" s="1" t="s">
        <v>33</v>
      </c>
      <c r="E30" s="1" t="s">
        <v>34</v>
      </c>
      <c r="F30" s="6">
        <v>44960</v>
      </c>
      <c r="G30" s="1"/>
      <c r="H30" s="6">
        <v>44960</v>
      </c>
      <c r="I30" s="4">
        <v>1</v>
      </c>
      <c r="J30" s="7">
        <v>1.6</v>
      </c>
      <c r="K30" s="7">
        <v>296</v>
      </c>
      <c r="L30" s="7">
        <v>185</v>
      </c>
      <c r="M30" s="7">
        <v>296</v>
      </c>
      <c r="N30" s="7">
        <v>185</v>
      </c>
      <c r="O30" s="5" t="s">
        <v>154</v>
      </c>
      <c r="P30" s="7">
        <v>0</v>
      </c>
      <c r="Q30" s="7">
        <v>0</v>
      </c>
      <c r="R30" s="1" t="s">
        <v>154</v>
      </c>
      <c r="S30" s="1" t="s">
        <v>155</v>
      </c>
      <c r="T30" s="8">
        <f>HYPERLINK("https://my.zakupki.prom.ua/cabinet/purchases/state_purchase/view/40600169")</f>
        <v>0</v>
      </c>
      <c r="U30" s="1" t="s">
        <v>37</v>
      </c>
      <c r="V30" s="4">
        <v>0</v>
      </c>
      <c r="W30" s="1"/>
      <c r="X30" s="1" t="s">
        <v>156</v>
      </c>
      <c r="Y30" s="7">
        <v>296</v>
      </c>
      <c r="Z30" s="1" t="s">
        <v>39</v>
      </c>
      <c r="AA30" s="1" t="s">
        <v>40</v>
      </c>
      <c r="AB30" s="1"/>
      <c r="AC30" s="1"/>
      <c r="AD30" s="1"/>
    </row>
    <row r="31" spans="1:30" ht="12.75">
      <c r="A31" s="4">
        <v>28</v>
      </c>
      <c r="B31" s="1" t="s">
        <v>157</v>
      </c>
      <c r="C31" s="5" t="s">
        <v>158</v>
      </c>
      <c r="D31" s="1" t="s">
        <v>159</v>
      </c>
      <c r="E31" s="1" t="s">
        <v>34</v>
      </c>
      <c r="F31" s="6">
        <v>44960</v>
      </c>
      <c r="G31" s="1"/>
      <c r="H31" s="6">
        <v>44960</v>
      </c>
      <c r="I31" s="4">
        <v>1</v>
      </c>
      <c r="J31" s="7">
        <v>12</v>
      </c>
      <c r="K31" s="7">
        <v>5760</v>
      </c>
      <c r="L31" s="7">
        <v>480</v>
      </c>
      <c r="M31" s="7">
        <v>5760</v>
      </c>
      <c r="N31" s="7">
        <v>480</v>
      </c>
      <c r="O31" s="5" t="s">
        <v>160</v>
      </c>
      <c r="P31" s="7">
        <v>0</v>
      </c>
      <c r="Q31" s="7">
        <v>0</v>
      </c>
      <c r="R31" s="1" t="s">
        <v>160</v>
      </c>
      <c r="S31" s="1" t="s">
        <v>161</v>
      </c>
      <c r="T31" s="8">
        <f>HYPERLINK("https://my.zakupki.prom.ua/cabinet/purchases/state_purchase/view/40601419")</f>
        <v>0</v>
      </c>
      <c r="U31" s="1" t="s">
        <v>37</v>
      </c>
      <c r="V31" s="4">
        <v>0</v>
      </c>
      <c r="W31" s="1"/>
      <c r="X31" s="1" t="s">
        <v>162</v>
      </c>
      <c r="Y31" s="7">
        <v>5760</v>
      </c>
      <c r="Z31" s="1" t="s">
        <v>39</v>
      </c>
      <c r="AA31" s="1" t="s">
        <v>121</v>
      </c>
      <c r="AB31" s="1"/>
      <c r="AC31" s="1"/>
      <c r="AD31" s="1"/>
    </row>
    <row r="32" spans="1:30" ht="12.75">
      <c r="A32" s="4">
        <v>29</v>
      </c>
      <c r="B32" s="1" t="s">
        <v>163</v>
      </c>
      <c r="C32" s="5" t="s">
        <v>164</v>
      </c>
      <c r="D32" s="1" t="s">
        <v>165</v>
      </c>
      <c r="E32" s="1" t="s">
        <v>34</v>
      </c>
      <c r="F32" s="6">
        <v>44963</v>
      </c>
      <c r="G32" s="1"/>
      <c r="H32" s="6">
        <v>44963</v>
      </c>
      <c r="I32" s="4">
        <v>1</v>
      </c>
      <c r="J32" s="7">
        <v>3</v>
      </c>
      <c r="K32" s="7">
        <v>5047</v>
      </c>
      <c r="L32" s="7">
        <v>1682.3333333333333</v>
      </c>
      <c r="M32" s="7">
        <v>5047</v>
      </c>
      <c r="N32" s="7">
        <v>1682.3333333333333</v>
      </c>
      <c r="O32" s="5" t="s">
        <v>56</v>
      </c>
      <c r="P32" s="7">
        <v>0</v>
      </c>
      <c r="Q32" s="7">
        <v>0</v>
      </c>
      <c r="R32" s="1" t="s">
        <v>56</v>
      </c>
      <c r="S32" s="1" t="s">
        <v>57</v>
      </c>
      <c r="T32" s="8">
        <f>HYPERLINK("https://my.zakupki.prom.ua/cabinet/purchases/state_purchase/view/40617901")</f>
        <v>0</v>
      </c>
      <c r="U32" s="1" t="s">
        <v>37</v>
      </c>
      <c r="V32" s="4">
        <v>0</v>
      </c>
      <c r="W32" s="1"/>
      <c r="X32" s="1" t="s">
        <v>166</v>
      </c>
      <c r="Y32" s="7">
        <v>5047</v>
      </c>
      <c r="Z32" s="1" t="s">
        <v>39</v>
      </c>
      <c r="AA32" s="1" t="s">
        <v>40</v>
      </c>
      <c r="AB32" s="1"/>
      <c r="AC32" s="1"/>
      <c r="AD32" s="1"/>
    </row>
    <row r="33" spans="1:30" ht="12.75">
      <c r="A33" s="4">
        <v>30</v>
      </c>
      <c r="B33" s="1" t="s">
        <v>167</v>
      </c>
      <c r="C33" s="5" t="s">
        <v>168</v>
      </c>
      <c r="D33" s="1" t="s">
        <v>169</v>
      </c>
      <c r="E33" s="1" t="s">
        <v>34</v>
      </c>
      <c r="F33" s="6">
        <v>44963</v>
      </c>
      <c r="G33" s="1"/>
      <c r="H33" s="6">
        <v>44963</v>
      </c>
      <c r="I33" s="4">
        <v>1</v>
      </c>
      <c r="J33" s="7">
        <v>3</v>
      </c>
      <c r="K33" s="7">
        <v>986.26</v>
      </c>
      <c r="L33" s="7">
        <v>328.75333333333333</v>
      </c>
      <c r="M33" s="7">
        <v>986.26</v>
      </c>
      <c r="N33" s="7">
        <v>328.75333333333333</v>
      </c>
      <c r="O33" s="5" t="s">
        <v>56</v>
      </c>
      <c r="P33" s="7">
        <v>0</v>
      </c>
      <c r="Q33" s="7">
        <v>0</v>
      </c>
      <c r="R33" s="1" t="s">
        <v>56</v>
      </c>
      <c r="S33" s="1" t="s">
        <v>57</v>
      </c>
      <c r="T33" s="8">
        <f>HYPERLINK("https://my.zakupki.prom.ua/cabinet/purchases/state_purchase/view/40618926")</f>
        <v>0</v>
      </c>
      <c r="U33" s="1" t="s">
        <v>37</v>
      </c>
      <c r="V33" s="4">
        <v>0</v>
      </c>
      <c r="W33" s="1"/>
      <c r="X33" s="1" t="s">
        <v>170</v>
      </c>
      <c r="Y33" s="7">
        <v>986.26</v>
      </c>
      <c r="Z33" s="1" t="s">
        <v>39</v>
      </c>
      <c r="AA33" s="1" t="s">
        <v>40</v>
      </c>
      <c r="AB33" s="1"/>
      <c r="AC33" s="1"/>
      <c r="AD33" s="1"/>
    </row>
    <row r="34" spans="1:30" ht="12.75">
      <c r="A34" s="4">
        <v>31</v>
      </c>
      <c r="B34" s="1" t="s">
        <v>171</v>
      </c>
      <c r="C34" s="5" t="s">
        <v>172</v>
      </c>
      <c r="D34" s="1" t="s">
        <v>173</v>
      </c>
      <c r="E34" s="1" t="s">
        <v>34</v>
      </c>
      <c r="F34" s="6">
        <v>44964</v>
      </c>
      <c r="G34" s="1"/>
      <c r="H34" s="6">
        <v>44964</v>
      </c>
      <c r="I34" s="4">
        <v>1</v>
      </c>
      <c r="J34" s="7">
        <v>5</v>
      </c>
      <c r="K34" s="7">
        <v>743.5</v>
      </c>
      <c r="L34" s="7">
        <v>148.7</v>
      </c>
      <c r="M34" s="7">
        <v>743.5</v>
      </c>
      <c r="N34" s="7">
        <v>148.7</v>
      </c>
      <c r="O34" s="5" t="s">
        <v>56</v>
      </c>
      <c r="P34" s="7">
        <v>0</v>
      </c>
      <c r="Q34" s="7">
        <v>0</v>
      </c>
      <c r="R34" s="1" t="s">
        <v>56</v>
      </c>
      <c r="S34" s="1" t="s">
        <v>57</v>
      </c>
      <c r="T34" s="8">
        <f>HYPERLINK("https://my.zakupki.prom.ua/cabinet/purchases/state_purchase/view/40668889")</f>
        <v>0</v>
      </c>
      <c r="U34" s="1" t="s">
        <v>37</v>
      </c>
      <c r="V34" s="4">
        <v>0</v>
      </c>
      <c r="W34" s="1"/>
      <c r="X34" s="1" t="s">
        <v>174</v>
      </c>
      <c r="Y34" s="7">
        <v>743.5</v>
      </c>
      <c r="Z34" s="1" t="s">
        <v>39</v>
      </c>
      <c r="AA34" s="1" t="s">
        <v>40</v>
      </c>
      <c r="AB34" s="1"/>
      <c r="AC34" s="1"/>
      <c r="AD34" s="1"/>
    </row>
    <row r="35" spans="1:30" ht="12.75">
      <c r="A35" s="4">
        <v>32</v>
      </c>
      <c r="B35" s="1" t="s">
        <v>175</v>
      </c>
      <c r="C35" s="5" t="s">
        <v>176</v>
      </c>
      <c r="D35" s="1" t="s">
        <v>177</v>
      </c>
      <c r="E35" s="1" t="s">
        <v>34</v>
      </c>
      <c r="F35" s="6">
        <v>44964</v>
      </c>
      <c r="G35" s="1"/>
      <c r="H35" s="6">
        <v>44964</v>
      </c>
      <c r="I35" s="4">
        <v>1</v>
      </c>
      <c r="J35" s="7">
        <v>1</v>
      </c>
      <c r="K35" s="7">
        <v>756</v>
      </c>
      <c r="L35" s="7">
        <v>756</v>
      </c>
      <c r="M35" s="7">
        <v>756</v>
      </c>
      <c r="N35" s="7">
        <v>756</v>
      </c>
      <c r="O35" s="5" t="s">
        <v>56</v>
      </c>
      <c r="P35" s="7">
        <v>0</v>
      </c>
      <c r="Q35" s="7">
        <v>0</v>
      </c>
      <c r="R35" s="1" t="s">
        <v>56</v>
      </c>
      <c r="S35" s="1" t="s">
        <v>57</v>
      </c>
      <c r="T35" s="8">
        <f>HYPERLINK("https://my.zakupki.prom.ua/cabinet/purchases/state_purchase/view/40669152")</f>
        <v>0</v>
      </c>
      <c r="U35" s="1" t="s">
        <v>37</v>
      </c>
      <c r="V35" s="4">
        <v>0</v>
      </c>
      <c r="W35" s="1"/>
      <c r="X35" s="1" t="s">
        <v>178</v>
      </c>
      <c r="Y35" s="7">
        <v>756</v>
      </c>
      <c r="Z35" s="1" t="s">
        <v>39</v>
      </c>
      <c r="AA35" s="1" t="s">
        <v>40</v>
      </c>
      <c r="AB35" s="1"/>
      <c r="AC35" s="1"/>
      <c r="AD35" s="1"/>
    </row>
    <row r="36" spans="1:30" ht="12.75">
      <c r="A36" s="4">
        <v>33</v>
      </c>
      <c r="B36" s="1" t="s">
        <v>179</v>
      </c>
      <c r="C36" s="5" t="s">
        <v>180</v>
      </c>
      <c r="D36" s="1" t="s">
        <v>181</v>
      </c>
      <c r="E36" s="1" t="s">
        <v>34</v>
      </c>
      <c r="F36" s="6">
        <v>44964</v>
      </c>
      <c r="G36" s="1"/>
      <c r="H36" s="6">
        <v>44964</v>
      </c>
      <c r="I36" s="4">
        <v>1</v>
      </c>
      <c r="J36" s="7">
        <v>1</v>
      </c>
      <c r="K36" s="7">
        <v>384.25</v>
      </c>
      <c r="L36" s="7">
        <v>384.25</v>
      </c>
      <c r="M36" s="7">
        <v>384.25</v>
      </c>
      <c r="N36" s="7">
        <v>384.25</v>
      </c>
      <c r="O36" s="5" t="s">
        <v>56</v>
      </c>
      <c r="P36" s="7">
        <v>0</v>
      </c>
      <c r="Q36" s="7">
        <v>0</v>
      </c>
      <c r="R36" s="1" t="s">
        <v>56</v>
      </c>
      <c r="S36" s="1" t="s">
        <v>57</v>
      </c>
      <c r="T36" s="8">
        <f>HYPERLINK("https://my.zakupki.prom.ua/cabinet/purchases/state_purchase/view/40669306")</f>
        <v>0</v>
      </c>
      <c r="U36" s="1" t="s">
        <v>37</v>
      </c>
      <c r="V36" s="4">
        <v>0</v>
      </c>
      <c r="W36" s="1"/>
      <c r="X36" s="1" t="s">
        <v>182</v>
      </c>
      <c r="Y36" s="7">
        <v>384.25</v>
      </c>
      <c r="Z36" s="1" t="s">
        <v>39</v>
      </c>
      <c r="AA36" s="1" t="s">
        <v>40</v>
      </c>
      <c r="AB36" s="1"/>
      <c r="AC36" s="1"/>
      <c r="AD36" s="1"/>
    </row>
    <row r="37" spans="1:30" ht="12.75">
      <c r="A37" s="4">
        <v>34</v>
      </c>
      <c r="B37" s="1" t="s">
        <v>183</v>
      </c>
      <c r="C37" s="5" t="s">
        <v>184</v>
      </c>
      <c r="D37" s="1" t="s">
        <v>130</v>
      </c>
      <c r="E37" s="1" t="s">
        <v>34</v>
      </c>
      <c r="F37" s="6">
        <v>44965</v>
      </c>
      <c r="G37" s="1"/>
      <c r="H37" s="6">
        <v>44966</v>
      </c>
      <c r="I37" s="4">
        <v>1</v>
      </c>
      <c r="J37" s="7">
        <v>2</v>
      </c>
      <c r="K37" s="7">
        <v>3049</v>
      </c>
      <c r="L37" s="7">
        <v>1524.5</v>
      </c>
      <c r="M37" s="7">
        <v>3049</v>
      </c>
      <c r="N37" s="7">
        <v>1524.5</v>
      </c>
      <c r="O37" s="5" t="s">
        <v>131</v>
      </c>
      <c r="P37" s="7">
        <v>0</v>
      </c>
      <c r="Q37" s="7">
        <v>0</v>
      </c>
      <c r="R37" s="1" t="s">
        <v>131</v>
      </c>
      <c r="S37" s="1" t="s">
        <v>132</v>
      </c>
      <c r="T37" s="8">
        <f>HYPERLINK("https://my.zakupki.prom.ua/cabinet/purchases/state_purchase/view/40697128")</f>
        <v>0</v>
      </c>
      <c r="U37" s="1" t="s">
        <v>37</v>
      </c>
      <c r="V37" s="4">
        <v>0</v>
      </c>
      <c r="W37" s="1"/>
      <c r="X37" s="1" t="s">
        <v>185</v>
      </c>
      <c r="Y37" s="7">
        <v>3049</v>
      </c>
      <c r="Z37" s="1" t="s">
        <v>39</v>
      </c>
      <c r="AA37" s="1" t="s">
        <v>40</v>
      </c>
      <c r="AB37" s="1"/>
      <c r="AC37" s="1"/>
      <c r="AD37" s="1"/>
    </row>
    <row r="38" spans="1:30" ht="12.75">
      <c r="A38" s="4">
        <v>35</v>
      </c>
      <c r="B38" s="1" t="s">
        <v>186</v>
      </c>
      <c r="C38" s="5" t="s">
        <v>187</v>
      </c>
      <c r="D38" s="1" t="s">
        <v>188</v>
      </c>
      <c r="E38" s="1" t="s">
        <v>34</v>
      </c>
      <c r="F38" s="6">
        <v>44966</v>
      </c>
      <c r="G38" s="1"/>
      <c r="H38" s="6">
        <v>44966</v>
      </c>
      <c r="I38" s="4">
        <v>1</v>
      </c>
      <c r="J38" s="7">
        <v>645</v>
      </c>
      <c r="K38" s="7">
        <v>20227</v>
      </c>
      <c r="L38" s="7">
        <v>31.35968992248062</v>
      </c>
      <c r="M38" s="7">
        <v>20227</v>
      </c>
      <c r="N38" s="7">
        <v>31.35968992248062</v>
      </c>
      <c r="O38" s="5" t="s">
        <v>189</v>
      </c>
      <c r="P38" s="7">
        <v>0</v>
      </c>
      <c r="Q38" s="7">
        <v>0</v>
      </c>
      <c r="R38" s="1" t="s">
        <v>189</v>
      </c>
      <c r="S38" s="1" t="s">
        <v>190</v>
      </c>
      <c r="T38" s="8">
        <f>HYPERLINK("https://my.zakupki.prom.ua/cabinet/purchases/state_purchase/view/40739023")</f>
        <v>0</v>
      </c>
      <c r="U38" s="1" t="s">
        <v>37</v>
      </c>
      <c r="V38" s="4">
        <v>0</v>
      </c>
      <c r="W38" s="1"/>
      <c r="X38" s="1" t="s">
        <v>191</v>
      </c>
      <c r="Y38" s="7">
        <v>20227</v>
      </c>
      <c r="Z38" s="1" t="s">
        <v>39</v>
      </c>
      <c r="AA38" s="1" t="s">
        <v>121</v>
      </c>
      <c r="AB38" s="1"/>
      <c r="AC38" s="1"/>
      <c r="AD38" s="1"/>
    </row>
    <row r="39" spans="1:30" ht="12.75">
      <c r="A39" s="4">
        <v>36</v>
      </c>
      <c r="B39" s="1" t="s">
        <v>192</v>
      </c>
      <c r="C39" s="5" t="s">
        <v>193</v>
      </c>
      <c r="D39" s="1" t="s">
        <v>194</v>
      </c>
      <c r="E39" s="1" t="s">
        <v>34</v>
      </c>
      <c r="F39" s="6">
        <v>44966</v>
      </c>
      <c r="G39" s="1"/>
      <c r="H39" s="6">
        <v>44974</v>
      </c>
      <c r="I39" s="4">
        <v>1</v>
      </c>
      <c r="J39" s="7">
        <v>1</v>
      </c>
      <c r="K39" s="7">
        <v>8000</v>
      </c>
      <c r="L39" s="7">
        <v>8000</v>
      </c>
      <c r="M39" s="7">
        <v>8000</v>
      </c>
      <c r="N39" s="7">
        <v>8000</v>
      </c>
      <c r="O39" s="5" t="s">
        <v>195</v>
      </c>
      <c r="P39" s="7">
        <v>0</v>
      </c>
      <c r="Q39" s="7">
        <v>0</v>
      </c>
      <c r="R39" s="1" t="s">
        <v>195</v>
      </c>
      <c r="S39" s="1" t="s">
        <v>196</v>
      </c>
      <c r="T39" s="8">
        <f>HYPERLINK("https://my.zakupki.prom.ua/cabinet/purchases/state_purchase/view/40739464")</f>
        <v>0</v>
      </c>
      <c r="U39" s="1" t="s">
        <v>37</v>
      </c>
      <c r="V39" s="4">
        <v>0</v>
      </c>
      <c r="W39" s="1"/>
      <c r="X39" s="1" t="s">
        <v>197</v>
      </c>
      <c r="Y39" s="7">
        <v>8000</v>
      </c>
      <c r="Z39" s="1" t="s">
        <v>39</v>
      </c>
      <c r="AA39" s="1" t="s">
        <v>121</v>
      </c>
      <c r="AB39" s="1"/>
      <c r="AC39" s="1"/>
      <c r="AD39" s="1"/>
    </row>
    <row r="40" spans="1:30" ht="12.75">
      <c r="A40" s="4">
        <v>37</v>
      </c>
      <c r="B40" s="1" t="s">
        <v>198</v>
      </c>
      <c r="C40" s="5" t="s">
        <v>199</v>
      </c>
      <c r="D40" s="1" t="s">
        <v>200</v>
      </c>
      <c r="E40" s="1" t="s">
        <v>34</v>
      </c>
      <c r="F40" s="6">
        <v>44966</v>
      </c>
      <c r="G40" s="1"/>
      <c r="H40" s="6">
        <v>44966</v>
      </c>
      <c r="I40" s="4">
        <v>1</v>
      </c>
      <c r="J40" s="7">
        <v>1</v>
      </c>
      <c r="K40" s="7">
        <v>8000</v>
      </c>
      <c r="L40" s="7">
        <v>8000</v>
      </c>
      <c r="M40" s="7">
        <v>8000</v>
      </c>
      <c r="N40" s="7">
        <v>8000</v>
      </c>
      <c r="O40" s="5" t="s">
        <v>195</v>
      </c>
      <c r="P40" s="7">
        <v>0</v>
      </c>
      <c r="Q40" s="7">
        <v>0</v>
      </c>
      <c r="R40" s="1" t="s">
        <v>195</v>
      </c>
      <c r="S40" s="1" t="s">
        <v>196</v>
      </c>
      <c r="T40" s="8">
        <f>HYPERLINK("https://my.zakupki.prom.ua/cabinet/purchases/state_purchase/view/40743098")</f>
        <v>0</v>
      </c>
      <c r="U40" s="1" t="s">
        <v>37</v>
      </c>
      <c r="V40" s="4">
        <v>0</v>
      </c>
      <c r="W40" s="1"/>
      <c r="X40" s="1" t="s">
        <v>197</v>
      </c>
      <c r="Y40" s="7">
        <v>8000</v>
      </c>
      <c r="Z40" s="1" t="s">
        <v>39</v>
      </c>
      <c r="AA40" s="1" t="s">
        <v>40</v>
      </c>
      <c r="AB40" s="1"/>
      <c r="AC40" s="1"/>
      <c r="AD40" s="1"/>
    </row>
    <row r="41" spans="1:30" ht="12.75">
      <c r="A41" s="4">
        <v>38</v>
      </c>
      <c r="B41" s="1" t="s">
        <v>201</v>
      </c>
      <c r="C41" s="5" t="s">
        <v>202</v>
      </c>
      <c r="D41" s="1" t="s">
        <v>203</v>
      </c>
      <c r="E41" s="1" t="s">
        <v>34</v>
      </c>
      <c r="F41" s="6">
        <v>44970</v>
      </c>
      <c r="G41" s="1"/>
      <c r="H41" s="6">
        <v>44970</v>
      </c>
      <c r="I41" s="4">
        <v>1</v>
      </c>
      <c r="J41" s="7">
        <v>5</v>
      </c>
      <c r="K41" s="7">
        <v>233.33</v>
      </c>
      <c r="L41" s="7">
        <v>46.666</v>
      </c>
      <c r="M41" s="7">
        <v>233.33</v>
      </c>
      <c r="N41" s="7">
        <v>46.666</v>
      </c>
      <c r="O41" s="5" t="s">
        <v>56</v>
      </c>
      <c r="P41" s="7">
        <v>0</v>
      </c>
      <c r="Q41" s="7">
        <v>0</v>
      </c>
      <c r="R41" s="1" t="s">
        <v>56</v>
      </c>
      <c r="S41" s="1" t="s">
        <v>57</v>
      </c>
      <c r="T41" s="8">
        <f>HYPERLINK("https://my.zakupki.prom.ua/cabinet/purchases/state_purchase/view/40805052")</f>
        <v>0</v>
      </c>
      <c r="U41" s="1" t="s">
        <v>37</v>
      </c>
      <c r="V41" s="4">
        <v>0</v>
      </c>
      <c r="W41" s="1"/>
      <c r="X41" s="1" t="s">
        <v>204</v>
      </c>
      <c r="Y41" s="7">
        <v>233.33</v>
      </c>
      <c r="Z41" s="1" t="s">
        <v>39</v>
      </c>
      <c r="AA41" s="1" t="s">
        <v>121</v>
      </c>
      <c r="AB41" s="1"/>
      <c r="AC41" s="1"/>
      <c r="AD41" s="1"/>
    </row>
    <row r="42" spans="1:30" ht="12.75">
      <c r="A42" s="4">
        <v>39</v>
      </c>
      <c r="B42" s="1" t="s">
        <v>205</v>
      </c>
      <c r="C42" s="5" t="s">
        <v>206</v>
      </c>
      <c r="D42" s="1" t="s">
        <v>207</v>
      </c>
      <c r="E42" s="1" t="s">
        <v>34</v>
      </c>
      <c r="F42" s="6">
        <v>44970</v>
      </c>
      <c r="G42" s="1"/>
      <c r="H42" s="6">
        <v>44970</v>
      </c>
      <c r="I42" s="4">
        <v>1</v>
      </c>
      <c r="J42" s="7">
        <v>3</v>
      </c>
      <c r="K42" s="7">
        <v>1911.01</v>
      </c>
      <c r="L42" s="7">
        <v>637.0033333333333</v>
      </c>
      <c r="M42" s="7">
        <v>1911.01</v>
      </c>
      <c r="N42" s="7">
        <v>637.0033333333333</v>
      </c>
      <c r="O42" s="5" t="s">
        <v>56</v>
      </c>
      <c r="P42" s="7">
        <v>0</v>
      </c>
      <c r="Q42" s="7">
        <v>0</v>
      </c>
      <c r="R42" s="1" t="s">
        <v>56</v>
      </c>
      <c r="S42" s="1" t="s">
        <v>57</v>
      </c>
      <c r="T42" s="8">
        <f>HYPERLINK("https://my.zakupki.prom.ua/cabinet/purchases/state_purchase/view/40805392")</f>
        <v>0</v>
      </c>
      <c r="U42" s="1" t="s">
        <v>37</v>
      </c>
      <c r="V42" s="4">
        <v>0</v>
      </c>
      <c r="W42" s="1"/>
      <c r="X42" s="1" t="s">
        <v>208</v>
      </c>
      <c r="Y42" s="7">
        <v>1911.01</v>
      </c>
      <c r="Z42" s="1" t="s">
        <v>39</v>
      </c>
      <c r="AA42" s="1" t="s">
        <v>40</v>
      </c>
      <c r="AB42" s="1"/>
      <c r="AC42" s="1"/>
      <c r="AD42" s="1"/>
    </row>
    <row r="43" spans="1:30" ht="12.75">
      <c r="A43" s="4">
        <v>40</v>
      </c>
      <c r="B43" s="1" t="s">
        <v>209</v>
      </c>
      <c r="C43" s="5" t="s">
        <v>210</v>
      </c>
      <c r="D43" s="1" t="s">
        <v>130</v>
      </c>
      <c r="E43" s="1" t="s">
        <v>34</v>
      </c>
      <c r="F43" s="6">
        <v>44970</v>
      </c>
      <c r="G43" s="1"/>
      <c r="H43" s="6">
        <v>44970</v>
      </c>
      <c r="I43" s="4">
        <v>1</v>
      </c>
      <c r="J43" s="7">
        <v>3</v>
      </c>
      <c r="K43" s="7">
        <v>1327.8</v>
      </c>
      <c r="L43" s="7">
        <v>442.6</v>
      </c>
      <c r="M43" s="7">
        <v>1327.8</v>
      </c>
      <c r="N43" s="7">
        <v>442.6</v>
      </c>
      <c r="O43" s="5" t="s">
        <v>56</v>
      </c>
      <c r="P43" s="7">
        <v>0</v>
      </c>
      <c r="Q43" s="7">
        <v>0</v>
      </c>
      <c r="R43" s="1" t="s">
        <v>56</v>
      </c>
      <c r="S43" s="1" t="s">
        <v>57</v>
      </c>
      <c r="T43" s="8">
        <f>HYPERLINK("https://my.zakupki.prom.ua/cabinet/purchases/state_purchase/view/40805551")</f>
        <v>0</v>
      </c>
      <c r="U43" s="1" t="s">
        <v>37</v>
      </c>
      <c r="V43" s="4">
        <v>0</v>
      </c>
      <c r="W43" s="1"/>
      <c r="X43" s="1" t="s">
        <v>211</v>
      </c>
      <c r="Y43" s="7">
        <v>1327.8</v>
      </c>
      <c r="Z43" s="1" t="s">
        <v>39</v>
      </c>
      <c r="AA43" s="1" t="s">
        <v>40</v>
      </c>
      <c r="AB43" s="1"/>
      <c r="AC43" s="1"/>
      <c r="AD43" s="1"/>
    </row>
    <row r="44" spans="1:30" ht="12.75">
      <c r="A44" s="4">
        <v>41</v>
      </c>
      <c r="B44" s="1" t="s">
        <v>212</v>
      </c>
      <c r="C44" s="5" t="s">
        <v>213</v>
      </c>
      <c r="D44" s="1" t="s">
        <v>165</v>
      </c>
      <c r="E44" s="1" t="s">
        <v>34</v>
      </c>
      <c r="F44" s="6">
        <v>44970</v>
      </c>
      <c r="G44" s="1"/>
      <c r="H44" s="6">
        <v>44970</v>
      </c>
      <c r="I44" s="4">
        <v>1</v>
      </c>
      <c r="J44" s="7">
        <v>1</v>
      </c>
      <c r="K44" s="7">
        <v>3598</v>
      </c>
      <c r="L44" s="7">
        <v>3598</v>
      </c>
      <c r="M44" s="7">
        <v>3598</v>
      </c>
      <c r="N44" s="7">
        <v>3598</v>
      </c>
      <c r="O44" s="5" t="s">
        <v>56</v>
      </c>
      <c r="P44" s="7">
        <v>0</v>
      </c>
      <c r="Q44" s="7">
        <v>0</v>
      </c>
      <c r="R44" s="1" t="s">
        <v>56</v>
      </c>
      <c r="S44" s="1" t="s">
        <v>57</v>
      </c>
      <c r="T44" s="8">
        <f>HYPERLINK("https://my.zakupki.prom.ua/cabinet/purchases/state_purchase/view/40806235")</f>
        <v>0</v>
      </c>
      <c r="U44" s="1" t="s">
        <v>37</v>
      </c>
      <c r="V44" s="4">
        <v>0</v>
      </c>
      <c r="W44" s="1"/>
      <c r="X44" s="1" t="s">
        <v>214</v>
      </c>
      <c r="Y44" s="7">
        <v>3598</v>
      </c>
      <c r="Z44" s="1" t="s">
        <v>39</v>
      </c>
      <c r="AA44" s="1" t="s">
        <v>40</v>
      </c>
      <c r="AB44" s="1"/>
      <c r="AC44" s="1"/>
      <c r="AD44" s="1"/>
    </row>
    <row r="45" spans="1:30" ht="12.75">
      <c r="A45" s="4">
        <v>42</v>
      </c>
      <c r="B45" s="1" t="s">
        <v>215</v>
      </c>
      <c r="C45" s="5" t="s">
        <v>216</v>
      </c>
      <c r="D45" s="1" t="s">
        <v>217</v>
      </c>
      <c r="E45" s="1" t="s">
        <v>34</v>
      </c>
      <c r="F45" s="6">
        <v>44972</v>
      </c>
      <c r="G45" s="1"/>
      <c r="H45" s="6">
        <v>44972</v>
      </c>
      <c r="I45" s="4">
        <v>1</v>
      </c>
      <c r="J45" s="7">
        <v>3</v>
      </c>
      <c r="K45" s="7">
        <v>1300</v>
      </c>
      <c r="L45" s="7">
        <v>433.3333333333333</v>
      </c>
      <c r="M45" s="7">
        <v>1300</v>
      </c>
      <c r="N45" s="7">
        <v>433.3333333333333</v>
      </c>
      <c r="O45" s="5" t="s">
        <v>146</v>
      </c>
      <c r="P45" s="7">
        <v>0</v>
      </c>
      <c r="Q45" s="7">
        <v>0</v>
      </c>
      <c r="R45" s="1" t="s">
        <v>146</v>
      </c>
      <c r="S45" s="1" t="s">
        <v>147</v>
      </c>
      <c r="T45" s="8">
        <f>HYPERLINK("https://my.zakupki.prom.ua/cabinet/purchases/state_purchase/view/40882979")</f>
        <v>0</v>
      </c>
      <c r="U45" s="1" t="s">
        <v>37</v>
      </c>
      <c r="V45" s="4">
        <v>0</v>
      </c>
      <c r="W45" s="1"/>
      <c r="X45" s="1" t="s">
        <v>218</v>
      </c>
      <c r="Y45" s="7">
        <v>1300</v>
      </c>
      <c r="Z45" s="1" t="s">
        <v>39</v>
      </c>
      <c r="AA45" s="1" t="s">
        <v>40</v>
      </c>
      <c r="AB45" s="1"/>
      <c r="AC45" s="1"/>
      <c r="AD45" s="1"/>
    </row>
    <row r="46" spans="1:30" ht="12.75">
      <c r="A46" s="4">
        <v>43</v>
      </c>
      <c r="B46" s="1" t="s">
        <v>219</v>
      </c>
      <c r="C46" s="5" t="s">
        <v>206</v>
      </c>
      <c r="D46" s="1" t="s">
        <v>220</v>
      </c>
      <c r="E46" s="1" t="s">
        <v>34</v>
      </c>
      <c r="F46" s="6">
        <v>44972</v>
      </c>
      <c r="G46" s="1"/>
      <c r="H46" s="6">
        <v>44972</v>
      </c>
      <c r="I46" s="4">
        <v>1</v>
      </c>
      <c r="J46" s="7">
        <v>19</v>
      </c>
      <c r="K46" s="7">
        <v>13419</v>
      </c>
      <c r="L46" s="7">
        <v>706.2631578947369</v>
      </c>
      <c r="M46" s="7">
        <v>13419</v>
      </c>
      <c r="N46" s="7">
        <v>706.2631578947369</v>
      </c>
      <c r="O46" s="5" t="s">
        <v>146</v>
      </c>
      <c r="P46" s="7">
        <v>0</v>
      </c>
      <c r="Q46" s="7">
        <v>0</v>
      </c>
      <c r="R46" s="1" t="s">
        <v>146</v>
      </c>
      <c r="S46" s="1" t="s">
        <v>147</v>
      </c>
      <c r="T46" s="8">
        <f>HYPERLINK("https://my.zakupki.prom.ua/cabinet/purchases/state_purchase/view/40883135")</f>
        <v>0</v>
      </c>
      <c r="U46" s="1" t="s">
        <v>37</v>
      </c>
      <c r="V46" s="4">
        <v>0</v>
      </c>
      <c r="W46" s="1"/>
      <c r="X46" s="1" t="s">
        <v>221</v>
      </c>
      <c r="Y46" s="7">
        <v>13419</v>
      </c>
      <c r="Z46" s="1" t="s">
        <v>39</v>
      </c>
      <c r="AA46" s="1" t="s">
        <v>40</v>
      </c>
      <c r="AB46" s="1"/>
      <c r="AC46" s="1"/>
      <c r="AD46" s="1"/>
    </row>
    <row r="47" spans="1:30" ht="12.75">
      <c r="A47" s="4">
        <v>44</v>
      </c>
      <c r="B47" s="1" t="s">
        <v>222</v>
      </c>
      <c r="C47" s="5" t="s">
        <v>223</v>
      </c>
      <c r="D47" s="1" t="s">
        <v>220</v>
      </c>
      <c r="E47" s="1" t="s">
        <v>34</v>
      </c>
      <c r="F47" s="6">
        <v>44980</v>
      </c>
      <c r="G47" s="1"/>
      <c r="H47" s="6">
        <v>44980</v>
      </c>
      <c r="I47" s="4">
        <v>1</v>
      </c>
      <c r="J47" s="7">
        <v>1</v>
      </c>
      <c r="K47" s="7">
        <v>600</v>
      </c>
      <c r="L47" s="7">
        <v>600</v>
      </c>
      <c r="M47" s="7">
        <v>600</v>
      </c>
      <c r="N47" s="7">
        <v>600</v>
      </c>
      <c r="O47" s="5" t="s">
        <v>146</v>
      </c>
      <c r="P47" s="7">
        <v>0</v>
      </c>
      <c r="Q47" s="7">
        <v>0</v>
      </c>
      <c r="R47" s="1" t="s">
        <v>146</v>
      </c>
      <c r="S47" s="1" t="s">
        <v>147</v>
      </c>
      <c r="T47" s="8">
        <f>HYPERLINK("https://my.zakupki.prom.ua/cabinet/purchases/state_purchase/view/41053460")</f>
        <v>0</v>
      </c>
      <c r="U47" s="1" t="s">
        <v>37</v>
      </c>
      <c r="V47" s="4">
        <v>0</v>
      </c>
      <c r="W47" s="1"/>
      <c r="X47" s="1" t="s">
        <v>224</v>
      </c>
      <c r="Y47" s="7">
        <v>600</v>
      </c>
      <c r="Z47" s="1" t="s">
        <v>39</v>
      </c>
      <c r="AA47" s="1" t="s">
        <v>40</v>
      </c>
      <c r="AB47" s="1"/>
      <c r="AC47" s="1"/>
      <c r="AD47" s="1"/>
    </row>
    <row r="48" spans="1:30" ht="12.75">
      <c r="A48" s="4">
        <v>45</v>
      </c>
      <c r="B48" s="1" t="s">
        <v>225</v>
      </c>
      <c r="C48" s="5" t="s">
        <v>226</v>
      </c>
      <c r="D48" s="1" t="s">
        <v>220</v>
      </c>
      <c r="E48" s="1" t="s">
        <v>34</v>
      </c>
      <c r="F48" s="6">
        <v>44980</v>
      </c>
      <c r="G48" s="1"/>
      <c r="H48" s="6">
        <v>44980</v>
      </c>
      <c r="I48" s="4">
        <v>1</v>
      </c>
      <c r="J48" s="7">
        <v>2</v>
      </c>
      <c r="K48" s="7">
        <v>535</v>
      </c>
      <c r="L48" s="7">
        <v>267.5</v>
      </c>
      <c r="M48" s="7">
        <v>535</v>
      </c>
      <c r="N48" s="7">
        <v>267.5</v>
      </c>
      <c r="O48" s="5" t="s">
        <v>146</v>
      </c>
      <c r="P48" s="7">
        <v>0</v>
      </c>
      <c r="Q48" s="7">
        <v>0</v>
      </c>
      <c r="R48" s="1" t="s">
        <v>146</v>
      </c>
      <c r="S48" s="1" t="s">
        <v>147</v>
      </c>
      <c r="T48" s="8">
        <f>HYPERLINK("https://my.zakupki.prom.ua/cabinet/purchases/state_purchase/view/41053573")</f>
        <v>0</v>
      </c>
      <c r="U48" s="1" t="s">
        <v>37</v>
      </c>
      <c r="V48" s="4">
        <v>0</v>
      </c>
      <c r="W48" s="1"/>
      <c r="X48" s="1" t="s">
        <v>227</v>
      </c>
      <c r="Y48" s="7">
        <v>535</v>
      </c>
      <c r="Z48" s="1" t="s">
        <v>39</v>
      </c>
      <c r="AA48" s="1" t="s">
        <v>40</v>
      </c>
      <c r="AB48" s="1"/>
      <c r="AC48" s="1"/>
      <c r="AD48" s="1"/>
    </row>
    <row r="49" spans="1:30" ht="12.75">
      <c r="A49" s="4">
        <v>46</v>
      </c>
      <c r="B49" s="1" t="s">
        <v>228</v>
      </c>
      <c r="C49" s="5" t="s">
        <v>229</v>
      </c>
      <c r="D49" s="1" t="s">
        <v>230</v>
      </c>
      <c r="E49" s="1" t="s">
        <v>34</v>
      </c>
      <c r="F49" s="6">
        <v>44980</v>
      </c>
      <c r="G49" s="1"/>
      <c r="H49" s="6">
        <v>44980</v>
      </c>
      <c r="I49" s="4">
        <v>1</v>
      </c>
      <c r="J49" s="7">
        <v>2</v>
      </c>
      <c r="K49" s="7">
        <v>2800</v>
      </c>
      <c r="L49" s="7">
        <v>1400</v>
      </c>
      <c r="M49" s="7">
        <v>2800</v>
      </c>
      <c r="N49" s="7">
        <v>1400</v>
      </c>
      <c r="O49" s="5" t="s">
        <v>146</v>
      </c>
      <c r="P49" s="7">
        <v>0</v>
      </c>
      <c r="Q49" s="7">
        <v>0</v>
      </c>
      <c r="R49" s="1" t="s">
        <v>146</v>
      </c>
      <c r="S49" s="1" t="s">
        <v>147</v>
      </c>
      <c r="T49" s="8">
        <f>HYPERLINK("https://my.zakupki.prom.ua/cabinet/purchases/state_purchase/view/41053761")</f>
        <v>0</v>
      </c>
      <c r="U49" s="1" t="s">
        <v>37</v>
      </c>
      <c r="V49" s="4">
        <v>0</v>
      </c>
      <c r="W49" s="1"/>
      <c r="X49" s="1" t="s">
        <v>231</v>
      </c>
      <c r="Y49" s="7">
        <v>2800</v>
      </c>
      <c r="Z49" s="1" t="s">
        <v>39</v>
      </c>
      <c r="AA49" s="1" t="s">
        <v>40</v>
      </c>
      <c r="AB49" s="1"/>
      <c r="AC49" s="1"/>
      <c r="AD49" s="1"/>
    </row>
    <row r="50" spans="1:30" ht="12.75">
      <c r="A50" s="4">
        <v>47</v>
      </c>
      <c r="B50" s="1" t="s">
        <v>232</v>
      </c>
      <c r="C50" s="5" t="s">
        <v>233</v>
      </c>
      <c r="D50" s="1" t="s">
        <v>234</v>
      </c>
      <c r="E50" s="1" t="s">
        <v>34</v>
      </c>
      <c r="F50" s="6">
        <v>44980</v>
      </c>
      <c r="G50" s="1"/>
      <c r="H50" s="6">
        <v>44980</v>
      </c>
      <c r="I50" s="4">
        <v>1</v>
      </c>
      <c r="J50" s="7">
        <v>3</v>
      </c>
      <c r="K50" s="7">
        <v>2050</v>
      </c>
      <c r="L50" s="7">
        <v>683.3333333333334</v>
      </c>
      <c r="M50" s="7">
        <v>2050</v>
      </c>
      <c r="N50" s="7">
        <v>683.3333333333334</v>
      </c>
      <c r="O50" s="5" t="s">
        <v>146</v>
      </c>
      <c r="P50" s="7">
        <v>0</v>
      </c>
      <c r="Q50" s="7">
        <v>0</v>
      </c>
      <c r="R50" s="1" t="s">
        <v>146</v>
      </c>
      <c r="S50" s="1" t="s">
        <v>147</v>
      </c>
      <c r="T50" s="8">
        <f>HYPERLINK("https://my.zakupki.prom.ua/cabinet/purchases/state_purchase/view/41053895")</f>
        <v>0</v>
      </c>
      <c r="U50" s="1" t="s">
        <v>37</v>
      </c>
      <c r="V50" s="4">
        <v>0</v>
      </c>
      <c r="W50" s="1"/>
      <c r="X50" s="1" t="s">
        <v>235</v>
      </c>
      <c r="Y50" s="7">
        <v>2050</v>
      </c>
      <c r="Z50" s="1" t="s">
        <v>39</v>
      </c>
      <c r="AA50" s="1" t="s">
        <v>40</v>
      </c>
      <c r="AB50" s="1"/>
      <c r="AC50" s="1"/>
      <c r="AD50" s="1"/>
    </row>
    <row r="51" spans="1:30" ht="12.75">
      <c r="A51" s="4">
        <v>48</v>
      </c>
      <c r="B51" s="1" t="s">
        <v>236</v>
      </c>
      <c r="C51" s="5" t="s">
        <v>237</v>
      </c>
      <c r="D51" s="1" t="s">
        <v>238</v>
      </c>
      <c r="E51" s="1" t="s">
        <v>34</v>
      </c>
      <c r="F51" s="6">
        <v>44988</v>
      </c>
      <c r="G51" s="1"/>
      <c r="H51" s="6">
        <v>44988</v>
      </c>
      <c r="I51" s="4">
        <v>1</v>
      </c>
      <c r="J51" s="7">
        <v>1</v>
      </c>
      <c r="K51" s="7">
        <v>2490</v>
      </c>
      <c r="L51" s="7">
        <v>2490</v>
      </c>
      <c r="M51" s="7">
        <v>2490</v>
      </c>
      <c r="N51" s="7">
        <v>2490</v>
      </c>
      <c r="O51" s="5" t="s">
        <v>239</v>
      </c>
      <c r="P51" s="7">
        <v>0</v>
      </c>
      <c r="Q51" s="7">
        <v>0</v>
      </c>
      <c r="R51" s="1" t="s">
        <v>239</v>
      </c>
      <c r="S51" s="1" t="s">
        <v>240</v>
      </c>
      <c r="T51" s="8">
        <f>HYPERLINK("https://my.zakupki.prom.ua/cabinet/purchases/state_purchase/view/41225823")</f>
        <v>0</v>
      </c>
      <c r="U51" s="1" t="s">
        <v>37</v>
      </c>
      <c r="V51" s="4">
        <v>0</v>
      </c>
      <c r="W51" s="1"/>
      <c r="X51" s="1" t="s">
        <v>241</v>
      </c>
      <c r="Y51" s="7">
        <v>2490</v>
      </c>
      <c r="Z51" s="1" t="s">
        <v>39</v>
      </c>
      <c r="AA51" s="1" t="s">
        <v>121</v>
      </c>
      <c r="AB51" s="1"/>
      <c r="AC51" s="1"/>
      <c r="AD51" s="1"/>
    </row>
    <row r="52" spans="1:30" ht="12.75">
      <c r="A52" s="4">
        <v>49</v>
      </c>
      <c r="B52" s="1" t="s">
        <v>242</v>
      </c>
      <c r="C52" s="5" t="s">
        <v>243</v>
      </c>
      <c r="D52" s="1" t="s">
        <v>244</v>
      </c>
      <c r="E52" s="1" t="s">
        <v>34</v>
      </c>
      <c r="F52" s="6">
        <v>44998</v>
      </c>
      <c r="G52" s="1"/>
      <c r="H52" s="6">
        <v>44998</v>
      </c>
      <c r="I52" s="4">
        <v>1</v>
      </c>
      <c r="J52" s="7">
        <v>1</v>
      </c>
      <c r="K52" s="7">
        <v>6699</v>
      </c>
      <c r="L52" s="7">
        <v>6699</v>
      </c>
      <c r="M52" s="7">
        <v>6699</v>
      </c>
      <c r="N52" s="7">
        <v>6699</v>
      </c>
      <c r="O52" s="5" t="s">
        <v>245</v>
      </c>
      <c r="P52" s="7">
        <v>0</v>
      </c>
      <c r="Q52" s="7">
        <v>0</v>
      </c>
      <c r="R52" s="1" t="s">
        <v>245</v>
      </c>
      <c r="S52" s="1" t="s">
        <v>246</v>
      </c>
      <c r="T52" s="8">
        <f>HYPERLINK("https://my.zakupki.prom.ua/cabinet/purchases/state_purchase/view/41366641")</f>
        <v>0</v>
      </c>
      <c r="U52" s="1" t="s">
        <v>37</v>
      </c>
      <c r="V52" s="4">
        <v>0</v>
      </c>
      <c r="W52" s="1"/>
      <c r="X52" s="1" t="s">
        <v>247</v>
      </c>
      <c r="Y52" s="7">
        <v>6699</v>
      </c>
      <c r="Z52" s="1" t="s">
        <v>39</v>
      </c>
      <c r="AA52" s="1" t="s">
        <v>40</v>
      </c>
      <c r="AB52" s="1"/>
      <c r="AC52" s="1"/>
      <c r="AD52" s="1"/>
    </row>
    <row r="53" spans="1:30" ht="12.75">
      <c r="A53" s="4">
        <v>50</v>
      </c>
      <c r="B53" s="1" t="s">
        <v>248</v>
      </c>
      <c r="C53" s="5" t="s">
        <v>249</v>
      </c>
      <c r="D53" s="1" t="s">
        <v>250</v>
      </c>
      <c r="E53" s="1" t="s">
        <v>34</v>
      </c>
      <c r="F53" s="6">
        <v>45002</v>
      </c>
      <c r="G53" s="1"/>
      <c r="H53" s="6">
        <v>45002</v>
      </c>
      <c r="I53" s="4">
        <v>1</v>
      </c>
      <c r="J53" s="7">
        <v>1</v>
      </c>
      <c r="K53" s="7">
        <v>824.16</v>
      </c>
      <c r="L53" s="7">
        <v>824.16</v>
      </c>
      <c r="M53" s="7">
        <v>824.16</v>
      </c>
      <c r="N53" s="7">
        <v>824.16</v>
      </c>
      <c r="O53" s="5" t="s">
        <v>251</v>
      </c>
      <c r="P53" s="7">
        <v>0</v>
      </c>
      <c r="Q53" s="7">
        <v>0</v>
      </c>
      <c r="R53" s="1" t="s">
        <v>251</v>
      </c>
      <c r="S53" s="1" t="s">
        <v>252</v>
      </c>
      <c r="T53" s="8">
        <f>HYPERLINK("https://my.zakupki.prom.ua/cabinet/purchases/state_purchase/view/41482304")</f>
        <v>0</v>
      </c>
      <c r="U53" s="1" t="s">
        <v>37</v>
      </c>
      <c r="V53" s="4">
        <v>0</v>
      </c>
      <c r="W53" s="1"/>
      <c r="X53" s="1" t="s">
        <v>253</v>
      </c>
      <c r="Y53" s="7">
        <v>824.16</v>
      </c>
      <c r="Z53" s="1" t="s">
        <v>39</v>
      </c>
      <c r="AA53" s="1" t="s">
        <v>40</v>
      </c>
      <c r="AB53" s="1"/>
      <c r="AC53" s="1"/>
      <c r="AD53" s="1"/>
    </row>
    <row r="54" spans="1:30" ht="12.75">
      <c r="A54" s="4">
        <v>51</v>
      </c>
      <c r="B54" s="1" t="s">
        <v>254</v>
      </c>
      <c r="C54" s="5" t="s">
        <v>255</v>
      </c>
      <c r="D54" s="1" t="s">
        <v>256</v>
      </c>
      <c r="E54" s="1" t="s">
        <v>34</v>
      </c>
      <c r="F54" s="6">
        <v>45007</v>
      </c>
      <c r="G54" s="1"/>
      <c r="H54" s="6">
        <v>45007</v>
      </c>
      <c r="I54" s="4">
        <v>1</v>
      </c>
      <c r="J54" s="7">
        <v>17</v>
      </c>
      <c r="K54" s="7">
        <v>1382.02</v>
      </c>
      <c r="L54" s="7">
        <v>81.29529411764706</v>
      </c>
      <c r="M54" s="7">
        <v>1382.02</v>
      </c>
      <c r="N54" s="7">
        <v>81.29529411764706</v>
      </c>
      <c r="O54" s="5" t="s">
        <v>257</v>
      </c>
      <c r="P54" s="7">
        <v>0</v>
      </c>
      <c r="Q54" s="7">
        <v>0</v>
      </c>
      <c r="R54" s="1" t="s">
        <v>257</v>
      </c>
      <c r="S54" s="1" t="s">
        <v>258</v>
      </c>
      <c r="T54" s="8">
        <f>HYPERLINK("https://my.zakupki.prom.ua/cabinet/purchases/state_purchase/view/41567489")</f>
        <v>0</v>
      </c>
      <c r="U54" s="1" t="s">
        <v>37</v>
      </c>
      <c r="V54" s="4">
        <v>0</v>
      </c>
      <c r="W54" s="1"/>
      <c r="X54" s="1" t="s">
        <v>259</v>
      </c>
      <c r="Y54" s="7">
        <v>1382.02</v>
      </c>
      <c r="Z54" s="1" t="s">
        <v>39</v>
      </c>
      <c r="AA54" s="1" t="s">
        <v>40</v>
      </c>
      <c r="AB54" s="1"/>
      <c r="AC54" s="1"/>
      <c r="AD54" s="1"/>
    </row>
    <row r="55" spans="1:30" ht="12.75">
      <c r="A55" s="4">
        <v>52</v>
      </c>
      <c r="B55" s="1" t="s">
        <v>260</v>
      </c>
      <c r="C55" s="5" t="s">
        <v>261</v>
      </c>
      <c r="D55" s="1" t="s">
        <v>262</v>
      </c>
      <c r="E55" s="1" t="s">
        <v>34</v>
      </c>
      <c r="F55" s="6">
        <v>45009</v>
      </c>
      <c r="G55" s="1"/>
      <c r="H55" s="6">
        <v>45009</v>
      </c>
      <c r="I55" s="4">
        <v>1</v>
      </c>
      <c r="J55" s="7">
        <v>15</v>
      </c>
      <c r="K55" s="7">
        <v>2358.72</v>
      </c>
      <c r="L55" s="7">
        <v>157.248</v>
      </c>
      <c r="M55" s="7">
        <v>2358.72</v>
      </c>
      <c r="N55" s="7">
        <v>157.248</v>
      </c>
      <c r="O55" s="5" t="s">
        <v>56</v>
      </c>
      <c r="P55" s="7">
        <v>0</v>
      </c>
      <c r="Q55" s="7">
        <v>0</v>
      </c>
      <c r="R55" s="1" t="s">
        <v>56</v>
      </c>
      <c r="S55" s="1" t="s">
        <v>57</v>
      </c>
      <c r="T55" s="8">
        <f>HYPERLINK("https://my.zakupki.prom.ua/cabinet/purchases/state_purchase/view/41623322")</f>
        <v>0</v>
      </c>
      <c r="U55" s="1" t="s">
        <v>37</v>
      </c>
      <c r="V55" s="4">
        <v>0</v>
      </c>
      <c r="W55" s="1"/>
      <c r="X55" s="1" t="s">
        <v>263</v>
      </c>
      <c r="Y55" s="7">
        <v>2358.72</v>
      </c>
      <c r="Z55" s="1" t="s">
        <v>39</v>
      </c>
      <c r="AA55" s="1" t="s">
        <v>40</v>
      </c>
      <c r="AB55" s="1"/>
      <c r="AC55" s="1"/>
      <c r="AD55" s="1"/>
    </row>
    <row r="56" spans="1:30" ht="12.75">
      <c r="A56" s="4">
        <v>53</v>
      </c>
      <c r="B56" s="1" t="s">
        <v>264</v>
      </c>
      <c r="C56" s="5" t="s">
        <v>265</v>
      </c>
      <c r="D56" s="1" t="s">
        <v>266</v>
      </c>
      <c r="E56" s="1" t="s">
        <v>34</v>
      </c>
      <c r="F56" s="6">
        <v>45009</v>
      </c>
      <c r="G56" s="1"/>
      <c r="H56" s="6">
        <v>45009</v>
      </c>
      <c r="I56" s="4">
        <v>1</v>
      </c>
      <c r="J56" s="7">
        <v>5</v>
      </c>
      <c r="K56" s="7">
        <v>535.02</v>
      </c>
      <c r="L56" s="7">
        <v>107.004</v>
      </c>
      <c r="M56" s="7">
        <v>535.02</v>
      </c>
      <c r="N56" s="7">
        <v>107.004</v>
      </c>
      <c r="O56" s="5" t="s">
        <v>56</v>
      </c>
      <c r="P56" s="7">
        <v>0</v>
      </c>
      <c r="Q56" s="7">
        <v>0</v>
      </c>
      <c r="R56" s="1" t="s">
        <v>56</v>
      </c>
      <c r="S56" s="1" t="s">
        <v>57</v>
      </c>
      <c r="T56" s="8">
        <f>HYPERLINK("https://my.zakupki.prom.ua/cabinet/purchases/state_purchase/view/41623739")</f>
        <v>0</v>
      </c>
      <c r="U56" s="1" t="s">
        <v>37</v>
      </c>
      <c r="V56" s="4">
        <v>0</v>
      </c>
      <c r="W56" s="1"/>
      <c r="X56" s="1" t="s">
        <v>267</v>
      </c>
      <c r="Y56" s="7">
        <v>535.02</v>
      </c>
      <c r="Z56" s="1" t="s">
        <v>39</v>
      </c>
      <c r="AA56" s="1" t="s">
        <v>40</v>
      </c>
      <c r="AB56" s="1"/>
      <c r="AC56" s="1"/>
      <c r="AD56" s="1"/>
    </row>
    <row r="57" spans="1:30" ht="12.75">
      <c r="A57" s="4">
        <v>54</v>
      </c>
      <c r="B57" s="1" t="s">
        <v>268</v>
      </c>
      <c r="C57" s="5" t="s">
        <v>269</v>
      </c>
      <c r="D57" s="1" t="s">
        <v>270</v>
      </c>
      <c r="E57" s="1" t="s">
        <v>34</v>
      </c>
      <c r="F57" s="6">
        <v>45009</v>
      </c>
      <c r="G57" s="1"/>
      <c r="H57" s="6">
        <v>45009</v>
      </c>
      <c r="I57" s="4">
        <v>1</v>
      </c>
      <c r="J57" s="7">
        <v>1</v>
      </c>
      <c r="K57" s="7">
        <v>650</v>
      </c>
      <c r="L57" s="7">
        <v>650</v>
      </c>
      <c r="M57" s="7">
        <v>650</v>
      </c>
      <c r="N57" s="7">
        <v>650</v>
      </c>
      <c r="O57" s="5" t="s">
        <v>195</v>
      </c>
      <c r="P57" s="7">
        <v>0</v>
      </c>
      <c r="Q57" s="7">
        <v>0</v>
      </c>
      <c r="R57" s="1" t="s">
        <v>195</v>
      </c>
      <c r="S57" s="1" t="s">
        <v>196</v>
      </c>
      <c r="T57" s="8">
        <f>HYPERLINK("https://my.zakupki.prom.ua/cabinet/purchases/state_purchase/view/41624103")</f>
        <v>0</v>
      </c>
      <c r="U57" s="1" t="s">
        <v>37</v>
      </c>
      <c r="V57" s="4">
        <v>0</v>
      </c>
      <c r="W57" s="1"/>
      <c r="X57" s="1" t="s">
        <v>271</v>
      </c>
      <c r="Y57" s="7">
        <v>650</v>
      </c>
      <c r="Z57" s="1" t="s">
        <v>39</v>
      </c>
      <c r="AA57" s="1" t="s">
        <v>40</v>
      </c>
      <c r="AB57" s="1"/>
      <c r="AC57" s="1"/>
      <c r="AD57" s="1"/>
    </row>
    <row r="58" spans="1:30" ht="12.75">
      <c r="A58" s="4">
        <v>55</v>
      </c>
      <c r="B58" s="1" t="s">
        <v>272</v>
      </c>
      <c r="C58" s="5" t="s">
        <v>273</v>
      </c>
      <c r="D58" s="1" t="s">
        <v>274</v>
      </c>
      <c r="E58" s="1" t="s">
        <v>34</v>
      </c>
      <c r="F58" s="6">
        <v>45026</v>
      </c>
      <c r="G58" s="1"/>
      <c r="H58" s="6">
        <v>45026</v>
      </c>
      <c r="I58" s="4">
        <v>1</v>
      </c>
      <c r="J58" s="7">
        <v>10</v>
      </c>
      <c r="K58" s="7">
        <v>2589.96</v>
      </c>
      <c r="L58" s="7">
        <v>258.996</v>
      </c>
      <c r="M58" s="7">
        <v>2589.96</v>
      </c>
      <c r="N58" s="7">
        <v>258.996</v>
      </c>
      <c r="O58" s="5" t="s">
        <v>56</v>
      </c>
      <c r="P58" s="7">
        <v>0</v>
      </c>
      <c r="Q58" s="7">
        <v>0</v>
      </c>
      <c r="R58" s="1" t="s">
        <v>56</v>
      </c>
      <c r="S58" s="1" t="s">
        <v>57</v>
      </c>
      <c r="T58" s="8">
        <f>HYPERLINK("https://my.zakupki.prom.ua/cabinet/purchases/state_purchase/view/41899933")</f>
        <v>0</v>
      </c>
      <c r="U58" s="1" t="s">
        <v>37</v>
      </c>
      <c r="V58" s="4">
        <v>0</v>
      </c>
      <c r="W58" s="1"/>
      <c r="X58" s="1" t="s">
        <v>275</v>
      </c>
      <c r="Y58" s="7">
        <v>2589.96</v>
      </c>
      <c r="Z58" s="1" t="s">
        <v>39</v>
      </c>
      <c r="AA58" s="1" t="s">
        <v>40</v>
      </c>
      <c r="AB58" s="1"/>
      <c r="AC58" s="1"/>
      <c r="AD58" s="1"/>
    </row>
    <row r="59" spans="1:30" ht="12.75">
      <c r="A59" s="4">
        <v>56</v>
      </c>
      <c r="B59" s="1" t="s">
        <v>276</v>
      </c>
      <c r="C59" s="5" t="s">
        <v>184</v>
      </c>
      <c r="D59" s="1" t="s">
        <v>130</v>
      </c>
      <c r="E59" s="1" t="s">
        <v>34</v>
      </c>
      <c r="F59" s="6">
        <v>45055</v>
      </c>
      <c r="G59" s="1"/>
      <c r="H59" s="6">
        <v>45055</v>
      </c>
      <c r="I59" s="4">
        <v>1</v>
      </c>
      <c r="J59" s="7">
        <v>1</v>
      </c>
      <c r="K59" s="7">
        <v>2100</v>
      </c>
      <c r="L59" s="7">
        <v>2100</v>
      </c>
      <c r="M59" s="7">
        <v>2100</v>
      </c>
      <c r="N59" s="7">
        <v>2100</v>
      </c>
      <c r="O59" s="5" t="s">
        <v>131</v>
      </c>
      <c r="P59" s="7">
        <v>0</v>
      </c>
      <c r="Q59" s="7">
        <v>0</v>
      </c>
      <c r="R59" s="1" t="s">
        <v>131</v>
      </c>
      <c r="S59" s="1" t="s">
        <v>132</v>
      </c>
      <c r="T59" s="8">
        <f>HYPERLINK("https://my.zakupki.prom.ua/cabinet/purchases/state_purchase/view/42465806")</f>
        <v>0</v>
      </c>
      <c r="U59" s="1" t="s">
        <v>37</v>
      </c>
      <c r="V59" s="4">
        <v>0</v>
      </c>
      <c r="W59" s="1"/>
      <c r="X59" s="1" t="s">
        <v>277</v>
      </c>
      <c r="Y59" s="7">
        <v>2100</v>
      </c>
      <c r="Z59" s="1" t="s">
        <v>39</v>
      </c>
      <c r="AA59" s="1" t="s">
        <v>121</v>
      </c>
      <c r="AB59" s="1"/>
      <c r="AC59" s="1"/>
      <c r="AD59" s="1"/>
    </row>
    <row r="60" spans="1:30" ht="12.75">
      <c r="A60" s="4">
        <v>57</v>
      </c>
      <c r="B60" s="1" t="s">
        <v>278</v>
      </c>
      <c r="C60" s="5" t="s">
        <v>279</v>
      </c>
      <c r="D60" s="1" t="s">
        <v>141</v>
      </c>
      <c r="E60" s="1" t="s">
        <v>34</v>
      </c>
      <c r="F60" s="6">
        <v>45068</v>
      </c>
      <c r="G60" s="1"/>
      <c r="H60" s="6">
        <v>45068</v>
      </c>
      <c r="I60" s="4">
        <v>1</v>
      </c>
      <c r="J60" s="7">
        <v>8.5</v>
      </c>
      <c r="K60" s="7">
        <v>1001</v>
      </c>
      <c r="L60" s="7">
        <v>117.76470588235294</v>
      </c>
      <c r="M60" s="7">
        <v>1001</v>
      </c>
      <c r="N60" s="7">
        <v>117.76470588235294</v>
      </c>
      <c r="O60" s="5" t="s">
        <v>35</v>
      </c>
      <c r="P60" s="7">
        <v>0</v>
      </c>
      <c r="Q60" s="7">
        <v>0</v>
      </c>
      <c r="R60" s="1" t="s">
        <v>35</v>
      </c>
      <c r="S60" s="1" t="s">
        <v>36</v>
      </c>
      <c r="T60" s="8">
        <f>HYPERLINK("https://my.zakupki.prom.ua/cabinet/purchases/state_purchase/view/42750052")</f>
        <v>0</v>
      </c>
      <c r="U60" s="1" t="s">
        <v>37</v>
      </c>
      <c r="V60" s="4">
        <v>0</v>
      </c>
      <c r="W60" s="1"/>
      <c r="X60" s="1" t="s">
        <v>280</v>
      </c>
      <c r="Y60" s="7">
        <v>1001</v>
      </c>
      <c r="Z60" s="1" t="s">
        <v>39</v>
      </c>
      <c r="AA60" s="1" t="s">
        <v>121</v>
      </c>
      <c r="AB60" s="1"/>
      <c r="AC60" s="1"/>
      <c r="AD60" s="1"/>
    </row>
    <row r="61" spans="1:30" ht="12.75">
      <c r="A61" s="4">
        <v>58</v>
      </c>
      <c r="B61" s="1" t="s">
        <v>281</v>
      </c>
      <c r="C61" s="5" t="s">
        <v>282</v>
      </c>
      <c r="D61" s="1" t="s">
        <v>283</v>
      </c>
      <c r="E61" s="1" t="s">
        <v>34</v>
      </c>
      <c r="F61" s="6">
        <v>45071</v>
      </c>
      <c r="G61" s="1"/>
      <c r="H61" s="6">
        <v>45071</v>
      </c>
      <c r="I61" s="4">
        <v>1</v>
      </c>
      <c r="J61" s="7">
        <v>9</v>
      </c>
      <c r="K61" s="7">
        <v>25473</v>
      </c>
      <c r="L61" s="7">
        <v>2830.3333333333335</v>
      </c>
      <c r="M61" s="7">
        <v>25473</v>
      </c>
      <c r="N61" s="7">
        <v>2830.3333333333335</v>
      </c>
      <c r="O61" s="5" t="s">
        <v>284</v>
      </c>
      <c r="P61" s="7">
        <v>0</v>
      </c>
      <c r="Q61" s="7">
        <v>0</v>
      </c>
      <c r="R61" s="1" t="s">
        <v>284</v>
      </c>
      <c r="S61" s="1" t="s">
        <v>285</v>
      </c>
      <c r="T61" s="8">
        <f>HYPERLINK("https://my.zakupki.prom.ua/cabinet/purchases/state_purchase/view/42838229")</f>
        <v>0</v>
      </c>
      <c r="U61" s="1" t="s">
        <v>37</v>
      </c>
      <c r="V61" s="4">
        <v>0</v>
      </c>
      <c r="W61" s="1"/>
      <c r="X61" s="1" t="s">
        <v>286</v>
      </c>
      <c r="Y61" s="7">
        <v>25473</v>
      </c>
      <c r="Z61" s="1" t="s">
        <v>39</v>
      </c>
      <c r="AA61" s="1" t="s">
        <v>121</v>
      </c>
      <c r="AB61" s="1"/>
      <c r="AC61" s="1"/>
      <c r="AD61" s="1"/>
    </row>
    <row r="62" spans="1:30" ht="12.75">
      <c r="A62" s="4">
        <v>59</v>
      </c>
      <c r="B62" s="1" t="s">
        <v>287</v>
      </c>
      <c r="C62" s="5" t="s">
        <v>288</v>
      </c>
      <c r="D62" s="1" t="s">
        <v>289</v>
      </c>
      <c r="E62" s="1" t="s">
        <v>34</v>
      </c>
      <c r="F62" s="6">
        <v>45071</v>
      </c>
      <c r="G62" s="1"/>
      <c r="H62" s="6">
        <v>45071</v>
      </c>
      <c r="I62" s="4">
        <v>1</v>
      </c>
      <c r="J62" s="7">
        <v>1</v>
      </c>
      <c r="K62" s="7">
        <v>1895</v>
      </c>
      <c r="L62" s="7">
        <v>1895</v>
      </c>
      <c r="M62" s="7">
        <v>1895</v>
      </c>
      <c r="N62" s="7">
        <v>1895</v>
      </c>
      <c r="O62" s="5" t="s">
        <v>284</v>
      </c>
      <c r="P62" s="7">
        <v>0</v>
      </c>
      <c r="Q62" s="7">
        <v>0</v>
      </c>
      <c r="R62" s="1" t="s">
        <v>284</v>
      </c>
      <c r="S62" s="1" t="s">
        <v>285</v>
      </c>
      <c r="T62" s="8">
        <f>HYPERLINK("https://my.zakupki.prom.ua/cabinet/purchases/state_purchase/view/42838451")</f>
        <v>0</v>
      </c>
      <c r="U62" s="1" t="s">
        <v>37</v>
      </c>
      <c r="V62" s="4">
        <v>0</v>
      </c>
      <c r="W62" s="1"/>
      <c r="X62" s="1" t="s">
        <v>290</v>
      </c>
      <c r="Y62" s="7">
        <v>1895</v>
      </c>
      <c r="Z62" s="1" t="s">
        <v>39</v>
      </c>
      <c r="AA62" s="1" t="s">
        <v>121</v>
      </c>
      <c r="AB62" s="1"/>
      <c r="AC62" s="1"/>
      <c r="AD62" s="1"/>
    </row>
    <row r="63" ht="12.75">
      <c r="A63" s="1"/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2023-05-25T15:35:59Z</dcterms:modified>
  <cp:category/>
  <cp:version/>
  <cp:contentType/>
  <cp:contentStatus/>
  <cp:revision>2</cp:revision>
</cp:coreProperties>
</file>