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OpenData\ДнипроРада\договора\"/>
    </mc:Choice>
  </mc:AlternateContent>
  <xr:revisionPtr revIDLastSave="0" documentId="13_ncr:1_{7B4EBEEB-9182-4E4E-A311-AFEEDF692E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  <sheet name="Лист1" sheetId="2" r:id="rId2"/>
  </sheets>
  <definedNames>
    <definedName name="_xlnm._FilterDatabase" localSheetId="0" hidden="1">Sheet!$A$5:$N$49</definedName>
  </definedNames>
  <calcPr calcId="191029" calcOnSave="0"/>
</workbook>
</file>

<file path=xl/calcChain.xml><?xml version="1.0" encoding="utf-8"?>
<calcChain xmlns="http://schemas.openxmlformats.org/spreadsheetml/2006/main">
  <c r="B48" i="1" l="1"/>
  <c r="B12" i="1"/>
  <c r="B6" i="1"/>
  <c r="B14" i="1"/>
  <c r="B39" i="1"/>
  <c r="B34" i="1"/>
  <c r="B46" i="1"/>
  <c r="B38" i="1"/>
  <c r="B8" i="1"/>
  <c r="B11" i="1"/>
  <c r="B9" i="1"/>
  <c r="B20" i="1"/>
  <c r="B44" i="1"/>
  <c r="B28" i="1"/>
  <c r="B33" i="1"/>
  <c r="B32" i="1"/>
  <c r="B29" i="1"/>
  <c r="B7" i="1"/>
  <c r="B27" i="1"/>
  <c r="B10" i="1"/>
  <c r="B23" i="1"/>
  <c r="B36" i="1"/>
  <c r="B40" i="1"/>
  <c r="B16" i="1"/>
  <c r="B37" i="1"/>
  <c r="B21" i="1"/>
  <c r="B19" i="1"/>
  <c r="B31" i="1"/>
  <c r="B35" i="1"/>
  <c r="B45" i="1"/>
  <c r="B13" i="1"/>
  <c r="B17" i="1"/>
  <c r="B26" i="1"/>
  <c r="B22" i="1"/>
  <c r="B15" i="1"/>
  <c r="B18" i="1"/>
  <c r="B41" i="1"/>
  <c r="B43" i="1"/>
  <c r="B42" i="1"/>
  <c r="B25" i="1"/>
  <c r="B47" i="1"/>
  <c r="B30" i="1"/>
  <c r="B24" i="1"/>
  <c r="B49" i="1"/>
</calcChain>
</file>

<file path=xl/sharedStrings.xml><?xml version="1.0" encoding="utf-8"?>
<sst xmlns="http://schemas.openxmlformats.org/spreadsheetml/2006/main" count="412" uniqueCount="179">
  <si>
    <t>0109</t>
  </si>
  <si>
    <t>03/04-1К-150698</t>
  </si>
  <si>
    <t>09130000-9 Нафта і дистиляти</t>
  </si>
  <si>
    <t>1/2021</t>
  </si>
  <si>
    <t>20/057-т</t>
  </si>
  <si>
    <t>20/080-т</t>
  </si>
  <si>
    <t>20/081-т</t>
  </si>
  <si>
    <t>20/098-т</t>
  </si>
  <si>
    <t>20/102-т</t>
  </si>
  <si>
    <t>20/103-т</t>
  </si>
  <si>
    <t>20/104-т</t>
  </si>
  <si>
    <t>20/105-т</t>
  </si>
  <si>
    <t>20/108-т</t>
  </si>
  <si>
    <t>20/109-т</t>
  </si>
  <si>
    <t>20/110-т</t>
  </si>
  <si>
    <t>20/115-т</t>
  </si>
  <si>
    <t>20/116-т</t>
  </si>
  <si>
    <t>20/117-т</t>
  </si>
  <si>
    <t>20/118-т</t>
  </si>
  <si>
    <t>20/119-т</t>
  </si>
  <si>
    <t>20/120-т</t>
  </si>
  <si>
    <t>20/121-т</t>
  </si>
  <si>
    <t>20/134-т</t>
  </si>
  <si>
    <t>20/135-т</t>
  </si>
  <si>
    <t>20/136-т</t>
  </si>
  <si>
    <t>20/140-т</t>
  </si>
  <si>
    <t>20/141-т</t>
  </si>
  <si>
    <t>20/144-т</t>
  </si>
  <si>
    <t>20/149-т</t>
  </si>
  <si>
    <t>20/154-т</t>
  </si>
  <si>
    <t>20/156-т</t>
  </si>
  <si>
    <t>20/157-т</t>
  </si>
  <si>
    <t>20/158-т</t>
  </si>
  <si>
    <t>20/159-т</t>
  </si>
  <si>
    <t>20/160-т</t>
  </si>
  <si>
    <t>20/168-т</t>
  </si>
  <si>
    <t>20/205-т</t>
  </si>
  <si>
    <t>20/210-т</t>
  </si>
  <si>
    <t>20/226-т</t>
  </si>
  <si>
    <t>20/251-т</t>
  </si>
  <si>
    <t>20/252-т</t>
  </si>
  <si>
    <t>20/255-т</t>
  </si>
  <si>
    <t>21/015-т</t>
  </si>
  <si>
    <t>24175269</t>
  </si>
  <si>
    <t>32349901</t>
  </si>
  <si>
    <t>40130383</t>
  </si>
  <si>
    <t>41074702</t>
  </si>
  <si>
    <t>41448905</t>
  </si>
  <si>
    <t>41449359</t>
  </si>
  <si>
    <t>42298471</t>
  </si>
  <si>
    <t>42353652</t>
  </si>
  <si>
    <t>45233000-9 Будівництво, влаштовування фундаменту та покриття шосе, доріг</t>
  </si>
  <si>
    <t>45260000-7 Покрівельні роботи та інші спеціалізовані будівельні роботи</t>
  </si>
  <si>
    <t>45300000-0 Будівельно-монтажні роботи</t>
  </si>
  <si>
    <t>45320000-6 Ізоляційні роботи</t>
  </si>
  <si>
    <t>50410000-2 Послуги з ремонту і технічного обслуговування вимірювальних, випробувальних і контрольних приладів</t>
  </si>
  <si>
    <t>50510000-3 Послуги з ремонту і технічного обслуговування насосів, клапанів, кранів і металевих контейнерів</t>
  </si>
  <si>
    <t>50720000-8 Послуги з ремонту і технічного обслуговування систем центрального опалення</t>
  </si>
  <si>
    <t>535-20-ДС</t>
  </si>
  <si>
    <t>536-20-ДК</t>
  </si>
  <si>
    <t>66510000-8 Страхові послуги</t>
  </si>
  <si>
    <t>71330000-0 Інженерні послуги різні</t>
  </si>
  <si>
    <t>71630000-3 Послуги з технічного огляду та випробовувань</t>
  </si>
  <si>
    <t>90510000-5 Утилізація/видалення сміття та поводження зі сміттям</t>
  </si>
  <si>
    <t>ЄДРПОУ переможця</t>
  </si>
  <si>
    <t>Ідентифікатор закупівлі</t>
  </si>
  <si>
    <t xml:space="preserve">Бензин АІ-95, бензин АІ-92, дизпаливо, газ СПБТ 
</t>
  </si>
  <si>
    <t>Відкриті торги</t>
  </si>
  <si>
    <t>Відкриті торги з публікацією англійською мовою</t>
  </si>
  <si>
    <t>Відновлення асфальтобетонного покриття на об’єктах Комунального підприємства «Теплоенерго» Дніпровської міської ради після проведення планових, аварійних робіт з ремонту, заміни реконструкції інженерних мереж підприємства</t>
  </si>
  <si>
    <t xml:space="preserve">ДСТУ Б Д.1.1-1:2013 Капітальний ремонт ВП-9 Комунального підприємства "Теплоенерго" Дніпровської міської ради за адресою: пров. Крушельницької, 12К у м. Дніпро 
</t>
  </si>
  <si>
    <t xml:space="preserve">ДСТУ Б Д.1.1-1:2013 Капітальний ремонт котельні Комунального підприємства «Теплоенерго» Дніпровської міської ради 
по вул. Батумська, 21Д у м. Дніпро
</t>
  </si>
  <si>
    <t xml:space="preserve">ДСТУ Б Д.1.1-1:2013 Капітальний ремонт котельні Комунального підприємства «Теплоенерго» Дніпровської міської ради по 
вул. Кільченська, 8К у м. Дніпро
ДК 021:2015:45300000-0 Будівельно – монтажні роботи
</t>
  </si>
  <si>
    <t xml:space="preserve">ДСТУ Б Д.1.1-1:2013 Капітальний ремонт котельні Комунального підприємства «Теплоенерго» Дніпровської міської ради по просп. Слобожанський, 99А у м. Дніпро
</t>
  </si>
  <si>
    <t xml:space="preserve">ДСТУ Б Д.1.1-1:2013 Капітальний ремонт котлів в котельнях Комунального підприємства "Теплоенерго" Дніпровської міської ради, з подальшим налагодженням та інтеграцією в діючу систему SCADA
ДК 021:2015:45300000-0 Будівельно – монтажні роботи
</t>
  </si>
  <si>
    <t xml:space="preserve">ДСТУ Б Д.1.1-1:2013 Капітальний ремонт магістральних теплових мереж від котельні Комунального підприємства "Теплоенерго" Дніпровської міської ради по вул. Космічна, 10
</t>
  </si>
  <si>
    <t xml:space="preserve">ДСТУ Б Д.1.1-1:2013 Капітальний ремонт магістральних теплових мереж від котельні по вул. Калинова, 87Ж на ділянці від ТК-2 до ЦТП-6Д по вул. Донецьке Шосе, 150К у м. Дніпро
</t>
  </si>
  <si>
    <t xml:space="preserve">ДСТУ Б Д.1.1-1:2013 Капітальний ремонт магістральних трубопроводів від ТК-4 до УТ-1 в районі ж.б. 
по вул. Калинова, 96, 98, 100 у м. Дніпро
</t>
  </si>
  <si>
    <t xml:space="preserve">ДСТУ Б Д.1.1-1:2013 Капітальний ремонт магістральних трубопроводів опалення від котельні по вул. Космічна, 10
 з заміною на попередньоізольовані до павільйону по 
вул. Набережна Перемоги, 56Б у м. Дніпро 
</t>
  </si>
  <si>
    <t xml:space="preserve">ДСТУ Б Д.1.1-1:2013 Капітальний ремонт магістрального трубопроводу від котельні по вул. Космічна, 10 на ділянці від 
СК-10 до до ТК-13 по вул. Набережна Перемоги, 100 у м. Дніпро
</t>
  </si>
  <si>
    <t xml:space="preserve">ДСТУ Б Д.1.1-1:2013 Капітальний ремонт насосного обладнання 
на об'єктах Комунального підприємства "Теплоенерго" 
Дніпровської міської ради у м. Дніпро 
</t>
  </si>
  <si>
    <t xml:space="preserve">ДСТУ Б Д.1.1-1:2013 Капітальний ремонт обладнання в котельні по вул. Панікахи, 33 у м. Дніпро
</t>
  </si>
  <si>
    <t xml:space="preserve">ДСТУ Б Д.1.1-1:2013 Капітальний ремонт теплових мереж від котельні по вул. Ламана, 17Т в районі скверу Кирила та Мефодія 
у м. Дніпро
</t>
  </si>
  <si>
    <t xml:space="preserve">ДСТУ Б Д.1.1-1:2013 Капітальний ремонт трубопроводів опалення від ТК-18 по вул. Суворова, 13 у м. Дніпро
</t>
  </si>
  <si>
    <t>ДСТУ Б Д.1.1-1:2013 Капітальний ремонт трубопроводів опалення від котельні по вул. Воскресенська, 36К у м. Дніпро</t>
  </si>
  <si>
    <t xml:space="preserve">ДСТУ Б Д.1.1-1:2013 Капітальний ремонт трубопроводів опалення від котельні по вул. Караваєва, 13А до ж.б. по 
вул. Новоорловська, 2А, 2Б у м. Дніпро
</t>
  </si>
  <si>
    <t xml:space="preserve">ДСТУ Б Д.1.1-1:2013 Капітальний ремонт трубопроводів опалення від котельні по вул. Уральська, 19К на ділянці від
вул. Робоча, 91 ТК-415 до вул. Робоча, 89 ТК-417 у м. Дніпро
</t>
  </si>
  <si>
    <t>ДСТУ Б Д.1.1-1:2013 Капітальний ремонт трубопроводів опалення від котельні по вул. Уральська, 19К у м. Дніпро</t>
  </si>
  <si>
    <t xml:space="preserve">ДСТУ Б Д.1.1-1:2013 Капітальний ремонт трубопроводів опалення від котельні по пров. Ялицевий, 1 у м. Дніпро
</t>
  </si>
  <si>
    <t xml:space="preserve">ДСТУ Б Д.1.1-1:2013 Капітальний ремонт трубопроводів опалення котельних теплового району №1 Комунального підприємства «Теплоенерго» Дніпровської міської ради
</t>
  </si>
  <si>
    <t xml:space="preserve">ДСТУ Б Д.1.1-1:2013 Капітальний ремонт трубопроводів опалення котельних теплового району №2 Комунального підприємства «Теплоенерго» Дніпровської міської ради
</t>
  </si>
  <si>
    <t xml:space="preserve">ДСТУ Б Д.1.1-1:2013 Капітальний ремонт трубопроводів опалення котельних теплового району №3 Комунального підприємства «Теплоенерго» Дніпровської міської ради </t>
  </si>
  <si>
    <t xml:space="preserve">ДСТУ Б Д.1.1-1:2013 Капітальний ремонт трубопроводів опалення на об'єктах Комунального підприємства "Теплоенерго" Дніпровської міської ради
</t>
  </si>
  <si>
    <t xml:space="preserve">ДСТУ Б Д.1.1-1:2013 Капітальний ремонт трубопроводів опалення першої теплової дільниці Комунального підприємства «Теплоенерго» Дніпровської міської ради
</t>
  </si>
  <si>
    <t xml:space="preserve">ДСТУ Б Д.1.1-1:2013 Ремонт покрівлі котелень, що перебувають 
на балансі Комунального підприємства «Теплоенерго» 
Дніпровської міської ради 
</t>
  </si>
  <si>
    <t xml:space="preserve">ДСТУ Б Д.1.1-1:2013 Роботи по модернізації об’єктів теплопостачання з встановленням комерційних вузлів обліку природного газу КП «Теплоенерго»
</t>
  </si>
  <si>
    <t xml:space="preserve">ДСТУ Б.Д.1.1-1:2013 Відновлення теплової ізоляції трубопроводів на об’єктах, що перебувають на балансі Комунального підприємства «Теплоенерго» Дніпровської міської ради
</t>
  </si>
  <si>
    <t>Дата аукціону</t>
  </si>
  <si>
    <t>Класифікатор</t>
  </si>
  <si>
    <t>Назва потенційного переможця (з найменшою ціною)</t>
  </si>
  <si>
    <t>Номер договору</t>
  </si>
  <si>
    <t>Очікувана вартість закупівлі</t>
  </si>
  <si>
    <t xml:space="preserve">Послуги з аварійного обслуговування теплового господарства Комунального підприємства «Теплоенерго» Дніпровської міської ради
</t>
  </si>
  <si>
    <t>Послуги з експертного обстеження (технічного діагностування (ТД), технічного огляду (візуальний, внутрішній огляди (ВО), гідровипробування (ГІ) котлів та трубопроводів
4 категорії. Паспортизація трубопроводів 4 категорії</t>
  </si>
  <si>
    <t xml:space="preserve">Послуги з забезпечення добровільного медичного страхування працівників та страхування від нещасних випадків </t>
  </si>
  <si>
    <t xml:space="preserve">Послуги з повірки, калібрування контрольно-вимірювальних приладів
та автоматики
</t>
  </si>
  <si>
    <t xml:space="preserve">Послуги з повірки, калібрування лічильників газу та коректорів
</t>
  </si>
  <si>
    <t xml:space="preserve">Послуги з повірки, калібрування лічильників та коректорів
</t>
  </si>
  <si>
    <t xml:space="preserve">Послуги зі збирання, перевезення та утилізації сміття на об’єктах, 
що перебувають на балансі Комунального підприємства «Теплоенерго» Дніпровської міської ради
</t>
  </si>
  <si>
    <t xml:space="preserve">Послуги зі збирання, перевезення та утилізації сміття на об’єктах, що перебувають на балансі Комунального підприємства «Теплоенерго» Дніпровської міської ради </t>
  </si>
  <si>
    <t>ПрАТ "УКРАЇНСЬКА СТРАХОВА КОМПАНІЯ "КНЯЖА ВІЄННА ІНШУРАНС ГРУП"</t>
  </si>
  <si>
    <t>Предмет закупівлі</t>
  </si>
  <si>
    <t xml:space="preserve">Проведення технічних оглядів 
та технічного діагностування підйомних споруд)
</t>
  </si>
  <si>
    <t>Пропозиція потенційного переможця (з найменшою ціною) за одиницю грн</t>
  </si>
  <si>
    <t>СПОЖИВЧЕ ТОВАРИСТВО "КООПЕРАТОР"</t>
  </si>
  <si>
    <t>Статус</t>
  </si>
  <si>
    <t>Сума укладеного договору</t>
  </si>
  <si>
    <t>ТОВ " БУДІНВЕСТ ІНЖИНІРИНГ"</t>
  </si>
  <si>
    <t>ТОВ "АСІНКТОН СТРОЙ"</t>
  </si>
  <si>
    <t>ТОВ "ГЛУСКО-КАРТ УКРАЇНА"</t>
  </si>
  <si>
    <t>ТОВ "ГРУПА "КАПІТАЛ СТРОЙ"</t>
  </si>
  <si>
    <t>ТОВ "ЕКОЛОГІЯ-Д"</t>
  </si>
  <si>
    <t>ТОВ "ЛІВАЙН ТОРГ"</t>
  </si>
  <si>
    <t>ТОВ "ТЕЛЛОР-ГРУП"</t>
  </si>
  <si>
    <t>ТОВ СП "Товариство технічного нагляду ДІЕКС",</t>
  </si>
  <si>
    <t xml:space="preserve">Технічне обслуговування комерційних вузлів обліку газу
</t>
  </si>
  <si>
    <t xml:space="preserve">Технічне обслуговування комерційних вузлів обліку теплової енергії
</t>
  </si>
  <si>
    <t xml:space="preserve">Технічне обслуговування комерційних вузлів обліку теплової енергії </t>
  </si>
  <si>
    <t>Технічне обслуговування теплових насосів і системи тепло- та холодопостачання</t>
  </si>
  <si>
    <t>Тип процедури</t>
  </si>
  <si>
    <t>Фактичний переможець</t>
  </si>
  <si>
    <t>завершений</t>
  </si>
  <si>
    <t>завершено</t>
  </si>
  <si>
    <t>№</t>
  </si>
  <si>
    <t>UA-P-2020-01-09-006070-c</t>
  </si>
  <si>
    <t>UA-P-2020-01-09-001267-c</t>
  </si>
  <si>
    <t>UA-P-2020-01-09-004824-c</t>
  </si>
  <si>
    <t>UA-P-2020-01-09-003529-c</t>
  </si>
  <si>
    <t>UA-P-2020-01-23-003827-a</t>
  </si>
  <si>
    <t>UA-P-2020-01-23-009674-a</t>
  </si>
  <si>
    <t>UA-P-2020-01-23-008609-a</t>
  </si>
  <si>
    <t>UA-P-2020-01-23-011459-a</t>
  </si>
  <si>
    <t>UA-P-2020-01-24-008877-b</t>
  </si>
  <si>
    <t>UA-P-2020-02-03-005268-a</t>
  </si>
  <si>
    <t>UA-P-2020-02-03-006144-a</t>
  </si>
  <si>
    <t>UA-P-2020-02-03-004769-a</t>
  </si>
  <si>
    <t>UA-P-2020-02-05-002452-b</t>
  </si>
  <si>
    <t>UA-P-2020-02-10-004028-b</t>
  </si>
  <si>
    <t>UA-P-2020-02-10-010001-b</t>
  </si>
  <si>
    <t>UA-P-2020-02-10-010912-b</t>
  </si>
  <si>
    <t>UA-P-2020-02-10-010355-b</t>
  </si>
  <si>
    <t>UA-P-2020-02-10-005504-b</t>
  </si>
  <si>
    <t>UA-P-2020-02-11-004257-b</t>
  </si>
  <si>
    <t>UA-P-2020-02-11-000328-b</t>
  </si>
  <si>
    <t>UA-P-2020-02-12-005326-a</t>
  </si>
  <si>
    <t>UA-P-2020-02-25-005480-c</t>
  </si>
  <si>
    <t>UA-P-2020-02-25-005200-c</t>
  </si>
  <si>
    <t>UA-P-2020-02-28-003677-a</t>
  </si>
  <si>
    <t>UA-P-2020-02-27-004830-a</t>
  </si>
  <si>
    <t>UA-P-2020-02-27-005327-a</t>
  </si>
  <si>
    <t>UA-P-2020-03-06-003985-a</t>
  </si>
  <si>
    <t>UA-P-2020-03-11-002019-b</t>
  </si>
  <si>
    <t>UA-P-2020-04-07-002385-b</t>
  </si>
  <si>
    <t>UA-P-2020-04-13-005422-b</t>
  </si>
  <si>
    <t>UA-P-2020-04-15-005102-b</t>
  </si>
  <si>
    <t>UA-P-2020-04-17-007817-b</t>
  </si>
  <si>
    <t>UA-P-2020-04-15-004852-b</t>
  </si>
  <si>
    <t>UA-P-2020-04-15-002995-b</t>
  </si>
  <si>
    <t>UA-P-2020-05-18-004558-c</t>
  </si>
  <si>
    <t>UA-P-2020-07-09-005836-c</t>
  </si>
  <si>
    <t>UA-P-2020-07-08-007603-c</t>
  </si>
  <si>
    <t>UA-P-2020-08-19-000699-a</t>
  </si>
  <si>
    <t>UA-P-2020-11-13-006927-c</t>
  </si>
  <si>
    <t>UA-P-2020-11-13-008799-c</t>
  </si>
  <si>
    <t>UA-P-2020-11-20-007392-c</t>
  </si>
  <si>
    <t>UA-P-2020-12-14-014095-c</t>
  </si>
  <si>
    <t>UA-P-2020-11-30-002037-b</t>
  </si>
  <si>
    <t>Ідентифікатор плану</t>
  </si>
  <si>
    <t xml:space="preserve">Проведені відкриті торги за 2020 рік   КП " Теплоенерго" ДМР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</si>
</sst>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workbookViewId="0">
      <pane ySplit="5" topLeftCell="A7" activePane="bottomLeft" state="frozen"/>
      <selection pane="bottomLeft" activeCell="I48" sqref="I48"/>
    </sheetView>
  </sheetViews>
  <sheetFormatPr defaultColWidth="11.42578125" defaultRowHeight="15" x14ac:dyDescent="0.25"/>
  <cols>
    <col min="1" max="1" width="5"/>
    <col min="2" max="2" width="25"/>
    <col min="3" max="4" width="35"/>
    <col min="5" max="6" width="15.85546875" customWidth="1"/>
    <col min="7" max="8" width="15"/>
    <col min="9" max="10" width="20"/>
    <col min="11" max="11" width="15"/>
    <col min="12" max="12" width="20"/>
    <col min="13" max="14" width="15"/>
    <col min="15" max="15" width="25.42578125" customWidth="1"/>
  </cols>
  <sheetData>
    <row r="1" spans="1:15" x14ac:dyDescent="0.25">
      <c r="A1" s="1"/>
    </row>
    <row r="2" spans="1:15" ht="18.75" x14ac:dyDescent="0.3">
      <c r="A2" s="8" t="s">
        <v>178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x14ac:dyDescent="0.25">
      <c r="A4" s="1"/>
    </row>
    <row r="5" spans="1:15" ht="76.5" x14ac:dyDescent="0.25">
      <c r="A5" s="2" t="s">
        <v>133</v>
      </c>
      <c r="B5" s="2" t="s">
        <v>65</v>
      </c>
      <c r="C5" s="2" t="s">
        <v>111</v>
      </c>
      <c r="D5" s="2" t="s">
        <v>98</v>
      </c>
      <c r="E5" s="2" t="s">
        <v>129</v>
      </c>
      <c r="F5" s="2" t="s">
        <v>97</v>
      </c>
      <c r="G5" s="2" t="s">
        <v>101</v>
      </c>
      <c r="H5" s="2" t="s">
        <v>113</v>
      </c>
      <c r="I5" s="2" t="s">
        <v>99</v>
      </c>
      <c r="J5" s="2" t="s">
        <v>130</v>
      </c>
      <c r="K5" s="2" t="s">
        <v>64</v>
      </c>
      <c r="L5" s="2" t="s">
        <v>115</v>
      </c>
      <c r="M5" s="2" t="s">
        <v>100</v>
      </c>
      <c r="N5" s="2" t="s">
        <v>116</v>
      </c>
      <c r="O5" s="2" t="s">
        <v>177</v>
      </c>
    </row>
    <row r="6" spans="1:15" ht="89.25" x14ac:dyDescent="0.25">
      <c r="A6" s="3">
        <v>47</v>
      </c>
      <c r="B6" s="6" t="str">
        <f>HYPERLINK("https://my.zakupki.prom.ua/remote/dispatcher/state_purchase_view/14413629", "UA-2020-01-09-001892-c")</f>
        <v>UA-2020-01-09-001892-c</v>
      </c>
      <c r="C6" s="4" t="s">
        <v>96</v>
      </c>
      <c r="D6" s="4" t="s">
        <v>54</v>
      </c>
      <c r="E6" s="4" t="s">
        <v>67</v>
      </c>
      <c r="F6" s="7">
        <v>43857.517534722225</v>
      </c>
      <c r="G6" s="5">
        <v>35000000</v>
      </c>
      <c r="H6" s="5">
        <v>34684041.020000003</v>
      </c>
      <c r="I6" s="4" t="s">
        <v>118</v>
      </c>
      <c r="J6" s="4" t="s">
        <v>118</v>
      </c>
      <c r="K6" s="4" t="s">
        <v>49</v>
      </c>
      <c r="L6" s="4" t="s">
        <v>132</v>
      </c>
      <c r="M6" s="4" t="s">
        <v>5</v>
      </c>
      <c r="N6" s="5">
        <v>34684041.020000003</v>
      </c>
      <c r="O6" s="6" t="s">
        <v>134</v>
      </c>
    </row>
    <row r="7" spans="1:15" ht="51" x14ac:dyDescent="0.25">
      <c r="A7" s="3">
        <v>30</v>
      </c>
      <c r="B7" s="6" t="str">
        <f>HYPERLINK("https://my.zakupki.prom.ua/remote/dispatcher/state_purchase_view/14405354", "UA-2020-01-09-000424-c")</f>
        <v>UA-2020-01-09-000424-c</v>
      </c>
      <c r="C7" s="4" t="s">
        <v>104</v>
      </c>
      <c r="D7" s="4" t="s">
        <v>60</v>
      </c>
      <c r="E7" s="4" t="s">
        <v>67</v>
      </c>
      <c r="F7" s="7">
        <v>43857.533101851855</v>
      </c>
      <c r="G7" s="5">
        <v>1600000</v>
      </c>
      <c r="H7" s="5">
        <v>1561200</v>
      </c>
      <c r="I7" s="4" t="s">
        <v>110</v>
      </c>
      <c r="J7" s="4" t="s">
        <v>110</v>
      </c>
      <c r="K7" s="4" t="s">
        <v>43</v>
      </c>
      <c r="L7" s="4" t="s">
        <v>132</v>
      </c>
      <c r="M7" s="4" t="s">
        <v>1</v>
      </c>
      <c r="N7" s="5">
        <v>1301000</v>
      </c>
      <c r="O7" s="6" t="s">
        <v>135</v>
      </c>
    </row>
    <row r="8" spans="1:15" ht="76.5" x14ac:dyDescent="0.25">
      <c r="A8" s="3">
        <v>39</v>
      </c>
      <c r="B8" s="6" t="str">
        <f>HYPERLINK("https://my.zakupki.prom.ua/remote/dispatcher/state_purchase_view/14411567", "UA-2020-01-09-001527-c")</f>
        <v>UA-2020-01-09-001527-c</v>
      </c>
      <c r="C8" s="4" t="s">
        <v>85</v>
      </c>
      <c r="D8" s="4" t="s">
        <v>53</v>
      </c>
      <c r="E8" s="4" t="s">
        <v>67</v>
      </c>
      <c r="F8" s="7">
        <v>43857.544479166667</v>
      </c>
      <c r="G8" s="5">
        <v>6000000</v>
      </c>
      <c r="H8" s="5">
        <v>5801263.4000000004</v>
      </c>
      <c r="I8" s="4" t="s">
        <v>120</v>
      </c>
      <c r="J8" s="4" t="s">
        <v>120</v>
      </c>
      <c r="K8" s="4" t="s">
        <v>46</v>
      </c>
      <c r="L8" s="4" t="s">
        <v>132</v>
      </c>
      <c r="M8" s="4" t="s">
        <v>6</v>
      </c>
      <c r="N8" s="5">
        <v>5801263.4000000004</v>
      </c>
      <c r="O8" s="6" t="s">
        <v>136</v>
      </c>
    </row>
    <row r="9" spans="1:15" ht="102" x14ac:dyDescent="0.25">
      <c r="A9" s="3">
        <v>37</v>
      </c>
      <c r="B9" s="6" t="str">
        <f>HYPERLINK("https://my.zakupki.prom.ua/remote/dispatcher/state_purchase_view/14409330", "UA-2020-01-09-001095-c")</f>
        <v>UA-2020-01-09-001095-c</v>
      </c>
      <c r="C9" s="4" t="s">
        <v>95</v>
      </c>
      <c r="D9" s="4" t="s">
        <v>53</v>
      </c>
      <c r="E9" s="4" t="s">
        <v>67</v>
      </c>
      <c r="F9" s="7">
        <v>43857.644999999997</v>
      </c>
      <c r="G9" s="5">
        <v>7900000</v>
      </c>
      <c r="H9" s="5">
        <v>6778234.8700000001</v>
      </c>
      <c r="I9" s="4" t="s">
        <v>120</v>
      </c>
      <c r="J9" s="4" t="s">
        <v>120</v>
      </c>
      <c r="K9" s="4" t="s">
        <v>46</v>
      </c>
      <c r="L9" s="4" t="s">
        <v>132</v>
      </c>
      <c r="M9" s="4" t="s">
        <v>4</v>
      </c>
      <c r="N9" s="5">
        <v>6778234.8700000001</v>
      </c>
      <c r="O9" s="6" t="s">
        <v>137</v>
      </c>
    </row>
    <row r="10" spans="1:15" ht="89.25" x14ac:dyDescent="0.25">
      <c r="A10" s="3">
        <v>28</v>
      </c>
      <c r="B10" s="6" t="str">
        <f>HYPERLINK("https://my.zakupki.prom.ua/remote/dispatcher/state_purchase_view/14746778", "UA-2020-01-23-001063-a")</f>
        <v>UA-2020-01-23-001063-a</v>
      </c>
      <c r="C10" s="4" t="s">
        <v>71</v>
      </c>
      <c r="D10" s="4" t="s">
        <v>53</v>
      </c>
      <c r="E10" s="4" t="s">
        <v>67</v>
      </c>
      <c r="F10" s="7">
        <v>43871.469259259262</v>
      </c>
      <c r="G10" s="5">
        <v>8200000</v>
      </c>
      <c r="H10" s="5">
        <v>8105178.3399999999</v>
      </c>
      <c r="I10" s="4" t="s">
        <v>120</v>
      </c>
      <c r="J10" s="4" t="s">
        <v>120</v>
      </c>
      <c r="K10" s="4" t="s">
        <v>46</v>
      </c>
      <c r="L10" s="4" t="s">
        <v>132</v>
      </c>
      <c r="M10" s="4" t="s">
        <v>8</v>
      </c>
      <c r="N10" s="5">
        <v>8105178.3399999999</v>
      </c>
      <c r="O10" s="6" t="s">
        <v>138</v>
      </c>
    </row>
    <row r="11" spans="1:15" ht="89.25" x14ac:dyDescent="0.25">
      <c r="A11" s="3">
        <v>38</v>
      </c>
      <c r="B11" s="6" t="str">
        <f>HYPERLINK("https://my.zakupki.prom.ua/remote/dispatcher/state_purchase_view/14762845", "UA-2020-01-23-003114-a")</f>
        <v>UA-2020-01-23-003114-a</v>
      </c>
      <c r="C11" s="4" t="s">
        <v>73</v>
      </c>
      <c r="D11" s="4" t="s">
        <v>53</v>
      </c>
      <c r="E11" s="4" t="s">
        <v>67</v>
      </c>
      <c r="F11" s="7">
        <v>43871.497083333335</v>
      </c>
      <c r="G11" s="5">
        <v>6300000</v>
      </c>
      <c r="H11" s="5">
        <v>6203159.6299999999</v>
      </c>
      <c r="I11" s="4" t="s">
        <v>120</v>
      </c>
      <c r="J11" s="4" t="s">
        <v>120</v>
      </c>
      <c r="K11" s="4" t="s">
        <v>46</v>
      </c>
      <c r="L11" s="4" t="s">
        <v>132</v>
      </c>
      <c r="M11" s="4" t="s">
        <v>10</v>
      </c>
      <c r="N11" s="5">
        <v>6203159.6299999999</v>
      </c>
      <c r="O11" s="6" t="s">
        <v>139</v>
      </c>
    </row>
    <row r="12" spans="1:15" ht="102" x14ac:dyDescent="0.25">
      <c r="A12" s="3">
        <v>48</v>
      </c>
      <c r="B12" s="6" t="str">
        <f>HYPERLINK("https://my.zakupki.prom.ua/remote/dispatcher/state_purchase_view/14757184", "UA-2020-01-23-002360-a")</f>
        <v>UA-2020-01-23-002360-a</v>
      </c>
      <c r="C12" s="4" t="s">
        <v>79</v>
      </c>
      <c r="D12" s="4" t="s">
        <v>53</v>
      </c>
      <c r="E12" s="4" t="s">
        <v>67</v>
      </c>
      <c r="F12" s="7">
        <v>43871.516504629632</v>
      </c>
      <c r="G12" s="5">
        <v>9000000</v>
      </c>
      <c r="H12" s="5">
        <v>8999404.9000000004</v>
      </c>
      <c r="I12" s="4" t="s">
        <v>120</v>
      </c>
      <c r="J12" s="4" t="s">
        <v>120</v>
      </c>
      <c r="K12" s="4" t="s">
        <v>46</v>
      </c>
      <c r="L12" s="4" t="s">
        <v>132</v>
      </c>
      <c r="M12" s="4" t="s">
        <v>9</v>
      </c>
      <c r="N12" s="5">
        <v>8999404.9000000004</v>
      </c>
      <c r="O12" s="6" t="s">
        <v>140</v>
      </c>
    </row>
    <row r="13" spans="1:15" ht="102" x14ac:dyDescent="0.25">
      <c r="A13" s="3">
        <v>17</v>
      </c>
      <c r="B13" s="6" t="str">
        <f>HYPERLINK("https://my.zakupki.prom.ua/remote/dispatcher/state_purchase_view/14767075", "UA-2020-01-23-003548-a")</f>
        <v>UA-2020-01-23-003548-a</v>
      </c>
      <c r="C13" s="4" t="s">
        <v>72</v>
      </c>
      <c r="D13" s="4" t="s">
        <v>53</v>
      </c>
      <c r="E13" s="4" t="s">
        <v>67</v>
      </c>
      <c r="F13" s="7">
        <v>43871.552476851852</v>
      </c>
      <c r="G13" s="5">
        <v>6300000</v>
      </c>
      <c r="H13" s="5">
        <v>6203159.6299999999</v>
      </c>
      <c r="I13" s="4" t="s">
        <v>120</v>
      </c>
      <c r="J13" s="4" t="s">
        <v>120</v>
      </c>
      <c r="K13" s="4" t="s">
        <v>46</v>
      </c>
      <c r="L13" s="4" t="s">
        <v>132</v>
      </c>
      <c r="M13" s="4" t="s">
        <v>11</v>
      </c>
      <c r="N13" s="5">
        <v>6203159.6299999999</v>
      </c>
      <c r="O13" s="6" t="s">
        <v>141</v>
      </c>
    </row>
    <row r="14" spans="1:15" ht="63.75" x14ac:dyDescent="0.25">
      <c r="A14" s="3">
        <v>46</v>
      </c>
      <c r="B14" s="6" t="str">
        <f>HYPERLINK("https://my.zakupki.prom.ua/remote/dispatcher/state_purchase_view/14813294", "UA-2020-01-24-002838-b")</f>
        <v>UA-2020-01-24-002838-b</v>
      </c>
      <c r="C14" s="4" t="s">
        <v>109</v>
      </c>
      <c r="D14" s="4" t="s">
        <v>63</v>
      </c>
      <c r="E14" s="4" t="s">
        <v>67</v>
      </c>
      <c r="F14" s="7">
        <v>43871.658136574071</v>
      </c>
      <c r="G14" s="5">
        <v>3615000</v>
      </c>
      <c r="H14" s="5">
        <v>3613350</v>
      </c>
      <c r="I14" s="4" t="s">
        <v>121</v>
      </c>
      <c r="J14" s="4" t="s">
        <v>121</v>
      </c>
      <c r="K14" s="4" t="s">
        <v>50</v>
      </c>
      <c r="L14" s="4" t="s">
        <v>132</v>
      </c>
      <c r="M14" s="4" t="s">
        <v>7</v>
      </c>
      <c r="N14" s="5">
        <v>3613350</v>
      </c>
      <c r="O14" s="6" t="s">
        <v>142</v>
      </c>
    </row>
    <row r="15" spans="1:15" ht="63.75" x14ac:dyDescent="0.25">
      <c r="A15" s="3">
        <v>12</v>
      </c>
      <c r="B15" s="6" t="str">
        <f>HYPERLINK("https://my.zakupki.prom.ua/remote/dispatcher/state_purchase_view/15038977", "UA-2020-02-03-001886-a")</f>
        <v>UA-2020-02-03-001886-a</v>
      </c>
      <c r="C15" s="4" t="s">
        <v>83</v>
      </c>
      <c r="D15" s="4" t="s">
        <v>53</v>
      </c>
      <c r="E15" s="4" t="s">
        <v>67</v>
      </c>
      <c r="F15" s="7">
        <v>43880.5624537037</v>
      </c>
      <c r="G15" s="5">
        <v>17900000</v>
      </c>
      <c r="H15" s="5">
        <v>17380000</v>
      </c>
      <c r="I15" s="4" t="s">
        <v>120</v>
      </c>
      <c r="J15" s="4" t="s">
        <v>120</v>
      </c>
      <c r="K15" s="4" t="s">
        <v>46</v>
      </c>
      <c r="L15" s="4" t="s">
        <v>132</v>
      </c>
      <c r="M15" s="4" t="s">
        <v>12</v>
      </c>
      <c r="N15" s="5">
        <v>14483333.300000001</v>
      </c>
      <c r="O15" s="6" t="s">
        <v>143</v>
      </c>
    </row>
    <row r="16" spans="1:15" ht="63.75" x14ac:dyDescent="0.25">
      <c r="A16" s="3">
        <v>24</v>
      </c>
      <c r="B16" s="6" t="str">
        <f>HYPERLINK("https://my.zakupki.prom.ua/remote/dispatcher/state_purchase_view/15040085", "UA-2020-02-03-002070-a")</f>
        <v>UA-2020-02-03-002070-a</v>
      </c>
      <c r="C16" s="4" t="s">
        <v>88</v>
      </c>
      <c r="D16" s="4" t="s">
        <v>53</v>
      </c>
      <c r="E16" s="4" t="s">
        <v>67</v>
      </c>
      <c r="F16" s="7">
        <v>43880.593923611108</v>
      </c>
      <c r="G16" s="5">
        <v>8000000</v>
      </c>
      <c r="H16" s="5">
        <v>7610000</v>
      </c>
      <c r="I16" s="4" t="s">
        <v>120</v>
      </c>
      <c r="J16" s="4" t="s">
        <v>120</v>
      </c>
      <c r="K16" s="4" t="s">
        <v>46</v>
      </c>
      <c r="L16" s="4" t="s">
        <v>132</v>
      </c>
      <c r="M16" s="4" t="s">
        <v>14</v>
      </c>
      <c r="N16" s="5">
        <v>7610000</v>
      </c>
      <c r="O16" s="6" t="s">
        <v>144</v>
      </c>
    </row>
    <row r="17" spans="1:15" ht="38.25" x14ac:dyDescent="0.25">
      <c r="A17" s="3">
        <v>16</v>
      </c>
      <c r="B17" s="6" t="str">
        <f>HYPERLINK("https://my.zakupki.prom.ua/remote/dispatcher/state_purchase_view/15037119", "UA-2020-02-03-001622-a")</f>
        <v>UA-2020-02-03-001622-a</v>
      </c>
      <c r="C17" s="4" t="s">
        <v>84</v>
      </c>
      <c r="D17" s="4" t="s">
        <v>53</v>
      </c>
      <c r="E17" s="4" t="s">
        <v>67</v>
      </c>
      <c r="F17" s="7">
        <v>43880.640682870369</v>
      </c>
      <c r="G17" s="5">
        <v>9150000</v>
      </c>
      <c r="H17" s="5">
        <v>8820000</v>
      </c>
      <c r="I17" s="4" t="s">
        <v>120</v>
      </c>
      <c r="J17" s="4" t="s">
        <v>120</v>
      </c>
      <c r="K17" s="4" t="s">
        <v>46</v>
      </c>
      <c r="L17" s="4" t="s">
        <v>132</v>
      </c>
      <c r="M17" s="4" t="s">
        <v>13</v>
      </c>
      <c r="N17" s="5">
        <v>8820000</v>
      </c>
      <c r="O17" s="6" t="s">
        <v>145</v>
      </c>
    </row>
    <row r="18" spans="1:15" ht="51" x14ac:dyDescent="0.25">
      <c r="A18" s="3">
        <v>11</v>
      </c>
      <c r="B18" s="6" t="str">
        <f>HYPERLINK("https://my.zakupki.prom.ua/remote/dispatcher/state_purchase_view/15096433", "UA-2020-02-05-001396-b")</f>
        <v>UA-2020-02-05-001396-b</v>
      </c>
      <c r="C18" s="4" t="s">
        <v>127</v>
      </c>
      <c r="D18" s="4" t="s">
        <v>55</v>
      </c>
      <c r="E18" s="4" t="s">
        <v>67</v>
      </c>
      <c r="F18" s="7">
        <v>43882.492002314815</v>
      </c>
      <c r="G18" s="5">
        <v>3490000</v>
      </c>
      <c r="H18" s="5">
        <v>3477942</v>
      </c>
      <c r="I18" s="4" t="s">
        <v>118</v>
      </c>
      <c r="J18" s="4" t="s">
        <v>118</v>
      </c>
      <c r="K18" s="4" t="s">
        <v>49</v>
      </c>
      <c r="L18" s="4" t="s">
        <v>132</v>
      </c>
      <c r="M18" s="4" t="s">
        <v>27</v>
      </c>
      <c r="N18" s="5">
        <v>3477942</v>
      </c>
      <c r="O18" s="6" t="s">
        <v>146</v>
      </c>
    </row>
    <row r="19" spans="1:15" ht="38.25" x14ac:dyDescent="0.25">
      <c r="A19" s="3">
        <v>21</v>
      </c>
      <c r="B19" s="6" t="str">
        <f>HYPERLINK("https://my.zakupki.prom.ua/remote/dispatcher/state_purchase_view/15188750", "UA-2020-02-10-001361-b")</f>
        <v>UA-2020-02-10-001361-b</v>
      </c>
      <c r="C19" s="4" t="s">
        <v>87</v>
      </c>
      <c r="D19" s="4" t="s">
        <v>53</v>
      </c>
      <c r="E19" s="4" t="s">
        <v>67</v>
      </c>
      <c r="F19" s="7">
        <v>43887.463541666664</v>
      </c>
      <c r="G19" s="5">
        <v>17550000</v>
      </c>
      <c r="H19" s="5">
        <v>17048095</v>
      </c>
      <c r="I19" s="4" t="s">
        <v>120</v>
      </c>
      <c r="J19" s="4" t="s">
        <v>120</v>
      </c>
      <c r="K19" s="4" t="s">
        <v>46</v>
      </c>
      <c r="L19" s="4" t="s">
        <v>132</v>
      </c>
      <c r="M19" s="4" t="s">
        <v>15</v>
      </c>
      <c r="N19" s="5">
        <v>17048095</v>
      </c>
      <c r="O19" s="6" t="s">
        <v>147</v>
      </c>
    </row>
    <row r="20" spans="1:15" ht="63.75" x14ac:dyDescent="0.25">
      <c r="A20" s="3">
        <v>36</v>
      </c>
      <c r="B20" s="6" t="str">
        <f>HYPERLINK("https://my.zakupki.prom.ua/remote/dispatcher/state_purchase_view/15199414", "UA-2020-02-10-002925-b")</f>
        <v>UA-2020-02-10-002925-b</v>
      </c>
      <c r="C20" s="4" t="s">
        <v>91</v>
      </c>
      <c r="D20" s="4" t="s">
        <v>53</v>
      </c>
      <c r="E20" s="4" t="s">
        <v>67</v>
      </c>
      <c r="F20" s="7">
        <v>43887.563946759263</v>
      </c>
      <c r="G20" s="5">
        <v>11500000</v>
      </c>
      <c r="H20" s="5">
        <v>11063000</v>
      </c>
      <c r="I20" s="4" t="s">
        <v>120</v>
      </c>
      <c r="J20" s="4" t="s">
        <v>120</v>
      </c>
      <c r="K20" s="4" t="s">
        <v>46</v>
      </c>
      <c r="L20" s="4" t="s">
        <v>132</v>
      </c>
      <c r="M20" s="4" t="s">
        <v>17</v>
      </c>
      <c r="N20" s="5">
        <v>11063000</v>
      </c>
      <c r="O20" s="6" t="s">
        <v>148</v>
      </c>
    </row>
    <row r="21" spans="1:15" ht="63.75" x14ac:dyDescent="0.25">
      <c r="A21" s="3">
        <v>22</v>
      </c>
      <c r="B21" s="6" t="str">
        <f>HYPERLINK("https://my.zakupki.prom.ua/remote/dispatcher/state_purchase_view/15201308", "UA-2020-02-10-003195-b")</f>
        <v>UA-2020-02-10-003195-b</v>
      </c>
      <c r="C21" s="4" t="s">
        <v>81</v>
      </c>
      <c r="D21" s="4" t="s">
        <v>53</v>
      </c>
      <c r="E21" s="4" t="s">
        <v>67</v>
      </c>
      <c r="F21" s="7">
        <v>43887.577060185184</v>
      </c>
      <c r="G21" s="5">
        <v>15300000</v>
      </c>
      <c r="H21" s="5">
        <v>15055000</v>
      </c>
      <c r="I21" s="4" t="s">
        <v>120</v>
      </c>
      <c r="J21" s="4" t="s">
        <v>120</v>
      </c>
      <c r="K21" s="4" t="s">
        <v>46</v>
      </c>
      <c r="L21" s="4" t="s">
        <v>132</v>
      </c>
      <c r="M21" s="4" t="s">
        <v>19</v>
      </c>
      <c r="N21" s="5">
        <v>15055000</v>
      </c>
      <c r="O21" s="6" t="s">
        <v>149</v>
      </c>
    </row>
    <row r="22" spans="1:15" ht="63.75" x14ac:dyDescent="0.25">
      <c r="A22" s="3">
        <v>13</v>
      </c>
      <c r="B22" s="6" t="str">
        <f>HYPERLINK("https://my.zakupki.prom.ua/remote/dispatcher/state_purchase_view/15200476", "UA-2020-02-10-003069-b")</f>
        <v>UA-2020-02-10-003069-b</v>
      </c>
      <c r="C22" s="4" t="s">
        <v>77</v>
      </c>
      <c r="D22" s="4" t="s">
        <v>53</v>
      </c>
      <c r="E22" s="4" t="s">
        <v>67</v>
      </c>
      <c r="F22" s="7">
        <v>43887.590798611112</v>
      </c>
      <c r="G22" s="5">
        <v>28000000</v>
      </c>
      <c r="H22" s="5">
        <v>27565910.34</v>
      </c>
      <c r="I22" s="4" t="s">
        <v>120</v>
      </c>
      <c r="J22" s="4" t="s">
        <v>120</v>
      </c>
      <c r="K22" s="4" t="s">
        <v>46</v>
      </c>
      <c r="L22" s="4" t="s">
        <v>132</v>
      </c>
      <c r="M22" s="4" t="s">
        <v>18</v>
      </c>
      <c r="N22" s="5">
        <v>27565910.34</v>
      </c>
      <c r="O22" s="6" t="s">
        <v>150</v>
      </c>
    </row>
    <row r="23" spans="1:15" ht="89.25" x14ac:dyDescent="0.25">
      <c r="A23" s="3">
        <v>27</v>
      </c>
      <c r="B23" s="6" t="str">
        <f>HYPERLINK("https://my.zakupki.prom.ua/remote/dispatcher/state_purchase_view/15190986", "UA-2020-02-10-001662-b")</f>
        <v>UA-2020-02-10-001662-b</v>
      </c>
      <c r="C23" s="4" t="s">
        <v>90</v>
      </c>
      <c r="D23" s="4" t="s">
        <v>53</v>
      </c>
      <c r="E23" s="4" t="s">
        <v>67</v>
      </c>
      <c r="F23" s="7">
        <v>43887.644953703704</v>
      </c>
      <c r="G23" s="5">
        <v>9200000</v>
      </c>
      <c r="H23" s="5">
        <v>8810446.8699999992</v>
      </c>
      <c r="I23" s="4" t="s">
        <v>120</v>
      </c>
      <c r="J23" s="4" t="s">
        <v>120</v>
      </c>
      <c r="K23" s="4" t="s">
        <v>46</v>
      </c>
      <c r="L23" s="4" t="s">
        <v>132</v>
      </c>
      <c r="M23" s="4" t="s">
        <v>16</v>
      </c>
      <c r="N23" s="5">
        <v>8810446.8699999992</v>
      </c>
      <c r="O23" s="6" t="s">
        <v>151</v>
      </c>
    </row>
    <row r="24" spans="1:15" ht="89.25" x14ac:dyDescent="0.25">
      <c r="A24" s="3">
        <v>3</v>
      </c>
      <c r="B24" s="6" t="str">
        <f>HYPERLINK("https://my.zakupki.prom.ua/remote/dispatcher/state_purchase_view/15217497", "UA-2020-02-11-002104-b")</f>
        <v>UA-2020-02-11-002104-b</v>
      </c>
      <c r="C24" s="4" t="s">
        <v>89</v>
      </c>
      <c r="D24" s="4" t="s">
        <v>53</v>
      </c>
      <c r="E24" s="4" t="s">
        <v>67</v>
      </c>
      <c r="F24" s="7">
        <v>43888.499409722222</v>
      </c>
      <c r="G24" s="5">
        <v>12200000</v>
      </c>
      <c r="H24" s="5">
        <v>11816746.24</v>
      </c>
      <c r="I24" s="4" t="s">
        <v>120</v>
      </c>
      <c r="J24" s="4" t="s">
        <v>120</v>
      </c>
      <c r="K24" s="4" t="s">
        <v>46</v>
      </c>
      <c r="L24" s="4" t="s">
        <v>132</v>
      </c>
      <c r="M24" s="4" t="s">
        <v>21</v>
      </c>
      <c r="N24" s="5">
        <v>11816746.24</v>
      </c>
      <c r="O24" s="6" t="s">
        <v>152</v>
      </c>
    </row>
    <row r="25" spans="1:15" ht="89.25" x14ac:dyDescent="0.25">
      <c r="A25" s="3">
        <v>7</v>
      </c>
      <c r="B25" s="6" t="str">
        <f>HYPERLINK("https://my.zakupki.prom.ua/remote/dispatcher/state_purchase_view/15208311", "UA-2020-02-11-000400-b")</f>
        <v>UA-2020-02-11-000400-b</v>
      </c>
      <c r="C25" s="4" t="s">
        <v>93</v>
      </c>
      <c r="D25" s="4" t="s">
        <v>53</v>
      </c>
      <c r="E25" s="4" t="s">
        <v>67</v>
      </c>
      <c r="F25" s="7">
        <v>43888.648159722223</v>
      </c>
      <c r="G25" s="5">
        <v>8500000</v>
      </c>
      <c r="H25" s="5">
        <v>8199765.7000000002</v>
      </c>
      <c r="I25" s="4" t="s">
        <v>120</v>
      </c>
      <c r="J25" s="4" t="s">
        <v>120</v>
      </c>
      <c r="K25" s="4" t="s">
        <v>46</v>
      </c>
      <c r="L25" s="4" t="s">
        <v>132</v>
      </c>
      <c r="M25" s="4" t="s">
        <v>20</v>
      </c>
      <c r="N25" s="5">
        <v>8199765.7000000002</v>
      </c>
      <c r="O25" s="6" t="s">
        <v>153</v>
      </c>
    </row>
    <row r="26" spans="1:15" ht="38.25" x14ac:dyDescent="0.25">
      <c r="A26" s="3">
        <v>14</v>
      </c>
      <c r="B26" s="6" t="str">
        <f>HYPERLINK("https://my.zakupki.prom.ua/remote/dispatcher/state_purchase_view/15256848", "UA-2020-02-12-002081-a")</f>
        <v>UA-2020-02-12-002081-a</v>
      </c>
      <c r="C26" s="4" t="s">
        <v>66</v>
      </c>
      <c r="D26" s="4" t="s">
        <v>2</v>
      </c>
      <c r="E26" s="4" t="s">
        <v>67</v>
      </c>
      <c r="F26" s="7">
        <v>43889.593993055554</v>
      </c>
      <c r="G26" s="5">
        <v>3540000</v>
      </c>
      <c r="H26" s="5">
        <v>762427.5</v>
      </c>
      <c r="I26" s="4" t="s">
        <v>119</v>
      </c>
      <c r="J26" s="4" t="s">
        <v>122</v>
      </c>
      <c r="K26" s="4" t="s">
        <v>48</v>
      </c>
      <c r="L26" s="4" t="s">
        <v>132</v>
      </c>
      <c r="M26" s="4" t="s">
        <v>0</v>
      </c>
      <c r="N26" s="5">
        <v>3237750</v>
      </c>
      <c r="O26" s="6" t="s">
        <v>154</v>
      </c>
    </row>
    <row r="27" spans="1:15" ht="114.75" x14ac:dyDescent="0.25">
      <c r="A27" s="3">
        <v>29</v>
      </c>
      <c r="B27" s="6" t="str">
        <f>HYPERLINK("https://my.zakupki.prom.ua/remote/dispatcher/state_purchase_view/15475158", "UA-2020-02-25-002653-c")</f>
        <v>UA-2020-02-25-002653-c</v>
      </c>
      <c r="C27" s="4" t="s">
        <v>78</v>
      </c>
      <c r="D27" s="4" t="s">
        <v>53</v>
      </c>
      <c r="E27" s="4" t="s">
        <v>67</v>
      </c>
      <c r="F27" s="7">
        <v>43902.540162037039</v>
      </c>
      <c r="G27" s="5">
        <v>21200000</v>
      </c>
      <c r="H27" s="5">
        <v>20234821.800000001</v>
      </c>
      <c r="I27" s="4" t="s">
        <v>120</v>
      </c>
      <c r="J27" s="4" t="s">
        <v>120</v>
      </c>
      <c r="K27" s="4" t="s">
        <v>46</v>
      </c>
      <c r="L27" s="4" t="s">
        <v>132</v>
      </c>
      <c r="M27" s="4" t="s">
        <v>22</v>
      </c>
      <c r="N27" s="5">
        <v>20234821.800000001</v>
      </c>
      <c r="O27" s="6" t="s">
        <v>155</v>
      </c>
    </row>
    <row r="28" spans="1:15" ht="89.25" x14ac:dyDescent="0.25">
      <c r="A28" s="3">
        <v>34</v>
      </c>
      <c r="B28" s="6" t="str">
        <f>HYPERLINK("https://my.zakupki.prom.ua/remote/dispatcher/state_purchase_view/15474303", "UA-2020-02-25-002512-c")</f>
        <v>UA-2020-02-25-002512-c</v>
      </c>
      <c r="C28" s="4" t="s">
        <v>70</v>
      </c>
      <c r="D28" s="4" t="s">
        <v>53</v>
      </c>
      <c r="E28" s="4" t="s">
        <v>67</v>
      </c>
      <c r="F28" s="7">
        <v>43902.58222222222</v>
      </c>
      <c r="G28" s="5">
        <v>7600000</v>
      </c>
      <c r="H28" s="5">
        <v>7179000</v>
      </c>
      <c r="I28" s="4" t="s">
        <v>120</v>
      </c>
      <c r="J28" s="4" t="s">
        <v>120</v>
      </c>
      <c r="K28" s="4" t="s">
        <v>46</v>
      </c>
      <c r="L28" s="4" t="s">
        <v>132</v>
      </c>
      <c r="M28" s="4" t="s">
        <v>24</v>
      </c>
      <c r="N28" s="5">
        <v>7179000</v>
      </c>
      <c r="O28" s="6" t="s">
        <v>156</v>
      </c>
    </row>
    <row r="29" spans="1:15" ht="89.25" x14ac:dyDescent="0.25">
      <c r="A29" s="3">
        <v>31</v>
      </c>
      <c r="B29" s="6" t="str">
        <f>HYPERLINK("https://my.zakupki.prom.ua/remote/dispatcher/state_purchase_view/15534969", "UA-2020-02-28-002238-a")</f>
        <v>UA-2020-02-28-002238-a</v>
      </c>
      <c r="C29" s="4" t="s">
        <v>94</v>
      </c>
      <c r="D29" s="4" t="s">
        <v>52</v>
      </c>
      <c r="E29" s="4" t="s">
        <v>67</v>
      </c>
      <c r="F29" s="7">
        <v>43906.505833333336</v>
      </c>
      <c r="G29" s="5">
        <v>6500000</v>
      </c>
      <c r="H29" s="5">
        <v>6144707.3099999996</v>
      </c>
      <c r="I29" s="4" t="s">
        <v>123</v>
      </c>
      <c r="J29" s="4" t="s">
        <v>123</v>
      </c>
      <c r="K29" s="4" t="s">
        <v>47</v>
      </c>
      <c r="L29" s="4" t="s">
        <v>132</v>
      </c>
      <c r="M29" s="4" t="s">
        <v>25</v>
      </c>
      <c r="N29" s="5">
        <v>6144707.3099999996</v>
      </c>
      <c r="O29" s="6" t="s">
        <v>157</v>
      </c>
    </row>
    <row r="30" spans="1:15" ht="89.25" x14ac:dyDescent="0.25">
      <c r="A30" s="3">
        <v>4</v>
      </c>
      <c r="B30" s="6" t="str">
        <f>HYPERLINK("https://my.zakupki.prom.ua/remote/dispatcher/state_purchase_view/15512968", "UA-2020-02-27-002366-a")</f>
        <v>UA-2020-02-27-002366-a</v>
      </c>
      <c r="C30" s="4" t="s">
        <v>80</v>
      </c>
      <c r="D30" s="4" t="s">
        <v>53</v>
      </c>
      <c r="E30" s="4" t="s">
        <v>67</v>
      </c>
      <c r="F30" s="7">
        <v>43906.579282407409</v>
      </c>
      <c r="G30" s="5">
        <v>44280000</v>
      </c>
      <c r="H30" s="5">
        <v>40499625.600000001</v>
      </c>
      <c r="I30" s="4" t="s">
        <v>120</v>
      </c>
      <c r="J30" s="4" t="s">
        <v>120</v>
      </c>
      <c r="K30" s="4" t="s">
        <v>46</v>
      </c>
      <c r="L30" s="4" t="s">
        <v>132</v>
      </c>
      <c r="M30" s="4" t="s">
        <v>26</v>
      </c>
      <c r="N30" s="5">
        <v>40499625.600000001</v>
      </c>
      <c r="O30" s="6" t="s">
        <v>158</v>
      </c>
    </row>
    <row r="31" spans="1:15" ht="89.25" x14ac:dyDescent="0.25">
      <c r="A31" s="3">
        <v>20</v>
      </c>
      <c r="B31" s="6" t="str">
        <f>HYPERLINK("https://my.zakupki.prom.ua/remote/dispatcher/state_purchase_view/15514673", "UA-2020-02-27-002772-a")</f>
        <v>UA-2020-02-27-002772-a</v>
      </c>
      <c r="C31" s="4" t="s">
        <v>82</v>
      </c>
      <c r="D31" s="4" t="s">
        <v>53</v>
      </c>
      <c r="E31" s="4" t="s">
        <v>67</v>
      </c>
      <c r="F31" s="7">
        <v>43906.583101851851</v>
      </c>
      <c r="G31" s="5">
        <v>6300000</v>
      </c>
      <c r="H31" s="5">
        <v>6100000</v>
      </c>
      <c r="I31" s="4" t="s">
        <v>120</v>
      </c>
      <c r="J31" s="4" t="s">
        <v>120</v>
      </c>
      <c r="K31" s="4" t="s">
        <v>46</v>
      </c>
      <c r="L31" s="4" t="s">
        <v>132</v>
      </c>
      <c r="M31" s="4" t="s">
        <v>23</v>
      </c>
      <c r="N31" s="5">
        <v>6100000</v>
      </c>
      <c r="O31" s="6" t="s">
        <v>159</v>
      </c>
    </row>
    <row r="32" spans="1:15" ht="102" x14ac:dyDescent="0.25">
      <c r="A32" s="3">
        <v>32</v>
      </c>
      <c r="B32" s="6" t="str">
        <f>HYPERLINK("https://my.zakupki.prom.ua/remote/dispatcher/state_purchase_view/15653374", "UA-2020-03-06-002085-a")</f>
        <v>UA-2020-03-06-002085-a</v>
      </c>
      <c r="C32" s="4" t="s">
        <v>103</v>
      </c>
      <c r="D32" s="4" t="s">
        <v>61</v>
      </c>
      <c r="E32" s="4" t="s">
        <v>67</v>
      </c>
      <c r="F32" s="7">
        <v>43913.519953703704</v>
      </c>
      <c r="G32" s="5">
        <v>1110396</v>
      </c>
      <c r="H32" s="5">
        <v>1002500</v>
      </c>
      <c r="I32" s="4" t="s">
        <v>124</v>
      </c>
      <c r="J32" s="4" t="s">
        <v>124</v>
      </c>
      <c r="K32" s="4" t="s">
        <v>44</v>
      </c>
      <c r="L32" s="4" t="s">
        <v>131</v>
      </c>
      <c r="M32" s="4" t="s">
        <v>58</v>
      </c>
      <c r="N32" s="5">
        <v>1002500</v>
      </c>
      <c r="O32" s="6" t="s">
        <v>160</v>
      </c>
    </row>
    <row r="33" spans="1:15" ht="51" x14ac:dyDescent="0.25">
      <c r="A33" s="3">
        <v>33</v>
      </c>
      <c r="B33" s="6" t="str">
        <f>HYPERLINK("https://my.zakupki.prom.ua/remote/dispatcher/state_purchase_view/15653374", "UA-2020-03-06-002085-a")</f>
        <v>UA-2020-03-06-002085-a</v>
      </c>
      <c r="C33" s="4" t="s">
        <v>112</v>
      </c>
      <c r="D33" s="4" t="s">
        <v>61</v>
      </c>
      <c r="E33" s="4" t="s">
        <v>67</v>
      </c>
      <c r="F33" s="7">
        <v>43913.521701388891</v>
      </c>
      <c r="G33" s="5">
        <v>1110396</v>
      </c>
      <c r="H33" s="5">
        <v>50604</v>
      </c>
      <c r="I33" s="4" t="s">
        <v>124</v>
      </c>
      <c r="J33" s="4" t="s">
        <v>124</v>
      </c>
      <c r="K33" s="4" t="s">
        <v>44</v>
      </c>
      <c r="L33" s="4" t="s">
        <v>131</v>
      </c>
      <c r="M33" s="4" t="s">
        <v>59</v>
      </c>
      <c r="N33" s="5">
        <v>50604</v>
      </c>
      <c r="O33" s="6" t="s">
        <v>160</v>
      </c>
    </row>
    <row r="34" spans="1:15" ht="63.75" x14ac:dyDescent="0.25">
      <c r="A34" s="3">
        <v>44</v>
      </c>
      <c r="B34" s="6" t="str">
        <f>HYPERLINK("https://my.zakupki.prom.ua/remote/dispatcher/state_purchase_view/15695072", "UA-2020-03-11-001357-b")</f>
        <v>UA-2020-03-11-001357-b</v>
      </c>
      <c r="C34" s="4" t="s">
        <v>109</v>
      </c>
      <c r="D34" s="4" t="s">
        <v>63</v>
      </c>
      <c r="E34" s="4" t="s">
        <v>67</v>
      </c>
      <c r="F34" s="7">
        <v>43917.634699074071</v>
      </c>
      <c r="G34" s="5">
        <v>3825000</v>
      </c>
      <c r="H34" s="5">
        <v>3821812.5</v>
      </c>
      <c r="I34" s="4" t="s">
        <v>121</v>
      </c>
      <c r="J34" s="4" t="s">
        <v>121</v>
      </c>
      <c r="K34" s="4" t="s">
        <v>50</v>
      </c>
      <c r="L34" s="4" t="s">
        <v>132</v>
      </c>
      <c r="M34" s="4" t="s">
        <v>28</v>
      </c>
      <c r="N34" s="5">
        <v>3821812.5</v>
      </c>
      <c r="O34" s="6" t="s">
        <v>161</v>
      </c>
    </row>
    <row r="35" spans="1:15" ht="89.25" x14ac:dyDescent="0.25">
      <c r="A35" s="3">
        <v>19</v>
      </c>
      <c r="B35" s="6" t="str">
        <f>HYPERLINK("https://my.zakupki.prom.ua/remote/dispatcher/state_purchase_view/16141358", "UA-2020-04-07-001161-b")</f>
        <v>UA-2020-04-07-001161-b</v>
      </c>
      <c r="C35" s="4" t="s">
        <v>108</v>
      </c>
      <c r="D35" s="4" t="s">
        <v>63</v>
      </c>
      <c r="E35" s="4" t="s">
        <v>67</v>
      </c>
      <c r="F35" s="7">
        <v>43944.566435185188</v>
      </c>
      <c r="G35" s="5">
        <v>3900000</v>
      </c>
      <c r="H35" s="5">
        <v>3895932.5</v>
      </c>
      <c r="I35" s="4" t="s">
        <v>121</v>
      </c>
      <c r="J35" s="4" t="s">
        <v>121</v>
      </c>
      <c r="K35" s="4" t="s">
        <v>50</v>
      </c>
      <c r="L35" s="4" t="s">
        <v>132</v>
      </c>
      <c r="M35" s="4" t="s">
        <v>29</v>
      </c>
      <c r="N35" s="5">
        <v>3895932.5</v>
      </c>
      <c r="O35" s="6" t="s">
        <v>162</v>
      </c>
    </row>
    <row r="36" spans="1:15" ht="114.75" x14ac:dyDescent="0.25">
      <c r="A36" s="3">
        <v>26</v>
      </c>
      <c r="B36" s="6" t="str">
        <f>HYPERLINK("https://my.zakupki.prom.ua/remote/dispatcher/state_purchase_view/16236698", "UA-2020-04-13-002114-b")</f>
        <v>UA-2020-04-13-002114-b</v>
      </c>
      <c r="C36" s="4" t="s">
        <v>74</v>
      </c>
      <c r="D36" s="4" t="s">
        <v>53</v>
      </c>
      <c r="E36" s="4" t="s">
        <v>67</v>
      </c>
      <c r="F36" s="7">
        <v>43950.469618055555</v>
      </c>
      <c r="G36" s="5">
        <v>14000000</v>
      </c>
      <c r="H36" s="5">
        <v>13844371.189999999</v>
      </c>
      <c r="I36" s="4" t="s">
        <v>120</v>
      </c>
      <c r="J36" s="4" t="s">
        <v>120</v>
      </c>
      <c r="K36" s="4" t="s">
        <v>46</v>
      </c>
      <c r="L36" s="4" t="s">
        <v>132</v>
      </c>
      <c r="M36" s="4" t="s">
        <v>30</v>
      </c>
      <c r="N36" s="5">
        <v>13844371.189999999</v>
      </c>
      <c r="O36" s="6" t="s">
        <v>163</v>
      </c>
    </row>
    <row r="37" spans="1:15" ht="38.25" x14ac:dyDescent="0.25">
      <c r="A37" s="3">
        <v>23</v>
      </c>
      <c r="B37" s="6" t="str">
        <f>HYPERLINK("https://my.zakupki.prom.ua/remote/dispatcher/state_purchase_view/16299664", "UA-2020-04-15-004801-b")</f>
        <v>UA-2020-04-15-004801-b</v>
      </c>
      <c r="C37" s="4" t="s">
        <v>107</v>
      </c>
      <c r="D37" s="4" t="s">
        <v>62</v>
      </c>
      <c r="E37" s="4" t="s">
        <v>67</v>
      </c>
      <c r="F37" s="7">
        <v>43955.538090277776</v>
      </c>
      <c r="G37" s="5">
        <v>3500000</v>
      </c>
      <c r="H37" s="5">
        <v>3201660</v>
      </c>
      <c r="I37" s="4" t="s">
        <v>118</v>
      </c>
      <c r="J37" s="4" t="s">
        <v>118</v>
      </c>
      <c r="K37" s="4" t="s">
        <v>49</v>
      </c>
      <c r="L37" s="4" t="s">
        <v>132</v>
      </c>
      <c r="M37" s="4" t="s">
        <v>34</v>
      </c>
      <c r="N37" s="5">
        <v>3201660</v>
      </c>
      <c r="O37" s="6" t="s">
        <v>164</v>
      </c>
    </row>
    <row r="38" spans="1:15" ht="51" x14ac:dyDescent="0.25">
      <c r="A38" s="3">
        <v>40</v>
      </c>
      <c r="B38" s="6" t="str">
        <f>HYPERLINK("https://my.zakupki.prom.ua/remote/dispatcher/state_purchase_view/16391342", "UA-2020-04-17-005483-b")</f>
        <v>UA-2020-04-17-005483-b</v>
      </c>
      <c r="C38" s="4" t="s">
        <v>128</v>
      </c>
      <c r="D38" s="4" t="s">
        <v>56</v>
      </c>
      <c r="E38" s="4" t="s">
        <v>67</v>
      </c>
      <c r="F38" s="7">
        <v>43955.547847222224</v>
      </c>
      <c r="G38" s="5">
        <v>3900000</v>
      </c>
      <c r="H38" s="5">
        <v>3877056</v>
      </c>
      <c r="I38" s="4" t="s">
        <v>120</v>
      </c>
      <c r="J38" s="4" t="s">
        <v>120</v>
      </c>
      <c r="K38" s="4" t="s">
        <v>46</v>
      </c>
      <c r="L38" s="4" t="s">
        <v>132</v>
      </c>
      <c r="M38" s="4" t="s">
        <v>31</v>
      </c>
      <c r="N38" s="5">
        <v>3877056</v>
      </c>
      <c r="O38" s="6" t="s">
        <v>165</v>
      </c>
    </row>
    <row r="39" spans="1:15" ht="38.25" x14ac:dyDescent="0.25">
      <c r="A39" s="3">
        <v>45</v>
      </c>
      <c r="B39" s="6" t="str">
        <f>HYPERLINK("https://my.zakupki.prom.ua/remote/dispatcher/state_purchase_view/16298552", "UA-2020-04-15-004431-b")</f>
        <v>UA-2020-04-15-004431-b</v>
      </c>
      <c r="C39" s="4" t="s">
        <v>106</v>
      </c>
      <c r="D39" s="4" t="s">
        <v>62</v>
      </c>
      <c r="E39" s="4" t="s">
        <v>67</v>
      </c>
      <c r="F39" s="7">
        <v>43955.55709490741</v>
      </c>
      <c r="G39" s="5">
        <v>3600000</v>
      </c>
      <c r="H39" s="5">
        <v>3363961.2</v>
      </c>
      <c r="I39" s="4" t="s">
        <v>118</v>
      </c>
      <c r="J39" s="4" t="s">
        <v>118</v>
      </c>
      <c r="K39" s="4" t="s">
        <v>49</v>
      </c>
      <c r="L39" s="4" t="s">
        <v>132</v>
      </c>
      <c r="M39" s="4" t="s">
        <v>32</v>
      </c>
      <c r="N39" s="5">
        <v>3363961.2</v>
      </c>
      <c r="O39" s="6" t="s">
        <v>166</v>
      </c>
    </row>
    <row r="40" spans="1:15" ht="51" x14ac:dyDescent="0.25">
      <c r="A40" s="3">
        <v>25</v>
      </c>
      <c r="B40" s="6" t="str">
        <f>HYPERLINK("https://my.zakupki.prom.ua/remote/dispatcher/state_purchase_view/16290867", "UA-2020-04-15-001967-b")</f>
        <v>UA-2020-04-15-001967-b</v>
      </c>
      <c r="C40" s="4" t="s">
        <v>105</v>
      </c>
      <c r="D40" s="4" t="s">
        <v>62</v>
      </c>
      <c r="E40" s="4" t="s">
        <v>67</v>
      </c>
      <c r="F40" s="7">
        <v>43955.575208333335</v>
      </c>
      <c r="G40" s="5">
        <v>3600000</v>
      </c>
      <c r="H40" s="5">
        <v>3362428.8</v>
      </c>
      <c r="I40" s="4" t="s">
        <v>118</v>
      </c>
      <c r="J40" s="4" t="s">
        <v>118</v>
      </c>
      <c r="K40" s="4" t="s">
        <v>49</v>
      </c>
      <c r="L40" s="4" t="s">
        <v>132</v>
      </c>
      <c r="M40" s="4" t="s">
        <v>33</v>
      </c>
      <c r="N40" s="5">
        <v>3362428.8</v>
      </c>
      <c r="O40" s="6" t="s">
        <v>167</v>
      </c>
    </row>
    <row r="41" spans="1:15" ht="102" x14ac:dyDescent="0.25">
      <c r="A41" s="3">
        <v>10</v>
      </c>
      <c r="B41" s="6" t="str">
        <f>HYPERLINK("https://my.zakupki.prom.ua/remote/dispatcher/state_purchase_view/16723854", "UA-2020-05-18-004705-c")</f>
        <v>UA-2020-05-18-004705-c</v>
      </c>
      <c r="C41" s="4" t="s">
        <v>75</v>
      </c>
      <c r="D41" s="4" t="s">
        <v>53</v>
      </c>
      <c r="E41" s="4" t="s">
        <v>67</v>
      </c>
      <c r="F41" s="7">
        <v>43986.462175925924</v>
      </c>
      <c r="G41" s="5">
        <v>7800000</v>
      </c>
      <c r="H41" s="5">
        <v>7710891.8799999999</v>
      </c>
      <c r="I41" s="4" t="s">
        <v>120</v>
      </c>
      <c r="J41" s="4" t="s">
        <v>120</v>
      </c>
      <c r="K41" s="4" t="s">
        <v>46</v>
      </c>
      <c r="L41" s="4" t="s">
        <v>132</v>
      </c>
      <c r="M41" s="4" t="s">
        <v>35</v>
      </c>
      <c r="N41" s="5">
        <v>7710891.8799999999</v>
      </c>
      <c r="O41" s="6" t="s">
        <v>168</v>
      </c>
    </row>
    <row r="42" spans="1:15" ht="102" x14ac:dyDescent="0.25">
      <c r="A42" s="3">
        <v>8</v>
      </c>
      <c r="B42" s="6" t="str">
        <f>HYPERLINK("https://my.zakupki.prom.ua/remote/dispatcher/state_purchase_view/17773475", "UA-2020-07-09-006467-c")</f>
        <v>UA-2020-07-09-006467-c</v>
      </c>
      <c r="C42" s="4" t="s">
        <v>86</v>
      </c>
      <c r="D42" s="4" t="s">
        <v>53</v>
      </c>
      <c r="E42" s="4" t="s">
        <v>67</v>
      </c>
      <c r="F42" s="7">
        <v>44039.607592592591</v>
      </c>
      <c r="G42" s="5">
        <v>5700000</v>
      </c>
      <c r="H42" s="5">
        <v>5520582.4699999997</v>
      </c>
      <c r="I42" s="4" t="s">
        <v>120</v>
      </c>
      <c r="J42" s="4" t="s">
        <v>120</v>
      </c>
      <c r="K42" s="4" t="s">
        <v>46</v>
      </c>
      <c r="L42" s="4" t="s">
        <v>132</v>
      </c>
      <c r="M42" s="4" t="s">
        <v>36</v>
      </c>
      <c r="N42" s="5">
        <v>5520582.4699999997</v>
      </c>
      <c r="O42" s="6" t="s">
        <v>169</v>
      </c>
    </row>
    <row r="43" spans="1:15" ht="89.25" x14ac:dyDescent="0.25">
      <c r="A43" s="3">
        <v>9</v>
      </c>
      <c r="B43" s="6" t="str">
        <f>HYPERLINK("https://my.zakupki.prom.ua/remote/dispatcher/state_purchase_view/17742422", "UA-2020-07-08-006777-c")</f>
        <v>UA-2020-07-08-006777-c</v>
      </c>
      <c r="C43" s="4" t="s">
        <v>108</v>
      </c>
      <c r="D43" s="4" t="s">
        <v>63</v>
      </c>
      <c r="E43" s="4" t="s">
        <v>67</v>
      </c>
      <c r="F43" s="7">
        <v>44039.613703703704</v>
      </c>
      <c r="G43" s="5">
        <v>4035000</v>
      </c>
      <c r="H43" s="5">
        <v>4030275</v>
      </c>
      <c r="I43" s="4" t="s">
        <v>121</v>
      </c>
      <c r="J43" s="4" t="s">
        <v>121</v>
      </c>
      <c r="K43" s="4" t="s">
        <v>50</v>
      </c>
      <c r="L43" s="4" t="s">
        <v>132</v>
      </c>
      <c r="M43" s="4" t="s">
        <v>37</v>
      </c>
      <c r="N43" s="5">
        <v>4030275</v>
      </c>
      <c r="O43" s="6" t="s">
        <v>170</v>
      </c>
    </row>
    <row r="44" spans="1:15" ht="89.25" x14ac:dyDescent="0.25">
      <c r="A44" s="3">
        <v>35</v>
      </c>
      <c r="B44" s="6" t="str">
        <f>HYPERLINK("https://my.zakupki.prom.ua/remote/dispatcher/state_purchase_view/18644472", "UA-2020-08-19-000784-a")</f>
        <v>UA-2020-08-19-000784-a</v>
      </c>
      <c r="C44" s="4" t="s">
        <v>76</v>
      </c>
      <c r="D44" s="4" t="s">
        <v>53</v>
      </c>
      <c r="E44" s="4" t="s">
        <v>67</v>
      </c>
      <c r="F44" s="7">
        <v>44081.475243055553</v>
      </c>
      <c r="G44" s="5">
        <v>8000000</v>
      </c>
      <c r="H44" s="5">
        <v>7675067.4699999997</v>
      </c>
      <c r="I44" s="4" t="s">
        <v>120</v>
      </c>
      <c r="J44" s="4" t="s">
        <v>120</v>
      </c>
      <c r="K44" s="4" t="s">
        <v>46</v>
      </c>
      <c r="L44" s="4" t="s">
        <v>132</v>
      </c>
      <c r="M44" s="4" t="s">
        <v>38</v>
      </c>
      <c r="N44" s="5">
        <v>7675067.4699999997</v>
      </c>
      <c r="O44" s="6" t="s">
        <v>171</v>
      </c>
    </row>
    <row r="45" spans="1:15" ht="51" x14ac:dyDescent="0.25">
      <c r="A45" s="3">
        <v>18</v>
      </c>
      <c r="B45" s="6" t="str">
        <f>HYPERLINK("https://my.zakupki.prom.ua/remote/dispatcher/state_purchase_view/21065042", "UA-2020-11-13-010818-c")</f>
        <v>UA-2020-11-13-010818-c</v>
      </c>
      <c r="C45" s="4" t="s">
        <v>125</v>
      </c>
      <c r="D45" s="4" t="s">
        <v>55</v>
      </c>
      <c r="E45" s="4" t="s">
        <v>67</v>
      </c>
      <c r="F45" s="7">
        <v>44165.54824074074</v>
      </c>
      <c r="G45" s="5">
        <v>2650000</v>
      </c>
      <c r="H45" s="5">
        <v>1704900.42</v>
      </c>
      <c r="I45" s="4" t="s">
        <v>118</v>
      </c>
      <c r="J45" s="4" t="s">
        <v>118</v>
      </c>
      <c r="K45" s="4" t="s">
        <v>49</v>
      </c>
      <c r="L45" s="4" t="s">
        <v>132</v>
      </c>
      <c r="M45" s="4" t="s">
        <v>39</v>
      </c>
      <c r="N45" s="5">
        <v>1704900.42</v>
      </c>
      <c r="O45" s="6" t="s">
        <v>172</v>
      </c>
    </row>
    <row r="46" spans="1:15" ht="51" x14ac:dyDescent="0.25">
      <c r="A46" s="3">
        <v>41</v>
      </c>
      <c r="B46" s="6" t="str">
        <f>HYPERLINK("https://my.zakupki.prom.ua/remote/dispatcher/state_purchase_view/21068858", "UA-2020-11-13-012177-c")</f>
        <v>UA-2020-11-13-012177-c</v>
      </c>
      <c r="C46" s="4" t="s">
        <v>126</v>
      </c>
      <c r="D46" s="4" t="s">
        <v>55</v>
      </c>
      <c r="E46" s="4" t="s">
        <v>67</v>
      </c>
      <c r="F46" s="7">
        <v>44165.661724537036</v>
      </c>
      <c r="G46" s="5">
        <v>3850000</v>
      </c>
      <c r="H46" s="5">
        <v>3715705.5</v>
      </c>
      <c r="I46" s="4" t="s">
        <v>118</v>
      </c>
      <c r="J46" s="4" t="s">
        <v>118</v>
      </c>
      <c r="K46" s="4" t="s">
        <v>49</v>
      </c>
      <c r="L46" s="4" t="s">
        <v>132</v>
      </c>
      <c r="M46" s="4" t="s">
        <v>40</v>
      </c>
      <c r="N46" s="5">
        <v>3715705.5</v>
      </c>
      <c r="O46" s="6" t="s">
        <v>173</v>
      </c>
    </row>
    <row r="47" spans="1:15" ht="102" x14ac:dyDescent="0.25">
      <c r="A47" s="3">
        <v>5</v>
      </c>
      <c r="B47" s="6" t="str">
        <f>HYPERLINK("https://my.zakupki.prom.ua/remote/dispatcher/state_purchase_view/21287168", "UA-2020-11-20-008440-c")</f>
        <v>UA-2020-11-20-008440-c</v>
      </c>
      <c r="C47" s="4" t="s">
        <v>92</v>
      </c>
      <c r="D47" s="4" t="s">
        <v>53</v>
      </c>
      <c r="E47" s="4" t="s">
        <v>67</v>
      </c>
      <c r="F47" s="7">
        <v>44172.604247685187</v>
      </c>
      <c r="G47" s="5">
        <v>12000000</v>
      </c>
      <c r="H47" s="5">
        <v>9449999</v>
      </c>
      <c r="I47" s="4" t="s">
        <v>114</v>
      </c>
      <c r="J47" s="4" t="s">
        <v>120</v>
      </c>
      <c r="K47" s="4" t="s">
        <v>46</v>
      </c>
      <c r="L47" s="4" t="s">
        <v>132</v>
      </c>
      <c r="M47" s="4" t="s">
        <v>41</v>
      </c>
      <c r="N47" s="5">
        <v>9450000</v>
      </c>
      <c r="O47" s="6" t="s">
        <v>174</v>
      </c>
    </row>
    <row r="48" spans="1:15" ht="89.25" x14ac:dyDescent="0.25">
      <c r="A48" s="3">
        <v>49</v>
      </c>
      <c r="B48" s="6" t="str">
        <f>HYPERLINK("https://my.zakupki.prom.ua/remote/dispatcher/state_purchase_view/22137710", "UA-2020-12-14-013281-c")</f>
        <v>UA-2020-12-14-013281-c</v>
      </c>
      <c r="C48" s="4" t="s">
        <v>69</v>
      </c>
      <c r="D48" s="4" t="s">
        <v>51</v>
      </c>
      <c r="E48" s="4" t="s">
        <v>67</v>
      </c>
      <c r="F48" s="7">
        <v>44195.613622685189</v>
      </c>
      <c r="G48" s="5">
        <v>65000000</v>
      </c>
      <c r="H48" s="5">
        <v>60000554.759999998</v>
      </c>
      <c r="I48" s="4" t="s">
        <v>117</v>
      </c>
      <c r="J48" s="4" t="s">
        <v>117</v>
      </c>
      <c r="K48" s="4" t="s">
        <v>45</v>
      </c>
      <c r="L48" s="4" t="s">
        <v>132</v>
      </c>
      <c r="M48" s="4" t="s">
        <v>3</v>
      </c>
      <c r="N48" s="5">
        <v>60000554.759999998</v>
      </c>
      <c r="O48" s="6" t="s">
        <v>175</v>
      </c>
    </row>
    <row r="49" spans="1:15" ht="76.5" x14ac:dyDescent="0.25">
      <c r="A49" s="3">
        <v>2</v>
      </c>
      <c r="B49" s="6" t="str">
        <f>HYPERLINK("https://my.zakupki.prom.ua/remote/dispatcher/state_purchase_view/21556474", "UA-2020-11-30-002294-b")</f>
        <v>UA-2020-11-30-002294-b</v>
      </c>
      <c r="C49" s="4" t="s">
        <v>102</v>
      </c>
      <c r="D49" s="4" t="s">
        <v>57</v>
      </c>
      <c r="E49" s="4" t="s">
        <v>68</v>
      </c>
      <c r="F49" s="7">
        <v>44209.463935185187</v>
      </c>
      <c r="G49" s="5">
        <v>16000000</v>
      </c>
      <c r="H49" s="5">
        <v>14988168.65</v>
      </c>
      <c r="I49" s="4" t="s">
        <v>120</v>
      </c>
      <c r="J49" s="4" t="s">
        <v>120</v>
      </c>
      <c r="K49" s="4" t="s">
        <v>46</v>
      </c>
      <c r="L49" s="4" t="s">
        <v>132</v>
      </c>
      <c r="M49" s="4" t="s">
        <v>42</v>
      </c>
      <c r="N49" s="5">
        <v>14988168.65</v>
      </c>
      <c r="O49" s="6" t="s">
        <v>176</v>
      </c>
    </row>
    <row r="50" spans="1:15" x14ac:dyDescent="0.25">
      <c r="A50" s="1"/>
    </row>
  </sheetData>
  <mergeCells count="1">
    <mergeCell ref="A2:O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2" sqref="E12"/>
    </sheetView>
  </sheetViews>
  <sheetFormatPr defaultRowHeight="15" x14ac:dyDescent="0.25"/>
  <cols>
    <col min="1" max="1" width="7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IVO_SYS</cp:lastModifiedBy>
  <dcterms:created xsi:type="dcterms:W3CDTF">2021-05-26T15:17:06Z</dcterms:created>
  <dcterms:modified xsi:type="dcterms:W3CDTF">2021-05-27T10:59:20Z</dcterms:modified>
</cp:coreProperties>
</file>