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xr:revisionPtr revIDLastSave="0" documentId="8_{F25096F8-5E34-1845-934F-E393A7AAB102}" xr6:coauthVersionLast="47" xr6:coauthVersionMax="47" xr10:uidLastSave="{00000000-0000-0000-0000-000000000000}"/>
  <bookViews>
    <workbookView xWindow="1240" yWindow="460" windowWidth="27560" windowHeight="17540" xr2:uid="{00000000-000D-0000-FFFF-FFFF00000000}"/>
  </bookViews>
  <sheets>
    <sheet name="Sheet" sheetId="1" r:id="rId1"/>
  </sheets>
  <definedNames>
    <definedName name="_xlnm._FilterDatabase" localSheetId="0" hidden="1">Sheet!$A$4:$O$67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<sst xmlns="http://schemas.openxmlformats.org/spreadsheetml/2006/main" count="584" uniqueCount="310">
  <si>
    <t xml:space="preserve"> Запаски до швабр</t>
  </si>
  <si>
    <t xml:space="preserve"> Мило тверде для рук</t>
  </si>
  <si>
    <t>00236010</t>
  </si>
  <si>
    <t>01/02-2023</t>
  </si>
  <si>
    <t>02139920</t>
  </si>
  <si>
    <t>03/02</t>
  </si>
  <si>
    <t>0302</t>
  </si>
  <si>
    <t>0302/ДП/1/23</t>
  </si>
  <si>
    <t>03410000-7 Деревина</t>
  </si>
  <si>
    <t>05/02/ДП1/23</t>
  </si>
  <si>
    <t>05/02ДП1/23</t>
  </si>
  <si>
    <t>0502ДП1/23</t>
  </si>
  <si>
    <t>05ДП1/23</t>
  </si>
  <si>
    <t>0604-ДП2/23</t>
  </si>
  <si>
    <t>07ef0f182e39401cb8a93b582129e77c</t>
  </si>
  <si>
    <t>08/02</t>
  </si>
  <si>
    <t>09-1-ДП2/23</t>
  </si>
  <si>
    <t>09-2-ДП2/23</t>
  </si>
  <si>
    <t>09-3-ДП2/23</t>
  </si>
  <si>
    <t>09-4-ДП2/23</t>
  </si>
  <si>
    <t>09310000-5 Електрична енергія</t>
  </si>
  <si>
    <t>0961067831004d9cbf90ffdaed44cc85</t>
  </si>
  <si>
    <t>0b110a20d01e494b91868e1e433bef54</t>
  </si>
  <si>
    <t>0fa579a7b0e047568a8a163ff4a5c339</t>
  </si>
  <si>
    <t>1</t>
  </si>
  <si>
    <t>1/01/23</t>
  </si>
  <si>
    <t>11/01-1 ДП2/23</t>
  </si>
  <si>
    <t>11/01-10</t>
  </si>
  <si>
    <t>11/01-11</t>
  </si>
  <si>
    <t>11/01-12ДП2/23</t>
  </si>
  <si>
    <t>11/01-13ДП2/23</t>
  </si>
  <si>
    <t>11/01-14ДП2/23</t>
  </si>
  <si>
    <t>11/01-15ДП2/23</t>
  </si>
  <si>
    <t>11/01-2ДП2/23</t>
  </si>
  <si>
    <t>11/01-3ДП2/23</t>
  </si>
  <si>
    <t>11/01-4</t>
  </si>
  <si>
    <t>11/01-5</t>
  </si>
  <si>
    <t>11/01-6ДП2/23</t>
  </si>
  <si>
    <t>11/01-8</t>
  </si>
  <si>
    <t>11/01-9</t>
  </si>
  <si>
    <t>11/1-7ДП2/23</t>
  </si>
  <si>
    <t>12/01</t>
  </si>
  <si>
    <t>13/02-2023</t>
  </si>
  <si>
    <t>1302-2023</t>
  </si>
  <si>
    <t>14\03</t>
  </si>
  <si>
    <t>16/05</t>
  </si>
  <si>
    <t>1787.103.29-22</t>
  </si>
  <si>
    <t>1787.15.29-22</t>
  </si>
  <si>
    <t>18000000-9 Одяг, взуття, сумки та аксесуари</t>
  </si>
  <si>
    <t>18300000-2 Предмети одягу</t>
  </si>
  <si>
    <t>18316000-7 Колготи</t>
  </si>
  <si>
    <t>18420000-9 Аксесуари для одягу</t>
  </si>
  <si>
    <t>18424300-0 Одноразові рукавички</t>
  </si>
  <si>
    <t>18440000-5 Капелюхи та головні убори</t>
  </si>
  <si>
    <t>18800000-7 Взуття</t>
  </si>
  <si>
    <t>18810000-0 Взуття різне, крім спортивного та захисного</t>
  </si>
  <si>
    <t>18921000-1 Валізи</t>
  </si>
  <si>
    <t>18931000-4 Дорожні сумки</t>
  </si>
  <si>
    <t>18936000-9 Тканинні сумки</t>
  </si>
  <si>
    <t>19210000-1 Натуральні тканини</t>
  </si>
  <si>
    <t>19211000-8 Синтетичні тканини</t>
  </si>
  <si>
    <t>19212000-5 Бавовняні тканини</t>
  </si>
  <si>
    <t>19640000-4 Поліетиленові мішки та пакети для сміття</t>
  </si>
  <si>
    <t>1968500785</t>
  </si>
  <si>
    <t>1982113934</t>
  </si>
  <si>
    <t>1\2023</t>
  </si>
  <si>
    <t>1b38d01bf3694471b64dab25f074e5f4</t>
  </si>
  <si>
    <t>1dae8a90fe094009869a6b06293332d4</t>
  </si>
  <si>
    <t>2/02/23</t>
  </si>
  <si>
    <t>2/2023</t>
  </si>
  <si>
    <t>2083503162</t>
  </si>
  <si>
    <t>213de72a24164d56b13a657dc425545a</t>
  </si>
  <si>
    <t>2152414523</t>
  </si>
  <si>
    <t>2162600583</t>
  </si>
  <si>
    <t>22/03</t>
  </si>
  <si>
    <t>2202-2023</t>
  </si>
  <si>
    <t>22\02-2023</t>
  </si>
  <si>
    <t>23/02</t>
  </si>
  <si>
    <t>23/03-ДП2/23</t>
  </si>
  <si>
    <t>23/05</t>
  </si>
  <si>
    <t>2303-ДП2/23</t>
  </si>
  <si>
    <t>2305</t>
  </si>
  <si>
    <t>2330000334</t>
  </si>
  <si>
    <t>23\02-2023</t>
  </si>
  <si>
    <t>24/01</t>
  </si>
  <si>
    <t>24910000-6 Клеї</t>
  </si>
  <si>
    <t>24\02-2023</t>
  </si>
  <si>
    <t>24eb4ac429084b92a52cbbb57ba3e0f1</t>
  </si>
  <si>
    <t>2636500469</t>
  </si>
  <si>
    <t>26369197</t>
  </si>
  <si>
    <t>26\2023</t>
  </si>
  <si>
    <t>27/01</t>
  </si>
  <si>
    <t>29/12</t>
  </si>
  <si>
    <t>2955900958</t>
  </si>
  <si>
    <t>2977566366f044a9ad058271c5214458</t>
  </si>
  <si>
    <t>29e46f52b5214e569ba4d99ed671b74e</t>
  </si>
  <si>
    <t>2c1cade7fe8a47a29db0e6537e10b2ef</t>
  </si>
  <si>
    <t>2fa5de77befb4f349aa52a4bee94f20a</t>
  </si>
  <si>
    <t>3/05/23</t>
  </si>
  <si>
    <t>30190000-7 Офісне устаткування та приладдя різне</t>
  </si>
  <si>
    <t>30192700-8 Канцелярські товари</t>
  </si>
  <si>
    <t>3147501570</t>
  </si>
  <si>
    <t>31518100-1 Прожектори заливального світла</t>
  </si>
  <si>
    <t>31523000-8 Підсвічувані вказівники і вивіски</t>
  </si>
  <si>
    <t>31527482</t>
  </si>
  <si>
    <t>31600000-2 Електричні обладнання та апаратура</t>
  </si>
  <si>
    <t>32007740</t>
  </si>
  <si>
    <t>32342400-6 Акустичні пристрої</t>
  </si>
  <si>
    <t>32490244</t>
  </si>
  <si>
    <t>32586973</t>
  </si>
  <si>
    <t>32eee71ca9fe489b92a338d9d04a7801</t>
  </si>
  <si>
    <t>33710000-0 Парфуми, засоби гігієни та презервативи</t>
  </si>
  <si>
    <t>33711430-0 Одноразові гігієнічні серветки</t>
  </si>
  <si>
    <t>33711600-3 Препарати та засоби для догляду за волоссям</t>
  </si>
  <si>
    <t>33711630-2 Перуки</t>
  </si>
  <si>
    <t>33711900-6 Мило</t>
  </si>
  <si>
    <t>33760000-5 Туалетний папір, носові хустинки, рушники для рук і серветки</t>
  </si>
  <si>
    <t>3500611434</t>
  </si>
  <si>
    <t>36216548</t>
  </si>
  <si>
    <t>3678003299</t>
  </si>
  <si>
    <t>36865753</t>
  </si>
  <si>
    <t>36962487</t>
  </si>
  <si>
    <t>3726b2410c974b8d920b17ec65df7a22</t>
  </si>
  <si>
    <t>39142000-9 Садові меблі</t>
  </si>
  <si>
    <t>39143113-1 Домашній текстиль</t>
  </si>
  <si>
    <t>39220000-0 Кухонне приладдя, товари для дому та господарства і приладдя для закладів громадського харчування</t>
  </si>
  <si>
    <t>39224000-8 Мітли, щітки та інше господарське приладдя</t>
  </si>
  <si>
    <t>39298300-0 Вази для квітів</t>
  </si>
  <si>
    <t>39525800-6 Ганчірки для прибирання</t>
  </si>
  <si>
    <t>39830000-9 Продукція для чищення</t>
  </si>
  <si>
    <t>41590629</t>
  </si>
  <si>
    <t>41e265607eff4fb9b66c68d6e1281617</t>
  </si>
  <si>
    <t>42912350-0 Обладнання для фільтрувальних установок</t>
  </si>
  <si>
    <t>44111400-5 Фарби та шпалери</t>
  </si>
  <si>
    <t>44112500-3 Покрівельні матеріали</t>
  </si>
  <si>
    <t>44530000-4 Кріпильні деталі</t>
  </si>
  <si>
    <t>450-Дн</t>
  </si>
  <si>
    <t>48760000-3 Пакети програмного забезпечення для захисту від вірусів</t>
  </si>
  <si>
    <t>50310000-1 Технічне обслуговування і ремонт офісної техніки</t>
  </si>
  <si>
    <t>530f8927e5e3402f90acb11316fb4f27</t>
  </si>
  <si>
    <t>556b9369b89a447191233507ba4d0eab</t>
  </si>
  <si>
    <t>5a0af0d1ecf24160aea680b5532f65d5</t>
  </si>
  <si>
    <t>5aca357503d84465b3ef00360fb1aa8b</t>
  </si>
  <si>
    <t>5b18eb7932464c46af99b9ab49218982</t>
  </si>
  <si>
    <t>5ceee9a6802147deb5466d9d9ba1d6db</t>
  </si>
  <si>
    <t>5f6fd4740474451f8c3954afd9418233</t>
  </si>
  <si>
    <t>627cca1c8a144dc7ab504de0d6441a2e</t>
  </si>
  <si>
    <t>62e68ad66eaf4d24a92c2cb3bc789345</t>
  </si>
  <si>
    <t>65110000-7 Розподіл води</t>
  </si>
  <si>
    <t>66511000-5 Послуги зі страхування життя</t>
  </si>
  <si>
    <t>66516000-0 Послуги зі страхування цивільної відповідальності</t>
  </si>
  <si>
    <t>6af0ccd6173c42f2b239fd11bffa8bf5</t>
  </si>
  <si>
    <t>72000000-5 Послуги у сфері інформаційних технологій: консультування, розробка програмного забезпечення, послуги мережі Інтернет і послуги з підтримки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</si>
  <si>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</si>
  <si>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</si>
  <si>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</si>
  <si>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75adca845e814fddb9cac3af8a2952b5</t>
  </si>
  <si>
    <t>78703fe743624e0dab0667c81550b279</t>
  </si>
  <si>
    <t>79340000-9 Рекламні та маркетингові послуги</t>
  </si>
  <si>
    <t>79800000-2 Друкарські та супутні послуги</t>
  </si>
  <si>
    <t>79820000-8 Послуги, пов’язані з друком</t>
  </si>
  <si>
    <t>7d6783730e7742168c4294c37ce55a8b</t>
  </si>
  <si>
    <t>7e399639c352423fadb0b1d83552b774</t>
  </si>
  <si>
    <t>818bd92db02941fb837c8581e3b4835d</t>
  </si>
  <si>
    <t>83ce6b2c44c64ec8a23305916b7887dc</t>
  </si>
  <si>
    <t>84515c86f08f48b08eafd1f5ec5ff775</t>
  </si>
  <si>
    <t>8540a2b97fe5472a973000e64bea7a8c</t>
  </si>
  <si>
    <t>86a9073913e746abb1afb4b42ac9c4b8</t>
  </si>
  <si>
    <t>876617f8b9f4459ab21b5c86b7fcb6ba</t>
  </si>
  <si>
    <t>88cd9ade84e842818e2f39491413f101</t>
  </si>
  <si>
    <t>89eb5da77a73458587bf8faa8a4fd387</t>
  </si>
  <si>
    <t>93170bd70df84da3900bcc6fb9bd223d</t>
  </si>
  <si>
    <t>944cb66e64414c809000a191b09da7ef</t>
  </si>
  <si>
    <t>98134ac75ccd49ea9ebba0d1e163a57b</t>
  </si>
  <si>
    <t>98393000-4 Кравецькі послуги</t>
  </si>
  <si>
    <t>9aa8156f1fce4ce49a67c39d7babb474</t>
  </si>
  <si>
    <t>9b6a3967939a4f5eaf2dfc45d60ae5a8</t>
  </si>
  <si>
    <t>9b8e66867786492ea48337d2b6922b62</t>
  </si>
  <si>
    <t>9f5a3cb33abf4e4aa8bfda14af804db8</t>
  </si>
  <si>
    <t>DMX Пульт STLS DMX - 1</t>
  </si>
  <si>
    <t>ID контракту</t>
  </si>
  <si>
    <t>MEIS-3123</t>
  </si>
  <si>
    <t>MEIS-3136</t>
  </si>
  <si>
    <t>a064bbd9fb13412697914c0fab799b8b</t>
  </si>
  <si>
    <t>a60f5ea08a5745a8996f58896171a5cc</t>
  </si>
  <si>
    <t>a7f58d5222b04051b0930040a735fafd</t>
  </si>
  <si>
    <t>aaff2660769241f6807ebcd2722caf03</t>
  </si>
  <si>
    <t>b1085758d95d4cf8b5930d9090479333</t>
  </si>
  <si>
    <t>ba3b8778b380453890f82928c53c3d2e</t>
  </si>
  <si>
    <t>bb3790b13df14f17b1a4797d4199845f</t>
  </si>
  <si>
    <t>bbe18ab120f74c6394e74eeeb59aaf02</t>
  </si>
  <si>
    <t>bf7815f49c4a4285ad35b3be065032b1</t>
  </si>
  <si>
    <t>c6b0ff5d230442979d552fff5aa9bdb2</t>
  </si>
  <si>
    <t>cb78ce1869124a7290e04c8fc7aff74e</t>
  </si>
  <si>
    <t>ce6c0581652b4bb1b5e351ebd5453e64</t>
  </si>
  <si>
    <t>d74d11eeb4424e03b85e326c33b3b35a</t>
  </si>
  <si>
    <t>d9c8b77adacf44d6888ac5df35756294</t>
  </si>
  <si>
    <t>e3b50360cae0420190cbb7aa3cbd84cf</t>
  </si>
  <si>
    <t>e89d9aa4e01d4912b2b7ab51613add18</t>
  </si>
  <si>
    <t>ee89a95c41d94d5192bf9aaa75732aa0</t>
  </si>
  <si>
    <t>f007e56787e84dadb1213a950a2831a4</t>
  </si>
  <si>
    <t>f0827eaafbf247a69a12cf0020eab1c8</t>
  </si>
  <si>
    <t>report.zakupki@prom.ua</t>
  </si>
  <si>
    <t>ЄДРПОУ переможця</t>
  </si>
  <si>
    <t>Ідентифікатор договору (Використовується при звітуванні у E-data)</t>
  </si>
  <si>
    <t>Ідентифікатор закупівлі</t>
  </si>
  <si>
    <t>Ізотермічна сумка</t>
  </si>
  <si>
    <t>Інформаційно-консультативні послуги</t>
  </si>
  <si>
    <t>Інформаційно-консультативні послуги - налаштування поштового зв'язку</t>
  </si>
  <si>
    <t>Аксесуари для вистави</t>
  </si>
  <si>
    <t>Аксесуари до вистави</t>
  </si>
  <si>
    <t>БАБІК НАТАЛІЯ СТЕПАНІВНА</t>
  </si>
  <si>
    <t>БАРАХОВСЬКА АЛЛА МИКОЛАЇВНА</t>
  </si>
  <si>
    <t>Бедрій Роман Олександрович</t>
  </si>
  <si>
    <t>Ваза</t>
  </si>
  <si>
    <t>Ваза для вистави</t>
  </si>
  <si>
    <t>Валіза для вистави</t>
  </si>
  <si>
    <t>Валізи для вистави</t>
  </si>
  <si>
    <t>Взуття для вистави</t>
  </si>
  <si>
    <t>Взуття жіноче та чоловіче для вистави</t>
  </si>
  <si>
    <t>Взуття чоловіче для вистави</t>
  </si>
  <si>
    <t>ГЕРАСИМЕНКО ДМИТРО ВІКТОРОВИЧ</t>
  </si>
  <si>
    <t>Ганчірки для прибирання</t>
  </si>
  <si>
    <t>Головні убори на виставу</t>
  </si>
  <si>
    <t>ДОНЦОВ МАКСИМ СТАНІСЛАВОВИЧ</t>
  </si>
  <si>
    <t>Дата закінчення договору:</t>
  </si>
  <si>
    <t>Дата підписання договору:</t>
  </si>
  <si>
    <t>Декоративна косметика та засоби догляду за обличем</t>
  </si>
  <si>
    <t>Дерев'яні дошки та бруски</t>
  </si>
  <si>
    <t xml:space="preserve">Добровільне страхування  відповідальності перед третіми особами </t>
  </si>
  <si>
    <t>Дрібна канцелярія та офісний папір</t>
  </si>
  <si>
    <t>Жіночі колготки</t>
  </si>
  <si>
    <t>Закупівля без використання електронної системи</t>
  </si>
  <si>
    <t>Засоби для фіксації волосся</t>
  </si>
  <si>
    <t>Засоби для чищення та прибирання приміщення</t>
  </si>
  <si>
    <t>КОМУНАЛЬНИЙ ПОЗАШКІЛЬНИЙ НАВЧАЛЬНИЙ ЗАКЛАД "МІСЬКИЙ ПАЛАЦ ДІТЕЙ ТА ЮНАЦТВА" ДНІПРОВСЬКОЇ МІСЬКОЇ РАДИ</t>
  </si>
  <si>
    <t>Канцелярські товари, як реквізит для вистави</t>
  </si>
  <si>
    <t>Капці домашні для вистави</t>
  </si>
  <si>
    <t>Картріджи  на фільтри для води</t>
  </si>
  <si>
    <t xml:space="preserve">Картріджи  на фільтри для води </t>
  </si>
  <si>
    <t>Клея для деревини</t>
  </si>
  <si>
    <t>Код CPV</t>
  </si>
  <si>
    <t>Колготки для вистав</t>
  </si>
  <si>
    <t>Колонка портативна акустична для репетицій</t>
  </si>
  <si>
    <t>Кріплення</t>
  </si>
  <si>
    <t>Лавка двосекційна металева для вистави</t>
  </si>
  <si>
    <t>МИРОНЕНКО АЛЬОНА МИКОЛАЇВНА</t>
  </si>
  <si>
    <t>Номер договору</t>
  </si>
  <si>
    <t>Обов`язкове особисте страхування працівників добровільної пожежної дружини</t>
  </si>
  <si>
    <t>Одяг для вистави</t>
  </si>
  <si>
    <t>ПРИВАТНЕ АКЦІОНЕРНЕ ТОВАРИСТВО "ЗАВОД ФРУНЗЕ"</t>
  </si>
  <si>
    <t>ПРИВАТНЕ АКЦІОНЕРНЕ ТОВАРИСТВО "СТРАХОВА КОМПАНІЯ "ІНТЕР-ПЛЮС"</t>
  </si>
  <si>
    <t>Пакет антивірусного програмного забезпечення Антивірус Avast Premium Security на 3 ПК</t>
  </si>
  <si>
    <t>Пакети для сміття</t>
  </si>
  <si>
    <t>Паперові рушники і туалетний папір</t>
  </si>
  <si>
    <t>Переможець (назва)</t>
  </si>
  <si>
    <t>Перука для вистави</t>
  </si>
  <si>
    <t>Полікарбонатний шифер (лист)</t>
  </si>
  <si>
    <t>Послуга з друку театральних запрошень</t>
  </si>
  <si>
    <t>Послуги з виготовлення "Біжучого рядку"</t>
  </si>
  <si>
    <t>Послуги з виготовлення "біжучого рядку"</t>
  </si>
  <si>
    <t>Послуги з виготовлення та монтажу наклейок з написом "Віримо!"</t>
  </si>
  <si>
    <t>Послуги з відшкодування витрат на водопостачання та водовідведення</t>
  </si>
  <si>
    <t>Послуги з відшкодування витрат на оплату електроенергії  (за рахунками щомісяця)</t>
  </si>
  <si>
    <t>Послуги з заправки картриджів</t>
  </si>
  <si>
    <t xml:space="preserve">Послуги з заправки картриджів до принтерів </t>
  </si>
  <si>
    <t>Послуги з надання ліцензії на право використання ком`ютерної програми ДЕБІТ-КРЕДІТ</t>
  </si>
  <si>
    <t>Послуги з пошиву костюмів до вистави</t>
  </si>
  <si>
    <t>Послуги надання невиключної ліцензії на комп'ютерну програму ДЕБІТ-КРЕДІТ</t>
  </si>
  <si>
    <t>Послуги пов`язані з підтримкою</t>
  </si>
  <si>
    <t>Послуги пов`язані із системами та підтримкою</t>
  </si>
  <si>
    <t>Предмет закупівлі</t>
  </si>
  <si>
    <t>Про надання послуг з обробки даних, постачання , видачі та обслуговування кваліфікованих сертифікатів відкритих ключів кваліфікованого електронного підпису</t>
  </si>
  <si>
    <t>Прожектор Пар New Light PL-82C 9PCS 5 d 1LED Par Light With Strobe; Світлодіодний прожектори Free Color P710 illision</t>
  </si>
  <si>
    <t>Рукавички для прибирання</t>
  </si>
  <si>
    <t>Рюкзаки  та органайзер для вистави</t>
  </si>
  <si>
    <t>СФРОЕ-0003191058</t>
  </si>
  <si>
    <t xml:space="preserve">Світлодіодний прожектори </t>
  </si>
  <si>
    <t>Серветкі вологі для чутливої шкіри</t>
  </si>
  <si>
    <t>Синтетична тканина для пошиву костюма на виставу</t>
  </si>
  <si>
    <t>Синтетична тканина для пошиву костюмів на виставу</t>
  </si>
  <si>
    <t>Статус договору</t>
  </si>
  <si>
    <t>Сума договору</t>
  </si>
  <si>
    <t>ТОВАРИСТВО З ОБМЕЖЕНОЮ ВІДПОВІДАЛЬНІСТЮ "ВИДАВНИЧА ГРУПА "ДІЛОВА ПРЕСА"</t>
  </si>
  <si>
    <t>ТОВАРИСТВО З ОБМЕЖЕНОЮ ВІДПОВІДАЛЬНІСТЮ "ЕПІЦЕНТР К"</t>
  </si>
  <si>
    <t>ТОВАРИСТВО З ОБМЕЖЕНОЮ ВІДПОВІДАЛЬНІСТЮ "КОМФІ ТРЕЙД"</t>
  </si>
  <si>
    <t>ТОВАРИСТВО З ОБМЕЖЕНОЮ ВІДПОВІДАЛЬНІСТЮ "МАЯК ПРОТЕКШН"</t>
  </si>
  <si>
    <t>ТОВАРИСТВО З ОБМЕЖЕНОЮ ВІДПОВІДАЛЬНІСТЮ "РУШ"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</si>
  <si>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</si>
  <si>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</si>
  <si>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Текстиль для вистави</t>
  </si>
  <si>
    <t>Тип процедури</t>
  </si>
  <si>
    <t>Тканина джинсова та нитки до неї</t>
  </si>
  <si>
    <t>Тканина для пошиву одягу</t>
  </si>
  <si>
    <t>Тканина натуральна для виготовлення костюмів</t>
  </si>
  <si>
    <t>Тканина натуральна для пошиву костюмів</t>
  </si>
  <si>
    <t>Узагальнена назва закупівлі</t>
  </si>
  <si>
    <t>ФЕДОРЕНКО СВІТЛАНА СЕМЕНІВНА</t>
  </si>
  <si>
    <t>ФОП Мельник Володимир Іванович</t>
  </si>
  <si>
    <t>Фарба для фарбування декорацій</t>
  </si>
  <si>
    <t>Футболка чоловіча</t>
  </si>
  <si>
    <t>ХИЖНЯК ЄВГЕНІЙ ІВАНОВИЧ</t>
  </si>
  <si>
    <t>ХИЖНЯК ІВАН ЮРІЙОВИЧ</t>
  </si>
  <si>
    <t>Чохли для одягу</t>
  </si>
  <si>
    <t>ШАБАЛІНА ВАЛЕНТИНА ВАСИЛІВНА</t>
  </si>
  <si>
    <t>Швабри для прибирання</t>
  </si>
  <si>
    <t>активний</t>
  </si>
  <si>
    <t>закритий</t>
  </si>
  <si>
    <t>№</t>
  </si>
  <si>
    <t>Укладені договори станом на 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</si>
</sst>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0" fontId="4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ki.prom.ua/remote/dispatcher/state_contracting_view/15573507" TargetMode="External"/><Relationship Id="rId117" Type="http://schemas.openxmlformats.org/officeDocument/2006/relationships/hyperlink" Target="https://my.zakupki.prom.ua/remote/dispatcher/state_purchase_view/41899933" TargetMode="External"/><Relationship Id="rId21" Type="http://schemas.openxmlformats.org/officeDocument/2006/relationships/hyperlink" Target="https://my.zakupki.prom.ua/remote/dispatcher/state_contracting_view/15255966" TargetMode="External"/><Relationship Id="rId42" Type="http://schemas.openxmlformats.org/officeDocument/2006/relationships/hyperlink" Target="https://my.zakupki.prom.ua/remote/dispatcher/state_contracting_view/16342132" TargetMode="External"/><Relationship Id="rId47" Type="http://schemas.openxmlformats.org/officeDocument/2006/relationships/hyperlink" Target="https://my.zakupki.prom.ua/remote/dispatcher/state_contracting_view/15723918" TargetMode="External"/><Relationship Id="rId63" Type="http://schemas.openxmlformats.org/officeDocument/2006/relationships/hyperlink" Target="https://my.zakupki.prom.ua/remote/dispatcher/state_contracting_view/15415629" TargetMode="External"/><Relationship Id="rId68" Type="http://schemas.openxmlformats.org/officeDocument/2006/relationships/hyperlink" Target="https://my.zakupki.prom.ua/remote/dispatcher/state_purchase_view/39931167" TargetMode="External"/><Relationship Id="rId84" Type="http://schemas.openxmlformats.org/officeDocument/2006/relationships/hyperlink" Target="https://my.zakupki.prom.ua/remote/dispatcher/state_purchase_view/42750052" TargetMode="External"/><Relationship Id="rId89" Type="http://schemas.openxmlformats.org/officeDocument/2006/relationships/hyperlink" Target="https://my.zakupki.prom.ua/remote/dispatcher/state_purchase_view/36381358" TargetMode="External"/><Relationship Id="rId112" Type="http://schemas.openxmlformats.org/officeDocument/2006/relationships/hyperlink" Target="https://my.zakupki.prom.ua/remote/dispatcher/state_purchase_view/40805551" TargetMode="External"/><Relationship Id="rId16" Type="http://schemas.openxmlformats.org/officeDocument/2006/relationships/hyperlink" Target="https://my.zakupki.prom.ua/remote/dispatcher/state_contracting_view/15801872" TargetMode="External"/><Relationship Id="rId107" Type="http://schemas.openxmlformats.org/officeDocument/2006/relationships/hyperlink" Target="https://my.zakupki.prom.ua/remote/dispatcher/state_purchase_view/40050875" TargetMode="External"/><Relationship Id="rId11" Type="http://schemas.openxmlformats.org/officeDocument/2006/relationships/hyperlink" Target="https://my.zakupki.prom.ua/remote/dispatcher/state_contracting_view/15254732" TargetMode="External"/><Relationship Id="rId32" Type="http://schemas.openxmlformats.org/officeDocument/2006/relationships/hyperlink" Target="https://my.zakupki.prom.ua/remote/dispatcher/state_contracting_view/15508986" TargetMode="External"/><Relationship Id="rId37" Type="http://schemas.openxmlformats.org/officeDocument/2006/relationships/hyperlink" Target="https://my.zakupki.prom.ua/remote/dispatcher/state_contracting_view/13950817" TargetMode="External"/><Relationship Id="rId53" Type="http://schemas.openxmlformats.org/officeDocument/2006/relationships/hyperlink" Target="https://my.zakupki.prom.ua/remote/dispatcher/state_contracting_view/15507870" TargetMode="External"/><Relationship Id="rId58" Type="http://schemas.openxmlformats.org/officeDocument/2006/relationships/hyperlink" Target="https://my.zakupki.prom.ua/remote/dispatcher/state_contracting_view/15723778" TargetMode="External"/><Relationship Id="rId74" Type="http://schemas.openxmlformats.org/officeDocument/2006/relationships/hyperlink" Target="https://my.zakupki.prom.ua/remote/dispatcher/state_purchase_view/40598551" TargetMode="External"/><Relationship Id="rId79" Type="http://schemas.openxmlformats.org/officeDocument/2006/relationships/hyperlink" Target="https://my.zakupki.prom.ua/remote/dispatcher/state_purchase_view/40882979" TargetMode="External"/><Relationship Id="rId102" Type="http://schemas.openxmlformats.org/officeDocument/2006/relationships/hyperlink" Target="https://my.zakupki.prom.ua/remote/dispatcher/state_purchase_view/40669306" TargetMode="External"/><Relationship Id="rId123" Type="http://schemas.openxmlformats.org/officeDocument/2006/relationships/hyperlink" Target="https://my.zakupki.prom.ua/remote/dispatcher/state_purchase_view/40805392" TargetMode="External"/><Relationship Id="rId5" Type="http://schemas.openxmlformats.org/officeDocument/2006/relationships/hyperlink" Target="https://my.zakupki.prom.ua/remote/dispatcher/state_contracting_view/15254198" TargetMode="External"/><Relationship Id="rId90" Type="http://schemas.openxmlformats.org/officeDocument/2006/relationships/hyperlink" Target="https://my.zakupki.prom.ua/remote/dispatcher/state_purchase_view/37312885" TargetMode="External"/><Relationship Id="rId95" Type="http://schemas.openxmlformats.org/officeDocument/2006/relationships/hyperlink" Target="https://my.zakupki.prom.ua/remote/dispatcher/state_purchase_view/40601419" TargetMode="External"/><Relationship Id="rId22" Type="http://schemas.openxmlformats.org/officeDocument/2006/relationships/hyperlink" Target="https://my.zakupki.prom.ua/remote/dispatcher/state_contracting_view/15516641" TargetMode="External"/><Relationship Id="rId27" Type="http://schemas.openxmlformats.org/officeDocument/2006/relationships/hyperlink" Target="https://my.zakupki.prom.ua/remote/dispatcher/state_contracting_view/15245665" TargetMode="External"/><Relationship Id="rId43" Type="http://schemas.openxmlformats.org/officeDocument/2006/relationships/hyperlink" Target="https://my.zakupki.prom.ua/remote/dispatcher/state_contracting_view/16473655" TargetMode="External"/><Relationship Id="rId48" Type="http://schemas.openxmlformats.org/officeDocument/2006/relationships/hyperlink" Target="https://my.zakupki.prom.ua/remote/dispatcher/state_contracting_view/15641481" TargetMode="External"/><Relationship Id="rId64" Type="http://schemas.openxmlformats.org/officeDocument/2006/relationships/hyperlink" Target="https://my.zakupki.prom.ua/remote/dispatcher/state_purchase_view/40403946" TargetMode="External"/><Relationship Id="rId69" Type="http://schemas.openxmlformats.org/officeDocument/2006/relationships/hyperlink" Target="https://my.zakupki.prom.ua/remote/dispatcher/state_purchase_view/41053895" TargetMode="External"/><Relationship Id="rId113" Type="http://schemas.openxmlformats.org/officeDocument/2006/relationships/hyperlink" Target="https://my.zakupki.prom.ua/remote/dispatcher/state_purchase_view/40051200" TargetMode="External"/><Relationship Id="rId118" Type="http://schemas.openxmlformats.org/officeDocument/2006/relationships/hyperlink" Target="https://my.zakupki.prom.ua/remote/dispatcher/state_purchase_view/40669152" TargetMode="External"/><Relationship Id="rId80" Type="http://schemas.openxmlformats.org/officeDocument/2006/relationships/hyperlink" Target="https://my.zakupki.prom.ua/remote/dispatcher/state_purchase_view/41053573" TargetMode="External"/><Relationship Id="rId85" Type="http://schemas.openxmlformats.org/officeDocument/2006/relationships/hyperlink" Target="https://my.zakupki.prom.ua/remote/dispatcher/state_purchase_view/42465806" TargetMode="External"/><Relationship Id="rId12" Type="http://schemas.openxmlformats.org/officeDocument/2006/relationships/hyperlink" Target="https://my.zakupki.prom.ua/remote/dispatcher/state_contracting_view/15255666" TargetMode="External"/><Relationship Id="rId17" Type="http://schemas.openxmlformats.org/officeDocument/2006/relationships/hyperlink" Target="https://my.zakupki.prom.ua/remote/dispatcher/state_contracting_view/15540259" TargetMode="External"/><Relationship Id="rId33" Type="http://schemas.openxmlformats.org/officeDocument/2006/relationships/hyperlink" Target="https://my.zakupki.prom.ua/remote/dispatcher/state_contracting_view/15245434" TargetMode="External"/><Relationship Id="rId38" Type="http://schemas.openxmlformats.org/officeDocument/2006/relationships/hyperlink" Target="https://my.zakupki.prom.ua/remote/dispatcher/state_contracting_view/13503773" TargetMode="External"/><Relationship Id="rId59" Type="http://schemas.openxmlformats.org/officeDocument/2006/relationships/hyperlink" Target="https://my.zakupki.prom.ua/remote/dispatcher/state_contracting_view/15205156" TargetMode="External"/><Relationship Id="rId103" Type="http://schemas.openxmlformats.org/officeDocument/2006/relationships/hyperlink" Target="https://my.zakupki.prom.ua/remote/dispatcher/state_purchase_view/40204514" TargetMode="External"/><Relationship Id="rId108" Type="http://schemas.openxmlformats.org/officeDocument/2006/relationships/hyperlink" Target="https://my.zakupki.prom.ua/remote/dispatcher/state_purchase_view/40806235" TargetMode="External"/><Relationship Id="rId124" Type="http://schemas.openxmlformats.org/officeDocument/2006/relationships/hyperlink" Target="https://my.zakupki.prom.ua/remote/dispatcher/state_purchase_view/40047241" TargetMode="External"/><Relationship Id="rId54" Type="http://schemas.openxmlformats.org/officeDocument/2006/relationships/hyperlink" Target="https://my.zakupki.prom.ua/remote/dispatcher/state_contracting_view/15575456" TargetMode="External"/><Relationship Id="rId70" Type="http://schemas.openxmlformats.org/officeDocument/2006/relationships/hyperlink" Target="https://my.zakupki.prom.ua/remote/dispatcher/state_purchase_view/41053460" TargetMode="External"/><Relationship Id="rId75" Type="http://schemas.openxmlformats.org/officeDocument/2006/relationships/hyperlink" Target="https://my.zakupki.prom.ua/remote/dispatcher/state_purchase_view/40544094" TargetMode="External"/><Relationship Id="rId91" Type="http://schemas.openxmlformats.org/officeDocument/2006/relationships/hyperlink" Target="https://my.zakupki.prom.ua/remote/dispatcher/state_purchase_view/37788995" TargetMode="External"/><Relationship Id="rId96" Type="http://schemas.openxmlformats.org/officeDocument/2006/relationships/hyperlink" Target="https://my.zakupki.prom.ua/remote/dispatcher/state_purchase_view/41623322" TargetMode="External"/><Relationship Id="rId1" Type="http://schemas.openxmlformats.org/officeDocument/2006/relationships/hyperlink" Target="https://my.zakupki.prom.ua/remote/dispatcher/state_contracting_view/15266071" TargetMode="External"/><Relationship Id="rId6" Type="http://schemas.openxmlformats.org/officeDocument/2006/relationships/hyperlink" Target="https://my.zakupki.prom.ua/remote/dispatcher/state_contracting_view/15255497" TargetMode="External"/><Relationship Id="rId23" Type="http://schemas.openxmlformats.org/officeDocument/2006/relationships/hyperlink" Target="https://my.zakupki.prom.ua/remote/dispatcher/state_contracting_view/15972023" TargetMode="External"/><Relationship Id="rId28" Type="http://schemas.openxmlformats.org/officeDocument/2006/relationships/hyperlink" Target="https://my.zakupki.prom.ua/remote/dispatcher/state_contracting_view/15243415" TargetMode="External"/><Relationship Id="rId49" Type="http://schemas.openxmlformats.org/officeDocument/2006/relationships/hyperlink" Target="https://my.zakupki.prom.ua/remote/dispatcher/state_contracting_view/15665797" TargetMode="External"/><Relationship Id="rId114" Type="http://schemas.openxmlformats.org/officeDocument/2006/relationships/hyperlink" Target="https://my.zakupki.prom.ua/remote/dispatcher/state_purchase_view/40618926" TargetMode="External"/><Relationship Id="rId119" Type="http://schemas.openxmlformats.org/officeDocument/2006/relationships/hyperlink" Target="https://my.zakupki.prom.ua/remote/dispatcher/state_purchase_view/41366641" TargetMode="External"/><Relationship Id="rId44" Type="http://schemas.openxmlformats.org/officeDocument/2006/relationships/hyperlink" Target="https://my.zakupki.prom.ua/remote/dispatcher/state_contracting_view/15948235" TargetMode="External"/><Relationship Id="rId60" Type="http://schemas.openxmlformats.org/officeDocument/2006/relationships/hyperlink" Target="https://my.zakupki.prom.ua/remote/dispatcher/state_contracting_view/15415141" TargetMode="External"/><Relationship Id="rId65" Type="http://schemas.openxmlformats.org/officeDocument/2006/relationships/hyperlink" Target="https://my.zakupki.prom.ua/remote/dispatcher/state_purchase_view/40364027" TargetMode="External"/><Relationship Id="rId81" Type="http://schemas.openxmlformats.org/officeDocument/2006/relationships/hyperlink" Target="https://my.zakupki.prom.ua/remote/dispatcher/state_purchase_view/41482304" TargetMode="External"/><Relationship Id="rId86" Type="http://schemas.openxmlformats.org/officeDocument/2006/relationships/hyperlink" Target="https://my.zakupki.prom.ua/remote/dispatcher/state_purchase_view/42838229" TargetMode="External"/><Relationship Id="rId13" Type="http://schemas.openxmlformats.org/officeDocument/2006/relationships/hyperlink" Target="https://my.zakupki.prom.ua/remote/dispatcher/state_contracting_view/15517173" TargetMode="External"/><Relationship Id="rId18" Type="http://schemas.openxmlformats.org/officeDocument/2006/relationships/hyperlink" Target="https://my.zakupki.prom.ua/remote/dispatcher/state_contracting_view/15256740" TargetMode="External"/><Relationship Id="rId39" Type="http://schemas.openxmlformats.org/officeDocument/2006/relationships/hyperlink" Target="https://my.zakupki.prom.ua/remote/dispatcher/state_contracting_view/13503764" TargetMode="External"/><Relationship Id="rId109" Type="http://schemas.openxmlformats.org/officeDocument/2006/relationships/hyperlink" Target="https://my.zakupki.prom.ua/remote/dispatcher/state_purchase_view/40051773" TargetMode="External"/><Relationship Id="rId34" Type="http://schemas.openxmlformats.org/officeDocument/2006/relationships/hyperlink" Target="https://my.zakupki.prom.ua/remote/dispatcher/state_contracting_view/15604519" TargetMode="External"/><Relationship Id="rId50" Type="http://schemas.openxmlformats.org/officeDocument/2006/relationships/hyperlink" Target="https://my.zakupki.prom.ua/remote/dispatcher/state_contracting_view/15508389" TargetMode="External"/><Relationship Id="rId55" Type="http://schemas.openxmlformats.org/officeDocument/2006/relationships/hyperlink" Target="https://my.zakupki.prom.ua/remote/dispatcher/state_contracting_view/15571113" TargetMode="External"/><Relationship Id="rId76" Type="http://schemas.openxmlformats.org/officeDocument/2006/relationships/hyperlink" Target="https://my.zakupki.prom.ua/remote/dispatcher/state_purchase_view/41053761" TargetMode="External"/><Relationship Id="rId97" Type="http://schemas.openxmlformats.org/officeDocument/2006/relationships/hyperlink" Target="https://my.zakupki.prom.ua/remote/dispatcher/state_purchase_view/40051058" TargetMode="External"/><Relationship Id="rId104" Type="http://schemas.openxmlformats.org/officeDocument/2006/relationships/hyperlink" Target="https://my.zakupki.prom.ua/remote/dispatcher/state_purchase_view/41623739" TargetMode="External"/><Relationship Id="rId120" Type="http://schemas.openxmlformats.org/officeDocument/2006/relationships/hyperlink" Target="https://my.zakupki.prom.ua/remote/dispatcher/state_purchase_view/40050322" TargetMode="External"/><Relationship Id="rId125" Type="http://schemas.openxmlformats.org/officeDocument/2006/relationships/hyperlink" Target="https://my.zakupki.prom.ua/remote/dispatcher/state_purchase_view/40048898" TargetMode="External"/><Relationship Id="rId7" Type="http://schemas.openxmlformats.org/officeDocument/2006/relationships/hyperlink" Target="https://my.zakupki.prom.ua/remote/dispatcher/state_contracting_view/15318986" TargetMode="External"/><Relationship Id="rId71" Type="http://schemas.openxmlformats.org/officeDocument/2006/relationships/hyperlink" Target="https://my.zakupki.prom.ua/remote/dispatcher/state_purchase_view/40883135" TargetMode="External"/><Relationship Id="rId92" Type="http://schemas.openxmlformats.org/officeDocument/2006/relationships/hyperlink" Target="https://my.zakupki.prom.ua/remote/dispatcher/state_purchase_view/37788461" TargetMode="External"/><Relationship Id="rId2" Type="http://schemas.openxmlformats.org/officeDocument/2006/relationships/hyperlink" Target="https://my.zakupki.prom.ua/remote/dispatcher/state_contracting_view/15255572" TargetMode="External"/><Relationship Id="rId29" Type="http://schemas.openxmlformats.org/officeDocument/2006/relationships/hyperlink" Target="https://my.zakupki.prom.ua/remote/dispatcher/state_contracting_view/15256170" TargetMode="External"/><Relationship Id="rId24" Type="http://schemas.openxmlformats.org/officeDocument/2006/relationships/hyperlink" Target="https://my.zakupki.prom.ua/remote/dispatcher/state_contracting_view/15328750" TargetMode="External"/><Relationship Id="rId40" Type="http://schemas.openxmlformats.org/officeDocument/2006/relationships/hyperlink" Target="https://my.zakupki.prom.ua/remote/dispatcher/state_contracting_view/16515326" TargetMode="External"/><Relationship Id="rId45" Type="http://schemas.openxmlformats.org/officeDocument/2006/relationships/hyperlink" Target="https://my.zakupki.prom.ua/remote/dispatcher/state_contracting_view/15972091" TargetMode="External"/><Relationship Id="rId66" Type="http://schemas.openxmlformats.org/officeDocument/2006/relationships/hyperlink" Target="https://my.zakupki.prom.ua/remote/dispatcher/state_purchase_view/40441889" TargetMode="External"/><Relationship Id="rId87" Type="http://schemas.openxmlformats.org/officeDocument/2006/relationships/hyperlink" Target="https://my.zakupki.prom.ua/remote/dispatcher/state_purchase_view/42838451" TargetMode="External"/><Relationship Id="rId110" Type="http://schemas.openxmlformats.org/officeDocument/2006/relationships/hyperlink" Target="https://my.zakupki.prom.ua/remote/dispatcher/state_purchase_view/40668889" TargetMode="External"/><Relationship Id="rId115" Type="http://schemas.openxmlformats.org/officeDocument/2006/relationships/hyperlink" Target="https://my.zakupki.prom.ua/remote/dispatcher/state_purchase_view/40049325" TargetMode="External"/><Relationship Id="rId61" Type="http://schemas.openxmlformats.org/officeDocument/2006/relationships/hyperlink" Target="https://my.zakupki.prom.ua/remote/dispatcher/state_contracting_view/15433458" TargetMode="External"/><Relationship Id="rId82" Type="http://schemas.openxmlformats.org/officeDocument/2006/relationships/hyperlink" Target="https://my.zakupki.prom.ua/remote/dispatcher/state_purchase_view/41624103" TargetMode="External"/><Relationship Id="rId19" Type="http://schemas.openxmlformats.org/officeDocument/2006/relationships/hyperlink" Target="https://my.zakupki.prom.ua/remote/dispatcher/state_contracting_view/15605081" TargetMode="External"/><Relationship Id="rId14" Type="http://schemas.openxmlformats.org/officeDocument/2006/relationships/hyperlink" Target="https://my.zakupki.prom.ua/remote/dispatcher/state_contracting_view/15318902" TargetMode="External"/><Relationship Id="rId30" Type="http://schemas.openxmlformats.org/officeDocument/2006/relationships/hyperlink" Target="https://my.zakupki.prom.ua/remote/dispatcher/state_contracting_view/15318905" TargetMode="External"/><Relationship Id="rId35" Type="http://schemas.openxmlformats.org/officeDocument/2006/relationships/hyperlink" Target="https://my.zakupki.prom.ua/remote/dispatcher/state_contracting_view/14183843" TargetMode="External"/><Relationship Id="rId56" Type="http://schemas.openxmlformats.org/officeDocument/2006/relationships/hyperlink" Target="https://my.zakupki.prom.ua/remote/dispatcher/state_contracting_view/15641602" TargetMode="External"/><Relationship Id="rId77" Type="http://schemas.openxmlformats.org/officeDocument/2006/relationships/hyperlink" Target="https://my.zakupki.prom.ua/remote/dispatcher/state_purchase_view/40600169" TargetMode="External"/><Relationship Id="rId100" Type="http://schemas.openxmlformats.org/officeDocument/2006/relationships/hyperlink" Target="https://my.zakupki.prom.ua/remote/dispatcher/state_purchase_view/40025194" TargetMode="External"/><Relationship Id="rId105" Type="http://schemas.openxmlformats.org/officeDocument/2006/relationships/hyperlink" Target="https://my.zakupki.prom.ua/remote/dispatcher/state_purchase_view/40617901" TargetMode="External"/><Relationship Id="rId126" Type="http://schemas.openxmlformats.org/officeDocument/2006/relationships/hyperlink" Target="https://my.zakupki.prom.ua/remote/dispatcher/state_purchase_view/40073265" TargetMode="External"/><Relationship Id="rId8" Type="http://schemas.openxmlformats.org/officeDocument/2006/relationships/hyperlink" Target="https://my.zakupki.prom.ua/remote/dispatcher/state_contracting_view/15863176" TargetMode="External"/><Relationship Id="rId51" Type="http://schemas.openxmlformats.org/officeDocument/2006/relationships/hyperlink" Target="https://my.zakupki.prom.ua/remote/dispatcher/state_contracting_view/15723942" TargetMode="External"/><Relationship Id="rId72" Type="http://schemas.openxmlformats.org/officeDocument/2006/relationships/hyperlink" Target="https://my.zakupki.prom.ua/remote/dispatcher/state_purchase_view/40697128" TargetMode="External"/><Relationship Id="rId93" Type="http://schemas.openxmlformats.org/officeDocument/2006/relationships/hyperlink" Target="https://my.zakupki.prom.ua/remote/dispatcher/state_purchase_view/40805052" TargetMode="External"/><Relationship Id="rId98" Type="http://schemas.openxmlformats.org/officeDocument/2006/relationships/hyperlink" Target="https://my.zakupki.prom.ua/remote/dispatcher/state_purchase_view/40050648" TargetMode="External"/><Relationship Id="rId121" Type="http://schemas.openxmlformats.org/officeDocument/2006/relationships/hyperlink" Target="https://my.zakupki.prom.ua/remote/dispatcher/state_purchase_view/40048544" TargetMode="External"/><Relationship Id="rId3" Type="http://schemas.openxmlformats.org/officeDocument/2006/relationships/hyperlink" Target="https://my.zakupki.prom.ua/remote/dispatcher/state_contracting_view/15255022" TargetMode="External"/><Relationship Id="rId25" Type="http://schemas.openxmlformats.org/officeDocument/2006/relationships/hyperlink" Target="https://my.zakupki.prom.ua/remote/dispatcher/state_contracting_view/15540638" TargetMode="External"/><Relationship Id="rId46" Type="http://schemas.openxmlformats.org/officeDocument/2006/relationships/hyperlink" Target="https://my.zakupki.prom.ua/remote/dispatcher/state_contracting_view/15917268" TargetMode="External"/><Relationship Id="rId67" Type="http://schemas.openxmlformats.org/officeDocument/2006/relationships/hyperlink" Target="https://my.zakupki.prom.ua/remote/dispatcher/state_purchase_view/40403240" TargetMode="External"/><Relationship Id="rId116" Type="http://schemas.openxmlformats.org/officeDocument/2006/relationships/hyperlink" Target="https://my.zakupki.prom.ua/remote/dispatcher/state_purchase_view/40046422" TargetMode="External"/><Relationship Id="rId20" Type="http://schemas.openxmlformats.org/officeDocument/2006/relationships/hyperlink" Target="https://my.zakupki.prom.ua/remote/dispatcher/state_contracting_view/15256507" TargetMode="External"/><Relationship Id="rId41" Type="http://schemas.openxmlformats.org/officeDocument/2006/relationships/hyperlink" Target="https://my.zakupki.prom.ua/remote/dispatcher/state_contracting_view/16515339" TargetMode="External"/><Relationship Id="rId62" Type="http://schemas.openxmlformats.org/officeDocument/2006/relationships/hyperlink" Target="https://my.zakupki.prom.ua/remote/dispatcher/state_contracting_view/15396383" TargetMode="External"/><Relationship Id="rId83" Type="http://schemas.openxmlformats.org/officeDocument/2006/relationships/hyperlink" Target="https://my.zakupki.prom.ua/remote/dispatcher/state_purchase_view/41567489" TargetMode="External"/><Relationship Id="rId88" Type="http://schemas.openxmlformats.org/officeDocument/2006/relationships/hyperlink" Target="https://my.zakupki.prom.ua/remote/dispatcher/state_purchase_view/36381506" TargetMode="External"/><Relationship Id="rId111" Type="http://schemas.openxmlformats.org/officeDocument/2006/relationships/hyperlink" Target="https://my.zakupki.prom.ua/remote/dispatcher/state_purchase_view/41225823" TargetMode="External"/><Relationship Id="rId15" Type="http://schemas.openxmlformats.org/officeDocument/2006/relationships/hyperlink" Target="https://my.zakupki.prom.ua/remote/dispatcher/state_contracting_view/15604680" TargetMode="External"/><Relationship Id="rId36" Type="http://schemas.openxmlformats.org/officeDocument/2006/relationships/hyperlink" Target="https://my.zakupki.prom.ua/remote/dispatcher/state_contracting_view/14184202" TargetMode="External"/><Relationship Id="rId57" Type="http://schemas.openxmlformats.org/officeDocument/2006/relationships/hyperlink" Target="https://my.zakupki.prom.ua/remote/dispatcher/state_contracting_view/15723915" TargetMode="External"/><Relationship Id="rId106" Type="http://schemas.openxmlformats.org/officeDocument/2006/relationships/hyperlink" Target="https://my.zakupki.prom.ua/remote/dispatcher/state_purchase_view/40050135" TargetMode="External"/><Relationship Id="rId127" Type="http://schemas.openxmlformats.org/officeDocument/2006/relationships/hyperlink" Target="mailto:report.zakupki@prom.ua" TargetMode="External"/><Relationship Id="rId10" Type="http://schemas.openxmlformats.org/officeDocument/2006/relationships/hyperlink" Target="https://my.zakupki.prom.ua/remote/dispatcher/state_contracting_view/16090408" TargetMode="External"/><Relationship Id="rId31" Type="http://schemas.openxmlformats.org/officeDocument/2006/relationships/hyperlink" Target="https://my.zakupki.prom.ua/remote/dispatcher/state_contracting_view/15971857" TargetMode="External"/><Relationship Id="rId52" Type="http://schemas.openxmlformats.org/officeDocument/2006/relationships/hyperlink" Target="https://my.zakupki.prom.ua/remote/dispatcher/state_contracting_view/15481793" TargetMode="External"/><Relationship Id="rId73" Type="http://schemas.openxmlformats.org/officeDocument/2006/relationships/hyperlink" Target="https://my.zakupki.prom.ua/remote/dispatcher/state_purchase_view/40743098" TargetMode="External"/><Relationship Id="rId78" Type="http://schemas.openxmlformats.org/officeDocument/2006/relationships/hyperlink" Target="https://my.zakupki.prom.ua/remote/dispatcher/state_purchase_view/40739464" TargetMode="External"/><Relationship Id="rId94" Type="http://schemas.openxmlformats.org/officeDocument/2006/relationships/hyperlink" Target="https://my.zakupki.prom.ua/remote/dispatcher/state_purchase_view/40024588" TargetMode="External"/><Relationship Id="rId99" Type="http://schemas.openxmlformats.org/officeDocument/2006/relationships/hyperlink" Target="https://my.zakupki.prom.ua/remote/dispatcher/state_purchase_view/40019760" TargetMode="External"/><Relationship Id="rId101" Type="http://schemas.openxmlformats.org/officeDocument/2006/relationships/hyperlink" Target="https://my.zakupki.prom.ua/remote/dispatcher/state_purchase_view/40739023" TargetMode="External"/><Relationship Id="rId122" Type="http://schemas.openxmlformats.org/officeDocument/2006/relationships/hyperlink" Target="https://my.zakupki.prom.ua/remote/dispatcher/state_purchase_view/40045113" TargetMode="External"/><Relationship Id="rId4" Type="http://schemas.openxmlformats.org/officeDocument/2006/relationships/hyperlink" Target="https://my.zakupki.prom.ua/remote/dispatcher/state_contracting_view/15604669" TargetMode="External"/><Relationship Id="rId9" Type="http://schemas.openxmlformats.org/officeDocument/2006/relationships/hyperlink" Target="https://my.zakupki.prom.ua/remote/dispatcher/state_contracting_view/15540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workbookViewId="0">
      <pane ySplit="4" topLeftCell="A50" activePane="bottomLeft" state="frozen"/>
      <selection pane="bottomLeft" activeCell="A3" sqref="A3"/>
    </sheetView>
  </sheetViews>
  <sheetFormatPr baseColWidth="10" defaultRowHeight="15" x14ac:dyDescent="0.2"/>
  <cols>
    <col min="1" max="1" width="5"/>
    <col min="2" max="3" width="25"/>
    <col min="4" max="4" width="60"/>
    <col min="5" max="7" width="35"/>
    <col min="8" max="9" width="30"/>
    <col min="10" max="12" width="15"/>
    <col min="13" max="15" width="10"/>
  </cols>
  <sheetData>
    <row r="1" spans="1:15" x14ac:dyDescent="0.2">
      <c r="A1" s="1" t="s">
        <v>309</v>
      </c>
    </row>
    <row r="2" spans="1:15" x14ac:dyDescent="0.2">
      <c r="A2" s="7" t="s">
        <v>202</v>
      </c>
    </row>
    <row r="4" spans="1:15" ht="46" thickBot="1" x14ac:dyDescent="0.25">
      <c r="A4" s="3" t="s">
        <v>308</v>
      </c>
      <c r="B4" s="3" t="s">
        <v>205</v>
      </c>
      <c r="C4" s="3" t="s">
        <v>180</v>
      </c>
      <c r="D4" s="3" t="s">
        <v>204</v>
      </c>
      <c r="E4" s="3" t="s">
        <v>296</v>
      </c>
      <c r="F4" s="3" t="s">
        <v>271</v>
      </c>
      <c r="G4" s="3" t="s">
        <v>241</v>
      </c>
      <c r="H4" s="3" t="s">
        <v>291</v>
      </c>
      <c r="I4" s="3" t="s">
        <v>255</v>
      </c>
      <c r="J4" s="3" t="s">
        <v>203</v>
      </c>
      <c r="K4" s="3" t="s">
        <v>247</v>
      </c>
      <c r="L4" s="3" t="s">
        <v>282</v>
      </c>
      <c r="M4" s="3" t="s">
        <v>226</v>
      </c>
      <c r="N4" s="3" t="s">
        <v>225</v>
      </c>
      <c r="O4" s="3" t="s">
        <v>281</v>
      </c>
    </row>
    <row r="5" spans="1:15" x14ac:dyDescent="0.2">
      <c r="A5" s="4">
        <v>1</v>
      </c>
      <c r="B5" s="2" t="str">
        <f>HYPERLINK("https://my.zakupki.prom.ua/remote/dispatcher/state_purchase_view/40073265", "UA-2023-01-16-007047-a")</f>
        <v>UA-2023-01-16-007047-a</v>
      </c>
      <c r="C5" s="2" t="str">
        <f>HYPERLINK("https://my.zakupki.prom.ua/remote/dispatcher/state_contracting_view/15266071", "UA-2023-01-16-007047-a-b1")</f>
        <v>UA-2023-01-16-007047-a-b1</v>
      </c>
      <c r="D5" s="1" t="s">
        <v>170</v>
      </c>
      <c r="E5" s="1" t="s">
        <v>272</v>
      </c>
      <c r="F5" s="1" t="s">
        <v>272</v>
      </c>
      <c r="G5" s="1" t="s">
        <v>155</v>
      </c>
      <c r="H5" s="1" t="s">
        <v>232</v>
      </c>
      <c r="I5" s="1" t="s">
        <v>289</v>
      </c>
      <c r="J5" s="1" t="s">
        <v>120</v>
      </c>
      <c r="K5" s="1" t="s">
        <v>89</v>
      </c>
      <c r="L5" s="5">
        <v>1170</v>
      </c>
      <c r="M5" s="6">
        <v>44942</v>
      </c>
      <c r="N5" s="6">
        <v>45307</v>
      </c>
      <c r="O5" s="1" t="s">
        <v>306</v>
      </c>
    </row>
    <row r="6" spans="1:15" x14ac:dyDescent="0.2">
      <c r="A6" s="4">
        <v>2</v>
      </c>
      <c r="B6" s="2" t="str">
        <f>HYPERLINK("https://my.zakupki.prom.ua/remote/dispatcher/state_purchase_view/40048898", "UA-2023-01-13-006845-a")</f>
        <v>UA-2023-01-13-006845-a</v>
      </c>
      <c r="C6" s="2" t="str">
        <f>HYPERLINK("https://my.zakupki.prom.ua/remote/dispatcher/state_contracting_view/15255572", "UA-2023-01-13-006845-a-b1")</f>
        <v>UA-2023-01-13-006845-a-b1</v>
      </c>
      <c r="D6" s="1" t="s">
        <v>169</v>
      </c>
      <c r="E6" s="1" t="s">
        <v>234</v>
      </c>
      <c r="F6" s="1" t="s">
        <v>234</v>
      </c>
      <c r="G6" s="1" t="s">
        <v>129</v>
      </c>
      <c r="H6" s="1" t="s">
        <v>232</v>
      </c>
      <c r="I6" s="1" t="s">
        <v>284</v>
      </c>
      <c r="J6" s="1" t="s">
        <v>108</v>
      </c>
      <c r="K6" s="1" t="s">
        <v>37</v>
      </c>
      <c r="L6" s="5">
        <v>2521.5100000000002</v>
      </c>
      <c r="M6" s="6">
        <v>44937</v>
      </c>
      <c r="N6" s="6">
        <v>45291</v>
      </c>
      <c r="O6" s="1" t="s">
        <v>307</v>
      </c>
    </row>
    <row r="7" spans="1:15" x14ac:dyDescent="0.2">
      <c r="A7" s="4">
        <v>3</v>
      </c>
      <c r="B7" s="2" t="str">
        <f>HYPERLINK("https://my.zakupki.prom.ua/remote/dispatcher/state_purchase_view/40047241", "UA-2023-01-13-006168-a")</f>
        <v>UA-2023-01-13-006168-a</v>
      </c>
      <c r="C7" s="2" t="str">
        <f>HYPERLINK("https://my.zakupki.prom.ua/remote/dispatcher/state_contracting_view/15255022", "UA-2023-01-13-006168-a-c1")</f>
        <v>UA-2023-01-13-006168-a-c1</v>
      </c>
      <c r="D7" s="1" t="s">
        <v>194</v>
      </c>
      <c r="E7" s="1" t="s">
        <v>233</v>
      </c>
      <c r="F7" s="1" t="s">
        <v>233</v>
      </c>
      <c r="G7" s="1" t="s">
        <v>113</v>
      </c>
      <c r="H7" s="1" t="s">
        <v>232</v>
      </c>
      <c r="I7" s="1" t="s">
        <v>284</v>
      </c>
      <c r="J7" s="1" t="s">
        <v>108</v>
      </c>
      <c r="K7" s="1" t="s">
        <v>36</v>
      </c>
      <c r="L7" s="5">
        <v>2444.42</v>
      </c>
      <c r="M7" s="6">
        <v>44937</v>
      </c>
      <c r="N7" s="6">
        <v>45291</v>
      </c>
      <c r="O7" s="1" t="s">
        <v>307</v>
      </c>
    </row>
    <row r="8" spans="1:15" x14ac:dyDescent="0.2">
      <c r="A8" s="4">
        <v>4</v>
      </c>
      <c r="B8" s="2" t="str">
        <f>HYPERLINK("https://my.zakupki.prom.ua/remote/dispatcher/state_purchase_view/40805392", "UA-2023-02-13-006861-a")</f>
        <v>UA-2023-02-13-006861-a</v>
      </c>
      <c r="C8" s="2" t="str">
        <f>HYPERLINK("https://my.zakupki.prom.ua/remote/dispatcher/state_contracting_view/15604669", "UA-2023-02-13-006861-a-c1")</f>
        <v>UA-2023-02-13-006861-a-c1</v>
      </c>
      <c r="D8" s="1" t="s">
        <v>177</v>
      </c>
      <c r="E8" s="1" t="s">
        <v>249</v>
      </c>
      <c r="F8" s="1" t="s">
        <v>249</v>
      </c>
      <c r="G8" s="1" t="s">
        <v>49</v>
      </c>
      <c r="H8" s="1" t="s">
        <v>232</v>
      </c>
      <c r="I8" s="1" t="s">
        <v>284</v>
      </c>
      <c r="J8" s="1" t="s">
        <v>108</v>
      </c>
      <c r="K8" s="1" t="s">
        <v>16</v>
      </c>
      <c r="L8" s="5">
        <v>1911.01</v>
      </c>
      <c r="M8" s="6">
        <v>44966</v>
      </c>
      <c r="N8" s="6">
        <v>45291</v>
      </c>
      <c r="O8" s="1" t="s">
        <v>307</v>
      </c>
    </row>
    <row r="9" spans="1:15" x14ac:dyDescent="0.2">
      <c r="A9" s="4">
        <v>5</v>
      </c>
      <c r="B9" s="2" t="str">
        <f>HYPERLINK("https://my.zakupki.prom.ua/remote/dispatcher/state_purchase_view/40045113", "UA-2023-01-13-005233-a")</f>
        <v>UA-2023-01-13-005233-a</v>
      </c>
      <c r="C9" s="2" t="str">
        <f>HYPERLINK("https://my.zakupki.prom.ua/remote/dispatcher/state_contracting_view/15254198", "UA-2023-01-13-005233-a-c1")</f>
        <v>UA-2023-01-13-005233-a-c1</v>
      </c>
      <c r="D9" s="1" t="s">
        <v>185</v>
      </c>
      <c r="E9" s="1" t="s">
        <v>228</v>
      </c>
      <c r="F9" s="1" t="s">
        <v>228</v>
      </c>
      <c r="G9" s="1" t="s">
        <v>8</v>
      </c>
      <c r="H9" s="1" t="s">
        <v>232</v>
      </c>
      <c r="I9" s="1" t="s">
        <v>284</v>
      </c>
      <c r="J9" s="1" t="s">
        <v>108</v>
      </c>
      <c r="K9" s="1" t="s">
        <v>34</v>
      </c>
      <c r="L9" s="5">
        <v>4772.0200000000004</v>
      </c>
      <c r="M9" s="6">
        <v>44937</v>
      </c>
      <c r="N9" s="6">
        <v>45291</v>
      </c>
      <c r="O9" s="1" t="s">
        <v>307</v>
      </c>
    </row>
    <row r="10" spans="1:15" x14ac:dyDescent="0.2">
      <c r="A10" s="4">
        <v>6</v>
      </c>
      <c r="B10" s="2" t="str">
        <f>HYPERLINK("https://my.zakupki.prom.ua/remote/dispatcher/state_purchase_view/40048544", "UA-2023-01-13-006715-a")</f>
        <v>UA-2023-01-13-006715-a</v>
      </c>
      <c r="C10" s="2" t="str">
        <f>HYPERLINK("https://my.zakupki.prom.ua/remote/dispatcher/state_contracting_view/15255497", "UA-2023-01-13-006715-a-a1")</f>
        <v>UA-2023-01-13-006715-a-a1</v>
      </c>
      <c r="D10" s="1" t="s">
        <v>186</v>
      </c>
      <c r="E10" s="1" t="s">
        <v>0</v>
      </c>
      <c r="F10" s="1" t="s">
        <v>0</v>
      </c>
      <c r="G10" s="1" t="s">
        <v>125</v>
      </c>
      <c r="H10" s="1" t="s">
        <v>232</v>
      </c>
      <c r="I10" s="1" t="s">
        <v>284</v>
      </c>
      <c r="J10" s="1" t="s">
        <v>108</v>
      </c>
      <c r="K10" s="1" t="s">
        <v>31</v>
      </c>
      <c r="L10" s="5">
        <v>495</v>
      </c>
      <c r="M10" s="6">
        <v>44937</v>
      </c>
      <c r="N10" s="6">
        <v>45291</v>
      </c>
      <c r="O10" s="1" t="s">
        <v>307</v>
      </c>
    </row>
    <row r="11" spans="1:15" x14ac:dyDescent="0.2">
      <c r="A11" s="4">
        <v>7</v>
      </c>
      <c r="B11" s="2" t="str">
        <f>HYPERLINK("https://my.zakupki.prom.ua/remote/dispatcher/state_purchase_view/40050322", "UA-2023-01-13-007462-a")</f>
        <v>UA-2023-01-13-007462-a</v>
      </c>
      <c r="C11" s="2" t="str">
        <f>HYPERLINK("https://my.zakupki.prom.ua/remote/dispatcher/state_contracting_view/15318986", "UA-2023-01-13-007462-a-b1")</f>
        <v>UA-2023-01-13-007462-a-b1</v>
      </c>
      <c r="D11" s="1" t="s">
        <v>198</v>
      </c>
      <c r="E11" s="1" t="s">
        <v>238</v>
      </c>
      <c r="F11" s="1" t="s">
        <v>239</v>
      </c>
      <c r="G11" s="1" t="s">
        <v>132</v>
      </c>
      <c r="H11" s="1" t="s">
        <v>232</v>
      </c>
      <c r="I11" s="1" t="s">
        <v>284</v>
      </c>
      <c r="J11" s="1" t="s">
        <v>108</v>
      </c>
      <c r="K11" s="1" t="s">
        <v>38</v>
      </c>
      <c r="L11" s="5">
        <v>1696</v>
      </c>
      <c r="M11" s="6">
        <v>44937</v>
      </c>
      <c r="N11" s="6">
        <v>45291</v>
      </c>
      <c r="O11" s="1" t="s">
        <v>307</v>
      </c>
    </row>
    <row r="12" spans="1:15" x14ac:dyDescent="0.2">
      <c r="A12" s="4">
        <v>8</v>
      </c>
      <c r="B12" s="2" t="str">
        <f>HYPERLINK("https://my.zakupki.prom.ua/remote/dispatcher/state_purchase_view/41366641", "UA-2023-03-13-004979-a")</f>
        <v>UA-2023-03-13-004979-a</v>
      </c>
      <c r="C12" s="2" t="str">
        <f>HYPERLINK("https://my.zakupki.prom.ua/remote/dispatcher/state_contracting_view/15863176", "UA-2023-03-13-004979-a-c1")</f>
        <v>UA-2023-03-13-004979-a-c1</v>
      </c>
      <c r="D12" s="1" t="s">
        <v>21</v>
      </c>
      <c r="E12" s="1" t="s">
        <v>243</v>
      </c>
      <c r="F12" s="1" t="s">
        <v>243</v>
      </c>
      <c r="G12" s="1" t="s">
        <v>107</v>
      </c>
      <c r="H12" s="1" t="s">
        <v>232</v>
      </c>
      <c r="I12" s="1" t="s">
        <v>285</v>
      </c>
      <c r="J12" s="1" t="s">
        <v>121</v>
      </c>
      <c r="K12" s="1" t="s">
        <v>276</v>
      </c>
      <c r="L12" s="5">
        <v>6699</v>
      </c>
      <c r="M12" s="6">
        <v>44995</v>
      </c>
      <c r="N12" s="6">
        <v>45291</v>
      </c>
      <c r="O12" s="1" t="s">
        <v>307</v>
      </c>
    </row>
    <row r="13" spans="1:15" x14ac:dyDescent="0.2">
      <c r="A13" s="4">
        <v>9</v>
      </c>
      <c r="B13" s="2" t="str">
        <f>HYPERLINK("https://my.zakupki.prom.ua/remote/dispatcher/state_purchase_view/40669152", "UA-2023-02-07-008770-a")</f>
        <v>UA-2023-02-07-008770-a</v>
      </c>
      <c r="C13" s="2" t="str">
        <f>HYPERLINK("https://my.zakupki.prom.ua/remote/dispatcher/state_contracting_view/15540665", "UA-2023-02-07-008770-a-b1")</f>
        <v>UA-2023-02-07-008770-a-b1</v>
      </c>
      <c r="D13" s="1" t="s">
        <v>168</v>
      </c>
      <c r="E13" s="1" t="s">
        <v>206</v>
      </c>
      <c r="F13" s="1" t="s">
        <v>206</v>
      </c>
      <c r="G13" s="1" t="s">
        <v>58</v>
      </c>
      <c r="H13" s="1" t="s">
        <v>232</v>
      </c>
      <c r="I13" s="1" t="s">
        <v>284</v>
      </c>
      <c r="J13" s="1" t="s">
        <v>108</v>
      </c>
      <c r="K13" s="1" t="s">
        <v>9</v>
      </c>
      <c r="L13" s="5">
        <v>756</v>
      </c>
      <c r="M13" s="6">
        <v>44962</v>
      </c>
      <c r="N13" s="6">
        <v>45291</v>
      </c>
      <c r="O13" s="1" t="s">
        <v>307</v>
      </c>
    </row>
    <row r="14" spans="1:15" x14ac:dyDescent="0.2">
      <c r="A14" s="4">
        <v>10</v>
      </c>
      <c r="B14" s="2" t="str">
        <f>HYPERLINK("https://my.zakupki.prom.ua/remote/dispatcher/state_purchase_view/41899933", "UA-2023-04-10-005005-a")</f>
        <v>UA-2023-04-10-005005-a</v>
      </c>
      <c r="C14" s="2" t="str">
        <f>HYPERLINK("https://my.zakupki.prom.ua/remote/dispatcher/state_contracting_view/16090408", "UA-2023-04-10-005005-a-a1")</f>
        <v>UA-2023-04-10-005005-a-a1</v>
      </c>
      <c r="D14" s="1" t="s">
        <v>199</v>
      </c>
      <c r="E14" s="1" t="s">
        <v>305</v>
      </c>
      <c r="F14" s="1" t="s">
        <v>305</v>
      </c>
      <c r="G14" s="1" t="s">
        <v>126</v>
      </c>
      <c r="H14" s="1" t="s">
        <v>232</v>
      </c>
      <c r="I14" s="1" t="s">
        <v>284</v>
      </c>
      <c r="J14" s="1" t="s">
        <v>108</v>
      </c>
      <c r="K14" s="1" t="s">
        <v>13</v>
      </c>
      <c r="L14" s="5">
        <v>2589.96</v>
      </c>
      <c r="M14" s="6">
        <v>45022</v>
      </c>
      <c r="N14" s="6">
        <v>45291</v>
      </c>
      <c r="O14" s="1" t="s">
        <v>307</v>
      </c>
    </row>
    <row r="15" spans="1:15" x14ac:dyDescent="0.2">
      <c r="A15" s="4">
        <v>11</v>
      </c>
      <c r="B15" s="2" t="str">
        <f>HYPERLINK("https://my.zakupki.prom.ua/remote/dispatcher/state_purchase_view/40046422", "UA-2023-01-13-005848-a")</f>
        <v>UA-2023-01-13-005848-a</v>
      </c>
      <c r="C15" s="2" t="str">
        <f>HYPERLINK("https://my.zakupki.prom.ua/remote/dispatcher/state_contracting_view/15254732", "UA-2023-01-13-005848-a-c1")</f>
        <v>UA-2023-01-13-005848-a-c1</v>
      </c>
      <c r="D15" s="1" t="s">
        <v>193</v>
      </c>
      <c r="E15" s="1" t="s">
        <v>240</v>
      </c>
      <c r="F15" s="1" t="s">
        <v>240</v>
      </c>
      <c r="G15" s="1" t="s">
        <v>85</v>
      </c>
      <c r="H15" s="1" t="s">
        <v>232</v>
      </c>
      <c r="I15" s="1" t="s">
        <v>284</v>
      </c>
      <c r="J15" s="1" t="s">
        <v>108</v>
      </c>
      <c r="K15" s="1" t="s">
        <v>35</v>
      </c>
      <c r="L15" s="5">
        <v>880.01</v>
      </c>
      <c r="M15" s="6">
        <v>44937</v>
      </c>
      <c r="N15" s="6">
        <v>45291</v>
      </c>
      <c r="O15" s="1" t="s">
        <v>307</v>
      </c>
    </row>
    <row r="16" spans="1:15" x14ac:dyDescent="0.2">
      <c r="A16" s="4">
        <v>12</v>
      </c>
      <c r="B16" s="2" t="str">
        <f>HYPERLINK("https://my.zakupki.prom.ua/remote/dispatcher/state_purchase_view/40049325", "UA-2023-01-13-007274-a")</f>
        <v>UA-2023-01-13-007274-a</v>
      </c>
      <c r="C16" s="2" t="str">
        <f>HYPERLINK("https://my.zakupki.prom.ua/remote/dispatcher/state_contracting_view/15255666", "UA-2023-01-13-007274-a-a1")</f>
        <v>UA-2023-01-13-007274-a-a1</v>
      </c>
      <c r="D16" s="1" t="s">
        <v>146</v>
      </c>
      <c r="E16" s="1" t="s">
        <v>274</v>
      </c>
      <c r="F16" s="1" t="s">
        <v>274</v>
      </c>
      <c r="G16" s="1" t="s">
        <v>52</v>
      </c>
      <c r="H16" s="1" t="s">
        <v>232</v>
      </c>
      <c r="I16" s="1" t="s">
        <v>284</v>
      </c>
      <c r="J16" s="1" t="s">
        <v>108</v>
      </c>
      <c r="K16" s="1" t="s">
        <v>32</v>
      </c>
      <c r="L16" s="5">
        <v>214.49</v>
      </c>
      <c r="M16" s="6">
        <v>44937</v>
      </c>
      <c r="N16" s="6">
        <v>45291</v>
      </c>
      <c r="O16" s="1" t="s">
        <v>307</v>
      </c>
    </row>
    <row r="17" spans="1:15" x14ac:dyDescent="0.2">
      <c r="A17" s="4">
        <v>13</v>
      </c>
      <c r="B17" s="2" t="str">
        <f>HYPERLINK("https://my.zakupki.prom.ua/remote/dispatcher/state_purchase_view/40618926", "UA-2023-02-06-001781-a")</f>
        <v>UA-2023-02-06-001781-a</v>
      </c>
      <c r="C17" s="2" t="str">
        <f>HYPERLINK("https://my.zakupki.prom.ua/remote/dispatcher/state_contracting_view/15517173", "UA-2023-02-06-001781-a-c1")</f>
        <v>UA-2023-02-06-001781-a-c1</v>
      </c>
      <c r="D17" s="1" t="s">
        <v>188</v>
      </c>
      <c r="E17" s="1" t="s">
        <v>290</v>
      </c>
      <c r="F17" s="1" t="s">
        <v>290</v>
      </c>
      <c r="G17" s="1" t="s">
        <v>124</v>
      </c>
      <c r="H17" s="1" t="s">
        <v>232</v>
      </c>
      <c r="I17" s="1" t="s">
        <v>284</v>
      </c>
      <c r="J17" s="1" t="s">
        <v>108</v>
      </c>
      <c r="K17" s="1" t="s">
        <v>10</v>
      </c>
      <c r="L17" s="5">
        <v>986.26</v>
      </c>
      <c r="M17" s="6">
        <v>44962</v>
      </c>
      <c r="N17" s="6">
        <v>45291</v>
      </c>
      <c r="O17" s="1" t="s">
        <v>307</v>
      </c>
    </row>
    <row r="18" spans="1:15" x14ac:dyDescent="0.2">
      <c r="A18" s="4">
        <v>14</v>
      </c>
      <c r="B18" s="2" t="str">
        <f>HYPERLINK("https://my.zakupki.prom.ua/remote/dispatcher/state_purchase_view/40051200", "UA-2023-01-13-007896-a")</f>
        <v>UA-2023-01-13-007896-a</v>
      </c>
      <c r="C18" s="2" t="str">
        <f>HYPERLINK("https://my.zakupki.prom.ua/remote/dispatcher/state_contracting_view/15318902", "UA-2023-01-13-007896-a-b1")</f>
        <v>UA-2023-01-13-007896-a-b1</v>
      </c>
      <c r="D18" s="1" t="s">
        <v>145</v>
      </c>
      <c r="E18" s="1" t="s">
        <v>278</v>
      </c>
      <c r="F18" s="1" t="s">
        <v>278</v>
      </c>
      <c r="G18" s="1" t="s">
        <v>112</v>
      </c>
      <c r="H18" s="1" t="s">
        <v>232</v>
      </c>
      <c r="I18" s="1" t="s">
        <v>284</v>
      </c>
      <c r="J18" s="1" t="s">
        <v>108</v>
      </c>
      <c r="K18" s="1" t="s">
        <v>28</v>
      </c>
      <c r="L18" s="5">
        <v>2782.5</v>
      </c>
      <c r="M18" s="6">
        <v>44937</v>
      </c>
      <c r="N18" s="6">
        <v>45291</v>
      </c>
      <c r="O18" s="1" t="s">
        <v>307</v>
      </c>
    </row>
    <row r="19" spans="1:15" x14ac:dyDescent="0.2">
      <c r="A19" s="4">
        <v>15</v>
      </c>
      <c r="B19" s="2" t="str">
        <f>HYPERLINK("https://my.zakupki.prom.ua/remote/dispatcher/state_purchase_view/40805551", "UA-2023-02-13-006986-a")</f>
        <v>UA-2023-02-13-006986-a</v>
      </c>
      <c r="C19" s="2" t="str">
        <f>HYPERLINK("https://my.zakupki.prom.ua/remote/dispatcher/state_contracting_view/15604680", "UA-2023-02-13-006986-a-b1")</f>
        <v>UA-2023-02-13-006986-a-b1</v>
      </c>
      <c r="D19" s="1" t="s">
        <v>96</v>
      </c>
      <c r="E19" s="1" t="s">
        <v>237</v>
      </c>
      <c r="F19" s="1" t="s">
        <v>237</v>
      </c>
      <c r="G19" s="1" t="s">
        <v>55</v>
      </c>
      <c r="H19" s="1" t="s">
        <v>232</v>
      </c>
      <c r="I19" s="1" t="s">
        <v>284</v>
      </c>
      <c r="J19" s="1" t="s">
        <v>108</v>
      </c>
      <c r="K19" s="1" t="s">
        <v>17</v>
      </c>
      <c r="L19" s="5">
        <v>1327.8</v>
      </c>
      <c r="M19" s="6">
        <v>44966</v>
      </c>
      <c r="N19" s="6">
        <v>45291</v>
      </c>
      <c r="O19" s="1" t="s">
        <v>307</v>
      </c>
    </row>
    <row r="20" spans="1:15" x14ac:dyDescent="0.2">
      <c r="A20" s="4">
        <v>16</v>
      </c>
      <c r="B20" s="2" t="str">
        <f>HYPERLINK("https://my.zakupki.prom.ua/remote/dispatcher/state_purchase_view/41225823", "UA-2023-03-03-011305-a")</f>
        <v>UA-2023-03-03-011305-a</v>
      </c>
      <c r="C20" s="2" t="str">
        <f>HYPERLINK("https://my.zakupki.prom.ua/remote/dispatcher/state_contracting_view/15801872", "UA-2023-03-03-011305-a-b1")</f>
        <v>UA-2023-03-03-011305-a-b1</v>
      </c>
      <c r="D20" s="1" t="s">
        <v>14</v>
      </c>
      <c r="E20" s="1" t="s">
        <v>266</v>
      </c>
      <c r="F20" s="1" t="s">
        <v>268</v>
      </c>
      <c r="G20" s="1" t="s">
        <v>152</v>
      </c>
      <c r="H20" s="1" t="s">
        <v>232</v>
      </c>
      <c r="I20" s="1" t="s">
        <v>283</v>
      </c>
      <c r="J20" s="1" t="s">
        <v>104</v>
      </c>
      <c r="K20" s="1" t="s">
        <v>90</v>
      </c>
      <c r="L20" s="5">
        <v>2490</v>
      </c>
      <c r="M20" s="6">
        <v>44987</v>
      </c>
      <c r="N20" s="6">
        <v>45291</v>
      </c>
      <c r="O20" s="1" t="s">
        <v>306</v>
      </c>
    </row>
    <row r="21" spans="1:15" x14ac:dyDescent="0.2">
      <c r="A21" s="4">
        <v>17</v>
      </c>
      <c r="B21" s="2" t="str">
        <f>HYPERLINK("https://my.zakupki.prom.ua/remote/dispatcher/state_purchase_view/40668889", "UA-2023-02-07-008671-a")</f>
        <v>UA-2023-02-07-008671-a</v>
      </c>
      <c r="C21" s="2" t="str">
        <f>HYPERLINK("https://my.zakupki.prom.ua/remote/dispatcher/state_contracting_view/15540259", "UA-2023-02-07-008671-a-a1")</f>
        <v>UA-2023-02-07-008671-a-a1</v>
      </c>
      <c r="D21" s="1" t="s">
        <v>192</v>
      </c>
      <c r="E21" s="1" t="s">
        <v>299</v>
      </c>
      <c r="F21" s="1" t="s">
        <v>299</v>
      </c>
      <c r="G21" s="1" t="s">
        <v>133</v>
      </c>
      <c r="H21" s="1" t="s">
        <v>232</v>
      </c>
      <c r="I21" s="1" t="s">
        <v>284</v>
      </c>
      <c r="J21" s="1" t="s">
        <v>108</v>
      </c>
      <c r="K21" s="1" t="s">
        <v>11</v>
      </c>
      <c r="L21" s="5">
        <v>743.5</v>
      </c>
      <c r="M21" s="6">
        <v>44962</v>
      </c>
      <c r="N21" s="6">
        <v>45291</v>
      </c>
      <c r="O21" s="1" t="s">
        <v>307</v>
      </c>
    </row>
    <row r="22" spans="1:15" x14ac:dyDescent="0.2">
      <c r="A22" s="4">
        <v>18</v>
      </c>
      <c r="B22" s="2" t="str">
        <f>HYPERLINK("https://my.zakupki.prom.ua/remote/dispatcher/state_purchase_view/40051773", "UA-2023-01-13-008065-a")</f>
        <v>UA-2023-01-13-008065-a</v>
      </c>
      <c r="C22" s="2" t="str">
        <f>HYPERLINK("https://my.zakupki.prom.ua/remote/dispatcher/state_contracting_view/15256740", "UA-2023-01-13-008065-a-a1")</f>
        <v>UA-2023-01-13-008065-a-a1</v>
      </c>
      <c r="D22" s="1" t="s">
        <v>165</v>
      </c>
      <c r="E22" s="1" t="s">
        <v>230</v>
      </c>
      <c r="F22" s="1" t="s">
        <v>230</v>
      </c>
      <c r="G22" s="1" t="s">
        <v>99</v>
      </c>
      <c r="H22" s="1" t="s">
        <v>232</v>
      </c>
      <c r="I22" s="1" t="s">
        <v>284</v>
      </c>
      <c r="J22" s="1" t="s">
        <v>108</v>
      </c>
      <c r="K22" s="1" t="s">
        <v>30</v>
      </c>
      <c r="L22" s="5">
        <v>2516.59</v>
      </c>
      <c r="M22" s="6">
        <v>44937</v>
      </c>
      <c r="N22" s="6">
        <v>45291</v>
      </c>
      <c r="O22" s="1" t="s">
        <v>307</v>
      </c>
    </row>
    <row r="23" spans="1:15" x14ac:dyDescent="0.2">
      <c r="A23" s="4">
        <v>19</v>
      </c>
      <c r="B23" s="2" t="str">
        <f>HYPERLINK("https://my.zakupki.prom.ua/remote/dispatcher/state_purchase_view/40806235", "UA-2023-02-13-007286-a")</f>
        <v>UA-2023-02-13-007286-a</v>
      </c>
      <c r="C23" s="2" t="str">
        <f>HYPERLINK("https://my.zakupki.prom.ua/remote/dispatcher/state_contracting_view/15605081", "UA-2023-02-13-007286-a-b1")</f>
        <v>UA-2023-02-13-007286-a-b1</v>
      </c>
      <c r="D23" s="1" t="s">
        <v>156</v>
      </c>
      <c r="E23" s="1" t="s">
        <v>216</v>
      </c>
      <c r="F23" s="1" t="s">
        <v>216</v>
      </c>
      <c r="G23" s="1" t="s">
        <v>56</v>
      </c>
      <c r="H23" s="1" t="s">
        <v>232</v>
      </c>
      <c r="I23" s="1" t="s">
        <v>284</v>
      </c>
      <c r="J23" s="1" t="s">
        <v>108</v>
      </c>
      <c r="K23" s="1" t="s">
        <v>18</v>
      </c>
      <c r="L23" s="5">
        <v>3598</v>
      </c>
      <c r="M23" s="6">
        <v>44966</v>
      </c>
      <c r="N23" s="6">
        <v>45291</v>
      </c>
      <c r="O23" s="1" t="s">
        <v>307</v>
      </c>
    </row>
    <row r="24" spans="1:15" x14ac:dyDescent="0.2">
      <c r="A24" s="4">
        <v>20</v>
      </c>
      <c r="B24" s="2" t="str">
        <f>HYPERLINK("https://my.zakupki.prom.ua/remote/dispatcher/state_purchase_view/40050875", "UA-2023-01-13-007719-a")</f>
        <v>UA-2023-01-13-007719-a</v>
      </c>
      <c r="C24" s="2" t="str">
        <f>HYPERLINK("https://my.zakupki.prom.ua/remote/dispatcher/state_contracting_view/15256507", "UA-2023-01-13-007719-a-c1")</f>
        <v>UA-2023-01-13-007719-a-c1</v>
      </c>
      <c r="D24" s="1" t="s">
        <v>189</v>
      </c>
      <c r="E24" s="1" t="s">
        <v>222</v>
      </c>
      <c r="F24" s="1" t="s">
        <v>222</v>
      </c>
      <c r="G24" s="1" t="s">
        <v>128</v>
      </c>
      <c r="H24" s="1" t="s">
        <v>232</v>
      </c>
      <c r="I24" s="1" t="s">
        <v>284</v>
      </c>
      <c r="J24" s="1" t="s">
        <v>108</v>
      </c>
      <c r="K24" s="1" t="s">
        <v>27</v>
      </c>
      <c r="L24" s="5">
        <v>347</v>
      </c>
      <c r="M24" s="6">
        <v>44937</v>
      </c>
      <c r="N24" s="6">
        <v>45291</v>
      </c>
      <c r="O24" s="1" t="s">
        <v>307</v>
      </c>
    </row>
    <row r="25" spans="1:15" x14ac:dyDescent="0.2">
      <c r="A25" s="4">
        <v>21</v>
      </c>
      <c r="B25" s="2" t="str">
        <f>HYPERLINK("https://my.zakupki.prom.ua/remote/dispatcher/state_purchase_view/40050135", "UA-2023-01-13-007338-a")</f>
        <v>UA-2023-01-13-007338-a</v>
      </c>
      <c r="C25" s="2" t="str">
        <f>HYPERLINK("https://my.zakupki.prom.ua/remote/dispatcher/state_contracting_view/15255966", "UA-2023-01-13-007338-a-b1")</f>
        <v>UA-2023-01-13-007338-a-b1</v>
      </c>
      <c r="D25" s="1" t="s">
        <v>142</v>
      </c>
      <c r="E25" s="1" t="s">
        <v>1</v>
      </c>
      <c r="F25" s="1" t="s">
        <v>1</v>
      </c>
      <c r="G25" s="1" t="s">
        <v>115</v>
      </c>
      <c r="H25" s="1" t="s">
        <v>232</v>
      </c>
      <c r="I25" s="1" t="s">
        <v>284</v>
      </c>
      <c r="J25" s="1" t="s">
        <v>108</v>
      </c>
      <c r="K25" s="1" t="s">
        <v>40</v>
      </c>
      <c r="L25" s="5">
        <v>749.77</v>
      </c>
      <c r="M25" s="6">
        <v>44937</v>
      </c>
      <c r="N25" s="6">
        <v>45291</v>
      </c>
      <c r="O25" s="1" t="s">
        <v>307</v>
      </c>
    </row>
    <row r="26" spans="1:15" x14ac:dyDescent="0.2">
      <c r="A26" s="4">
        <v>22</v>
      </c>
      <c r="B26" s="2" t="str">
        <f>HYPERLINK("https://my.zakupki.prom.ua/remote/dispatcher/state_purchase_view/40617901", "UA-2023-02-06-001302-a")</f>
        <v>UA-2023-02-06-001302-a</v>
      </c>
      <c r="C26" s="2" t="str">
        <f>HYPERLINK("https://my.zakupki.prom.ua/remote/dispatcher/state_contracting_view/15516641", "UA-2023-02-06-001302-a-a1")</f>
        <v>UA-2023-02-06-001302-a-a1</v>
      </c>
      <c r="D26" s="1" t="s">
        <v>110</v>
      </c>
      <c r="E26" s="1" t="s">
        <v>217</v>
      </c>
      <c r="F26" s="1" t="s">
        <v>217</v>
      </c>
      <c r="G26" s="1" t="s">
        <v>56</v>
      </c>
      <c r="H26" s="1" t="s">
        <v>232</v>
      </c>
      <c r="I26" s="1" t="s">
        <v>284</v>
      </c>
      <c r="J26" s="1" t="s">
        <v>108</v>
      </c>
      <c r="K26" s="1" t="s">
        <v>7</v>
      </c>
      <c r="L26" s="5">
        <v>5047</v>
      </c>
      <c r="M26" s="6">
        <v>44960</v>
      </c>
      <c r="N26" s="6">
        <v>45291</v>
      </c>
      <c r="O26" s="1" t="s">
        <v>307</v>
      </c>
    </row>
    <row r="27" spans="1:15" x14ac:dyDescent="0.2">
      <c r="A27" s="4">
        <v>23</v>
      </c>
      <c r="B27" s="2" t="str">
        <f>HYPERLINK("https://my.zakupki.prom.ua/remote/dispatcher/state_purchase_view/41623739", "UA-2023-03-24-005986-a")</f>
        <v>UA-2023-03-24-005986-a</v>
      </c>
      <c r="C27" s="2" t="str">
        <f>HYPERLINK("https://my.zakupki.prom.ua/remote/dispatcher/state_contracting_view/15972023", "UA-2023-03-24-005986-a-b1")</f>
        <v>UA-2023-03-24-005986-a-b1</v>
      </c>
      <c r="D27" s="1" t="s">
        <v>164</v>
      </c>
      <c r="E27" s="1" t="s">
        <v>242</v>
      </c>
      <c r="F27" s="1" t="s">
        <v>231</v>
      </c>
      <c r="G27" s="1" t="s">
        <v>50</v>
      </c>
      <c r="H27" s="1" t="s">
        <v>232</v>
      </c>
      <c r="I27" s="1" t="s">
        <v>284</v>
      </c>
      <c r="J27" s="1" t="s">
        <v>108</v>
      </c>
      <c r="K27" s="1" t="s">
        <v>78</v>
      </c>
      <c r="L27" s="5">
        <v>535.02</v>
      </c>
      <c r="M27" s="6">
        <v>45008</v>
      </c>
      <c r="N27" s="6">
        <v>45291</v>
      </c>
      <c r="O27" s="1" t="s">
        <v>307</v>
      </c>
    </row>
    <row r="28" spans="1:15" x14ac:dyDescent="0.2">
      <c r="A28" s="4">
        <v>24</v>
      </c>
      <c r="B28" s="2" t="str">
        <f>HYPERLINK("https://my.zakupki.prom.ua/remote/dispatcher/state_purchase_view/40204514", "UA-2023-01-20-004692-a")</f>
        <v>UA-2023-01-20-004692-a</v>
      </c>
      <c r="C28" s="2" t="str">
        <f>HYPERLINK("https://my.zakupki.prom.ua/remote/dispatcher/state_contracting_view/15328750", "UA-2023-01-20-004692-a-c1")</f>
        <v>UA-2023-01-20-004692-a-c1</v>
      </c>
      <c r="D28" s="1" t="s">
        <v>143</v>
      </c>
      <c r="E28" s="1" t="s">
        <v>263</v>
      </c>
      <c r="F28" s="1" t="s">
        <v>263</v>
      </c>
      <c r="G28" s="1" t="s">
        <v>20</v>
      </c>
      <c r="H28" s="1" t="s">
        <v>232</v>
      </c>
      <c r="I28" s="1" t="s">
        <v>235</v>
      </c>
      <c r="J28" s="1" t="s">
        <v>4</v>
      </c>
      <c r="K28" s="1" t="s">
        <v>65</v>
      </c>
      <c r="L28" s="5">
        <v>308609</v>
      </c>
      <c r="M28" s="6">
        <v>44946</v>
      </c>
      <c r="N28" s="6">
        <v>45291</v>
      </c>
      <c r="O28" s="1" t="s">
        <v>306</v>
      </c>
    </row>
    <row r="29" spans="1:15" x14ac:dyDescent="0.2">
      <c r="A29" s="4">
        <v>25</v>
      </c>
      <c r="B29" s="2" t="str">
        <f>HYPERLINK("https://my.zakupki.prom.ua/remote/dispatcher/state_purchase_view/40669306", "UA-2023-02-07-008850-a")</f>
        <v>UA-2023-02-07-008850-a</v>
      </c>
      <c r="C29" s="2" t="str">
        <f>HYPERLINK("https://my.zakupki.prom.ua/remote/dispatcher/state_contracting_view/15540638", "UA-2023-02-07-008850-a-c1")</f>
        <v>UA-2023-02-07-008850-a-c1</v>
      </c>
      <c r="D29" s="1" t="s">
        <v>200</v>
      </c>
      <c r="E29" s="1" t="s">
        <v>214</v>
      </c>
      <c r="F29" s="1" t="s">
        <v>215</v>
      </c>
      <c r="G29" s="1" t="s">
        <v>127</v>
      </c>
      <c r="H29" s="1" t="s">
        <v>232</v>
      </c>
      <c r="I29" s="1" t="s">
        <v>284</v>
      </c>
      <c r="J29" s="1" t="s">
        <v>108</v>
      </c>
      <c r="K29" s="1" t="s">
        <v>12</v>
      </c>
      <c r="L29" s="5">
        <v>384.25</v>
      </c>
      <c r="M29" s="6">
        <v>44962</v>
      </c>
      <c r="N29" s="6">
        <v>45291</v>
      </c>
      <c r="O29" s="1" t="s">
        <v>307</v>
      </c>
    </row>
    <row r="30" spans="1:15" x14ac:dyDescent="0.2">
      <c r="A30" s="4">
        <v>26</v>
      </c>
      <c r="B30" s="2" t="str">
        <f>HYPERLINK("https://my.zakupki.prom.ua/remote/dispatcher/state_purchase_view/40739023", "UA-2023-02-09-007825-a")</f>
        <v>UA-2023-02-09-007825-a</v>
      </c>
      <c r="C30" s="2" t="str">
        <f>HYPERLINK("https://my.zakupki.prom.ua/remote/dispatcher/state_contracting_view/15573507", "UA-2023-02-09-007825-a-a1")</f>
        <v>UA-2023-02-09-007825-a-a1</v>
      </c>
      <c r="D30" s="1" t="s">
        <v>71</v>
      </c>
      <c r="E30" s="1" t="s">
        <v>262</v>
      </c>
      <c r="F30" s="1" t="s">
        <v>262</v>
      </c>
      <c r="G30" s="1" t="s">
        <v>148</v>
      </c>
      <c r="H30" s="1" t="s">
        <v>232</v>
      </c>
      <c r="I30" s="1" t="s">
        <v>235</v>
      </c>
      <c r="J30" s="1" t="s">
        <v>4</v>
      </c>
      <c r="K30" s="1" t="s">
        <v>69</v>
      </c>
      <c r="L30" s="5">
        <v>20227</v>
      </c>
      <c r="M30" s="6">
        <v>44964</v>
      </c>
      <c r="N30" s="6">
        <v>45291</v>
      </c>
      <c r="O30" s="1" t="s">
        <v>306</v>
      </c>
    </row>
    <row r="31" spans="1:15" x14ac:dyDescent="0.2">
      <c r="A31" s="4">
        <v>27</v>
      </c>
      <c r="B31" s="2" t="str">
        <f>HYPERLINK("https://my.zakupki.prom.ua/remote/dispatcher/state_purchase_view/40025194", "UA-2023-01-12-007131-a")</f>
        <v>UA-2023-01-12-007131-a</v>
      </c>
      <c r="C31" s="2" t="str">
        <f>HYPERLINK("https://my.zakupki.prom.ua/remote/dispatcher/state_contracting_view/15245665", "UA-2023-01-12-007131-a-b1")</f>
        <v>UA-2023-01-12-007131-a-b1</v>
      </c>
      <c r="D31" s="1" t="s">
        <v>162</v>
      </c>
      <c r="E31" s="1" t="s">
        <v>244</v>
      </c>
      <c r="F31" s="1" t="s">
        <v>244</v>
      </c>
      <c r="G31" s="1" t="s">
        <v>135</v>
      </c>
      <c r="H31" s="1" t="s">
        <v>232</v>
      </c>
      <c r="I31" s="1" t="s">
        <v>284</v>
      </c>
      <c r="J31" s="1" t="s">
        <v>108</v>
      </c>
      <c r="K31" s="1" t="s">
        <v>33</v>
      </c>
      <c r="L31" s="5">
        <v>928.02</v>
      </c>
      <c r="M31" s="6">
        <v>44937</v>
      </c>
      <c r="N31" s="6">
        <v>45291</v>
      </c>
      <c r="O31" s="1" t="s">
        <v>307</v>
      </c>
    </row>
    <row r="32" spans="1:15" x14ac:dyDescent="0.2">
      <c r="A32" s="4">
        <v>28</v>
      </c>
      <c r="B32" s="2" t="str">
        <f>HYPERLINK("https://my.zakupki.prom.ua/remote/dispatcher/state_purchase_view/40019760", "UA-2023-01-12-004742-a")</f>
        <v>UA-2023-01-12-004742-a</v>
      </c>
      <c r="C32" s="2" t="str">
        <f>HYPERLINK("https://my.zakupki.prom.ua/remote/dispatcher/state_contracting_view/15243415", "UA-2023-01-12-004742-a-b1")</f>
        <v>UA-2023-01-12-004742-a-b1</v>
      </c>
      <c r="D32" s="1" t="s">
        <v>22</v>
      </c>
      <c r="E32" s="1" t="s">
        <v>265</v>
      </c>
      <c r="F32" s="1" t="s">
        <v>264</v>
      </c>
      <c r="G32" s="1" t="s">
        <v>138</v>
      </c>
      <c r="H32" s="1" t="s">
        <v>232</v>
      </c>
      <c r="I32" s="1" t="s">
        <v>211</v>
      </c>
      <c r="J32" s="1" t="s">
        <v>73</v>
      </c>
      <c r="K32" s="1" t="s">
        <v>41</v>
      </c>
      <c r="L32" s="5">
        <v>440</v>
      </c>
      <c r="M32" s="6">
        <v>44938</v>
      </c>
      <c r="N32" s="6">
        <v>45291</v>
      </c>
      <c r="O32" s="1" t="s">
        <v>307</v>
      </c>
    </row>
    <row r="33" spans="1:15" x14ac:dyDescent="0.2">
      <c r="A33" s="4">
        <v>29</v>
      </c>
      <c r="B33" s="2" t="str">
        <f>HYPERLINK("https://my.zakupki.prom.ua/remote/dispatcher/state_purchase_view/40050648", "UA-2023-01-13-007594-a")</f>
        <v>UA-2023-01-13-007594-a</v>
      </c>
      <c r="C33" s="2" t="str">
        <f>HYPERLINK("https://my.zakupki.prom.ua/remote/dispatcher/state_contracting_view/15256170", "UA-2023-01-13-007594-a-a1")</f>
        <v>UA-2023-01-13-007594-a-a1</v>
      </c>
      <c r="D33" s="1" t="s">
        <v>187</v>
      </c>
      <c r="E33" s="1" t="s">
        <v>253</v>
      </c>
      <c r="F33" s="1" t="s">
        <v>253</v>
      </c>
      <c r="G33" s="1" t="s">
        <v>62</v>
      </c>
      <c r="H33" s="1" t="s">
        <v>232</v>
      </c>
      <c r="I33" s="1" t="s">
        <v>284</v>
      </c>
      <c r="J33" s="1" t="s">
        <v>108</v>
      </c>
      <c r="K33" s="1" t="s">
        <v>39</v>
      </c>
      <c r="L33" s="5">
        <v>1298.54</v>
      </c>
      <c r="M33" s="6">
        <v>44937</v>
      </c>
      <c r="N33" s="6">
        <v>45291</v>
      </c>
      <c r="O33" s="1" t="s">
        <v>307</v>
      </c>
    </row>
    <row r="34" spans="1:15" x14ac:dyDescent="0.2">
      <c r="A34" s="4">
        <v>30</v>
      </c>
      <c r="B34" s="2" t="str">
        <f>HYPERLINK("https://my.zakupki.prom.ua/remote/dispatcher/state_purchase_view/40051058", "UA-2023-01-13-007793-a")</f>
        <v>UA-2023-01-13-007793-a</v>
      </c>
      <c r="C34" s="2" t="str">
        <f>HYPERLINK("https://my.zakupki.prom.ua/remote/dispatcher/state_contracting_view/15318905", "UA-2023-01-13-007793-a-a1")</f>
        <v>UA-2023-01-13-007793-a-a1</v>
      </c>
      <c r="D34" s="1" t="s">
        <v>175</v>
      </c>
      <c r="E34" s="1" t="s">
        <v>254</v>
      </c>
      <c r="F34" s="1" t="s">
        <v>254</v>
      </c>
      <c r="G34" s="1" t="s">
        <v>116</v>
      </c>
      <c r="H34" s="1" t="s">
        <v>232</v>
      </c>
      <c r="I34" s="1" t="s">
        <v>284</v>
      </c>
      <c r="J34" s="1" t="s">
        <v>108</v>
      </c>
      <c r="K34" s="1" t="s">
        <v>29</v>
      </c>
      <c r="L34" s="5">
        <v>2664.64</v>
      </c>
      <c r="M34" s="6">
        <v>44937</v>
      </c>
      <c r="N34" s="6">
        <v>45291</v>
      </c>
      <c r="O34" s="1" t="s">
        <v>307</v>
      </c>
    </row>
    <row r="35" spans="1:15" x14ac:dyDescent="0.2">
      <c r="A35" s="4">
        <v>31</v>
      </c>
      <c r="B35" s="2" t="str">
        <f>HYPERLINK("https://my.zakupki.prom.ua/remote/dispatcher/state_purchase_view/41623322", "UA-2023-03-24-005766-a")</f>
        <v>UA-2023-03-24-005766-a</v>
      </c>
      <c r="C35" s="2" t="str">
        <f>HYPERLINK("https://my.zakupki.prom.ua/remote/dispatcher/state_contracting_view/15971857", "UA-2023-03-24-005766-a-b1")</f>
        <v>UA-2023-03-24-005766-a-b1</v>
      </c>
      <c r="D35" s="1" t="s">
        <v>167</v>
      </c>
      <c r="E35" s="1" t="s">
        <v>303</v>
      </c>
      <c r="F35" s="1" t="s">
        <v>303</v>
      </c>
      <c r="G35" s="1" t="s">
        <v>51</v>
      </c>
      <c r="H35" s="1" t="s">
        <v>232</v>
      </c>
      <c r="I35" s="1" t="s">
        <v>284</v>
      </c>
      <c r="J35" s="1" t="s">
        <v>108</v>
      </c>
      <c r="K35" s="1" t="s">
        <v>80</v>
      </c>
      <c r="L35" s="5">
        <v>2358.7199999999998</v>
      </c>
      <c r="M35" s="6">
        <v>45008</v>
      </c>
      <c r="N35" s="6">
        <v>45291</v>
      </c>
      <c r="O35" s="1" t="s">
        <v>307</v>
      </c>
    </row>
    <row r="36" spans="1:15" x14ac:dyDescent="0.2">
      <c r="A36" s="4">
        <v>32</v>
      </c>
      <c r="B36" s="2" t="str">
        <f>HYPERLINK("https://my.zakupki.prom.ua/remote/dispatcher/state_purchase_view/40601419", "UA-2023-02-03-011973-a")</f>
        <v>UA-2023-02-03-011973-a</v>
      </c>
      <c r="C36" s="2" t="str">
        <f>HYPERLINK("https://my.zakupki.prom.ua/remote/dispatcher/state_contracting_view/15508986", "UA-2023-02-03-011973-a-a1")</f>
        <v>UA-2023-02-03-011973-a-a1</v>
      </c>
      <c r="D36" s="1" t="s">
        <v>95</v>
      </c>
      <c r="E36" s="1" t="s">
        <v>269</v>
      </c>
      <c r="F36" s="1" t="s">
        <v>270</v>
      </c>
      <c r="G36" s="1" t="s">
        <v>153</v>
      </c>
      <c r="H36" s="1" t="s">
        <v>232</v>
      </c>
      <c r="I36" s="1" t="s">
        <v>288</v>
      </c>
      <c r="J36" s="1" t="s">
        <v>118</v>
      </c>
      <c r="K36" s="1" t="s">
        <v>77</v>
      </c>
      <c r="L36" s="5">
        <v>5760</v>
      </c>
      <c r="M36" s="6">
        <v>44960</v>
      </c>
      <c r="N36" s="6">
        <v>45291</v>
      </c>
      <c r="O36" s="1" t="s">
        <v>306</v>
      </c>
    </row>
    <row r="37" spans="1:15" x14ac:dyDescent="0.2">
      <c r="A37" s="4">
        <v>33</v>
      </c>
      <c r="B37" s="2" t="str">
        <f>HYPERLINK("https://my.zakupki.prom.ua/remote/dispatcher/state_purchase_view/40024588", "UA-2023-01-12-006893-a")</f>
        <v>UA-2023-01-12-006893-a</v>
      </c>
      <c r="C37" s="2" t="str">
        <f>HYPERLINK("https://my.zakupki.prom.ua/remote/dispatcher/state_contracting_view/15245434", "UA-2023-01-12-006893-a-b1")</f>
        <v>UA-2023-01-12-006893-a-b1</v>
      </c>
      <c r="D37" s="1" t="s">
        <v>97</v>
      </c>
      <c r="E37" s="1" t="s">
        <v>257</v>
      </c>
      <c r="F37" s="1" t="s">
        <v>257</v>
      </c>
      <c r="G37" s="1" t="s">
        <v>134</v>
      </c>
      <c r="H37" s="1" t="s">
        <v>232</v>
      </c>
      <c r="I37" s="1" t="s">
        <v>284</v>
      </c>
      <c r="J37" s="1" t="s">
        <v>108</v>
      </c>
      <c r="K37" s="1" t="s">
        <v>26</v>
      </c>
      <c r="L37" s="5">
        <v>1903.99</v>
      </c>
      <c r="M37" s="6">
        <v>44937</v>
      </c>
      <c r="N37" s="6">
        <v>45291</v>
      </c>
      <c r="O37" s="1" t="s">
        <v>307</v>
      </c>
    </row>
    <row r="38" spans="1:15" x14ac:dyDescent="0.2">
      <c r="A38" s="4">
        <v>34</v>
      </c>
      <c r="B38" s="2" t="str">
        <f>HYPERLINK("https://my.zakupki.prom.ua/remote/dispatcher/state_purchase_view/40805052", "UA-2023-02-13-006745-a")</f>
        <v>UA-2023-02-13-006745-a</v>
      </c>
      <c r="C38" s="2" t="str">
        <f>HYPERLINK("https://my.zakupki.prom.ua/remote/dispatcher/state_contracting_view/15604519", "UA-2023-02-13-006745-a-b1")</f>
        <v>UA-2023-02-13-006745-a-b1</v>
      </c>
      <c r="D38" s="1" t="s">
        <v>122</v>
      </c>
      <c r="E38" s="1" t="s">
        <v>236</v>
      </c>
      <c r="F38" s="1" t="s">
        <v>236</v>
      </c>
      <c r="G38" s="1" t="s">
        <v>100</v>
      </c>
      <c r="H38" s="1" t="s">
        <v>232</v>
      </c>
      <c r="I38" s="1" t="s">
        <v>284</v>
      </c>
      <c r="J38" s="1" t="s">
        <v>108</v>
      </c>
      <c r="K38" s="1" t="s">
        <v>19</v>
      </c>
      <c r="L38" s="5">
        <v>233.33</v>
      </c>
      <c r="M38" s="6">
        <v>44966</v>
      </c>
      <c r="N38" s="6">
        <v>45291</v>
      </c>
      <c r="O38" s="1" t="s">
        <v>306</v>
      </c>
    </row>
    <row r="39" spans="1:15" x14ac:dyDescent="0.2">
      <c r="A39" s="4">
        <v>35</v>
      </c>
      <c r="B39" s="2" t="str">
        <f>HYPERLINK("https://my.zakupki.prom.ua/remote/dispatcher/state_purchase_view/37788461", "UA-2022-10-03-005053-a")</f>
        <v>UA-2022-10-03-005053-a</v>
      </c>
      <c r="C39" s="2" t="str">
        <f>HYPERLINK("https://my.zakupki.prom.ua/remote/dispatcher/state_contracting_view/14183843", "UA-2022-10-03-005053-a-a1")</f>
        <v>UA-2022-10-03-005053-a-a1</v>
      </c>
      <c r="D39" s="1" t="s">
        <v>94</v>
      </c>
      <c r="E39" s="1" t="s">
        <v>248</v>
      </c>
      <c r="F39" s="1" t="s">
        <v>248</v>
      </c>
      <c r="G39" s="1" t="s">
        <v>149</v>
      </c>
      <c r="H39" s="1" t="s">
        <v>232</v>
      </c>
      <c r="I39" s="1" t="s">
        <v>251</v>
      </c>
      <c r="J39" s="1" t="s">
        <v>109</v>
      </c>
      <c r="K39" s="1" t="s">
        <v>46</v>
      </c>
      <c r="L39" s="5">
        <v>2995.2</v>
      </c>
      <c r="M39" s="6">
        <v>44837</v>
      </c>
      <c r="N39" s="6">
        <v>45201</v>
      </c>
      <c r="O39" s="1" t="s">
        <v>306</v>
      </c>
    </row>
    <row r="40" spans="1:15" x14ac:dyDescent="0.2">
      <c r="A40" s="4">
        <v>36</v>
      </c>
      <c r="B40" s="2" t="str">
        <f>HYPERLINK("https://my.zakupki.prom.ua/remote/dispatcher/state_purchase_view/37788995", "UA-2022-10-03-005308-a")</f>
        <v>UA-2022-10-03-005308-a</v>
      </c>
      <c r="C40" s="2" t="str">
        <f>HYPERLINK("https://my.zakupki.prom.ua/remote/dispatcher/state_contracting_view/14184202", "UA-2022-10-03-005308-a-b1")</f>
        <v>UA-2022-10-03-005308-a-b1</v>
      </c>
      <c r="D40" s="1" t="s">
        <v>196</v>
      </c>
      <c r="E40" s="1" t="s">
        <v>229</v>
      </c>
      <c r="F40" s="1" t="s">
        <v>229</v>
      </c>
      <c r="G40" s="1" t="s">
        <v>150</v>
      </c>
      <c r="H40" s="1" t="s">
        <v>232</v>
      </c>
      <c r="I40" s="1" t="s">
        <v>251</v>
      </c>
      <c r="J40" s="1" t="s">
        <v>109</v>
      </c>
      <c r="K40" s="1" t="s">
        <v>47</v>
      </c>
      <c r="L40" s="5">
        <v>2000</v>
      </c>
      <c r="M40" s="6">
        <v>44684</v>
      </c>
      <c r="N40" s="6">
        <v>45201</v>
      </c>
      <c r="O40" s="1" t="s">
        <v>306</v>
      </c>
    </row>
    <row r="41" spans="1:15" x14ac:dyDescent="0.2">
      <c r="A41" s="4">
        <v>37</v>
      </c>
      <c r="B41" s="2" t="str">
        <f>HYPERLINK("https://my.zakupki.prom.ua/remote/dispatcher/state_purchase_view/37312885", "UA-2022-09-01-007114-a")</f>
        <v>UA-2022-09-01-007114-a</v>
      </c>
      <c r="C41" s="2" t="str">
        <f>HYPERLINK("https://my.zakupki.prom.ua/remote/dispatcher/state_contracting_view/13950817", "UA-2022-09-01-007114-a-b1")</f>
        <v>UA-2022-09-01-007114-a-b1</v>
      </c>
      <c r="D41" s="1" t="s">
        <v>191</v>
      </c>
      <c r="E41" s="1" t="s">
        <v>252</v>
      </c>
      <c r="F41" s="1" t="s">
        <v>252</v>
      </c>
      <c r="G41" s="1" t="s">
        <v>137</v>
      </c>
      <c r="H41" s="1" t="s">
        <v>232</v>
      </c>
      <c r="I41" s="1" t="s">
        <v>286</v>
      </c>
      <c r="J41" s="1" t="s">
        <v>130</v>
      </c>
      <c r="K41" s="1" t="s">
        <v>89</v>
      </c>
      <c r="L41" s="5">
        <v>889</v>
      </c>
      <c r="M41" s="6">
        <v>44805</v>
      </c>
      <c r="N41" s="6">
        <v>45169</v>
      </c>
      <c r="O41" s="1" t="s">
        <v>307</v>
      </c>
    </row>
    <row r="42" spans="1:15" x14ac:dyDescent="0.2">
      <c r="A42" s="4">
        <v>38</v>
      </c>
      <c r="B42" s="2" t="str">
        <f>HYPERLINK("https://my.zakupki.prom.ua/remote/dispatcher/state_purchase_view/36381358", "UA-2022-06-15-002892-a")</f>
        <v>UA-2022-06-15-002892-a</v>
      </c>
      <c r="C42" s="2" t="str">
        <f>HYPERLINK("https://my.zakupki.prom.ua/remote/dispatcher/state_contracting_view/13503773", "UA-2022-06-15-002892-a-b1")</f>
        <v>UA-2022-06-15-002892-a-b1</v>
      </c>
      <c r="D42" s="1" t="s">
        <v>171</v>
      </c>
      <c r="E42" s="1" t="s">
        <v>207</v>
      </c>
      <c r="F42" s="1" t="s">
        <v>207</v>
      </c>
      <c r="G42" s="1" t="s">
        <v>154</v>
      </c>
      <c r="H42" s="1" t="s">
        <v>232</v>
      </c>
      <c r="I42" s="1" t="s">
        <v>213</v>
      </c>
      <c r="J42" s="1" t="s">
        <v>117</v>
      </c>
      <c r="K42" s="1" t="s">
        <v>181</v>
      </c>
      <c r="L42" s="5">
        <v>2000</v>
      </c>
      <c r="M42" s="6">
        <v>44725</v>
      </c>
      <c r="N42" s="6">
        <v>45118</v>
      </c>
      <c r="O42" s="1" t="s">
        <v>306</v>
      </c>
    </row>
    <row r="43" spans="1:15" x14ac:dyDescent="0.2">
      <c r="A43" s="4">
        <v>39</v>
      </c>
      <c r="B43" s="2" t="str">
        <f>HYPERLINK("https://my.zakupki.prom.ua/remote/dispatcher/state_purchase_view/36381506", "UA-2022-06-15-002877-a")</f>
        <v>UA-2022-06-15-002877-a</v>
      </c>
      <c r="C43" s="2" t="str">
        <f>HYPERLINK("https://my.zakupki.prom.ua/remote/dispatcher/state_contracting_view/13503764", "UA-2022-06-15-002877-a-b1")</f>
        <v>UA-2022-06-15-002877-a-b1</v>
      </c>
      <c r="D43" s="1" t="s">
        <v>140</v>
      </c>
      <c r="E43" s="1" t="s">
        <v>208</v>
      </c>
      <c r="F43" s="1" t="s">
        <v>208</v>
      </c>
      <c r="G43" s="1" t="s">
        <v>154</v>
      </c>
      <c r="H43" s="1" t="s">
        <v>232</v>
      </c>
      <c r="I43" s="1" t="s">
        <v>213</v>
      </c>
      <c r="J43" s="1" t="s">
        <v>117</v>
      </c>
      <c r="K43" s="1" t="s">
        <v>182</v>
      </c>
      <c r="L43" s="5">
        <v>320</v>
      </c>
      <c r="M43" s="6">
        <v>44725</v>
      </c>
      <c r="N43" s="6">
        <v>45112</v>
      </c>
      <c r="O43" s="1" t="s">
        <v>306</v>
      </c>
    </row>
    <row r="44" spans="1:15" x14ac:dyDescent="0.2">
      <c r="A44" s="4">
        <v>40</v>
      </c>
      <c r="B44" s="2" t="str">
        <f>HYPERLINK("https://my.zakupki.prom.ua/remote/dispatcher/state_purchase_view/42838451", "UA-2023-05-25-006387-a")</f>
        <v>UA-2023-05-25-006387-a</v>
      </c>
      <c r="C44" s="2" t="str">
        <f>HYPERLINK("https://my.zakupki.prom.ua/remote/dispatcher/state_contracting_view/16515326", "UA-2023-05-25-006387-a-a1")</f>
        <v>UA-2023-05-25-006387-a-a1</v>
      </c>
      <c r="D44" s="1" t="s">
        <v>131</v>
      </c>
      <c r="E44" s="1" t="s">
        <v>179</v>
      </c>
      <c r="F44" s="1" t="s">
        <v>179</v>
      </c>
      <c r="G44" s="1" t="s">
        <v>105</v>
      </c>
      <c r="H44" s="1" t="s">
        <v>232</v>
      </c>
      <c r="I44" s="1" t="s">
        <v>221</v>
      </c>
      <c r="J44" s="1" t="s">
        <v>93</v>
      </c>
      <c r="K44" s="1" t="s">
        <v>81</v>
      </c>
      <c r="L44" s="5">
        <v>1895</v>
      </c>
      <c r="M44" s="6">
        <v>45069</v>
      </c>
      <c r="N44" s="6">
        <v>45107</v>
      </c>
      <c r="O44" s="1" t="s">
        <v>306</v>
      </c>
    </row>
    <row r="45" spans="1:15" x14ac:dyDescent="0.2">
      <c r="A45" s="4">
        <v>41</v>
      </c>
      <c r="B45" s="2" t="str">
        <f>HYPERLINK("https://my.zakupki.prom.ua/remote/dispatcher/state_purchase_view/42838229", "UA-2023-05-25-006309-a")</f>
        <v>UA-2023-05-25-006309-a</v>
      </c>
      <c r="C45" s="2" t="str">
        <f>HYPERLINK("https://my.zakupki.prom.ua/remote/dispatcher/state_contracting_view/16515339", "UA-2023-05-25-006309-a-a1")</f>
        <v>UA-2023-05-25-006309-a-a1</v>
      </c>
      <c r="D45" s="1" t="s">
        <v>173</v>
      </c>
      <c r="E45" s="1" t="s">
        <v>277</v>
      </c>
      <c r="F45" s="1" t="s">
        <v>273</v>
      </c>
      <c r="G45" s="1" t="s">
        <v>102</v>
      </c>
      <c r="H45" s="1" t="s">
        <v>232</v>
      </c>
      <c r="I45" s="1" t="s">
        <v>221</v>
      </c>
      <c r="J45" s="1" t="s">
        <v>93</v>
      </c>
      <c r="K45" s="1" t="s">
        <v>79</v>
      </c>
      <c r="L45" s="5">
        <v>25473</v>
      </c>
      <c r="M45" s="6">
        <v>45069</v>
      </c>
      <c r="N45" s="6">
        <v>45107</v>
      </c>
      <c r="O45" s="1" t="s">
        <v>306</v>
      </c>
    </row>
    <row r="46" spans="1:15" x14ac:dyDescent="0.2">
      <c r="A46" s="4">
        <v>42</v>
      </c>
      <c r="B46" s="2" t="str">
        <f>HYPERLINK("https://my.zakupki.prom.ua/remote/dispatcher/state_purchase_view/42465806", "UA-2023-05-09-009122-a")</f>
        <v>UA-2023-05-09-009122-a</v>
      </c>
      <c r="C46" s="2" t="str">
        <f>HYPERLINK("https://my.zakupki.prom.ua/remote/dispatcher/state_contracting_view/16342132", "UA-2023-05-09-009122-a-a1")</f>
        <v>UA-2023-05-09-009122-a-a1</v>
      </c>
      <c r="D46" s="1" t="s">
        <v>201</v>
      </c>
      <c r="E46" s="1" t="s">
        <v>220</v>
      </c>
      <c r="F46" s="1" t="s">
        <v>220</v>
      </c>
      <c r="G46" s="1" t="s">
        <v>55</v>
      </c>
      <c r="H46" s="1" t="s">
        <v>232</v>
      </c>
      <c r="I46" s="1" t="s">
        <v>298</v>
      </c>
      <c r="J46" s="1" t="s">
        <v>64</v>
      </c>
      <c r="K46" s="1" t="s">
        <v>98</v>
      </c>
      <c r="L46" s="5">
        <v>2100</v>
      </c>
      <c r="M46" s="6">
        <v>45051</v>
      </c>
      <c r="N46" s="6">
        <v>45077</v>
      </c>
      <c r="O46" s="1" t="s">
        <v>306</v>
      </c>
    </row>
    <row r="47" spans="1:15" x14ac:dyDescent="0.2">
      <c r="A47" s="4">
        <v>43</v>
      </c>
      <c r="B47" s="2" t="str">
        <f>HYPERLINK("https://my.zakupki.prom.ua/remote/dispatcher/state_purchase_view/42750052", "UA-2023-05-22-009074-a")</f>
        <v>UA-2023-05-22-009074-a</v>
      </c>
      <c r="C47" s="2" t="str">
        <f>HYPERLINK("https://my.zakupki.prom.ua/remote/dispatcher/state_contracting_view/16473655", "UA-2023-05-22-009074-a-c1")</f>
        <v>UA-2023-05-22-009074-a-c1</v>
      </c>
      <c r="D47" s="1" t="s">
        <v>23</v>
      </c>
      <c r="E47" s="1" t="s">
        <v>279</v>
      </c>
      <c r="F47" s="1" t="s">
        <v>279</v>
      </c>
      <c r="G47" s="1" t="s">
        <v>60</v>
      </c>
      <c r="H47" s="1" t="s">
        <v>232</v>
      </c>
      <c r="I47" s="1" t="s">
        <v>302</v>
      </c>
      <c r="J47" s="1" t="s">
        <v>119</v>
      </c>
      <c r="K47" s="1" t="s">
        <v>45</v>
      </c>
      <c r="L47" s="5">
        <v>1001</v>
      </c>
      <c r="M47" s="6">
        <v>45062</v>
      </c>
      <c r="N47" s="6">
        <v>45077</v>
      </c>
      <c r="O47" s="1" t="s">
        <v>306</v>
      </c>
    </row>
    <row r="48" spans="1:15" x14ac:dyDescent="0.2">
      <c r="A48" s="4">
        <v>44</v>
      </c>
      <c r="B48" s="2" t="str">
        <f>HYPERLINK("https://my.zakupki.prom.ua/remote/dispatcher/state_purchase_view/41567489", "UA-2023-03-22-005907-a")</f>
        <v>UA-2023-03-22-005907-a</v>
      </c>
      <c r="C48" s="2" t="str">
        <f>HYPERLINK("https://my.zakupki.prom.ua/remote/dispatcher/state_contracting_view/15948235", "UA-2023-03-22-005907-a-c1")</f>
        <v>UA-2023-03-22-005907-a-c1</v>
      </c>
      <c r="D48" s="1" t="s">
        <v>161</v>
      </c>
      <c r="E48" s="1" t="s">
        <v>227</v>
      </c>
      <c r="F48" s="1" t="s">
        <v>227</v>
      </c>
      <c r="G48" s="1" t="s">
        <v>111</v>
      </c>
      <c r="H48" s="1" t="s">
        <v>232</v>
      </c>
      <c r="I48" s="1" t="s">
        <v>287</v>
      </c>
      <c r="J48" s="1" t="s">
        <v>106</v>
      </c>
      <c r="K48" s="1" t="s">
        <v>24</v>
      </c>
      <c r="L48" s="5">
        <v>1382.02</v>
      </c>
      <c r="M48" s="6">
        <v>45005</v>
      </c>
      <c r="N48" s="6">
        <v>45016</v>
      </c>
      <c r="O48" s="1" t="s">
        <v>307</v>
      </c>
    </row>
    <row r="49" spans="1:15" x14ac:dyDescent="0.2">
      <c r="A49" s="4">
        <v>45</v>
      </c>
      <c r="B49" s="2" t="str">
        <f>HYPERLINK("https://my.zakupki.prom.ua/remote/dispatcher/state_purchase_view/41624103", "UA-2023-03-24-006116-a")</f>
        <v>UA-2023-03-24-006116-a</v>
      </c>
      <c r="C49" s="2" t="str">
        <f>HYPERLINK("https://my.zakupki.prom.ua/remote/dispatcher/state_contracting_view/15972091", "UA-2023-03-24-006116-a-a1")</f>
        <v>UA-2023-03-24-006116-a-a1</v>
      </c>
      <c r="D49" s="1" t="s">
        <v>166</v>
      </c>
      <c r="E49" s="1" t="s">
        <v>261</v>
      </c>
      <c r="F49" s="1" t="s">
        <v>261</v>
      </c>
      <c r="G49" s="1" t="s">
        <v>159</v>
      </c>
      <c r="H49" s="1" t="s">
        <v>232</v>
      </c>
      <c r="I49" s="1" t="s">
        <v>224</v>
      </c>
      <c r="J49" s="1" t="s">
        <v>101</v>
      </c>
      <c r="K49" s="1" t="s">
        <v>74</v>
      </c>
      <c r="L49" s="5">
        <v>650</v>
      </c>
      <c r="M49" s="6">
        <v>45007</v>
      </c>
      <c r="N49" s="6">
        <v>45016</v>
      </c>
      <c r="O49" s="1" t="s">
        <v>307</v>
      </c>
    </row>
    <row r="50" spans="1:15" x14ac:dyDescent="0.2">
      <c r="A50" s="4">
        <v>46</v>
      </c>
      <c r="B50" s="2" t="str">
        <f>HYPERLINK("https://my.zakupki.prom.ua/remote/dispatcher/state_purchase_view/41482304", "UA-2023-03-17-005667-a")</f>
        <v>UA-2023-03-17-005667-a</v>
      </c>
      <c r="C50" s="2" t="str">
        <f>HYPERLINK("https://my.zakupki.prom.ua/remote/dispatcher/state_contracting_view/15917268", "UA-2023-03-17-005667-a-a1")</f>
        <v>UA-2023-03-17-005667-a-a1</v>
      </c>
      <c r="D50" s="1" t="s">
        <v>172</v>
      </c>
      <c r="E50" s="1" t="s">
        <v>258</v>
      </c>
      <c r="F50" s="1" t="s">
        <v>258</v>
      </c>
      <c r="G50" s="1" t="s">
        <v>160</v>
      </c>
      <c r="H50" s="1" t="s">
        <v>232</v>
      </c>
      <c r="I50" s="1" t="s">
        <v>246</v>
      </c>
      <c r="J50" s="1" t="s">
        <v>88</v>
      </c>
      <c r="K50" s="1" t="s">
        <v>44</v>
      </c>
      <c r="L50" s="5">
        <v>824.16</v>
      </c>
      <c r="M50" s="6">
        <v>44999</v>
      </c>
      <c r="N50" s="6">
        <v>45016</v>
      </c>
      <c r="O50" s="1" t="s">
        <v>307</v>
      </c>
    </row>
    <row r="51" spans="1:15" x14ac:dyDescent="0.2">
      <c r="A51" s="4">
        <v>47</v>
      </c>
      <c r="B51" s="2" t="str">
        <f>HYPERLINK("https://my.zakupki.prom.ua/remote/dispatcher/state_purchase_view/41053573", "UA-2023-02-23-006269-a")</f>
        <v>UA-2023-02-23-006269-a</v>
      </c>
      <c r="C51" s="2" t="str">
        <f>HYPERLINK("https://my.zakupki.prom.ua/remote/dispatcher/state_contracting_view/15723918", "UA-2023-02-23-006269-a-c1")</f>
        <v>UA-2023-02-23-006269-a-c1</v>
      </c>
      <c r="D51" s="1" t="s">
        <v>184</v>
      </c>
      <c r="E51" s="1" t="s">
        <v>210</v>
      </c>
      <c r="F51" s="1" t="s">
        <v>209</v>
      </c>
      <c r="G51" s="1" t="s">
        <v>48</v>
      </c>
      <c r="H51" s="1" t="s">
        <v>232</v>
      </c>
      <c r="I51" s="1" t="s">
        <v>212</v>
      </c>
      <c r="J51" s="1" t="s">
        <v>70</v>
      </c>
      <c r="K51" s="1" t="s">
        <v>83</v>
      </c>
      <c r="L51" s="5">
        <v>535</v>
      </c>
      <c r="M51" s="6">
        <v>44979</v>
      </c>
      <c r="N51" s="6">
        <v>44985</v>
      </c>
      <c r="O51" s="1" t="s">
        <v>307</v>
      </c>
    </row>
    <row r="52" spans="1:15" x14ac:dyDescent="0.2">
      <c r="A52" s="4">
        <v>48</v>
      </c>
      <c r="B52" s="2" t="str">
        <f>HYPERLINK("https://my.zakupki.prom.ua/remote/dispatcher/state_purchase_view/40882979", "UA-2023-02-15-012592-a")</f>
        <v>UA-2023-02-15-012592-a</v>
      </c>
      <c r="C52" s="2" t="str">
        <f>HYPERLINK("https://my.zakupki.prom.ua/remote/dispatcher/state_contracting_view/15641481", "UA-2023-02-15-012592-a-c1")</f>
        <v>UA-2023-02-15-012592-a-c1</v>
      </c>
      <c r="D52" s="1" t="s">
        <v>178</v>
      </c>
      <c r="E52" s="1" t="s">
        <v>223</v>
      </c>
      <c r="F52" s="1" t="s">
        <v>223</v>
      </c>
      <c r="G52" s="1" t="s">
        <v>53</v>
      </c>
      <c r="H52" s="1" t="s">
        <v>232</v>
      </c>
      <c r="I52" s="1" t="s">
        <v>212</v>
      </c>
      <c r="J52" s="1" t="s">
        <v>70</v>
      </c>
      <c r="K52" s="1" t="s">
        <v>43</v>
      </c>
      <c r="L52" s="5">
        <v>1300</v>
      </c>
      <c r="M52" s="6">
        <v>44970</v>
      </c>
      <c r="N52" s="6">
        <v>44985</v>
      </c>
      <c r="O52" s="1" t="s">
        <v>307</v>
      </c>
    </row>
    <row r="53" spans="1:15" x14ac:dyDescent="0.2">
      <c r="A53" s="4">
        <v>49</v>
      </c>
      <c r="B53" s="2" t="str">
        <f>HYPERLINK("https://my.zakupki.prom.ua/remote/dispatcher/state_purchase_view/40739464", "UA-2023-02-09-007991-a")</f>
        <v>UA-2023-02-09-007991-a</v>
      </c>
      <c r="C53" s="2" t="str">
        <f>HYPERLINK("https://my.zakupki.prom.ua/remote/dispatcher/state_contracting_view/15665797", "UA-2023-02-09-007991-a-c1")</f>
        <v>UA-2023-02-09-007991-a-c1</v>
      </c>
      <c r="D53" s="1" t="s">
        <v>183</v>
      </c>
      <c r="E53" s="1" t="s">
        <v>260</v>
      </c>
      <c r="F53" s="1" t="s">
        <v>260</v>
      </c>
      <c r="G53" s="1" t="s">
        <v>103</v>
      </c>
      <c r="H53" s="1" t="s">
        <v>232</v>
      </c>
      <c r="I53" s="1" t="s">
        <v>224</v>
      </c>
      <c r="J53" s="1" t="s">
        <v>101</v>
      </c>
      <c r="K53" s="1" t="s">
        <v>15</v>
      </c>
      <c r="L53" s="5">
        <v>8000</v>
      </c>
      <c r="M53" s="6">
        <v>44966</v>
      </c>
      <c r="N53" s="6">
        <v>44985</v>
      </c>
      <c r="O53" s="1" t="s">
        <v>306</v>
      </c>
    </row>
    <row r="54" spans="1:15" x14ac:dyDescent="0.2">
      <c r="A54" s="4">
        <v>50</v>
      </c>
      <c r="B54" s="2" t="str">
        <f>HYPERLINK("https://my.zakupki.prom.ua/remote/dispatcher/state_purchase_view/40600169", "UA-2023-02-03-011263-a")</f>
        <v>UA-2023-02-03-011263-a</v>
      </c>
      <c r="C54" s="2" t="str">
        <f>HYPERLINK("https://my.zakupki.prom.ua/remote/dispatcher/state_contracting_view/15508389", "UA-2023-02-03-011263-a-b1")</f>
        <v>UA-2023-02-03-011263-a-b1</v>
      </c>
      <c r="D54" s="1" t="s">
        <v>176</v>
      </c>
      <c r="E54" s="1" t="s">
        <v>295</v>
      </c>
      <c r="F54" s="1" t="s">
        <v>294</v>
      </c>
      <c r="G54" s="1" t="s">
        <v>59</v>
      </c>
      <c r="H54" s="1" t="s">
        <v>232</v>
      </c>
      <c r="I54" s="1" t="s">
        <v>301</v>
      </c>
      <c r="J54" s="1" t="s">
        <v>82</v>
      </c>
      <c r="K54" s="1" t="s">
        <v>6</v>
      </c>
      <c r="L54" s="5">
        <v>296</v>
      </c>
      <c r="M54" s="6">
        <v>44960</v>
      </c>
      <c r="N54" s="6">
        <v>44985</v>
      </c>
      <c r="O54" s="1" t="s">
        <v>307</v>
      </c>
    </row>
    <row r="55" spans="1:15" x14ac:dyDescent="0.2">
      <c r="A55" s="4">
        <v>51</v>
      </c>
      <c r="B55" s="2" t="str">
        <f>HYPERLINK("https://my.zakupki.prom.ua/remote/dispatcher/state_purchase_view/41053761", "UA-2023-02-23-006347-a")</f>
        <v>UA-2023-02-23-006347-a</v>
      </c>
      <c r="C55" s="2" t="str">
        <f>HYPERLINK("https://my.zakupki.prom.ua/remote/dispatcher/state_contracting_view/15723942", "UA-2023-02-23-006347-a-c1")</f>
        <v>UA-2023-02-23-006347-a-c1</v>
      </c>
      <c r="D55" s="1" t="s">
        <v>87</v>
      </c>
      <c r="E55" s="1" t="s">
        <v>218</v>
      </c>
      <c r="F55" s="1" t="s">
        <v>218</v>
      </c>
      <c r="G55" s="1" t="s">
        <v>54</v>
      </c>
      <c r="H55" s="1" t="s">
        <v>232</v>
      </c>
      <c r="I55" s="1" t="s">
        <v>212</v>
      </c>
      <c r="J55" s="1" t="s">
        <v>70</v>
      </c>
      <c r="K55" s="1" t="s">
        <v>76</v>
      </c>
      <c r="L55" s="5">
        <v>2800</v>
      </c>
      <c r="M55" s="6">
        <v>44979</v>
      </c>
      <c r="N55" s="6">
        <v>44985</v>
      </c>
      <c r="O55" s="1" t="s">
        <v>307</v>
      </c>
    </row>
    <row r="56" spans="1:15" x14ac:dyDescent="0.2">
      <c r="A56" s="4">
        <v>52</v>
      </c>
      <c r="B56" s="2" t="str">
        <f>HYPERLINK("https://my.zakupki.prom.ua/remote/dispatcher/state_purchase_view/40544094", "UA-2023-02-02-003206-a")</f>
        <v>UA-2023-02-02-003206-a</v>
      </c>
      <c r="C56" s="2" t="str">
        <f>HYPERLINK("https://my.zakupki.prom.ua/remote/dispatcher/state_contracting_view/15481793", "UA-2023-02-02-003206-a-a1")</f>
        <v>UA-2023-02-02-003206-a-a1</v>
      </c>
      <c r="D56" s="1" t="s">
        <v>151</v>
      </c>
      <c r="E56" s="1" t="s">
        <v>267</v>
      </c>
      <c r="F56" s="1" t="s">
        <v>267</v>
      </c>
      <c r="G56" s="1" t="s">
        <v>174</v>
      </c>
      <c r="H56" s="1" t="s">
        <v>232</v>
      </c>
      <c r="I56" s="1" t="s">
        <v>212</v>
      </c>
      <c r="J56" s="1" t="s">
        <v>70</v>
      </c>
      <c r="K56" s="1" t="s">
        <v>3</v>
      </c>
      <c r="L56" s="5">
        <v>6570</v>
      </c>
      <c r="M56" s="6">
        <v>44958</v>
      </c>
      <c r="N56" s="6">
        <v>44985</v>
      </c>
      <c r="O56" s="1" t="s">
        <v>307</v>
      </c>
    </row>
    <row r="57" spans="1:15" x14ac:dyDescent="0.2">
      <c r="A57" s="4">
        <v>53</v>
      </c>
      <c r="B57" s="2" t="str">
        <f>HYPERLINK("https://my.zakupki.prom.ua/remote/dispatcher/state_purchase_view/40598551", "UA-2023-02-03-010492-a")</f>
        <v>UA-2023-02-03-010492-a</v>
      </c>
      <c r="C57" s="2" t="str">
        <f>HYPERLINK("https://my.zakupki.prom.ua/remote/dispatcher/state_contracting_view/15507870", "UA-2023-02-03-010492-a-c1")</f>
        <v>UA-2023-02-03-010492-a-c1</v>
      </c>
      <c r="D57" s="1" t="s">
        <v>190</v>
      </c>
      <c r="E57" s="1" t="s">
        <v>293</v>
      </c>
      <c r="F57" s="1" t="s">
        <v>293</v>
      </c>
      <c r="G57" s="1" t="s">
        <v>59</v>
      </c>
      <c r="H57" s="1" t="s">
        <v>232</v>
      </c>
      <c r="I57" s="1" t="s">
        <v>304</v>
      </c>
      <c r="J57" s="1" t="s">
        <v>63</v>
      </c>
      <c r="K57" s="1" t="s">
        <v>5</v>
      </c>
      <c r="L57" s="5">
        <v>361</v>
      </c>
      <c r="M57" s="6">
        <v>44960</v>
      </c>
      <c r="N57" s="6">
        <v>44985</v>
      </c>
      <c r="O57" s="1" t="s">
        <v>306</v>
      </c>
    </row>
    <row r="58" spans="1:15" x14ac:dyDescent="0.2">
      <c r="A58" s="4">
        <v>54</v>
      </c>
      <c r="B58" s="2" t="str">
        <f>HYPERLINK("https://my.zakupki.prom.ua/remote/dispatcher/state_purchase_view/40743098", "UA-2023-02-09-009818-a")</f>
        <v>UA-2023-02-09-009818-a</v>
      </c>
      <c r="C58" s="2" t="str">
        <f>HYPERLINK("https://my.zakupki.prom.ua/remote/dispatcher/state_contracting_view/15575456", "UA-2023-02-09-009818-a-c1")</f>
        <v>UA-2023-02-09-009818-a-c1</v>
      </c>
      <c r="D58" s="1" t="s">
        <v>163</v>
      </c>
      <c r="E58" s="1" t="s">
        <v>259</v>
      </c>
      <c r="F58" s="1" t="s">
        <v>259</v>
      </c>
      <c r="G58" s="1" t="s">
        <v>158</v>
      </c>
      <c r="H58" s="1" t="s">
        <v>232</v>
      </c>
      <c r="I58" s="1" t="s">
        <v>224</v>
      </c>
      <c r="J58" s="1" t="s">
        <v>101</v>
      </c>
      <c r="K58" s="1" t="s">
        <v>15</v>
      </c>
      <c r="L58" s="5">
        <v>8000</v>
      </c>
      <c r="M58" s="6">
        <v>44966</v>
      </c>
      <c r="N58" s="6">
        <v>44985</v>
      </c>
      <c r="O58" s="1" t="s">
        <v>307</v>
      </c>
    </row>
    <row r="59" spans="1:15" x14ac:dyDescent="0.2">
      <c r="A59" s="4">
        <v>55</v>
      </c>
      <c r="B59" s="2" t="str">
        <f>HYPERLINK("https://my.zakupki.prom.ua/remote/dispatcher/state_purchase_view/40697128", "UA-2023-02-08-005083-a")</f>
        <v>UA-2023-02-08-005083-a</v>
      </c>
      <c r="C59" s="2" t="str">
        <f>HYPERLINK("https://my.zakupki.prom.ua/remote/dispatcher/state_contracting_view/15571113", "UA-2023-02-08-005083-a-c1")</f>
        <v>UA-2023-02-08-005083-a-c1</v>
      </c>
      <c r="D59" s="1" t="s">
        <v>157</v>
      </c>
      <c r="E59" s="1" t="s">
        <v>220</v>
      </c>
      <c r="F59" s="1" t="s">
        <v>220</v>
      </c>
      <c r="G59" s="1" t="s">
        <v>55</v>
      </c>
      <c r="H59" s="1" t="s">
        <v>232</v>
      </c>
      <c r="I59" s="1" t="s">
        <v>298</v>
      </c>
      <c r="J59" s="1" t="s">
        <v>64</v>
      </c>
      <c r="K59" s="1" t="s">
        <v>68</v>
      </c>
      <c r="L59" s="5">
        <v>3049</v>
      </c>
      <c r="M59" s="6">
        <v>44963</v>
      </c>
      <c r="N59" s="6">
        <v>44985</v>
      </c>
      <c r="O59" s="1" t="s">
        <v>307</v>
      </c>
    </row>
    <row r="60" spans="1:15" x14ac:dyDescent="0.2">
      <c r="A60" s="4">
        <v>56</v>
      </c>
      <c r="B60" s="2" t="str">
        <f>HYPERLINK("https://my.zakupki.prom.ua/remote/dispatcher/state_purchase_view/40883135", "UA-2023-02-15-012712-a")</f>
        <v>UA-2023-02-15-012712-a</v>
      </c>
      <c r="C60" s="2" t="str">
        <f>HYPERLINK("https://my.zakupki.prom.ua/remote/dispatcher/state_contracting_view/15641602", "UA-2023-02-15-012712-a-c1")</f>
        <v>UA-2023-02-15-012712-a-c1</v>
      </c>
      <c r="D60" s="1" t="s">
        <v>141</v>
      </c>
      <c r="E60" s="1" t="s">
        <v>249</v>
      </c>
      <c r="F60" s="1" t="s">
        <v>249</v>
      </c>
      <c r="G60" s="1" t="s">
        <v>48</v>
      </c>
      <c r="H60" s="1" t="s">
        <v>232</v>
      </c>
      <c r="I60" s="1" t="s">
        <v>212</v>
      </c>
      <c r="J60" s="1" t="s">
        <v>70</v>
      </c>
      <c r="K60" s="1" t="s">
        <v>42</v>
      </c>
      <c r="L60" s="5">
        <v>13419</v>
      </c>
      <c r="M60" s="6">
        <v>44970</v>
      </c>
      <c r="N60" s="6">
        <v>44985</v>
      </c>
      <c r="O60" s="1" t="s">
        <v>307</v>
      </c>
    </row>
    <row r="61" spans="1:15" x14ac:dyDescent="0.2">
      <c r="A61" s="4">
        <v>57</v>
      </c>
      <c r="B61" s="2" t="str">
        <f>HYPERLINK("https://my.zakupki.prom.ua/remote/dispatcher/state_purchase_view/41053460", "UA-2023-02-23-006193-a")</f>
        <v>UA-2023-02-23-006193-a</v>
      </c>
      <c r="C61" s="2" t="str">
        <f>HYPERLINK("https://my.zakupki.prom.ua/remote/dispatcher/state_contracting_view/15723915", "UA-2023-02-23-006193-a-c1")</f>
        <v>UA-2023-02-23-006193-a-c1</v>
      </c>
      <c r="D61" s="1" t="s">
        <v>144</v>
      </c>
      <c r="E61" s="1" t="s">
        <v>300</v>
      </c>
      <c r="F61" s="1" t="s">
        <v>300</v>
      </c>
      <c r="G61" s="1" t="s">
        <v>48</v>
      </c>
      <c r="H61" s="1" t="s">
        <v>232</v>
      </c>
      <c r="I61" s="1" t="s">
        <v>212</v>
      </c>
      <c r="J61" s="1" t="s">
        <v>70</v>
      </c>
      <c r="K61" s="1" t="s">
        <v>86</v>
      </c>
      <c r="L61" s="5">
        <v>600</v>
      </c>
      <c r="M61" s="6">
        <v>44980</v>
      </c>
      <c r="N61" s="6">
        <v>44985</v>
      </c>
      <c r="O61" s="1" t="s">
        <v>307</v>
      </c>
    </row>
    <row r="62" spans="1:15" x14ac:dyDescent="0.2">
      <c r="A62" s="4">
        <v>58</v>
      </c>
      <c r="B62" s="2" t="str">
        <f>HYPERLINK("https://my.zakupki.prom.ua/remote/dispatcher/state_purchase_view/41053895", "UA-2023-02-23-006415-a")</f>
        <v>UA-2023-02-23-006415-a</v>
      </c>
      <c r="C62" s="2" t="str">
        <f>HYPERLINK("https://my.zakupki.prom.ua/remote/dispatcher/state_contracting_view/15723778", "UA-2023-02-23-006415-a-a1")</f>
        <v>UA-2023-02-23-006415-a-a1</v>
      </c>
      <c r="D62" s="1" t="s">
        <v>139</v>
      </c>
      <c r="E62" s="1" t="s">
        <v>275</v>
      </c>
      <c r="F62" s="1" t="s">
        <v>275</v>
      </c>
      <c r="G62" s="1" t="s">
        <v>57</v>
      </c>
      <c r="H62" s="1" t="s">
        <v>232</v>
      </c>
      <c r="I62" s="1" t="s">
        <v>212</v>
      </c>
      <c r="J62" s="1" t="s">
        <v>70</v>
      </c>
      <c r="K62" s="1" t="s">
        <v>75</v>
      </c>
      <c r="L62" s="5">
        <v>2050</v>
      </c>
      <c r="M62" s="6">
        <v>44979</v>
      </c>
      <c r="N62" s="6">
        <v>44985</v>
      </c>
      <c r="O62" s="1" t="s">
        <v>307</v>
      </c>
    </row>
    <row r="63" spans="1:15" x14ac:dyDescent="0.2">
      <c r="A63" s="4">
        <v>59</v>
      </c>
      <c r="B63" s="2" t="str">
        <f>HYPERLINK("https://my.zakupki.prom.ua/remote/dispatcher/state_purchase_view/39931167", "UA-2023-01-04-005629-a")</f>
        <v>UA-2023-01-04-005629-a</v>
      </c>
      <c r="C63" s="2" t="str">
        <f>HYPERLINK("https://my.zakupki.prom.ua/remote/dispatcher/state_contracting_view/15205156", "UA-2023-01-04-005629-a-b1")</f>
        <v>UA-2023-01-04-005629-a-b1</v>
      </c>
      <c r="D63" s="1" t="s">
        <v>147</v>
      </c>
      <c r="E63" s="1" t="s">
        <v>245</v>
      </c>
      <c r="F63" s="1" t="s">
        <v>245</v>
      </c>
      <c r="G63" s="1" t="s">
        <v>123</v>
      </c>
      <c r="H63" s="1" t="s">
        <v>232</v>
      </c>
      <c r="I63" s="1" t="s">
        <v>250</v>
      </c>
      <c r="J63" s="1" t="s">
        <v>2</v>
      </c>
      <c r="K63" s="1" t="s">
        <v>136</v>
      </c>
      <c r="L63" s="5">
        <v>26956</v>
      </c>
      <c r="M63" s="6">
        <v>44928</v>
      </c>
      <c r="N63" s="6">
        <v>44985</v>
      </c>
      <c r="O63" s="1" t="s">
        <v>307</v>
      </c>
    </row>
    <row r="64" spans="1:15" x14ac:dyDescent="0.2">
      <c r="A64" s="4">
        <v>60</v>
      </c>
      <c r="B64" s="2" t="str">
        <f>HYPERLINK("https://my.zakupki.prom.ua/remote/dispatcher/state_purchase_view/40403240", "UA-2023-01-27-010259-a")</f>
        <v>UA-2023-01-27-010259-a</v>
      </c>
      <c r="C64" s="2" t="str">
        <f>HYPERLINK("https://my.zakupki.prom.ua/remote/dispatcher/state_contracting_view/15415141", "UA-2023-01-27-010259-a-b1")</f>
        <v>UA-2023-01-27-010259-a-b1</v>
      </c>
      <c r="D64" s="1" t="s">
        <v>195</v>
      </c>
      <c r="E64" s="1" t="s">
        <v>219</v>
      </c>
      <c r="F64" s="1" t="s">
        <v>219</v>
      </c>
      <c r="G64" s="1" t="s">
        <v>55</v>
      </c>
      <c r="H64" s="1" t="s">
        <v>232</v>
      </c>
      <c r="I64" s="1" t="s">
        <v>298</v>
      </c>
      <c r="J64" s="1" t="s">
        <v>64</v>
      </c>
      <c r="K64" s="1" t="s">
        <v>25</v>
      </c>
      <c r="L64" s="5">
        <v>6549</v>
      </c>
      <c r="M64" s="6">
        <v>44952</v>
      </c>
      <c r="N64" s="6">
        <v>44957</v>
      </c>
      <c r="O64" s="1" t="s">
        <v>307</v>
      </c>
    </row>
    <row r="65" spans="1:15" x14ac:dyDescent="0.2">
      <c r="A65" s="4">
        <v>61</v>
      </c>
      <c r="B65" s="2" t="str">
        <f>HYPERLINK("https://my.zakupki.prom.ua/remote/dispatcher/state_purchase_view/40441889", "UA-2023-01-30-008116-a")</f>
        <v>UA-2023-01-30-008116-a</v>
      </c>
      <c r="C65" s="2" t="str">
        <f>HYPERLINK("https://my.zakupki.prom.ua/remote/dispatcher/state_contracting_view/15433458", "UA-2023-01-30-008116-a-c1")</f>
        <v>UA-2023-01-30-008116-a-c1</v>
      </c>
      <c r="D65" s="1" t="s">
        <v>67</v>
      </c>
      <c r="E65" s="1" t="s">
        <v>280</v>
      </c>
      <c r="F65" s="1" t="s">
        <v>280</v>
      </c>
      <c r="G65" s="1" t="s">
        <v>60</v>
      </c>
      <c r="H65" s="1" t="s">
        <v>232</v>
      </c>
      <c r="I65" s="1" t="s">
        <v>302</v>
      </c>
      <c r="J65" s="1" t="s">
        <v>119</v>
      </c>
      <c r="K65" s="1" t="s">
        <v>91</v>
      </c>
      <c r="L65" s="5">
        <v>1265</v>
      </c>
      <c r="M65" s="6">
        <v>44953</v>
      </c>
      <c r="N65" s="6">
        <v>44957</v>
      </c>
      <c r="O65" s="1" t="s">
        <v>307</v>
      </c>
    </row>
    <row r="66" spans="1:15" x14ac:dyDescent="0.2">
      <c r="A66" s="4">
        <v>62</v>
      </c>
      <c r="B66" s="2" t="str">
        <f>HYPERLINK("https://my.zakupki.prom.ua/remote/dispatcher/state_purchase_view/40364027", "UA-2023-01-26-007369-a")</f>
        <v>UA-2023-01-26-007369-a</v>
      </c>
      <c r="C66" s="2" t="str">
        <f>HYPERLINK("https://my.zakupki.prom.ua/remote/dispatcher/state_contracting_view/15396383", "UA-2023-01-26-007369-a-b1")</f>
        <v>UA-2023-01-26-007369-a-b1</v>
      </c>
      <c r="D66" s="1" t="s">
        <v>197</v>
      </c>
      <c r="E66" s="1" t="s">
        <v>256</v>
      </c>
      <c r="F66" s="1" t="s">
        <v>256</v>
      </c>
      <c r="G66" s="1" t="s">
        <v>114</v>
      </c>
      <c r="H66" s="1" t="s">
        <v>232</v>
      </c>
      <c r="I66" s="1" t="s">
        <v>297</v>
      </c>
      <c r="J66" s="1" t="s">
        <v>72</v>
      </c>
      <c r="K66" s="1" t="s">
        <v>84</v>
      </c>
      <c r="L66" s="5">
        <v>1800</v>
      </c>
      <c r="M66" s="6">
        <v>44950</v>
      </c>
      <c r="N66" s="6">
        <v>44957</v>
      </c>
      <c r="O66" s="1" t="s">
        <v>307</v>
      </c>
    </row>
    <row r="67" spans="1:15" x14ac:dyDescent="0.2">
      <c r="A67" s="4">
        <v>63</v>
      </c>
      <c r="B67" s="2" t="str">
        <f>HYPERLINK("https://my.zakupki.prom.ua/remote/dispatcher/state_purchase_view/40403946", "UA-2023-01-27-010557-a")</f>
        <v>UA-2023-01-27-010557-a</v>
      </c>
      <c r="C67" s="2" t="str">
        <f>HYPERLINK("https://my.zakupki.prom.ua/remote/dispatcher/state_contracting_view/15415629", "UA-2023-01-27-010557-a-b1")</f>
        <v>UA-2023-01-27-010557-a-b1</v>
      </c>
      <c r="D67" s="1" t="s">
        <v>66</v>
      </c>
      <c r="E67" s="1" t="s">
        <v>292</v>
      </c>
      <c r="F67" s="1" t="s">
        <v>292</v>
      </c>
      <c r="G67" s="1" t="s">
        <v>61</v>
      </c>
      <c r="H67" s="1" t="s">
        <v>232</v>
      </c>
      <c r="I67" s="1" t="s">
        <v>304</v>
      </c>
      <c r="J67" s="1" t="s">
        <v>63</v>
      </c>
      <c r="K67" s="1" t="s">
        <v>92</v>
      </c>
      <c r="L67" s="5">
        <v>3120</v>
      </c>
      <c r="M67" s="6">
        <v>44952</v>
      </c>
      <c r="N67" s="6">
        <v>44957</v>
      </c>
      <c r="O67" s="1" t="s">
        <v>307</v>
      </c>
    </row>
  </sheetData>
  <autoFilter ref="A4:O67" xr:uid="{00000000-0009-0000-0000-000000000000}"/>
  <hyperlinks>
    <hyperlink ref="C5" r:id="rId1" display="https://my.zakupki.prom.ua/remote/dispatcher/state_contracting_view/15266071" xr:uid="{00000000-0004-0000-0000-000002000000}"/>
    <hyperlink ref="C6" r:id="rId2" display="https://my.zakupki.prom.ua/remote/dispatcher/state_contracting_view/15255572" xr:uid="{00000000-0004-0000-0000-000004000000}"/>
    <hyperlink ref="C7" r:id="rId3" display="https://my.zakupki.prom.ua/remote/dispatcher/state_contracting_view/15255022" xr:uid="{00000000-0004-0000-0000-000006000000}"/>
    <hyperlink ref="C8" r:id="rId4" display="https://my.zakupki.prom.ua/remote/dispatcher/state_contracting_view/15604669" xr:uid="{00000000-0004-0000-0000-000008000000}"/>
    <hyperlink ref="C9" r:id="rId5" display="https://my.zakupki.prom.ua/remote/dispatcher/state_contracting_view/15254198" xr:uid="{00000000-0004-0000-0000-00000A000000}"/>
    <hyperlink ref="C10" r:id="rId6" display="https://my.zakupki.prom.ua/remote/dispatcher/state_contracting_view/15255497" xr:uid="{00000000-0004-0000-0000-00000C000000}"/>
    <hyperlink ref="C11" r:id="rId7" display="https://my.zakupki.prom.ua/remote/dispatcher/state_contracting_view/15318986" xr:uid="{00000000-0004-0000-0000-00000E000000}"/>
    <hyperlink ref="C12" r:id="rId8" display="https://my.zakupki.prom.ua/remote/dispatcher/state_contracting_view/15863176" xr:uid="{00000000-0004-0000-0000-000010000000}"/>
    <hyperlink ref="C13" r:id="rId9" display="https://my.zakupki.prom.ua/remote/dispatcher/state_contracting_view/15540665" xr:uid="{00000000-0004-0000-0000-000012000000}"/>
    <hyperlink ref="C14" r:id="rId10" display="https://my.zakupki.prom.ua/remote/dispatcher/state_contracting_view/16090408" xr:uid="{00000000-0004-0000-0000-000014000000}"/>
    <hyperlink ref="C15" r:id="rId11" display="https://my.zakupki.prom.ua/remote/dispatcher/state_contracting_view/15254732" xr:uid="{00000000-0004-0000-0000-000016000000}"/>
    <hyperlink ref="C16" r:id="rId12" display="https://my.zakupki.prom.ua/remote/dispatcher/state_contracting_view/15255666" xr:uid="{00000000-0004-0000-0000-000018000000}"/>
    <hyperlink ref="C17" r:id="rId13" display="https://my.zakupki.prom.ua/remote/dispatcher/state_contracting_view/15517173" xr:uid="{00000000-0004-0000-0000-00001A000000}"/>
    <hyperlink ref="C18" r:id="rId14" display="https://my.zakupki.prom.ua/remote/dispatcher/state_contracting_view/15318902" xr:uid="{00000000-0004-0000-0000-00001C000000}"/>
    <hyperlink ref="C19" r:id="rId15" display="https://my.zakupki.prom.ua/remote/dispatcher/state_contracting_view/15604680" xr:uid="{00000000-0004-0000-0000-00001E000000}"/>
    <hyperlink ref="C20" r:id="rId16" display="https://my.zakupki.prom.ua/remote/dispatcher/state_contracting_view/15801872" xr:uid="{00000000-0004-0000-0000-000020000000}"/>
    <hyperlink ref="C21" r:id="rId17" display="https://my.zakupki.prom.ua/remote/dispatcher/state_contracting_view/15540259" xr:uid="{00000000-0004-0000-0000-000022000000}"/>
    <hyperlink ref="C22" r:id="rId18" display="https://my.zakupki.prom.ua/remote/dispatcher/state_contracting_view/15256740" xr:uid="{00000000-0004-0000-0000-000024000000}"/>
    <hyperlink ref="C23" r:id="rId19" display="https://my.zakupki.prom.ua/remote/dispatcher/state_contracting_view/15605081" xr:uid="{00000000-0004-0000-0000-000026000000}"/>
    <hyperlink ref="C24" r:id="rId20" display="https://my.zakupki.prom.ua/remote/dispatcher/state_contracting_view/15256507" xr:uid="{00000000-0004-0000-0000-000028000000}"/>
    <hyperlink ref="C25" r:id="rId21" display="https://my.zakupki.prom.ua/remote/dispatcher/state_contracting_view/15255966" xr:uid="{00000000-0004-0000-0000-00002A000000}"/>
    <hyperlink ref="C26" r:id="rId22" display="https://my.zakupki.prom.ua/remote/dispatcher/state_contracting_view/15516641" xr:uid="{00000000-0004-0000-0000-00002C000000}"/>
    <hyperlink ref="C27" r:id="rId23" display="https://my.zakupki.prom.ua/remote/dispatcher/state_contracting_view/15972023" xr:uid="{00000000-0004-0000-0000-00002E000000}"/>
    <hyperlink ref="C28" r:id="rId24" display="https://my.zakupki.prom.ua/remote/dispatcher/state_contracting_view/15328750" xr:uid="{00000000-0004-0000-0000-000030000000}"/>
    <hyperlink ref="C29" r:id="rId25" display="https://my.zakupki.prom.ua/remote/dispatcher/state_contracting_view/15540638" xr:uid="{00000000-0004-0000-0000-000032000000}"/>
    <hyperlink ref="C30" r:id="rId26" display="https://my.zakupki.prom.ua/remote/dispatcher/state_contracting_view/15573507" xr:uid="{00000000-0004-0000-0000-000034000000}"/>
    <hyperlink ref="C31" r:id="rId27" display="https://my.zakupki.prom.ua/remote/dispatcher/state_contracting_view/15245665" xr:uid="{00000000-0004-0000-0000-000036000000}"/>
    <hyperlink ref="C32" r:id="rId28" display="https://my.zakupki.prom.ua/remote/dispatcher/state_contracting_view/15243415" xr:uid="{00000000-0004-0000-0000-000038000000}"/>
    <hyperlink ref="C33" r:id="rId29" display="https://my.zakupki.prom.ua/remote/dispatcher/state_contracting_view/15256170" xr:uid="{00000000-0004-0000-0000-00003A000000}"/>
    <hyperlink ref="C34" r:id="rId30" display="https://my.zakupki.prom.ua/remote/dispatcher/state_contracting_view/15318905" xr:uid="{00000000-0004-0000-0000-00003C000000}"/>
    <hyperlink ref="C35" r:id="rId31" display="https://my.zakupki.prom.ua/remote/dispatcher/state_contracting_view/15971857" xr:uid="{00000000-0004-0000-0000-00003E000000}"/>
    <hyperlink ref="C36" r:id="rId32" display="https://my.zakupki.prom.ua/remote/dispatcher/state_contracting_view/15508986" xr:uid="{00000000-0004-0000-0000-000040000000}"/>
    <hyperlink ref="C37" r:id="rId33" display="https://my.zakupki.prom.ua/remote/dispatcher/state_contracting_view/15245434" xr:uid="{00000000-0004-0000-0000-000042000000}"/>
    <hyperlink ref="C38" r:id="rId34" display="https://my.zakupki.prom.ua/remote/dispatcher/state_contracting_view/15604519" xr:uid="{00000000-0004-0000-0000-000044000000}"/>
    <hyperlink ref="C39" r:id="rId35" display="https://my.zakupki.prom.ua/remote/dispatcher/state_contracting_view/14183843" xr:uid="{00000000-0004-0000-0000-000046000000}"/>
    <hyperlink ref="C40" r:id="rId36" display="https://my.zakupki.prom.ua/remote/dispatcher/state_contracting_view/14184202" xr:uid="{00000000-0004-0000-0000-000048000000}"/>
    <hyperlink ref="C41" r:id="rId37" display="https://my.zakupki.prom.ua/remote/dispatcher/state_contracting_view/13950817" xr:uid="{00000000-0004-0000-0000-00004A000000}"/>
    <hyperlink ref="C42" r:id="rId38" display="https://my.zakupki.prom.ua/remote/dispatcher/state_contracting_view/13503773" xr:uid="{00000000-0004-0000-0000-00004C000000}"/>
    <hyperlink ref="C43" r:id="rId39" display="https://my.zakupki.prom.ua/remote/dispatcher/state_contracting_view/13503764" xr:uid="{00000000-0004-0000-0000-00004E000000}"/>
    <hyperlink ref="C44" r:id="rId40" display="https://my.zakupki.prom.ua/remote/dispatcher/state_contracting_view/16515326" xr:uid="{00000000-0004-0000-0000-000050000000}"/>
    <hyperlink ref="C45" r:id="rId41" display="https://my.zakupki.prom.ua/remote/dispatcher/state_contracting_view/16515339" xr:uid="{00000000-0004-0000-0000-000052000000}"/>
    <hyperlink ref="C46" r:id="rId42" display="https://my.zakupki.prom.ua/remote/dispatcher/state_contracting_view/16342132" xr:uid="{00000000-0004-0000-0000-000054000000}"/>
    <hyperlink ref="C47" r:id="rId43" display="https://my.zakupki.prom.ua/remote/dispatcher/state_contracting_view/16473655" xr:uid="{00000000-0004-0000-0000-000056000000}"/>
    <hyperlink ref="C48" r:id="rId44" display="https://my.zakupki.prom.ua/remote/dispatcher/state_contracting_view/15948235" xr:uid="{00000000-0004-0000-0000-000058000000}"/>
    <hyperlink ref="C49" r:id="rId45" display="https://my.zakupki.prom.ua/remote/dispatcher/state_contracting_view/15972091" xr:uid="{00000000-0004-0000-0000-00005A000000}"/>
    <hyperlink ref="C50" r:id="rId46" display="https://my.zakupki.prom.ua/remote/dispatcher/state_contracting_view/15917268" xr:uid="{00000000-0004-0000-0000-00005C000000}"/>
    <hyperlink ref="C51" r:id="rId47" display="https://my.zakupki.prom.ua/remote/dispatcher/state_contracting_view/15723918" xr:uid="{00000000-0004-0000-0000-00005E000000}"/>
    <hyperlink ref="C52" r:id="rId48" display="https://my.zakupki.prom.ua/remote/dispatcher/state_contracting_view/15641481" xr:uid="{00000000-0004-0000-0000-000060000000}"/>
    <hyperlink ref="C53" r:id="rId49" display="https://my.zakupki.prom.ua/remote/dispatcher/state_contracting_view/15665797" xr:uid="{00000000-0004-0000-0000-000062000000}"/>
    <hyperlink ref="C54" r:id="rId50" display="https://my.zakupki.prom.ua/remote/dispatcher/state_contracting_view/15508389" xr:uid="{00000000-0004-0000-0000-000064000000}"/>
    <hyperlink ref="C55" r:id="rId51" display="https://my.zakupki.prom.ua/remote/dispatcher/state_contracting_view/15723942" xr:uid="{00000000-0004-0000-0000-000066000000}"/>
    <hyperlink ref="C56" r:id="rId52" display="https://my.zakupki.prom.ua/remote/dispatcher/state_contracting_view/15481793" xr:uid="{00000000-0004-0000-0000-000068000000}"/>
    <hyperlink ref="C57" r:id="rId53" display="https://my.zakupki.prom.ua/remote/dispatcher/state_contracting_view/15507870" xr:uid="{00000000-0004-0000-0000-00006A000000}"/>
    <hyperlink ref="C58" r:id="rId54" display="https://my.zakupki.prom.ua/remote/dispatcher/state_contracting_view/15575456" xr:uid="{00000000-0004-0000-0000-00006C000000}"/>
    <hyperlink ref="C59" r:id="rId55" display="https://my.zakupki.prom.ua/remote/dispatcher/state_contracting_view/15571113" xr:uid="{00000000-0004-0000-0000-00006E000000}"/>
    <hyperlink ref="C60" r:id="rId56" display="https://my.zakupki.prom.ua/remote/dispatcher/state_contracting_view/15641602" xr:uid="{00000000-0004-0000-0000-000070000000}"/>
    <hyperlink ref="C61" r:id="rId57" display="https://my.zakupki.prom.ua/remote/dispatcher/state_contracting_view/15723915" xr:uid="{00000000-0004-0000-0000-000072000000}"/>
    <hyperlink ref="C62" r:id="rId58" display="https://my.zakupki.prom.ua/remote/dispatcher/state_contracting_view/15723778" xr:uid="{00000000-0004-0000-0000-000074000000}"/>
    <hyperlink ref="C63" r:id="rId59" display="https://my.zakupki.prom.ua/remote/dispatcher/state_contracting_view/15205156" xr:uid="{00000000-0004-0000-0000-000076000000}"/>
    <hyperlink ref="C64" r:id="rId60" display="https://my.zakupki.prom.ua/remote/dispatcher/state_contracting_view/15415141" xr:uid="{00000000-0004-0000-0000-000078000000}"/>
    <hyperlink ref="C65" r:id="rId61" display="https://my.zakupki.prom.ua/remote/dispatcher/state_contracting_view/15433458" xr:uid="{00000000-0004-0000-0000-00007A000000}"/>
    <hyperlink ref="C66" r:id="rId62" display="https://my.zakupki.prom.ua/remote/dispatcher/state_contracting_view/15396383" xr:uid="{00000000-0004-0000-0000-00007C000000}"/>
    <hyperlink ref="C67" r:id="rId63" display="https://my.zakupki.prom.ua/remote/dispatcher/state_contracting_view/15415629" xr:uid="{00000000-0004-0000-0000-00007E000000}"/>
    <hyperlink ref="B67" r:id="rId64" display="https://my.zakupki.prom.ua/remote/dispatcher/state_purchase_view/40403946" xr:uid="{00000000-0004-0000-0000-00007D000000}"/>
    <hyperlink ref="B66" r:id="rId65" display="https://my.zakupki.prom.ua/remote/dispatcher/state_purchase_view/40364027" xr:uid="{00000000-0004-0000-0000-00007B000000}"/>
    <hyperlink ref="B65" r:id="rId66" display="https://my.zakupki.prom.ua/remote/dispatcher/state_purchase_view/40441889" xr:uid="{00000000-0004-0000-0000-000079000000}"/>
    <hyperlink ref="B64" r:id="rId67" display="https://my.zakupki.prom.ua/remote/dispatcher/state_purchase_view/40403240" xr:uid="{00000000-0004-0000-0000-000077000000}"/>
    <hyperlink ref="B63" r:id="rId68" display="https://my.zakupki.prom.ua/remote/dispatcher/state_purchase_view/39931167" xr:uid="{00000000-0004-0000-0000-000075000000}"/>
    <hyperlink ref="B62" r:id="rId69" display="https://my.zakupki.prom.ua/remote/dispatcher/state_purchase_view/41053895" xr:uid="{00000000-0004-0000-0000-000073000000}"/>
    <hyperlink ref="B61" r:id="rId70" display="https://my.zakupki.prom.ua/remote/dispatcher/state_purchase_view/41053460" xr:uid="{00000000-0004-0000-0000-000071000000}"/>
    <hyperlink ref="B60" r:id="rId71" display="https://my.zakupki.prom.ua/remote/dispatcher/state_purchase_view/40883135" xr:uid="{00000000-0004-0000-0000-00006F000000}"/>
    <hyperlink ref="B59" r:id="rId72" display="https://my.zakupki.prom.ua/remote/dispatcher/state_purchase_view/40697128" xr:uid="{00000000-0004-0000-0000-00006D000000}"/>
    <hyperlink ref="B58" r:id="rId73" display="https://my.zakupki.prom.ua/remote/dispatcher/state_purchase_view/40743098" xr:uid="{00000000-0004-0000-0000-00006B000000}"/>
    <hyperlink ref="B57" r:id="rId74" display="https://my.zakupki.prom.ua/remote/dispatcher/state_purchase_view/40598551" xr:uid="{00000000-0004-0000-0000-000069000000}"/>
    <hyperlink ref="B56" r:id="rId75" display="https://my.zakupki.prom.ua/remote/dispatcher/state_purchase_view/40544094" xr:uid="{00000000-0004-0000-0000-000067000000}"/>
    <hyperlink ref="B55" r:id="rId76" display="https://my.zakupki.prom.ua/remote/dispatcher/state_purchase_view/41053761" xr:uid="{00000000-0004-0000-0000-000065000000}"/>
    <hyperlink ref="B54" r:id="rId77" display="https://my.zakupki.prom.ua/remote/dispatcher/state_purchase_view/40600169" xr:uid="{00000000-0004-0000-0000-000063000000}"/>
    <hyperlink ref="B53" r:id="rId78" display="https://my.zakupki.prom.ua/remote/dispatcher/state_purchase_view/40739464" xr:uid="{00000000-0004-0000-0000-000061000000}"/>
    <hyperlink ref="B52" r:id="rId79" display="https://my.zakupki.prom.ua/remote/dispatcher/state_purchase_view/40882979" xr:uid="{00000000-0004-0000-0000-00005F000000}"/>
    <hyperlink ref="B51" r:id="rId80" display="https://my.zakupki.prom.ua/remote/dispatcher/state_purchase_view/41053573" xr:uid="{00000000-0004-0000-0000-00005D000000}"/>
    <hyperlink ref="B50" r:id="rId81" display="https://my.zakupki.prom.ua/remote/dispatcher/state_purchase_view/41482304" xr:uid="{00000000-0004-0000-0000-00005B000000}"/>
    <hyperlink ref="B49" r:id="rId82" display="https://my.zakupki.prom.ua/remote/dispatcher/state_purchase_view/41624103" xr:uid="{00000000-0004-0000-0000-000059000000}"/>
    <hyperlink ref="B48" r:id="rId83" display="https://my.zakupki.prom.ua/remote/dispatcher/state_purchase_view/41567489" xr:uid="{00000000-0004-0000-0000-000057000000}"/>
    <hyperlink ref="B47" r:id="rId84" display="https://my.zakupki.prom.ua/remote/dispatcher/state_purchase_view/42750052" xr:uid="{00000000-0004-0000-0000-000055000000}"/>
    <hyperlink ref="B46" r:id="rId85" display="https://my.zakupki.prom.ua/remote/dispatcher/state_purchase_view/42465806" xr:uid="{00000000-0004-0000-0000-000053000000}"/>
    <hyperlink ref="B45" r:id="rId86" display="https://my.zakupki.prom.ua/remote/dispatcher/state_purchase_view/42838229" xr:uid="{00000000-0004-0000-0000-000051000000}"/>
    <hyperlink ref="B44" r:id="rId87" display="https://my.zakupki.prom.ua/remote/dispatcher/state_purchase_view/42838451" xr:uid="{00000000-0004-0000-0000-00004F000000}"/>
    <hyperlink ref="B43" r:id="rId88" display="https://my.zakupki.prom.ua/remote/dispatcher/state_purchase_view/36381506" xr:uid="{00000000-0004-0000-0000-00004D000000}"/>
    <hyperlink ref="B42" r:id="rId89" display="https://my.zakupki.prom.ua/remote/dispatcher/state_purchase_view/36381358" xr:uid="{00000000-0004-0000-0000-00004B000000}"/>
    <hyperlink ref="B41" r:id="rId90" display="https://my.zakupki.prom.ua/remote/dispatcher/state_purchase_view/37312885" xr:uid="{00000000-0004-0000-0000-000049000000}"/>
    <hyperlink ref="B40" r:id="rId91" display="https://my.zakupki.prom.ua/remote/dispatcher/state_purchase_view/37788995" xr:uid="{00000000-0004-0000-0000-000047000000}"/>
    <hyperlink ref="B39" r:id="rId92" display="https://my.zakupki.prom.ua/remote/dispatcher/state_purchase_view/37788461" xr:uid="{00000000-0004-0000-0000-000045000000}"/>
    <hyperlink ref="B38" r:id="rId93" display="https://my.zakupki.prom.ua/remote/dispatcher/state_purchase_view/40805052" xr:uid="{00000000-0004-0000-0000-000043000000}"/>
    <hyperlink ref="B37" r:id="rId94" display="https://my.zakupki.prom.ua/remote/dispatcher/state_purchase_view/40024588" xr:uid="{00000000-0004-0000-0000-000041000000}"/>
    <hyperlink ref="B36" r:id="rId95" display="https://my.zakupki.prom.ua/remote/dispatcher/state_purchase_view/40601419" xr:uid="{00000000-0004-0000-0000-00003F000000}"/>
    <hyperlink ref="B35" r:id="rId96" display="https://my.zakupki.prom.ua/remote/dispatcher/state_purchase_view/41623322" xr:uid="{00000000-0004-0000-0000-00003D000000}"/>
    <hyperlink ref="B34" r:id="rId97" display="https://my.zakupki.prom.ua/remote/dispatcher/state_purchase_view/40051058" xr:uid="{00000000-0004-0000-0000-00003B000000}"/>
    <hyperlink ref="B33" r:id="rId98" display="https://my.zakupki.prom.ua/remote/dispatcher/state_purchase_view/40050648" xr:uid="{00000000-0004-0000-0000-000039000000}"/>
    <hyperlink ref="B32" r:id="rId99" display="https://my.zakupki.prom.ua/remote/dispatcher/state_purchase_view/40019760" xr:uid="{00000000-0004-0000-0000-000037000000}"/>
    <hyperlink ref="B31" r:id="rId100" display="https://my.zakupki.prom.ua/remote/dispatcher/state_purchase_view/40025194" xr:uid="{00000000-0004-0000-0000-000035000000}"/>
    <hyperlink ref="B30" r:id="rId101" display="https://my.zakupki.prom.ua/remote/dispatcher/state_purchase_view/40739023" xr:uid="{00000000-0004-0000-0000-000033000000}"/>
    <hyperlink ref="B29" r:id="rId102" display="https://my.zakupki.prom.ua/remote/dispatcher/state_purchase_view/40669306" xr:uid="{00000000-0004-0000-0000-000031000000}"/>
    <hyperlink ref="B28" r:id="rId103" display="https://my.zakupki.prom.ua/remote/dispatcher/state_purchase_view/40204514" xr:uid="{00000000-0004-0000-0000-00002F000000}"/>
    <hyperlink ref="B27" r:id="rId104" display="https://my.zakupki.prom.ua/remote/dispatcher/state_purchase_view/41623739" xr:uid="{00000000-0004-0000-0000-00002D000000}"/>
    <hyperlink ref="B26" r:id="rId105" display="https://my.zakupki.prom.ua/remote/dispatcher/state_purchase_view/40617901" xr:uid="{00000000-0004-0000-0000-00002B000000}"/>
    <hyperlink ref="B25" r:id="rId106" display="https://my.zakupki.prom.ua/remote/dispatcher/state_purchase_view/40050135" xr:uid="{00000000-0004-0000-0000-000029000000}"/>
    <hyperlink ref="B24" r:id="rId107" display="https://my.zakupki.prom.ua/remote/dispatcher/state_purchase_view/40050875" xr:uid="{00000000-0004-0000-0000-000027000000}"/>
    <hyperlink ref="B23" r:id="rId108" display="https://my.zakupki.prom.ua/remote/dispatcher/state_purchase_view/40806235" xr:uid="{00000000-0004-0000-0000-000025000000}"/>
    <hyperlink ref="B22" r:id="rId109" display="https://my.zakupki.prom.ua/remote/dispatcher/state_purchase_view/40051773" xr:uid="{00000000-0004-0000-0000-000023000000}"/>
    <hyperlink ref="B21" r:id="rId110" display="https://my.zakupki.prom.ua/remote/dispatcher/state_purchase_view/40668889" xr:uid="{00000000-0004-0000-0000-000021000000}"/>
    <hyperlink ref="B20" r:id="rId111" display="https://my.zakupki.prom.ua/remote/dispatcher/state_purchase_view/41225823" xr:uid="{00000000-0004-0000-0000-00001F000000}"/>
    <hyperlink ref="B19" r:id="rId112" display="https://my.zakupki.prom.ua/remote/dispatcher/state_purchase_view/40805551" xr:uid="{00000000-0004-0000-0000-00001D000000}"/>
    <hyperlink ref="B18" r:id="rId113" display="https://my.zakupki.prom.ua/remote/dispatcher/state_purchase_view/40051200" xr:uid="{00000000-0004-0000-0000-00001B000000}"/>
    <hyperlink ref="B17" r:id="rId114" display="https://my.zakupki.prom.ua/remote/dispatcher/state_purchase_view/40618926" xr:uid="{00000000-0004-0000-0000-000019000000}"/>
    <hyperlink ref="B16" r:id="rId115" display="https://my.zakupki.prom.ua/remote/dispatcher/state_purchase_view/40049325" xr:uid="{00000000-0004-0000-0000-000017000000}"/>
    <hyperlink ref="B15" r:id="rId116" display="https://my.zakupki.prom.ua/remote/dispatcher/state_purchase_view/40046422" xr:uid="{00000000-0004-0000-0000-000015000000}"/>
    <hyperlink ref="B14" r:id="rId117" display="https://my.zakupki.prom.ua/remote/dispatcher/state_purchase_view/41899933" xr:uid="{00000000-0004-0000-0000-000013000000}"/>
    <hyperlink ref="B13" r:id="rId118" display="https://my.zakupki.prom.ua/remote/dispatcher/state_purchase_view/40669152" xr:uid="{00000000-0004-0000-0000-000011000000}"/>
    <hyperlink ref="B12" r:id="rId119" display="https://my.zakupki.prom.ua/remote/dispatcher/state_purchase_view/41366641" xr:uid="{00000000-0004-0000-0000-00000F000000}"/>
    <hyperlink ref="B11" r:id="rId120" display="https://my.zakupki.prom.ua/remote/dispatcher/state_purchase_view/40050322" xr:uid="{00000000-0004-0000-0000-00000D000000}"/>
    <hyperlink ref="B10" r:id="rId121" display="https://my.zakupki.prom.ua/remote/dispatcher/state_purchase_view/40048544" xr:uid="{00000000-0004-0000-0000-00000B000000}"/>
    <hyperlink ref="B9" r:id="rId122" display="https://my.zakupki.prom.ua/remote/dispatcher/state_purchase_view/40045113" xr:uid="{00000000-0004-0000-0000-000009000000}"/>
    <hyperlink ref="B8" r:id="rId123" display="https://my.zakupki.prom.ua/remote/dispatcher/state_purchase_view/40805392" xr:uid="{00000000-0004-0000-0000-000007000000}"/>
    <hyperlink ref="B7" r:id="rId124" display="https://my.zakupki.prom.ua/remote/dispatcher/state_purchase_view/40047241" xr:uid="{00000000-0004-0000-0000-000005000000}"/>
    <hyperlink ref="B6" r:id="rId125" display="https://my.zakupki.prom.ua/remote/dispatcher/state_purchase_view/40048898" xr:uid="{00000000-0004-0000-0000-000003000000}"/>
    <hyperlink ref="B5" r:id="rId126" display="https://my.zakupki.prom.ua/remote/dispatcher/state_purchase_view/40073265" xr:uid="{00000000-0004-0000-0000-000001000000}"/>
    <hyperlink ref="A2" r:id="rId127" xr:uid="{00000000-0004-0000-00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Microsoft Office User</cp:lastModifiedBy>
  <dcterms:created xsi:type="dcterms:W3CDTF">2023-05-25T17:37:55Z</dcterms:created>
  <dcterms:modified xsi:type="dcterms:W3CDTF">2023-05-25T14:52:00Z</dcterms:modified>
  <cp:category/>
</cp:coreProperties>
</file>