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19440" windowHeight="10440"/>
  </bookViews>
  <sheets>
    <sheet name="ШТАТ 6700 01.10.2022-31.12.2022" sheetId="51" r:id="rId1"/>
    <sheet name="Нічні (2)" sheetId="40" state="hidden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51" l="1"/>
  <c r="I33" i="51" l="1"/>
  <c r="I25" i="51"/>
  <c r="S41" i="51" l="1"/>
  <c r="S44" i="51"/>
  <c r="S45" i="51"/>
  <c r="S46" i="51"/>
  <c r="S47" i="51"/>
  <c r="Z47" i="51" s="1"/>
  <c r="S48" i="51"/>
  <c r="S49" i="51"/>
  <c r="S50" i="51"/>
  <c r="S51" i="51"/>
  <c r="S52" i="51"/>
  <c r="S53" i="51"/>
  <c r="S55" i="51"/>
  <c r="S56" i="51"/>
  <c r="S57" i="51"/>
  <c r="S58" i="51"/>
  <c r="S59" i="51"/>
  <c r="Z60" i="51" s="1"/>
  <c r="S60" i="51"/>
  <c r="S61" i="51"/>
  <c r="S62" i="51"/>
  <c r="Z62" i="51" s="1"/>
  <c r="S37" i="51"/>
  <c r="Z37" i="51" s="1"/>
  <c r="S38" i="51"/>
  <c r="S39" i="51"/>
  <c r="S29" i="51"/>
  <c r="Z29" i="51" s="1"/>
  <c r="T30" i="51"/>
  <c r="S17" i="51"/>
  <c r="S18" i="51"/>
  <c r="S19" i="51"/>
  <c r="S20" i="51"/>
  <c r="S21" i="51"/>
  <c r="S22" i="51"/>
  <c r="S30" i="51"/>
  <c r="S31" i="51"/>
  <c r="R23" i="51"/>
  <c r="R24" i="51"/>
  <c r="R25" i="51"/>
  <c r="R26" i="51"/>
  <c r="R27" i="51"/>
  <c r="R28" i="51"/>
  <c r="R32" i="51"/>
  <c r="R33" i="51"/>
  <c r="R34" i="51"/>
  <c r="R35" i="51"/>
  <c r="R36" i="51"/>
  <c r="R40" i="51"/>
  <c r="R42" i="51"/>
  <c r="R43" i="51"/>
  <c r="R54" i="51"/>
  <c r="R14" i="51"/>
  <c r="Z63" i="51" l="1"/>
  <c r="E63" i="51" l="1"/>
  <c r="H62" i="51"/>
  <c r="H61" i="51"/>
  <c r="P61" i="51" s="1"/>
  <c r="Q61" i="51" s="1"/>
  <c r="H60" i="51"/>
  <c r="H59" i="51"/>
  <c r="O59" i="51" s="1"/>
  <c r="H58" i="51"/>
  <c r="H57" i="51"/>
  <c r="P57" i="51" s="1"/>
  <c r="Q57" i="51" s="1"/>
  <c r="H56" i="51"/>
  <c r="H55" i="51"/>
  <c r="P55" i="51" s="1"/>
  <c r="Q55" i="51" s="1"/>
  <c r="G54" i="51"/>
  <c r="H53" i="51"/>
  <c r="P53" i="51" s="1"/>
  <c r="Q53" i="51" s="1"/>
  <c r="Q52" i="51"/>
  <c r="H51" i="51"/>
  <c r="H50" i="51"/>
  <c r="P50" i="51" s="1"/>
  <c r="Q50" i="51" s="1"/>
  <c r="H49" i="51"/>
  <c r="Q48" i="51"/>
  <c r="O47" i="51"/>
  <c r="H47" i="51"/>
  <c r="N46" i="51"/>
  <c r="H46" i="51"/>
  <c r="Y46" i="51" s="1"/>
  <c r="Q45" i="51"/>
  <c r="H44" i="51"/>
  <c r="P44" i="51" s="1"/>
  <c r="G43" i="51"/>
  <c r="S43" i="51" s="1"/>
  <c r="G42" i="51"/>
  <c r="S42" i="51" s="1"/>
  <c r="H41" i="51"/>
  <c r="P41" i="51" s="1"/>
  <c r="Q41" i="51" s="1"/>
  <c r="G40" i="51"/>
  <c r="H39" i="51"/>
  <c r="P39" i="51" s="1"/>
  <c r="Q39" i="51" s="1"/>
  <c r="Q38" i="51"/>
  <c r="H37" i="51"/>
  <c r="O37" i="51" s="1"/>
  <c r="G36" i="51"/>
  <c r="G35" i="51"/>
  <c r="S35" i="51" s="1"/>
  <c r="G34" i="51"/>
  <c r="G33" i="51"/>
  <c r="S33" i="51" s="1"/>
  <c r="G32" i="51"/>
  <c r="H31" i="51"/>
  <c r="P31" i="51" s="1"/>
  <c r="Q30" i="51"/>
  <c r="H29" i="51"/>
  <c r="O29" i="51" s="1"/>
  <c r="G28" i="51"/>
  <c r="S28" i="51" s="1"/>
  <c r="G27" i="51"/>
  <c r="G26" i="51"/>
  <c r="S26" i="51" s="1"/>
  <c r="G25" i="51"/>
  <c r="G24" i="51"/>
  <c r="S24" i="51" s="1"/>
  <c r="G23" i="51"/>
  <c r="H22" i="51"/>
  <c r="Q21" i="51"/>
  <c r="H20" i="51"/>
  <c r="P20" i="51" s="1"/>
  <c r="Q20" i="51" s="1"/>
  <c r="H19" i="51"/>
  <c r="H18" i="51"/>
  <c r="P18" i="51" s="1"/>
  <c r="Q18" i="51" s="1"/>
  <c r="H17" i="51"/>
  <c r="P17" i="51" s="1"/>
  <c r="Q17" i="51" s="1"/>
  <c r="F16" i="51"/>
  <c r="S16" i="51" s="1"/>
  <c r="F15" i="51"/>
  <c r="G14" i="51"/>
  <c r="R15" i="51" l="1"/>
  <c r="R63" i="51" s="1"/>
  <c r="S25" i="51"/>
  <c r="H25" i="51"/>
  <c r="H28" i="51"/>
  <c r="H33" i="51"/>
  <c r="H35" i="51"/>
  <c r="H14" i="51"/>
  <c r="S14" i="51"/>
  <c r="H40" i="51"/>
  <c r="S40" i="51"/>
  <c r="N49" i="51"/>
  <c r="P49" i="51" s="1"/>
  <c r="Y49" i="51"/>
  <c r="H32" i="51"/>
  <c r="S32" i="51"/>
  <c r="H34" i="51"/>
  <c r="S34" i="51"/>
  <c r="H36" i="51"/>
  <c r="S36" i="51"/>
  <c r="Y51" i="51"/>
  <c r="W51" i="51"/>
  <c r="H54" i="51"/>
  <c r="S54" i="51"/>
  <c r="H16" i="51"/>
  <c r="H23" i="51"/>
  <c r="S23" i="51"/>
  <c r="H27" i="51"/>
  <c r="S27" i="51"/>
  <c r="H26" i="51"/>
  <c r="P58" i="51"/>
  <c r="P16" i="51"/>
  <c r="P19" i="51"/>
  <c r="P22" i="51"/>
  <c r="H24" i="51"/>
  <c r="H43" i="51"/>
  <c r="P56" i="51"/>
  <c r="N51" i="51"/>
  <c r="L51" i="51"/>
  <c r="O62" i="51"/>
  <c r="P60" i="51"/>
  <c r="Q31" i="51"/>
  <c r="Q44" i="51"/>
  <c r="H42" i="51"/>
  <c r="P47" i="51"/>
  <c r="P59" i="51"/>
  <c r="I23" i="51"/>
  <c r="F63" i="51"/>
  <c r="F64" i="51" s="1"/>
  <c r="G15" i="51"/>
  <c r="S15" i="51" s="1"/>
  <c r="I28" i="51"/>
  <c r="P29" i="51"/>
  <c r="P37" i="51"/>
  <c r="I42" i="51"/>
  <c r="I43" i="51"/>
  <c r="P46" i="51"/>
  <c r="I54" i="51"/>
  <c r="V14" i="51" l="1"/>
  <c r="T14" i="51"/>
  <c r="X14" i="51"/>
  <c r="M42" i="51"/>
  <c r="K42" i="51"/>
  <c r="V42" i="51"/>
  <c r="T42" i="51"/>
  <c r="I35" i="51"/>
  <c r="Y35" i="51" s="1"/>
  <c r="K43" i="51"/>
  <c r="V43" i="51"/>
  <c r="T43" i="51"/>
  <c r="K54" i="51"/>
  <c r="T54" i="51"/>
  <c r="Y54" i="51"/>
  <c r="T36" i="51"/>
  <c r="I36" i="51"/>
  <c r="V36" i="51" s="1"/>
  <c r="T32" i="51"/>
  <c r="X32" i="51"/>
  <c r="K32" i="51"/>
  <c r="I32" i="51"/>
  <c r="M32" i="51" s="1"/>
  <c r="V40" i="51"/>
  <c r="T40" i="51"/>
  <c r="I40" i="51"/>
  <c r="K40" i="51" s="1"/>
  <c r="J33" i="51"/>
  <c r="Y33" i="51"/>
  <c r="V33" i="51"/>
  <c r="T33" i="51"/>
  <c r="U33" i="51"/>
  <c r="N33" i="51"/>
  <c r="K33" i="51"/>
  <c r="T34" i="51"/>
  <c r="K34" i="51"/>
  <c r="P34" i="51" s="1"/>
  <c r="V34" i="51"/>
  <c r="I34" i="51"/>
  <c r="Y34" i="51" s="1"/>
  <c r="J25" i="51"/>
  <c r="V25" i="51" s="1"/>
  <c r="T25" i="51"/>
  <c r="U25" i="51"/>
  <c r="U63" i="51" s="1"/>
  <c r="T27" i="51"/>
  <c r="K35" i="51"/>
  <c r="T35" i="51"/>
  <c r="N34" i="51"/>
  <c r="I27" i="51"/>
  <c r="K27" i="51" s="1"/>
  <c r="I14" i="51"/>
  <c r="K14" i="51" s="1"/>
  <c r="K24" i="51"/>
  <c r="T24" i="51"/>
  <c r="T26" i="51"/>
  <c r="W23" i="51"/>
  <c r="T23" i="51"/>
  <c r="V23" i="51"/>
  <c r="K23" i="51"/>
  <c r="S63" i="51"/>
  <c r="W28" i="51"/>
  <c r="K28" i="51"/>
  <c r="V28" i="51"/>
  <c r="T28" i="51"/>
  <c r="Q46" i="51"/>
  <c r="Q47" i="51"/>
  <c r="I24" i="51"/>
  <c r="X24" i="51" s="1"/>
  <c r="Q22" i="51"/>
  <c r="L23" i="51"/>
  <c r="P32" i="51"/>
  <c r="Q60" i="51"/>
  <c r="P62" i="51"/>
  <c r="Q16" i="51"/>
  <c r="N54" i="51"/>
  <c r="Q37" i="51"/>
  <c r="I26" i="51"/>
  <c r="K26" i="51" s="1"/>
  <c r="Q49" i="51"/>
  <c r="H15" i="51"/>
  <c r="Q59" i="51"/>
  <c r="O63" i="51"/>
  <c r="O64" i="51" s="1"/>
  <c r="P51" i="51"/>
  <c r="Q56" i="51"/>
  <c r="Q19" i="51"/>
  <c r="Q58" i="51"/>
  <c r="P54" i="51"/>
  <c r="L28" i="51"/>
  <c r="L26" i="51"/>
  <c r="I15" i="51"/>
  <c r="G63" i="51"/>
  <c r="G64" i="51" s="1"/>
  <c r="N25" i="51"/>
  <c r="P23" i="51"/>
  <c r="M14" i="51"/>
  <c r="P33" i="51" l="1"/>
  <c r="P40" i="51"/>
  <c r="V24" i="51"/>
  <c r="V27" i="51"/>
  <c r="K36" i="51"/>
  <c r="X63" i="51"/>
  <c r="Y25" i="51"/>
  <c r="Y63" i="51" s="1"/>
  <c r="V26" i="51"/>
  <c r="V63" i="51" s="1"/>
  <c r="V35" i="51"/>
  <c r="W27" i="51"/>
  <c r="K25" i="51"/>
  <c r="T15" i="51"/>
  <c r="T63" i="51" s="1"/>
  <c r="K15" i="51"/>
  <c r="V15" i="51"/>
  <c r="W26" i="51"/>
  <c r="W63" i="51" s="1"/>
  <c r="L27" i="51"/>
  <c r="J63" i="51"/>
  <c r="J64" i="51" s="1"/>
  <c r="P36" i="51"/>
  <c r="Q36" i="51" s="1"/>
  <c r="N35" i="51"/>
  <c r="V32" i="51"/>
  <c r="Q32" i="51"/>
  <c r="Q23" i="51"/>
  <c r="I63" i="51"/>
  <c r="I64" i="51" s="1"/>
  <c r="P27" i="51"/>
  <c r="Q51" i="51"/>
  <c r="H63" i="51"/>
  <c r="H64" i="51" s="1"/>
  <c r="Q62" i="51"/>
  <c r="P43" i="51"/>
  <c r="N63" i="51"/>
  <c r="N64" i="51" s="1"/>
  <c r="P42" i="51"/>
  <c r="M24" i="51"/>
  <c r="M63" i="51" s="1"/>
  <c r="M64" i="51" s="1"/>
  <c r="P26" i="51"/>
  <c r="Q54" i="51"/>
  <c r="Q33" i="51"/>
  <c r="P28" i="51"/>
  <c r="Q34" i="51"/>
  <c r="Q40" i="51"/>
  <c r="P25" i="51"/>
  <c r="L63" i="51"/>
  <c r="L64" i="51" s="1"/>
  <c r="P14" i="51"/>
  <c r="P35" i="51" l="1"/>
  <c r="Q35" i="51" s="1"/>
  <c r="Q26" i="51"/>
  <c r="Q42" i="51"/>
  <c r="Q25" i="51"/>
  <c r="P15" i="51"/>
  <c r="Q28" i="51"/>
  <c r="Q43" i="51"/>
  <c r="Q27" i="51"/>
  <c r="P24" i="51"/>
  <c r="K63" i="51"/>
  <c r="K64" i="51" s="1"/>
  <c r="Q14" i="51"/>
  <c r="P63" i="51" l="1"/>
  <c r="P64" i="51" s="1"/>
  <c r="Q24" i="51"/>
  <c r="Q15" i="51"/>
  <c r="Q63" i="51" l="1"/>
  <c r="E18" i="40" l="1"/>
  <c r="D18" i="40"/>
  <c r="G16" i="40"/>
  <c r="G15" i="40"/>
  <c r="E11" i="40"/>
  <c r="E20" i="40" s="1"/>
  <c r="D11" i="40"/>
  <c r="D20" i="40" s="1"/>
  <c r="G9" i="40"/>
  <c r="G8" i="40"/>
  <c r="G11" i="40" l="1"/>
  <c r="G18" i="40"/>
  <c r="G20" i="40" s="1"/>
</calcChain>
</file>

<file path=xl/sharedStrings.xml><?xml version="1.0" encoding="utf-8"?>
<sst xmlns="http://schemas.openxmlformats.org/spreadsheetml/2006/main" count="136" uniqueCount="95">
  <si>
    <t>151 дн. * 8 годин = 1208 год/чол.</t>
  </si>
  <si>
    <t>Найменування посад</t>
  </si>
  <si>
    <t>Оклад</t>
  </si>
  <si>
    <t>Кількість місяців</t>
  </si>
  <si>
    <t>Кількість годин на 5 місяців</t>
  </si>
  <si>
    <t>Кількість нічних годин</t>
  </si>
  <si>
    <t>Сума нічних</t>
  </si>
  <si>
    <t>Черговий по режиму 4 чол.</t>
  </si>
  <si>
    <t>Помічник вихователя 8 чол.</t>
  </si>
  <si>
    <t>Всього:</t>
  </si>
  <si>
    <t>КЗСЗ Центр соціальної підтримки дітей "Довіра" ДМР</t>
  </si>
  <si>
    <t>214 дн. * 8 годин = 1712 год/чол.</t>
  </si>
  <si>
    <t>Директор</t>
  </si>
  <si>
    <t>Подурець І.М.</t>
  </si>
  <si>
    <t>Головний бухгалтер</t>
  </si>
  <si>
    <t>Василенко І.Є.</t>
  </si>
  <si>
    <t>РОЗРАХУНОК НІЧНИХ 2021 Р.</t>
  </si>
  <si>
    <t>Вихователь</t>
  </si>
  <si>
    <t>Сестра медична</t>
  </si>
  <si>
    <t>Посадовий оклад</t>
  </si>
  <si>
    <t>Комірник</t>
  </si>
  <si>
    <t>Оператор пральних машин</t>
  </si>
  <si>
    <t>Прибиральник службових приміщень</t>
  </si>
  <si>
    <t>Завідувач господарства</t>
  </si>
  <si>
    <t>Двірник</t>
  </si>
  <si>
    <t>Юрисконсульт</t>
  </si>
  <si>
    <t>Кухар</t>
  </si>
  <si>
    <t>Кухоний робітник</t>
  </si>
  <si>
    <t>Завідувач відділення</t>
  </si>
  <si>
    <t>Практичний психолог</t>
  </si>
  <si>
    <t>Вчитель-дефектолог</t>
  </si>
  <si>
    <t>Лікар-педіатр</t>
  </si>
  <si>
    <t>Лікар-невролог дитячий</t>
  </si>
  <si>
    <t>Всього</t>
  </si>
  <si>
    <t>.</t>
  </si>
  <si>
    <t>з фондом оплати заробітної плати</t>
  </si>
  <si>
    <t>Заступник міського голови з питань діяльності виконавчих органів</t>
  </si>
  <si>
    <t>директор департаменту соціальної політики Дніпровської міської ради</t>
  </si>
  <si>
    <t xml:space="preserve">Назва структурного підрозділу та посад </t>
  </si>
  <si>
    <t>Кількість</t>
  </si>
  <si>
    <t>10% відповідно пост.№695від10.07.19</t>
  </si>
  <si>
    <t>Фонд  без</t>
  </si>
  <si>
    <t>Доплати</t>
  </si>
  <si>
    <t>Надбавка</t>
  </si>
  <si>
    <t>Доплата</t>
  </si>
  <si>
    <t xml:space="preserve">Фонд </t>
  </si>
  <si>
    <t>№№</t>
  </si>
  <si>
    <t>розряд</t>
  </si>
  <si>
    <t>надбавок і доплат</t>
  </si>
  <si>
    <t xml:space="preserve"> заробітної плати за місяць</t>
  </si>
  <si>
    <t xml:space="preserve">Заступник директора </t>
  </si>
  <si>
    <t>Бухгалтер с (дипломом спеціалиста)</t>
  </si>
  <si>
    <t>Фахівець з фізичної реабілітації</t>
  </si>
  <si>
    <t>Вчитель-логопед</t>
  </si>
  <si>
    <t>Категорія</t>
  </si>
  <si>
    <t>провідний</t>
  </si>
  <si>
    <t>б/к</t>
  </si>
  <si>
    <t>в/к</t>
  </si>
  <si>
    <t>штатних посад</t>
  </si>
  <si>
    <t>Вислуга років 20%</t>
  </si>
  <si>
    <t xml:space="preserve">Специфіка 20% </t>
  </si>
  <si>
    <t xml:space="preserve">Вислуга років 10% </t>
  </si>
  <si>
    <t xml:space="preserve"> Вислуга років 30% </t>
  </si>
  <si>
    <t xml:space="preserve">Шкідливість 10% </t>
  </si>
  <si>
    <t>Фахівець із соціальної роботи</t>
  </si>
  <si>
    <t>спец. 2 кат.</t>
  </si>
  <si>
    <t>К</t>
  </si>
  <si>
    <t>Фахіфець із соціальної роботи   17 чол.</t>
  </si>
  <si>
    <t>Сторож  4 чол.</t>
  </si>
  <si>
    <t>95% 17 р.</t>
  </si>
  <si>
    <t>90% 17 р.</t>
  </si>
  <si>
    <t>I. АДМІНІСТРАТИВНИЙ ПЕРСОНАЛ</t>
  </si>
  <si>
    <t>Інструктор з праці</t>
  </si>
  <si>
    <t>7.</t>
  </si>
  <si>
    <t>Адміністратор</t>
  </si>
  <si>
    <t>II.ВІДДІЛЕННЯ ТЕРМІНОВОГО ВЛАШТУВАННЯ ДІТЕЙ</t>
  </si>
  <si>
    <t>III. ВІДДІЛЕННЯ ДЛЯ ДІТЕЙ-СИРІТ ТА ДІТЕЙ, ПОЗБАВЛЕНИХ БАТЬКІВСЬКОГО ПІКЛУВАННЯ</t>
  </si>
  <si>
    <t>IV. ВІДДІЛЕННЯ "СЛУЖБА РАННЬОГО ВТРУЧАННЯ"</t>
  </si>
  <si>
    <t>V. ГРУПА ДІТЕЙ ВІД 0 ДО 3-Х РОКІВ</t>
  </si>
  <si>
    <t>VI. МЕДИЧНИЙ ПЕРСОНАЛ</t>
  </si>
  <si>
    <t>VII. ТЕХНІЧНИЙ ПЕРСОНАЛ</t>
  </si>
  <si>
    <t>Престижність (5%-20%)</t>
  </si>
  <si>
    <t>Комунальний заклад соціального захисту Центр соціальної підтримки дітей та сімей "Довіра" ДМР</t>
  </si>
  <si>
    <t>Робітник з комплексного обслуговування й ремонту будинків</t>
  </si>
  <si>
    <t>заробітної плати за 9 міс. 2022 рік</t>
  </si>
  <si>
    <t>жовтень-грудень</t>
  </si>
  <si>
    <t>Мін. 6700,00</t>
  </si>
  <si>
    <t>1 тарифн.разр. 2982,00</t>
  </si>
  <si>
    <t xml:space="preserve">Звання 10% </t>
  </si>
  <si>
    <t>Едуард ПІДЛУБНИЙ</t>
  </si>
  <si>
    <t>Тетяна НАУМЕНКО</t>
  </si>
  <si>
    <t>Віра БАБЕНКО</t>
  </si>
  <si>
    <t>Штат в кількості  67   штатних одиниць</t>
  </si>
  <si>
    <t>ШТАТНИЙ РОЗПИС на 01.03.2022 рік</t>
  </si>
  <si>
    <t>1 585 794.10 (Один мільйон п'ятсот вісімдесят п'ять тисяч сімсот дев`яносто чотири гривень 10 копійок)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</si>
</sst>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1" fillId="0" borderId="4" xfId="0" applyFont="1" applyBorder="1"/>
    <xf numFmtId="2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1" fontId="1" fillId="0" borderId="5" xfId="0" applyNumberFormat="1" applyFont="1" applyBorder="1"/>
    <xf numFmtId="0" fontId="0" fillId="0" borderId="7" xfId="0" applyBorder="1"/>
    <xf numFmtId="2" fontId="1" fillId="0" borderId="2" xfId="0" applyNumberFormat="1" applyFont="1" applyBorder="1"/>
    <xf numFmtId="2" fontId="0" fillId="0" borderId="0" xfId="0" applyNumberFormat="1"/>
    <xf numFmtId="2" fontId="1" fillId="0" borderId="0" xfId="0" applyNumberFormat="1" applyFont="1"/>
    <xf numFmtId="0" fontId="3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0" fillId="0" borderId="0" xfId="0" applyAlignment="1">
      <alignment horizontal="left"/>
    </xf>
    <xf numFmtId="0" fontId="0" fillId="4" borderId="0" xfId="0" applyFill="1"/>
    <xf numFmtId="2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/>
    <xf numFmtId="0" fontId="0" fillId="3" borderId="0" xfId="0" applyFill="1"/>
    <xf numFmtId="0" fontId="7" fillId="3" borderId="9" xfId="0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/>
    <xf numFmtId="9" fontId="7" fillId="3" borderId="1" xfId="0" applyNumberFormat="1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wrapText="1"/>
    </xf>
    <xf numFmtId="2" fontId="7" fillId="3" borderId="1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2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7" fillId="3" borderId="11" xfId="0" applyNumberFormat="1" applyFont="1" applyFill="1" applyBorder="1"/>
    <xf numFmtId="2" fontId="7" fillId="3" borderId="11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2" fontId="10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 wrapText="1"/>
    </xf>
    <xf numFmtId="2" fontId="7" fillId="3" borderId="0" xfId="0" applyNumberFormat="1" applyFont="1" applyFill="1" applyAlignment="1">
      <alignment horizontal="center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2" fontId="5" fillId="3" borderId="0" xfId="0" applyNumberFormat="1" applyFont="1" applyFill="1"/>
    <xf numFmtId="2" fontId="0" fillId="3" borderId="0" xfId="0" applyNumberFormat="1" applyFill="1"/>
    <xf numFmtId="0" fontId="0" fillId="5" borderId="0" xfId="0" applyFill="1"/>
    <xf numFmtId="2" fontId="8" fillId="3" borderId="27" xfId="0" applyNumberFormat="1" applyFont="1" applyFill="1" applyBorder="1" applyAlignment="1">
      <alignment horizontal="center" vertical="center" wrapText="1"/>
    </xf>
    <xf numFmtId="0" fontId="0" fillId="6" borderId="0" xfId="0" applyFill="1"/>
    <xf numFmtId="2" fontId="0" fillId="6" borderId="0" xfId="0" applyNumberFormat="1" applyFill="1"/>
    <xf numFmtId="0" fontId="8" fillId="3" borderId="29" xfId="0" applyFont="1" applyFill="1" applyBorder="1" applyAlignment="1">
      <alignment horizontal="center" vertical="center"/>
    </xf>
    <xf numFmtId="9" fontId="8" fillId="3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2" fontId="10" fillId="3" borderId="0" xfId="0" applyNumberFormat="1" applyFont="1" applyFill="1" applyAlignment="1">
      <alignment horizontal="left"/>
    </xf>
    <xf numFmtId="0" fontId="10" fillId="3" borderId="18" xfId="0" applyFont="1" applyFill="1" applyBorder="1" applyAlignment="1">
      <alignment horizontal="center"/>
    </xf>
    <xf numFmtId="2" fontId="10" fillId="3" borderId="18" xfId="0" applyNumberFormat="1" applyFont="1" applyFill="1" applyBorder="1" applyAlignment="1"/>
    <xf numFmtId="2" fontId="10" fillId="3" borderId="18" xfId="0" applyNumberFormat="1" applyFont="1" applyFill="1" applyBorder="1"/>
    <xf numFmtId="2" fontId="10" fillId="3" borderId="18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2" fontId="10" fillId="3" borderId="0" xfId="0" applyNumberFormat="1" applyFont="1" applyFill="1" applyBorder="1" applyAlignment="1"/>
    <xf numFmtId="2" fontId="10" fillId="3" borderId="0" xfId="0" applyNumberFormat="1" applyFont="1" applyFill="1" applyBorder="1"/>
    <xf numFmtId="2" fontId="10" fillId="3" borderId="0" xfId="0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22" xfId="0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9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left"/>
    </xf>
    <xf numFmtId="2" fontId="8" fillId="3" borderId="6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/>
    <xf numFmtId="2" fontId="6" fillId="3" borderId="0" xfId="0" applyNumberFormat="1" applyFont="1" applyFill="1"/>
    <xf numFmtId="0" fontId="5" fillId="3" borderId="0" xfId="0" applyFont="1" applyFill="1"/>
    <xf numFmtId="0" fontId="13" fillId="0" borderId="0" xfId="0" applyFont="1"/>
    <xf numFmtId="0" fontId="14" fillId="0" borderId="0" xfId="0" applyFont="1"/>
    <xf numFmtId="0" fontId="10" fillId="3" borderId="0" xfId="0" applyFont="1" applyFill="1" applyAlignment="1">
      <alignment horizontal="center"/>
    </xf>
    <xf numFmtId="0" fontId="8" fillId="3" borderId="13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3" borderId="1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CCFFFF"/>
      <color rgb="FFFFFF66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workbookViewId="0">
      <selection activeCell="G9" sqref="G9"/>
    </sheetView>
  </sheetViews>
  <sheetFormatPr defaultRowHeight="15" x14ac:dyDescent="0.25"/>
  <cols>
    <col min="1" max="1" width="5.28515625" style="41" customWidth="1"/>
    <col min="2" max="2" width="22.5703125" style="41" customWidth="1"/>
    <col min="3" max="3" width="7.42578125" style="41" customWidth="1"/>
    <col min="4" max="4" width="8.42578125" style="41" customWidth="1"/>
    <col min="5" max="5" width="8.28515625" style="41" customWidth="1"/>
    <col min="6" max="6" width="9.140625" style="41"/>
    <col min="7" max="7" width="9.7109375" style="41" customWidth="1"/>
    <col min="8" max="8" width="10.42578125" style="41" customWidth="1"/>
    <col min="9" max="9" width="9.140625" style="41"/>
    <col min="10" max="10" width="8" style="41" customWidth="1"/>
    <col min="11" max="15" width="9.140625" style="41"/>
    <col min="16" max="16" width="9.85546875" style="41" customWidth="1"/>
    <col min="17" max="17" width="11" style="41" customWidth="1"/>
    <col min="18" max="18" width="0" hidden="1" customWidth="1"/>
    <col min="19" max="19" width="0" style="75" hidden="1" customWidth="1"/>
    <col min="20" max="20" width="0" style="73" hidden="1" customWidth="1"/>
    <col min="21" max="21" width="0" style="83" hidden="1" customWidth="1"/>
    <col min="22" max="22" width="0" style="84" hidden="1" customWidth="1"/>
    <col min="23" max="23" width="0" style="85" hidden="1" customWidth="1"/>
    <col min="24" max="24" width="0" style="75" hidden="1" customWidth="1"/>
    <col min="25" max="25" width="0" style="34" hidden="1" customWidth="1"/>
    <col min="26" max="26" width="0" style="83" hidden="1" customWidth="1"/>
  </cols>
  <sheetData>
    <row r="1" spans="1:26" x14ac:dyDescent="0.25">
      <c r="A1" s="86"/>
      <c r="B1" s="143" t="s">
        <v>93</v>
      </c>
      <c r="C1" s="143"/>
      <c r="D1" s="143"/>
      <c r="E1" s="143"/>
      <c r="F1" s="143"/>
      <c r="G1" s="63"/>
      <c r="H1" s="64"/>
      <c r="I1" s="144" t="s">
        <v>92</v>
      </c>
      <c r="J1" s="144"/>
      <c r="K1" s="144"/>
      <c r="L1" s="144"/>
      <c r="M1" s="144"/>
      <c r="N1" s="144"/>
      <c r="O1" s="144"/>
      <c r="P1" s="64"/>
      <c r="Q1" s="87"/>
    </row>
    <row r="2" spans="1:26" x14ac:dyDescent="0.25">
      <c r="A2" s="86"/>
      <c r="B2" s="88" t="s">
        <v>85</v>
      </c>
      <c r="C2" s="63"/>
      <c r="D2" s="87"/>
      <c r="E2" s="87"/>
      <c r="F2" s="64"/>
      <c r="G2" s="64"/>
      <c r="H2" s="64"/>
      <c r="I2" s="128" t="s">
        <v>35</v>
      </c>
      <c r="J2" s="128"/>
      <c r="K2" s="128"/>
      <c r="L2" s="128"/>
      <c r="M2" s="128"/>
      <c r="N2" s="128"/>
      <c r="O2" s="128"/>
      <c r="P2" s="128"/>
      <c r="Q2" s="128"/>
    </row>
    <row r="3" spans="1:26" ht="29.25" customHeight="1" x14ac:dyDescent="0.25">
      <c r="A3" s="145" t="s">
        <v>82</v>
      </c>
      <c r="B3" s="145"/>
      <c r="C3" s="145"/>
      <c r="D3" s="145"/>
      <c r="E3" s="145"/>
      <c r="F3" s="145"/>
      <c r="G3" s="63"/>
      <c r="H3" s="128" t="s">
        <v>94</v>
      </c>
      <c r="I3" s="128"/>
      <c r="J3" s="128"/>
      <c r="K3" s="128"/>
      <c r="L3" s="128"/>
      <c r="M3" s="128"/>
      <c r="N3" s="128"/>
      <c r="O3" s="128"/>
      <c r="P3" s="128"/>
      <c r="Q3" s="128"/>
    </row>
    <row r="4" spans="1:26" x14ac:dyDescent="0.25">
      <c r="A4" s="86"/>
      <c r="B4" s="63"/>
      <c r="C4" s="63"/>
      <c r="D4" s="63"/>
      <c r="E4" s="88"/>
      <c r="F4" s="65"/>
      <c r="G4" s="65"/>
      <c r="H4" s="64"/>
      <c r="I4" s="89"/>
      <c r="J4" s="87"/>
      <c r="K4" s="90"/>
      <c r="L4" s="87"/>
      <c r="M4" s="87"/>
      <c r="N4" s="87"/>
      <c r="O4" s="87"/>
      <c r="P4" s="64"/>
      <c r="Q4" s="90"/>
    </row>
    <row r="5" spans="1:26" x14ac:dyDescent="0.25">
      <c r="A5" s="86"/>
      <c r="B5" s="90"/>
      <c r="C5" s="90"/>
      <c r="D5" s="90"/>
      <c r="E5" s="87"/>
      <c r="F5" s="64"/>
      <c r="G5" s="64"/>
      <c r="H5" s="64"/>
      <c r="I5" s="128" t="s">
        <v>36</v>
      </c>
      <c r="J5" s="128"/>
      <c r="K5" s="128"/>
      <c r="L5" s="128"/>
      <c r="M5" s="128"/>
      <c r="N5" s="128"/>
      <c r="O5" s="128"/>
      <c r="P5" s="128"/>
      <c r="Q5" s="64"/>
    </row>
    <row r="6" spans="1:26" x14ac:dyDescent="0.25">
      <c r="A6" s="86"/>
      <c r="B6" s="63" t="s">
        <v>86</v>
      </c>
      <c r="C6" s="63"/>
      <c r="D6" s="90"/>
      <c r="E6" s="87"/>
      <c r="F6" s="64"/>
      <c r="G6" s="64"/>
      <c r="H6" s="64"/>
      <c r="I6" s="128" t="s">
        <v>37</v>
      </c>
      <c r="J6" s="128"/>
      <c r="K6" s="128"/>
      <c r="L6" s="128"/>
      <c r="M6" s="128"/>
      <c r="N6" s="128"/>
      <c r="O6" s="128"/>
      <c r="P6" s="128"/>
      <c r="Q6" s="64"/>
    </row>
    <row r="7" spans="1:26" x14ac:dyDescent="0.25">
      <c r="A7" s="86"/>
      <c r="B7" s="143" t="s">
        <v>87</v>
      </c>
      <c r="C7" s="143"/>
      <c r="D7" s="90"/>
      <c r="E7" s="87"/>
      <c r="F7" s="64"/>
      <c r="G7" s="66"/>
      <c r="H7" s="64"/>
      <c r="I7" s="90"/>
      <c r="J7" s="87"/>
      <c r="K7" s="87"/>
      <c r="L7" s="87"/>
      <c r="M7" s="87"/>
      <c r="N7" s="90"/>
      <c r="O7" s="90"/>
      <c r="P7" s="91"/>
      <c r="Q7" s="91"/>
    </row>
    <row r="8" spans="1:26" x14ac:dyDescent="0.25">
      <c r="A8" s="86"/>
      <c r="B8" s="63"/>
      <c r="C8" s="63"/>
      <c r="D8" s="87"/>
      <c r="E8" s="87"/>
      <c r="F8" s="64"/>
      <c r="G8" s="64"/>
      <c r="H8" s="91"/>
      <c r="I8" s="128"/>
      <c r="J8" s="128"/>
      <c r="K8" s="128"/>
      <c r="L8" s="92"/>
      <c r="M8" s="92"/>
      <c r="N8" s="93"/>
      <c r="O8" s="93" t="s">
        <v>89</v>
      </c>
      <c r="P8" s="94"/>
      <c r="Q8" s="95"/>
    </row>
    <row r="9" spans="1:26" x14ac:dyDescent="0.25">
      <c r="A9" s="86"/>
      <c r="B9" s="63"/>
      <c r="C9" s="63"/>
      <c r="D9" s="87"/>
      <c r="E9" s="87"/>
      <c r="F9" s="64"/>
      <c r="G9" s="64"/>
      <c r="H9" s="91"/>
      <c r="I9" s="87"/>
      <c r="J9" s="87"/>
      <c r="K9" s="87"/>
      <c r="L9" s="96"/>
      <c r="M9" s="96"/>
      <c r="N9" s="97"/>
      <c r="O9" s="97"/>
      <c r="P9" s="98"/>
      <c r="Q9" s="99"/>
    </row>
    <row r="10" spans="1:26" ht="24" customHeight="1" thickBot="1" x14ac:dyDescent="0.3">
      <c r="A10" s="100"/>
      <c r="B10" s="101"/>
      <c r="C10" s="101"/>
      <c r="D10" s="101"/>
      <c r="E10" s="101"/>
      <c r="F10" s="67"/>
      <c r="G10" s="67"/>
      <c r="H10" s="67"/>
      <c r="I10" s="101"/>
      <c r="J10" s="101"/>
      <c r="K10" s="101"/>
      <c r="L10" s="101"/>
      <c r="M10" s="101"/>
      <c r="N10" s="101"/>
      <c r="O10" s="101"/>
      <c r="P10" s="67"/>
      <c r="Q10" s="101"/>
    </row>
    <row r="11" spans="1:26" ht="25.5" customHeight="1" x14ac:dyDescent="0.25">
      <c r="A11" s="102"/>
      <c r="B11" s="146" t="s">
        <v>38</v>
      </c>
      <c r="C11" s="148" t="s">
        <v>54</v>
      </c>
      <c r="D11" s="150" t="s">
        <v>39</v>
      </c>
      <c r="E11" s="151"/>
      <c r="F11" s="152" t="s">
        <v>19</v>
      </c>
      <c r="G11" s="152" t="s">
        <v>40</v>
      </c>
      <c r="H11" s="103" t="s">
        <v>41</v>
      </c>
      <c r="I11" s="104" t="s">
        <v>42</v>
      </c>
      <c r="J11" s="154" t="s">
        <v>43</v>
      </c>
      <c r="K11" s="154"/>
      <c r="L11" s="154"/>
      <c r="M11" s="154"/>
      <c r="N11" s="154"/>
      <c r="O11" s="105" t="s">
        <v>44</v>
      </c>
      <c r="P11" s="106" t="s">
        <v>45</v>
      </c>
      <c r="Q11" s="107" t="s">
        <v>45</v>
      </c>
    </row>
    <row r="12" spans="1:26" ht="56.25" customHeight="1" thickBot="1" x14ac:dyDescent="0.3">
      <c r="A12" s="108" t="s">
        <v>46</v>
      </c>
      <c r="B12" s="147"/>
      <c r="C12" s="149"/>
      <c r="D12" s="109" t="s">
        <v>47</v>
      </c>
      <c r="E12" s="109" t="s">
        <v>58</v>
      </c>
      <c r="F12" s="153"/>
      <c r="G12" s="153"/>
      <c r="H12" s="74" t="s">
        <v>48</v>
      </c>
      <c r="I12" s="110" t="s">
        <v>60</v>
      </c>
      <c r="J12" s="110" t="s">
        <v>88</v>
      </c>
      <c r="K12" s="111" t="s">
        <v>81</v>
      </c>
      <c r="L12" s="111" t="s">
        <v>61</v>
      </c>
      <c r="M12" s="111" t="s">
        <v>59</v>
      </c>
      <c r="N12" s="111" t="s">
        <v>62</v>
      </c>
      <c r="O12" s="110" t="s">
        <v>63</v>
      </c>
      <c r="P12" s="112" t="s">
        <v>49</v>
      </c>
      <c r="Q12" s="113" t="s">
        <v>84</v>
      </c>
    </row>
    <row r="13" spans="1:26" x14ac:dyDescent="0.25">
      <c r="A13" s="77"/>
      <c r="B13" s="134" t="s">
        <v>71</v>
      </c>
      <c r="C13" s="135"/>
      <c r="D13" s="135"/>
      <c r="E13" s="135"/>
      <c r="F13" s="136"/>
      <c r="G13" s="68"/>
      <c r="H13" s="68"/>
      <c r="I13" s="78"/>
      <c r="J13" s="78"/>
      <c r="K13" s="79"/>
      <c r="L13" s="79"/>
      <c r="M13" s="79"/>
      <c r="N13" s="79"/>
      <c r="O13" s="78"/>
      <c r="P13" s="80"/>
      <c r="Q13" s="81"/>
    </row>
    <row r="14" spans="1:26" s="41" customFormat="1" x14ac:dyDescent="0.25">
      <c r="A14" s="42">
        <v>1</v>
      </c>
      <c r="B14" s="36" t="s">
        <v>12</v>
      </c>
      <c r="C14" s="36"/>
      <c r="D14" s="37">
        <v>17</v>
      </c>
      <c r="E14" s="37">
        <v>1</v>
      </c>
      <c r="F14" s="39">
        <v>8946</v>
      </c>
      <c r="G14" s="39">
        <f>F14*10%</f>
        <v>894.6</v>
      </c>
      <c r="H14" s="39">
        <f>F14+G14</f>
        <v>9840.6</v>
      </c>
      <c r="I14" s="39">
        <f>H14*20%</f>
        <v>1968.1200000000001</v>
      </c>
      <c r="J14" s="39"/>
      <c r="K14" s="39">
        <f>(H14+I14)*20%</f>
        <v>2361.7440000000001</v>
      </c>
      <c r="L14" s="39"/>
      <c r="M14" s="39">
        <f>(H14+I14)*20%</f>
        <v>2361.7440000000001</v>
      </c>
      <c r="N14" s="39"/>
      <c r="O14" s="39"/>
      <c r="P14" s="35">
        <f>H14+I14+J14+K14+L14+M14+N14+O14</f>
        <v>16532.208000000002</v>
      </c>
      <c r="Q14" s="43">
        <f>P14*3</f>
        <v>49596.624000000011</v>
      </c>
      <c r="R14" s="41">
        <f>F14*10%</f>
        <v>894.6</v>
      </c>
      <c r="S14" s="76">
        <f>F14+G14</f>
        <v>9840.6</v>
      </c>
      <c r="T14" s="73">
        <f>H14*20%</f>
        <v>1968.1200000000001</v>
      </c>
      <c r="U14" s="83"/>
      <c r="V14" s="84">
        <f>(H14+I14+J14)*20%</f>
        <v>2361.7440000000001</v>
      </c>
      <c r="W14" s="85"/>
      <c r="X14" s="75">
        <f>(H14+I14+J14)*20%</f>
        <v>2361.7440000000001</v>
      </c>
      <c r="Y14" s="34"/>
      <c r="Z14" s="83"/>
    </row>
    <row r="15" spans="1:26" s="41" customFormat="1" x14ac:dyDescent="0.25">
      <c r="A15" s="42">
        <v>2</v>
      </c>
      <c r="B15" s="36" t="s">
        <v>50</v>
      </c>
      <c r="C15" s="36"/>
      <c r="D15" s="44" t="s">
        <v>69</v>
      </c>
      <c r="E15" s="37">
        <v>1</v>
      </c>
      <c r="F15" s="39">
        <f>F14*95%</f>
        <v>8498.6999999999989</v>
      </c>
      <c r="G15" s="39">
        <f>F15*10%</f>
        <v>849.86999999999989</v>
      </c>
      <c r="H15" s="39">
        <f>F15+G15</f>
        <v>9348.57</v>
      </c>
      <c r="I15" s="39">
        <f>H15*20%</f>
        <v>1869.7139999999999</v>
      </c>
      <c r="J15" s="39"/>
      <c r="K15" s="39">
        <f>(H15+I15)*20%</f>
        <v>2243.6568000000002</v>
      </c>
      <c r="L15" s="45"/>
      <c r="M15" s="45"/>
      <c r="N15" s="39"/>
      <c r="O15" s="39"/>
      <c r="P15" s="35">
        <f t="shared" ref="P15:P62" si="0">H15+I15+J15+K15+L15+M15+N15+O15</f>
        <v>13461.9408</v>
      </c>
      <c r="Q15" s="43">
        <f t="shared" ref="Q15:Q62" si="1">P15*3</f>
        <v>40385.822400000005</v>
      </c>
      <c r="R15" s="41">
        <f t="shared" ref="R15:R54" si="2">F15*10%</f>
        <v>849.86999999999989</v>
      </c>
      <c r="S15" s="76">
        <f t="shared" ref="S15:S33" si="3">F15+G15</f>
        <v>9348.57</v>
      </c>
      <c r="T15" s="73">
        <f t="shared" ref="T15:T54" si="4">H15*20%</f>
        <v>1869.7139999999999</v>
      </c>
      <c r="U15" s="83"/>
      <c r="V15" s="84">
        <f t="shared" ref="V15:V43" si="5">(H15+I15+J15)*20%</f>
        <v>2243.6568000000002</v>
      </c>
      <c r="W15" s="85"/>
      <c r="X15" s="75"/>
      <c r="Y15" s="34"/>
      <c r="Z15" s="83"/>
    </row>
    <row r="16" spans="1:26" s="41" customFormat="1" x14ac:dyDescent="0.25">
      <c r="A16" s="42">
        <v>3</v>
      </c>
      <c r="B16" s="36" t="s">
        <v>14</v>
      </c>
      <c r="C16" s="36"/>
      <c r="D16" s="46" t="s">
        <v>70</v>
      </c>
      <c r="E16" s="37">
        <v>1</v>
      </c>
      <c r="F16" s="39">
        <f>F14*90%</f>
        <v>8051.4000000000005</v>
      </c>
      <c r="G16" s="39"/>
      <c r="H16" s="39">
        <f t="shared" ref="H16:H53" si="6">F16+G16</f>
        <v>8051.4000000000005</v>
      </c>
      <c r="I16" s="39"/>
      <c r="J16" s="39"/>
      <c r="K16" s="39"/>
      <c r="L16" s="39"/>
      <c r="M16" s="39"/>
      <c r="N16" s="39"/>
      <c r="O16" s="39"/>
      <c r="P16" s="35">
        <f t="shared" si="0"/>
        <v>8051.4000000000005</v>
      </c>
      <c r="Q16" s="43">
        <f t="shared" si="1"/>
        <v>24154.2</v>
      </c>
      <c r="S16" s="76">
        <f t="shared" si="3"/>
        <v>8051.4000000000005</v>
      </c>
      <c r="T16" s="73"/>
      <c r="U16" s="83"/>
      <c r="V16" s="84"/>
      <c r="W16" s="85"/>
      <c r="X16" s="75"/>
      <c r="Y16" s="34"/>
      <c r="Z16" s="83"/>
    </row>
    <row r="17" spans="1:26" s="41" customFormat="1" ht="26.25" x14ac:dyDescent="0.25">
      <c r="A17" s="42">
        <v>4</v>
      </c>
      <c r="B17" s="36" t="s">
        <v>51</v>
      </c>
      <c r="C17" s="36">
        <v>2</v>
      </c>
      <c r="D17" s="47">
        <v>9</v>
      </c>
      <c r="E17" s="37">
        <v>1</v>
      </c>
      <c r="F17" s="39">
        <v>5159</v>
      </c>
      <c r="G17" s="39"/>
      <c r="H17" s="39">
        <f t="shared" si="6"/>
        <v>5159</v>
      </c>
      <c r="I17" s="39"/>
      <c r="J17" s="39"/>
      <c r="K17" s="39"/>
      <c r="L17" s="39"/>
      <c r="M17" s="39"/>
      <c r="N17" s="39"/>
      <c r="O17" s="39"/>
      <c r="P17" s="35">
        <f t="shared" si="0"/>
        <v>5159</v>
      </c>
      <c r="Q17" s="43">
        <f t="shared" si="1"/>
        <v>15477</v>
      </c>
      <c r="S17" s="76">
        <f t="shared" si="3"/>
        <v>5159</v>
      </c>
      <c r="T17" s="73"/>
      <c r="U17" s="83"/>
      <c r="V17" s="84"/>
      <c r="W17" s="85"/>
      <c r="X17" s="75"/>
      <c r="Y17" s="34"/>
      <c r="Z17" s="83"/>
    </row>
    <row r="18" spans="1:26" s="41" customFormat="1" ht="45.75" customHeight="1" x14ac:dyDescent="0.25">
      <c r="A18" s="42">
        <v>5</v>
      </c>
      <c r="B18" s="36" t="s">
        <v>51</v>
      </c>
      <c r="C18" s="36">
        <v>2</v>
      </c>
      <c r="D18" s="37">
        <v>10</v>
      </c>
      <c r="E18" s="37">
        <v>1</v>
      </c>
      <c r="F18" s="39">
        <v>5427</v>
      </c>
      <c r="G18" s="39"/>
      <c r="H18" s="39">
        <f t="shared" si="6"/>
        <v>5427</v>
      </c>
      <c r="I18" s="39"/>
      <c r="J18" s="39"/>
      <c r="K18" s="39"/>
      <c r="L18" s="39"/>
      <c r="M18" s="39"/>
      <c r="N18" s="39"/>
      <c r="O18" s="39"/>
      <c r="P18" s="35">
        <f t="shared" si="0"/>
        <v>5427</v>
      </c>
      <c r="Q18" s="43">
        <f t="shared" si="1"/>
        <v>16281</v>
      </c>
      <c r="S18" s="76">
        <f t="shared" si="3"/>
        <v>5427</v>
      </c>
      <c r="T18" s="73"/>
      <c r="U18" s="83"/>
      <c r="V18" s="84"/>
      <c r="W18" s="85"/>
      <c r="X18" s="75"/>
      <c r="Y18" s="34"/>
      <c r="Z18" s="83"/>
    </row>
    <row r="19" spans="1:26" s="41" customFormat="1" ht="26.25" x14ac:dyDescent="0.25">
      <c r="A19" s="42">
        <v>6</v>
      </c>
      <c r="B19" s="36" t="s">
        <v>25</v>
      </c>
      <c r="C19" s="36" t="s">
        <v>55</v>
      </c>
      <c r="D19" s="37">
        <v>10</v>
      </c>
      <c r="E19" s="37">
        <v>1</v>
      </c>
      <c r="F19" s="39">
        <v>5427</v>
      </c>
      <c r="G19" s="39"/>
      <c r="H19" s="39">
        <f t="shared" si="6"/>
        <v>5427</v>
      </c>
      <c r="I19" s="39"/>
      <c r="J19" s="39"/>
      <c r="K19" s="39"/>
      <c r="L19" s="39"/>
      <c r="M19" s="39"/>
      <c r="N19" s="39"/>
      <c r="O19" s="39"/>
      <c r="P19" s="35">
        <f t="shared" si="0"/>
        <v>5427</v>
      </c>
      <c r="Q19" s="43">
        <f t="shared" si="1"/>
        <v>16281</v>
      </c>
      <c r="S19" s="76">
        <f t="shared" si="3"/>
        <v>5427</v>
      </c>
      <c r="T19" s="73"/>
      <c r="U19" s="83"/>
      <c r="V19" s="84"/>
      <c r="W19" s="85"/>
      <c r="X19" s="75"/>
      <c r="Y19" s="34"/>
      <c r="Z19" s="83"/>
    </row>
    <row r="20" spans="1:26" s="41" customFormat="1" x14ac:dyDescent="0.25">
      <c r="A20" s="42" t="s">
        <v>73</v>
      </c>
      <c r="B20" s="36" t="s">
        <v>74</v>
      </c>
      <c r="C20" s="36">
        <v>1</v>
      </c>
      <c r="D20" s="37">
        <v>9</v>
      </c>
      <c r="E20" s="37">
        <v>1</v>
      </c>
      <c r="F20" s="39">
        <v>5159</v>
      </c>
      <c r="G20" s="39"/>
      <c r="H20" s="39">
        <f>F20+G20</f>
        <v>5159</v>
      </c>
      <c r="I20" s="39"/>
      <c r="J20" s="39"/>
      <c r="K20" s="39"/>
      <c r="L20" s="39"/>
      <c r="M20" s="39"/>
      <c r="N20" s="39"/>
      <c r="O20" s="39"/>
      <c r="P20" s="35">
        <f t="shared" si="0"/>
        <v>5159</v>
      </c>
      <c r="Q20" s="43">
        <f t="shared" si="1"/>
        <v>15477</v>
      </c>
      <c r="S20" s="76">
        <f t="shared" si="3"/>
        <v>5159</v>
      </c>
      <c r="T20" s="73"/>
      <c r="U20" s="83"/>
      <c r="V20" s="84"/>
      <c r="W20" s="85"/>
      <c r="X20" s="75"/>
      <c r="Y20" s="34"/>
      <c r="Z20" s="83"/>
    </row>
    <row r="21" spans="1:26" ht="24" customHeight="1" x14ac:dyDescent="0.25">
      <c r="A21" s="42"/>
      <c r="B21" s="137" t="s">
        <v>75</v>
      </c>
      <c r="C21" s="138"/>
      <c r="D21" s="138"/>
      <c r="E21" s="1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5"/>
      <c r="Q21" s="43">
        <f t="shared" si="1"/>
        <v>0</v>
      </c>
      <c r="R21" s="41"/>
      <c r="S21" s="76">
        <f t="shared" si="3"/>
        <v>0</v>
      </c>
    </row>
    <row r="22" spans="1:26" s="41" customFormat="1" x14ac:dyDescent="0.25">
      <c r="A22" s="42">
        <v>1</v>
      </c>
      <c r="B22" s="36" t="s">
        <v>28</v>
      </c>
      <c r="C22" s="36" t="s">
        <v>57</v>
      </c>
      <c r="D22" s="37">
        <v>14</v>
      </c>
      <c r="E22" s="37">
        <v>1</v>
      </c>
      <c r="F22" s="38">
        <v>7216</v>
      </c>
      <c r="G22" s="39"/>
      <c r="H22" s="39">
        <f>(F22+G22)*E22</f>
        <v>7216</v>
      </c>
      <c r="I22" s="39"/>
      <c r="J22" s="39"/>
      <c r="K22" s="39"/>
      <c r="L22" s="39"/>
      <c r="M22" s="40"/>
      <c r="N22" s="39"/>
      <c r="O22" s="39"/>
      <c r="P22" s="35">
        <f t="shared" ref="P22:P27" si="7">H22+I22+J22+K22+L22+M22+N22+O22</f>
        <v>7216</v>
      </c>
      <c r="Q22" s="43">
        <f t="shared" si="1"/>
        <v>21648</v>
      </c>
      <c r="S22" s="76">
        <f t="shared" si="3"/>
        <v>7216</v>
      </c>
      <c r="T22" s="73"/>
      <c r="U22" s="83"/>
      <c r="V22" s="84"/>
      <c r="W22" s="85"/>
      <c r="X22" s="75"/>
      <c r="Y22" s="34"/>
      <c r="Z22" s="83"/>
    </row>
    <row r="23" spans="1:26" s="41" customFormat="1" x14ac:dyDescent="0.25">
      <c r="A23" s="42">
        <v>2</v>
      </c>
      <c r="B23" s="36" t="s">
        <v>29</v>
      </c>
      <c r="C23" s="36" t="s">
        <v>56</v>
      </c>
      <c r="D23" s="37">
        <v>10</v>
      </c>
      <c r="E23" s="37">
        <v>1</v>
      </c>
      <c r="F23" s="38">
        <v>5427</v>
      </c>
      <c r="G23" s="39">
        <f t="shared" ref="G23:G28" si="8">F23*10%</f>
        <v>542.70000000000005</v>
      </c>
      <c r="H23" s="39">
        <f>(F23+G23)*E23</f>
        <v>5969.7</v>
      </c>
      <c r="I23" s="39">
        <f t="shared" ref="I23:I24" si="9">H23*20%</f>
        <v>1193.94</v>
      </c>
      <c r="J23" s="39"/>
      <c r="K23" s="39">
        <f>(H23+I23)*20%</f>
        <v>1432.7280000000001</v>
      </c>
      <c r="L23" s="39">
        <f>(H23+I23)*10%</f>
        <v>716.36400000000003</v>
      </c>
      <c r="M23" s="40"/>
      <c r="N23" s="39"/>
      <c r="O23" s="39"/>
      <c r="P23" s="35">
        <f t="shared" si="7"/>
        <v>9312.7319999999982</v>
      </c>
      <c r="Q23" s="43">
        <f t="shared" si="1"/>
        <v>27938.195999999996</v>
      </c>
      <c r="R23" s="41">
        <f t="shared" si="2"/>
        <v>542.70000000000005</v>
      </c>
      <c r="S23" s="76">
        <f t="shared" si="3"/>
        <v>5969.7</v>
      </c>
      <c r="T23" s="73">
        <f t="shared" si="4"/>
        <v>1193.94</v>
      </c>
      <c r="U23" s="83"/>
      <c r="V23" s="84">
        <f t="shared" si="5"/>
        <v>1432.7280000000001</v>
      </c>
      <c r="W23" s="85">
        <f t="shared" ref="W23:W51" si="10">(H23+I23+J23)*10%</f>
        <v>716.36400000000003</v>
      </c>
      <c r="X23" s="75"/>
      <c r="Y23" s="34"/>
      <c r="Z23" s="83"/>
    </row>
    <row r="24" spans="1:26" s="41" customFormat="1" x14ac:dyDescent="0.25">
      <c r="A24" s="42">
        <v>3</v>
      </c>
      <c r="B24" s="36" t="s">
        <v>29</v>
      </c>
      <c r="C24" s="36">
        <v>1</v>
      </c>
      <c r="D24" s="37">
        <v>13</v>
      </c>
      <c r="E24" s="37">
        <v>1</v>
      </c>
      <c r="F24" s="38">
        <v>6769</v>
      </c>
      <c r="G24" s="39">
        <f t="shared" si="8"/>
        <v>676.90000000000009</v>
      </c>
      <c r="H24" s="39">
        <f t="shared" ref="H24:H28" si="11">(F24+G24)*E24</f>
        <v>7445.9</v>
      </c>
      <c r="I24" s="39">
        <f t="shared" si="9"/>
        <v>1489.18</v>
      </c>
      <c r="J24" s="39"/>
      <c r="K24" s="39">
        <f t="shared" ref="K24:K28" si="12">(H24+I24)*20%</f>
        <v>1787.0160000000001</v>
      </c>
      <c r="L24" s="45"/>
      <c r="M24" s="40">
        <f>(H24+I24)*20%</f>
        <v>1787.0160000000001</v>
      </c>
      <c r="N24" s="39"/>
      <c r="O24" s="39"/>
      <c r="P24" s="35">
        <f t="shared" si="7"/>
        <v>12509.111999999999</v>
      </c>
      <c r="Q24" s="43">
        <f t="shared" si="1"/>
        <v>37527.335999999996</v>
      </c>
      <c r="R24" s="41">
        <f t="shared" si="2"/>
        <v>676.90000000000009</v>
      </c>
      <c r="S24" s="76">
        <f t="shared" si="3"/>
        <v>7445.9</v>
      </c>
      <c r="T24" s="73">
        <f t="shared" si="4"/>
        <v>1489.18</v>
      </c>
      <c r="U24" s="83"/>
      <c r="V24" s="84">
        <f t="shared" si="5"/>
        <v>1787.0160000000001</v>
      </c>
      <c r="W24" s="85"/>
      <c r="X24" s="75">
        <f t="shared" ref="X24:X32" si="13">(H24+I24+J24)*20%</f>
        <v>1787.0160000000001</v>
      </c>
      <c r="Y24" s="34"/>
      <c r="Z24" s="83"/>
    </row>
    <row r="25" spans="1:26" s="41" customFormat="1" x14ac:dyDescent="0.25">
      <c r="A25" s="42">
        <v>4</v>
      </c>
      <c r="B25" s="36" t="s">
        <v>17</v>
      </c>
      <c r="C25" s="36" t="s">
        <v>57</v>
      </c>
      <c r="D25" s="37">
        <v>14</v>
      </c>
      <c r="E25" s="37">
        <v>2</v>
      </c>
      <c r="F25" s="39">
        <v>7216</v>
      </c>
      <c r="G25" s="39">
        <f t="shared" si="8"/>
        <v>721.6</v>
      </c>
      <c r="H25" s="39">
        <f t="shared" si="11"/>
        <v>15875.2</v>
      </c>
      <c r="I25" s="39">
        <f>(H25+J25)*20%</f>
        <v>3492.5440000000003</v>
      </c>
      <c r="J25" s="39">
        <f>H25*10%</f>
        <v>1587.5200000000002</v>
      </c>
      <c r="K25" s="39">
        <f>(H25+I25+J25)*20%</f>
        <v>4191.0528000000004</v>
      </c>
      <c r="L25" s="45"/>
      <c r="M25" s="45"/>
      <c r="N25" s="39">
        <f>(H25+I25+J25)*30%</f>
        <v>6286.579200000001</v>
      </c>
      <c r="O25" s="48"/>
      <c r="P25" s="35">
        <f t="shared" si="7"/>
        <v>31432.896000000004</v>
      </c>
      <c r="Q25" s="43">
        <f t="shared" si="1"/>
        <v>94298.688000000009</v>
      </c>
      <c r="R25" s="41">
        <f t="shared" si="2"/>
        <v>721.6</v>
      </c>
      <c r="S25" s="76">
        <f>(F25+G25)*2</f>
        <v>15875.2</v>
      </c>
      <c r="T25" s="73">
        <f t="shared" si="4"/>
        <v>3175.0400000000004</v>
      </c>
      <c r="U25" s="83">
        <f t="shared" ref="U25:U33" si="14">H25*10%</f>
        <v>1587.5200000000002</v>
      </c>
      <c r="V25" s="84">
        <f t="shared" si="5"/>
        <v>4191.0528000000004</v>
      </c>
      <c r="W25" s="85"/>
      <c r="X25" s="75"/>
      <c r="Y25" s="34">
        <f t="shared" ref="Y25:Y54" si="15">(H25+I25+J25)*30%</f>
        <v>6286.579200000001</v>
      </c>
      <c r="Z25" s="83"/>
    </row>
    <row r="26" spans="1:26" s="41" customFormat="1" x14ac:dyDescent="0.25">
      <c r="A26" s="42">
        <v>5</v>
      </c>
      <c r="B26" s="36" t="s">
        <v>17</v>
      </c>
      <c r="C26" s="36">
        <v>2</v>
      </c>
      <c r="D26" s="37">
        <v>12</v>
      </c>
      <c r="E26" s="37">
        <v>2</v>
      </c>
      <c r="F26" s="39">
        <v>6322</v>
      </c>
      <c r="G26" s="39">
        <f t="shared" si="8"/>
        <v>632.20000000000005</v>
      </c>
      <c r="H26" s="39">
        <f t="shared" si="11"/>
        <v>13908.4</v>
      </c>
      <c r="I26" s="39">
        <f t="shared" ref="I26:I28" si="16">H26*20%</f>
        <v>2781.6800000000003</v>
      </c>
      <c r="J26" s="39"/>
      <c r="K26" s="39">
        <f t="shared" si="12"/>
        <v>3338.0160000000005</v>
      </c>
      <c r="L26" s="45">
        <f>(H26+I26)*10%</f>
        <v>1669.0080000000003</v>
      </c>
      <c r="M26" s="40"/>
      <c r="N26" s="39"/>
      <c r="O26" s="48"/>
      <c r="P26" s="35">
        <f t="shared" si="7"/>
        <v>21697.104000000003</v>
      </c>
      <c r="Q26" s="43">
        <f t="shared" si="1"/>
        <v>65091.312000000005</v>
      </c>
      <c r="R26" s="41">
        <f t="shared" si="2"/>
        <v>632.20000000000005</v>
      </c>
      <c r="S26" s="76">
        <f t="shared" ref="S26" si="17">(F26+G26)*2</f>
        <v>13908.4</v>
      </c>
      <c r="T26" s="73">
        <f t="shared" si="4"/>
        <v>2781.6800000000003</v>
      </c>
      <c r="U26" s="83"/>
      <c r="V26" s="84">
        <f t="shared" si="5"/>
        <v>3338.0160000000005</v>
      </c>
      <c r="W26" s="85">
        <f t="shared" si="10"/>
        <v>1669.0080000000003</v>
      </c>
      <c r="X26" s="75"/>
      <c r="Y26" s="34"/>
      <c r="Z26" s="83"/>
    </row>
    <row r="27" spans="1:26" s="41" customFormat="1" x14ac:dyDescent="0.25">
      <c r="A27" s="42">
        <v>6</v>
      </c>
      <c r="B27" s="36" t="s">
        <v>17</v>
      </c>
      <c r="C27" s="36">
        <v>1</v>
      </c>
      <c r="D27" s="37">
        <v>13</v>
      </c>
      <c r="E27" s="37">
        <v>3</v>
      </c>
      <c r="F27" s="38">
        <v>6769</v>
      </c>
      <c r="G27" s="39">
        <f t="shared" si="8"/>
        <v>676.90000000000009</v>
      </c>
      <c r="H27" s="39">
        <f t="shared" si="11"/>
        <v>22337.699999999997</v>
      </c>
      <c r="I27" s="39">
        <f t="shared" si="16"/>
        <v>4467.54</v>
      </c>
      <c r="J27" s="39"/>
      <c r="K27" s="39">
        <f t="shared" si="12"/>
        <v>5361.0479999999998</v>
      </c>
      <c r="L27" s="45">
        <f t="shared" ref="L27:L28" si="18">(H27+I27)*10%</f>
        <v>2680.5239999999999</v>
      </c>
      <c r="M27" s="40"/>
      <c r="N27" s="39"/>
      <c r="O27" s="39"/>
      <c r="P27" s="35">
        <f t="shared" si="7"/>
        <v>34846.811999999998</v>
      </c>
      <c r="Q27" s="43">
        <f t="shared" si="1"/>
        <v>104540.43599999999</v>
      </c>
      <c r="R27" s="41">
        <f t="shared" si="2"/>
        <v>676.90000000000009</v>
      </c>
      <c r="S27" s="76">
        <f>(F27+G27)*3</f>
        <v>22337.699999999997</v>
      </c>
      <c r="T27" s="73">
        <f t="shared" si="4"/>
        <v>4467.54</v>
      </c>
      <c r="U27" s="83"/>
      <c r="V27" s="84">
        <f t="shared" si="5"/>
        <v>5361.0479999999998</v>
      </c>
      <c r="W27" s="85">
        <f t="shared" si="10"/>
        <v>2680.5239999999999</v>
      </c>
      <c r="X27" s="75"/>
      <c r="Y27" s="34"/>
      <c r="Z27" s="83"/>
    </row>
    <row r="28" spans="1:26" s="41" customFormat="1" x14ac:dyDescent="0.25">
      <c r="A28" s="42">
        <v>7</v>
      </c>
      <c r="B28" s="36" t="s">
        <v>17</v>
      </c>
      <c r="C28" s="36" t="s">
        <v>56</v>
      </c>
      <c r="D28" s="37">
        <v>11</v>
      </c>
      <c r="E28" s="37">
        <v>2</v>
      </c>
      <c r="F28" s="39">
        <v>5875</v>
      </c>
      <c r="G28" s="39">
        <f t="shared" si="8"/>
        <v>587.5</v>
      </c>
      <c r="H28" s="39">
        <f t="shared" si="11"/>
        <v>12925</v>
      </c>
      <c r="I28" s="39">
        <f t="shared" si="16"/>
        <v>2585</v>
      </c>
      <c r="J28" s="39"/>
      <c r="K28" s="39">
        <f t="shared" si="12"/>
        <v>3102</v>
      </c>
      <c r="L28" s="45">
        <f t="shared" si="18"/>
        <v>1551</v>
      </c>
      <c r="M28" s="45"/>
      <c r="N28" s="39"/>
      <c r="O28" s="48"/>
      <c r="P28" s="35">
        <f>H28+I28+J28+K28+L28+M28+N28+O28</f>
        <v>20163</v>
      </c>
      <c r="Q28" s="43">
        <f t="shared" si="1"/>
        <v>60489</v>
      </c>
      <c r="R28" s="41">
        <f t="shared" si="2"/>
        <v>587.5</v>
      </c>
      <c r="S28" s="76">
        <f>(F28+G28)*2</f>
        <v>12925</v>
      </c>
      <c r="T28" s="73">
        <f t="shared" si="4"/>
        <v>2585</v>
      </c>
      <c r="U28" s="83"/>
      <c r="V28" s="84">
        <f t="shared" si="5"/>
        <v>3102</v>
      </c>
      <c r="W28" s="85">
        <f t="shared" si="10"/>
        <v>1551</v>
      </c>
      <c r="X28" s="75"/>
      <c r="Y28" s="34"/>
      <c r="Z28" s="83"/>
    </row>
    <row r="29" spans="1:26" s="41" customFormat="1" ht="26.25" x14ac:dyDescent="0.25">
      <c r="A29" s="42">
        <v>8</v>
      </c>
      <c r="B29" s="36" t="s">
        <v>64</v>
      </c>
      <c r="C29" s="36" t="s">
        <v>56</v>
      </c>
      <c r="D29" s="37">
        <v>9</v>
      </c>
      <c r="E29" s="37">
        <v>7</v>
      </c>
      <c r="F29" s="39">
        <v>5159</v>
      </c>
      <c r="G29" s="39"/>
      <c r="H29" s="39">
        <f>E29*F29</f>
        <v>36113</v>
      </c>
      <c r="I29" s="39"/>
      <c r="J29" s="39"/>
      <c r="K29" s="39"/>
      <c r="L29" s="45"/>
      <c r="M29" s="45"/>
      <c r="N29" s="39"/>
      <c r="O29" s="39">
        <f>H29*10%</f>
        <v>3611.3</v>
      </c>
      <c r="P29" s="35">
        <f t="shared" ref="P29" si="19">H29+I29+J29+K29+L29+M29+N29+O29</f>
        <v>39724.300000000003</v>
      </c>
      <c r="Q29" s="43">
        <f>P29*3</f>
        <v>119172.90000000001</v>
      </c>
      <c r="S29" s="72">
        <f>(F29+G29)*6</f>
        <v>30954</v>
      </c>
      <c r="Z29" s="41">
        <f>S29*10%</f>
        <v>3095.4</v>
      </c>
    </row>
    <row r="30" spans="1:26" s="41" customFormat="1" ht="33" customHeight="1" x14ac:dyDescent="0.25">
      <c r="A30" s="42"/>
      <c r="B30" s="140" t="s">
        <v>76</v>
      </c>
      <c r="C30" s="141"/>
      <c r="D30" s="141"/>
      <c r="E30" s="142"/>
      <c r="F30" s="82"/>
      <c r="G30" s="39"/>
      <c r="H30" s="39"/>
      <c r="I30" s="39"/>
      <c r="J30" s="39"/>
      <c r="K30" s="39"/>
      <c r="L30" s="39"/>
      <c r="M30" s="39"/>
      <c r="N30" s="39"/>
      <c r="O30" s="39"/>
      <c r="P30" s="35"/>
      <c r="Q30" s="43">
        <f t="shared" si="1"/>
        <v>0</v>
      </c>
      <c r="S30" s="72">
        <f t="shared" si="3"/>
        <v>0</v>
      </c>
      <c r="T30" s="41">
        <f t="shared" si="4"/>
        <v>0</v>
      </c>
    </row>
    <row r="31" spans="1:26" s="41" customFormat="1" ht="18" customHeight="1" x14ac:dyDescent="0.25">
      <c r="A31" s="42">
        <v>1</v>
      </c>
      <c r="B31" s="36" t="s">
        <v>28</v>
      </c>
      <c r="C31" s="36" t="s">
        <v>57</v>
      </c>
      <c r="D31" s="37">
        <v>14</v>
      </c>
      <c r="E31" s="37">
        <v>1</v>
      </c>
      <c r="F31" s="38">
        <v>7216</v>
      </c>
      <c r="G31" s="39"/>
      <c r="H31" s="39">
        <f>(F31+G31)*E31</f>
        <v>7216</v>
      </c>
      <c r="I31" s="39"/>
      <c r="J31" s="39"/>
      <c r="K31" s="39"/>
      <c r="L31" s="39"/>
      <c r="M31" s="40"/>
      <c r="N31" s="39"/>
      <c r="O31" s="39"/>
      <c r="P31" s="35">
        <f t="shared" ref="P31:P35" si="20">H31+I31+J31+K31+L31+M31+N31+O31</f>
        <v>7216</v>
      </c>
      <c r="Q31" s="43">
        <f t="shared" si="1"/>
        <v>21648</v>
      </c>
      <c r="S31" s="72">
        <f t="shared" si="3"/>
        <v>7216</v>
      </c>
    </row>
    <row r="32" spans="1:26" s="41" customFormat="1" x14ac:dyDescent="0.25">
      <c r="A32" s="42">
        <v>2</v>
      </c>
      <c r="B32" s="36" t="s">
        <v>29</v>
      </c>
      <c r="C32" s="36" t="s">
        <v>56</v>
      </c>
      <c r="D32" s="37">
        <v>11</v>
      </c>
      <c r="E32" s="37">
        <v>1</v>
      </c>
      <c r="F32" s="38">
        <v>5875</v>
      </c>
      <c r="G32" s="39">
        <f t="shared" ref="G32:G36" si="21">F32*10%</f>
        <v>587.5</v>
      </c>
      <c r="H32" s="39">
        <f>(F32+G32)*E32</f>
        <v>6462.5</v>
      </c>
      <c r="I32" s="39">
        <f t="shared" ref="I32:I36" si="22">H32*20%</f>
        <v>1292.5</v>
      </c>
      <c r="J32" s="39"/>
      <c r="K32" s="35">
        <f>(H32+I32)*20%</f>
        <v>1551</v>
      </c>
      <c r="L32" s="39"/>
      <c r="M32" s="40">
        <f>(H32+I32)*20%</f>
        <v>1551</v>
      </c>
      <c r="N32" s="39"/>
      <c r="O32" s="39"/>
      <c r="P32" s="35">
        <f t="shared" si="20"/>
        <v>10857</v>
      </c>
      <c r="Q32" s="43">
        <f t="shared" si="1"/>
        <v>32571</v>
      </c>
      <c r="R32" s="41">
        <f t="shared" si="2"/>
        <v>587.5</v>
      </c>
      <c r="S32" s="72">
        <f t="shared" si="3"/>
        <v>6462.5</v>
      </c>
      <c r="T32" s="41">
        <f t="shared" si="4"/>
        <v>1292.5</v>
      </c>
      <c r="V32" s="41">
        <f t="shared" si="5"/>
        <v>1551</v>
      </c>
      <c r="X32" s="41">
        <f t="shared" si="13"/>
        <v>1551</v>
      </c>
    </row>
    <row r="33" spans="1:26" s="41" customFormat="1" x14ac:dyDescent="0.25">
      <c r="A33" s="42">
        <v>3</v>
      </c>
      <c r="B33" s="36" t="s">
        <v>17</v>
      </c>
      <c r="C33" s="36" t="s">
        <v>57</v>
      </c>
      <c r="D33" s="37">
        <v>14</v>
      </c>
      <c r="E33" s="37">
        <v>1</v>
      </c>
      <c r="F33" s="39">
        <v>7216</v>
      </c>
      <c r="G33" s="39">
        <f t="shared" si="21"/>
        <v>721.6</v>
      </c>
      <c r="H33" s="39">
        <f t="shared" ref="H33:H36" si="23">(F33+G33)*E33</f>
        <v>7937.6</v>
      </c>
      <c r="I33" s="39">
        <f>(H33+J33)*20%</f>
        <v>1746.2720000000002</v>
      </c>
      <c r="J33" s="39">
        <f>H33*10%</f>
        <v>793.7600000000001</v>
      </c>
      <c r="K33" s="35">
        <f>(H33+I33+J33)*20%</f>
        <v>2095.5264000000002</v>
      </c>
      <c r="L33" s="45"/>
      <c r="M33" s="45"/>
      <c r="N33" s="39">
        <f>(H33+I33+J33)*30%</f>
        <v>3143.2896000000005</v>
      </c>
      <c r="O33" s="48"/>
      <c r="P33" s="35">
        <f t="shared" si="20"/>
        <v>15716.448000000002</v>
      </c>
      <c r="Q33" s="43">
        <f t="shared" si="1"/>
        <v>47149.344000000005</v>
      </c>
      <c r="R33" s="41">
        <f t="shared" si="2"/>
        <v>721.6</v>
      </c>
      <c r="S33" s="72">
        <f t="shared" si="3"/>
        <v>7937.6</v>
      </c>
      <c r="T33" s="41">
        <f t="shared" si="4"/>
        <v>1587.5200000000002</v>
      </c>
      <c r="U33" s="41">
        <f t="shared" si="14"/>
        <v>793.7600000000001</v>
      </c>
      <c r="V33" s="41">
        <f t="shared" si="5"/>
        <v>2095.5264000000002</v>
      </c>
      <c r="Y33" s="41">
        <f t="shared" si="15"/>
        <v>3143.2896000000005</v>
      </c>
    </row>
    <row r="34" spans="1:26" s="41" customFormat="1" x14ac:dyDescent="0.25">
      <c r="A34" s="42">
        <v>4</v>
      </c>
      <c r="B34" s="36" t="s">
        <v>17</v>
      </c>
      <c r="C34" s="36">
        <v>2</v>
      </c>
      <c r="D34" s="37">
        <v>12</v>
      </c>
      <c r="E34" s="37">
        <v>2</v>
      </c>
      <c r="F34" s="39">
        <v>6322</v>
      </c>
      <c r="G34" s="39">
        <f t="shared" si="21"/>
        <v>632.20000000000005</v>
      </c>
      <c r="H34" s="39">
        <f t="shared" si="23"/>
        <v>13908.4</v>
      </c>
      <c r="I34" s="39">
        <f t="shared" si="22"/>
        <v>2781.6800000000003</v>
      </c>
      <c r="J34" s="39"/>
      <c r="K34" s="35">
        <f t="shared" ref="K34:K36" si="24">(H34+I34)*20%</f>
        <v>3338.0160000000005</v>
      </c>
      <c r="L34" s="45"/>
      <c r="M34" s="40"/>
      <c r="N34" s="39">
        <f t="shared" ref="N34:N35" si="25">(H34+I34)*30%</f>
        <v>5007.0240000000003</v>
      </c>
      <c r="O34" s="48"/>
      <c r="P34" s="35">
        <f t="shared" si="20"/>
        <v>25035.120000000003</v>
      </c>
      <c r="Q34" s="43">
        <f t="shared" si="1"/>
        <v>75105.360000000015</v>
      </c>
      <c r="R34" s="41">
        <f t="shared" si="2"/>
        <v>632.20000000000005</v>
      </c>
      <c r="S34" s="72">
        <f>(F34+G34)*E34</f>
        <v>13908.4</v>
      </c>
      <c r="T34" s="41">
        <f t="shared" si="4"/>
        <v>2781.6800000000003</v>
      </c>
      <c r="V34" s="41">
        <f t="shared" si="5"/>
        <v>3338.0160000000005</v>
      </c>
      <c r="Y34" s="41">
        <f t="shared" si="15"/>
        <v>5007.0240000000003</v>
      </c>
    </row>
    <row r="35" spans="1:26" s="41" customFormat="1" x14ac:dyDescent="0.25">
      <c r="A35" s="42">
        <v>5</v>
      </c>
      <c r="B35" s="36" t="s">
        <v>17</v>
      </c>
      <c r="C35" s="36">
        <v>1</v>
      </c>
      <c r="D35" s="37">
        <v>13</v>
      </c>
      <c r="E35" s="37">
        <v>2</v>
      </c>
      <c r="F35" s="38">
        <v>6769</v>
      </c>
      <c r="G35" s="39">
        <f t="shared" si="21"/>
        <v>676.90000000000009</v>
      </c>
      <c r="H35" s="39">
        <f t="shared" si="23"/>
        <v>14891.8</v>
      </c>
      <c r="I35" s="39">
        <f t="shared" si="22"/>
        <v>2978.36</v>
      </c>
      <c r="J35" s="39"/>
      <c r="K35" s="35">
        <f t="shared" si="24"/>
        <v>3574.0320000000002</v>
      </c>
      <c r="L35" s="45"/>
      <c r="M35" s="40"/>
      <c r="N35" s="39">
        <f t="shared" si="25"/>
        <v>5361.0479999999998</v>
      </c>
      <c r="O35" s="39"/>
      <c r="P35" s="35">
        <f t="shared" si="20"/>
        <v>26805.239999999998</v>
      </c>
      <c r="Q35" s="43">
        <f t="shared" si="1"/>
        <v>80415.72</v>
      </c>
      <c r="R35" s="41">
        <f t="shared" si="2"/>
        <v>676.90000000000009</v>
      </c>
      <c r="S35" s="72">
        <f t="shared" ref="S35:S62" si="26">(F35+G35)*E35</f>
        <v>14891.8</v>
      </c>
      <c r="T35" s="41">
        <f t="shared" si="4"/>
        <v>2978.36</v>
      </c>
      <c r="V35" s="41">
        <f t="shared" si="5"/>
        <v>3574.0320000000002</v>
      </c>
      <c r="Y35" s="41">
        <f t="shared" si="15"/>
        <v>5361.0479999999998</v>
      </c>
    </row>
    <row r="36" spans="1:26" s="41" customFormat="1" x14ac:dyDescent="0.25">
      <c r="A36" s="42">
        <v>6</v>
      </c>
      <c r="B36" s="36" t="s">
        <v>17</v>
      </c>
      <c r="C36" s="36" t="s">
        <v>56</v>
      </c>
      <c r="D36" s="37">
        <v>11</v>
      </c>
      <c r="E36" s="37">
        <v>1</v>
      </c>
      <c r="F36" s="39">
        <v>5875</v>
      </c>
      <c r="G36" s="39">
        <f t="shared" si="21"/>
        <v>587.5</v>
      </c>
      <c r="H36" s="39">
        <f t="shared" si="23"/>
        <v>6462.5</v>
      </c>
      <c r="I36" s="39">
        <f t="shared" si="22"/>
        <v>1292.5</v>
      </c>
      <c r="J36" s="39"/>
      <c r="K36" s="35">
        <f t="shared" si="24"/>
        <v>1551</v>
      </c>
      <c r="L36" s="45"/>
      <c r="M36" s="45"/>
      <c r="N36" s="39"/>
      <c r="O36" s="39"/>
      <c r="P36" s="35">
        <f>H36+I36+J36+K36+L36+M36+N36+O36</f>
        <v>9306</v>
      </c>
      <c r="Q36" s="43">
        <f t="shared" si="1"/>
        <v>27918</v>
      </c>
      <c r="R36" s="41">
        <f t="shared" si="2"/>
        <v>587.5</v>
      </c>
      <c r="S36" s="72">
        <f t="shared" si="26"/>
        <v>6462.5</v>
      </c>
      <c r="T36" s="41">
        <f t="shared" si="4"/>
        <v>1292.5</v>
      </c>
      <c r="V36" s="41">
        <f t="shared" si="5"/>
        <v>1551</v>
      </c>
    </row>
    <row r="37" spans="1:26" s="41" customFormat="1" ht="26.25" x14ac:dyDescent="0.25">
      <c r="A37" s="42">
        <v>7</v>
      </c>
      <c r="B37" s="36" t="s">
        <v>64</v>
      </c>
      <c r="C37" s="49" t="s">
        <v>56</v>
      </c>
      <c r="D37" s="37">
        <v>9</v>
      </c>
      <c r="E37" s="37">
        <v>7</v>
      </c>
      <c r="F37" s="39">
        <v>5159</v>
      </c>
      <c r="G37" s="39"/>
      <c r="H37" s="39">
        <f>F37*E37</f>
        <v>36113</v>
      </c>
      <c r="I37" s="39"/>
      <c r="J37" s="39"/>
      <c r="K37" s="39"/>
      <c r="L37" s="45"/>
      <c r="M37" s="45"/>
      <c r="N37" s="39"/>
      <c r="O37" s="39">
        <f>H37*10%</f>
        <v>3611.3</v>
      </c>
      <c r="P37" s="35">
        <f t="shared" ref="P37" si="27">H37+I37+J37+K37+L37+M37+N37+O37</f>
        <v>39724.300000000003</v>
      </c>
      <c r="Q37" s="43">
        <f t="shared" si="1"/>
        <v>119172.90000000001</v>
      </c>
      <c r="S37" s="72">
        <f t="shared" si="26"/>
        <v>36113</v>
      </c>
      <c r="Z37" s="41">
        <f>S37*10%</f>
        <v>3611.3</v>
      </c>
    </row>
    <row r="38" spans="1:26" s="41" customFormat="1" ht="27.75" customHeight="1" x14ac:dyDescent="0.25">
      <c r="A38" s="42"/>
      <c r="B38" s="129" t="s">
        <v>77</v>
      </c>
      <c r="C38" s="130"/>
      <c r="D38" s="130"/>
      <c r="E38" s="131"/>
      <c r="F38" s="39"/>
      <c r="G38" s="39"/>
      <c r="H38" s="39"/>
      <c r="I38" s="39"/>
      <c r="J38" s="39"/>
      <c r="K38" s="39"/>
      <c r="L38" s="45"/>
      <c r="M38" s="45"/>
      <c r="N38" s="39"/>
      <c r="O38" s="39"/>
      <c r="P38" s="35"/>
      <c r="Q38" s="43">
        <f t="shared" si="1"/>
        <v>0</v>
      </c>
      <c r="S38" s="72">
        <f t="shared" si="26"/>
        <v>0</v>
      </c>
    </row>
    <row r="39" spans="1:26" s="41" customFormat="1" x14ac:dyDescent="0.25">
      <c r="A39" s="42">
        <v>1</v>
      </c>
      <c r="B39" s="36" t="s">
        <v>28</v>
      </c>
      <c r="C39" s="36" t="s">
        <v>57</v>
      </c>
      <c r="D39" s="37">
        <v>14</v>
      </c>
      <c r="E39" s="37">
        <v>1</v>
      </c>
      <c r="F39" s="38">
        <v>7216</v>
      </c>
      <c r="G39" s="39"/>
      <c r="H39" s="39">
        <f>(F39+G39)*E39</f>
        <v>7216</v>
      </c>
      <c r="I39" s="39"/>
      <c r="J39" s="39"/>
      <c r="K39" s="39"/>
      <c r="L39" s="39"/>
      <c r="M39" s="40"/>
      <c r="N39" s="39"/>
      <c r="O39" s="39"/>
      <c r="P39" s="35">
        <f t="shared" ref="P39:P44" si="28">H39+I39+J39+K39+L39+M39+N39+O39</f>
        <v>7216</v>
      </c>
      <c r="Q39" s="43">
        <f t="shared" si="1"/>
        <v>21648</v>
      </c>
      <c r="S39" s="76">
        <f t="shared" si="26"/>
        <v>7216</v>
      </c>
      <c r="T39" s="73"/>
      <c r="U39" s="83"/>
      <c r="V39" s="84"/>
      <c r="W39" s="85"/>
      <c r="X39" s="75"/>
      <c r="Y39" s="34"/>
      <c r="Z39" s="83"/>
    </row>
    <row r="40" spans="1:26" s="41" customFormat="1" x14ac:dyDescent="0.25">
      <c r="A40" s="42">
        <v>2</v>
      </c>
      <c r="B40" s="36" t="s">
        <v>29</v>
      </c>
      <c r="C40" s="36">
        <v>1</v>
      </c>
      <c r="D40" s="37">
        <v>13</v>
      </c>
      <c r="E40" s="37">
        <v>1</v>
      </c>
      <c r="F40" s="38">
        <v>6769</v>
      </c>
      <c r="G40" s="39">
        <f t="shared" ref="G40" si="29">F40*10%</f>
        <v>676.90000000000009</v>
      </c>
      <c r="H40" s="39">
        <f>(G40+F40)*E40</f>
        <v>7445.9</v>
      </c>
      <c r="I40" s="39">
        <f t="shared" ref="I40" si="30">H40*20%</f>
        <v>1489.18</v>
      </c>
      <c r="J40" s="39"/>
      <c r="K40" s="35">
        <f>(H40+I40)*20%</f>
        <v>1787.0160000000001</v>
      </c>
      <c r="L40" s="45"/>
      <c r="M40" s="40"/>
      <c r="N40" s="39"/>
      <c r="O40" s="39"/>
      <c r="P40" s="35">
        <f t="shared" si="28"/>
        <v>10722.096</v>
      </c>
      <c r="Q40" s="43">
        <f t="shared" si="1"/>
        <v>32166.288</v>
      </c>
      <c r="R40" s="41">
        <f t="shared" si="2"/>
        <v>676.90000000000009</v>
      </c>
      <c r="S40" s="76">
        <f t="shared" si="26"/>
        <v>7445.9</v>
      </c>
      <c r="T40" s="73">
        <f t="shared" si="4"/>
        <v>1489.18</v>
      </c>
      <c r="U40" s="83"/>
      <c r="V40" s="84">
        <f t="shared" si="5"/>
        <v>1787.0160000000001</v>
      </c>
      <c r="W40" s="85"/>
      <c r="X40" s="75"/>
      <c r="Y40" s="34"/>
      <c r="Z40" s="83"/>
    </row>
    <row r="41" spans="1:26" s="41" customFormat="1" ht="26.25" x14ac:dyDescent="0.25">
      <c r="A41" s="42">
        <v>3</v>
      </c>
      <c r="B41" s="36" t="s">
        <v>52</v>
      </c>
      <c r="C41" s="36" t="s">
        <v>56</v>
      </c>
      <c r="D41" s="37">
        <v>9</v>
      </c>
      <c r="E41" s="37">
        <v>1</v>
      </c>
      <c r="F41" s="39">
        <v>5159</v>
      </c>
      <c r="G41" s="39"/>
      <c r="H41" s="39">
        <f>F41*E41</f>
        <v>5159</v>
      </c>
      <c r="I41" s="39"/>
      <c r="J41" s="39"/>
      <c r="K41" s="35"/>
      <c r="L41" s="39"/>
      <c r="M41" s="39"/>
      <c r="N41" s="39"/>
      <c r="O41" s="39"/>
      <c r="P41" s="35">
        <f t="shared" si="28"/>
        <v>5159</v>
      </c>
      <c r="Q41" s="43">
        <f t="shared" si="1"/>
        <v>15477</v>
      </c>
      <c r="S41" s="76">
        <f t="shared" si="26"/>
        <v>5159</v>
      </c>
      <c r="T41" s="73"/>
      <c r="U41" s="83"/>
      <c r="V41" s="84"/>
      <c r="W41" s="85"/>
      <c r="X41" s="75"/>
      <c r="Y41" s="34"/>
      <c r="Z41" s="83"/>
    </row>
    <row r="42" spans="1:26" s="41" customFormat="1" ht="26.25" x14ac:dyDescent="0.25">
      <c r="A42" s="42">
        <v>4</v>
      </c>
      <c r="B42" s="36" t="s">
        <v>53</v>
      </c>
      <c r="C42" s="36" t="s">
        <v>65</v>
      </c>
      <c r="D42" s="37">
        <v>10</v>
      </c>
      <c r="E42" s="37">
        <v>1</v>
      </c>
      <c r="F42" s="39">
        <v>5427</v>
      </c>
      <c r="G42" s="39">
        <f>F42*10%</f>
        <v>542.70000000000005</v>
      </c>
      <c r="H42" s="39">
        <f t="shared" ref="H42" si="31">(G42+F42)*E42</f>
        <v>5969.7</v>
      </c>
      <c r="I42" s="39">
        <f>H42*20%</f>
        <v>1193.94</v>
      </c>
      <c r="J42" s="39"/>
      <c r="K42" s="35">
        <f>(H42+I42)*20%</f>
        <v>1432.7280000000001</v>
      </c>
      <c r="L42" s="39"/>
      <c r="M42" s="39">
        <f>(H42+I42)*20%</f>
        <v>1432.7280000000001</v>
      </c>
      <c r="N42" s="39"/>
      <c r="O42" s="39"/>
      <c r="P42" s="35">
        <f>H42+I42+J42+K42+L42+M42+N42+O42</f>
        <v>10029.095999999998</v>
      </c>
      <c r="Q42" s="43">
        <f t="shared" si="1"/>
        <v>30087.287999999993</v>
      </c>
      <c r="R42" s="41">
        <f t="shared" si="2"/>
        <v>542.70000000000005</v>
      </c>
      <c r="S42" s="76">
        <f t="shared" si="26"/>
        <v>5969.7</v>
      </c>
      <c r="T42" s="73">
        <f t="shared" si="4"/>
        <v>1193.94</v>
      </c>
      <c r="U42" s="83"/>
      <c r="V42" s="84">
        <f t="shared" si="5"/>
        <v>1432.7280000000001</v>
      </c>
      <c r="W42" s="85"/>
      <c r="X42" s="75">
        <v>1432.73</v>
      </c>
      <c r="Y42" s="34"/>
      <c r="Z42" s="83"/>
    </row>
    <row r="43" spans="1:26" s="41" customFormat="1" ht="26.25" x14ac:dyDescent="0.25">
      <c r="A43" s="42">
        <v>5</v>
      </c>
      <c r="B43" s="36" t="s">
        <v>30</v>
      </c>
      <c r="C43" s="36" t="s">
        <v>65</v>
      </c>
      <c r="D43" s="37">
        <v>10</v>
      </c>
      <c r="E43" s="37">
        <v>1</v>
      </c>
      <c r="F43" s="39">
        <v>5427</v>
      </c>
      <c r="G43" s="39">
        <f>F43*10%</f>
        <v>542.70000000000005</v>
      </c>
      <c r="H43" s="39">
        <f>(G43+F43)*E43</f>
        <v>5969.7</v>
      </c>
      <c r="I43" s="39">
        <f>H43*20%</f>
        <v>1193.94</v>
      </c>
      <c r="J43" s="39"/>
      <c r="K43" s="35">
        <f>(H43+I43)*20%</f>
        <v>1432.7280000000001</v>
      </c>
      <c r="L43" s="39"/>
      <c r="M43" s="39"/>
      <c r="N43" s="39"/>
      <c r="O43" s="39"/>
      <c r="P43" s="35">
        <f t="shared" si="28"/>
        <v>8596.3679999999986</v>
      </c>
      <c r="Q43" s="43">
        <f t="shared" si="1"/>
        <v>25789.103999999996</v>
      </c>
      <c r="R43" s="41">
        <f t="shared" si="2"/>
        <v>542.70000000000005</v>
      </c>
      <c r="S43" s="76">
        <f t="shared" si="26"/>
        <v>5969.7</v>
      </c>
      <c r="T43" s="73">
        <f t="shared" si="4"/>
        <v>1193.94</v>
      </c>
      <c r="U43" s="83"/>
      <c r="V43" s="84">
        <f t="shared" si="5"/>
        <v>1432.7280000000001</v>
      </c>
      <c r="W43" s="85"/>
      <c r="X43" s="75"/>
      <c r="Y43" s="34"/>
      <c r="Z43" s="83"/>
    </row>
    <row r="44" spans="1:26" s="41" customFormat="1" x14ac:dyDescent="0.25">
      <c r="A44" s="42">
        <v>6</v>
      </c>
      <c r="B44" s="36" t="s">
        <v>32</v>
      </c>
      <c r="C44" s="36">
        <v>1</v>
      </c>
      <c r="D44" s="37">
        <v>12</v>
      </c>
      <c r="E44" s="37">
        <v>1</v>
      </c>
      <c r="F44" s="39">
        <v>6322</v>
      </c>
      <c r="G44" s="38"/>
      <c r="H44" s="39">
        <f>E44*F44</f>
        <v>6322</v>
      </c>
      <c r="I44" s="39"/>
      <c r="J44" s="39"/>
      <c r="K44" s="39"/>
      <c r="L44" s="39"/>
      <c r="M44" s="50"/>
      <c r="N44" s="50"/>
      <c r="O44" s="50"/>
      <c r="P44" s="35">
        <f t="shared" si="28"/>
        <v>6322</v>
      </c>
      <c r="Q44" s="43">
        <f t="shared" si="1"/>
        <v>18966</v>
      </c>
      <c r="S44" s="76">
        <f t="shared" si="26"/>
        <v>6322</v>
      </c>
      <c r="T44" s="73"/>
      <c r="U44" s="83"/>
      <c r="V44" s="84"/>
      <c r="W44" s="85"/>
      <c r="X44" s="75"/>
      <c r="Y44" s="34"/>
      <c r="Z44" s="83"/>
    </row>
    <row r="45" spans="1:26" x14ac:dyDescent="0.25">
      <c r="A45" s="42"/>
      <c r="B45" s="140" t="s">
        <v>78</v>
      </c>
      <c r="C45" s="141"/>
      <c r="D45" s="141"/>
      <c r="E45" s="14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5"/>
      <c r="Q45" s="43">
        <f t="shared" si="1"/>
        <v>0</v>
      </c>
      <c r="R45" s="41"/>
      <c r="S45" s="76">
        <f t="shared" si="26"/>
        <v>0</v>
      </c>
    </row>
    <row r="46" spans="1:26" s="41" customFormat="1" x14ac:dyDescent="0.25">
      <c r="A46" s="42">
        <v>1</v>
      </c>
      <c r="B46" s="36" t="s">
        <v>18</v>
      </c>
      <c r="C46" s="36" t="s">
        <v>56</v>
      </c>
      <c r="D46" s="37">
        <v>6</v>
      </c>
      <c r="E46" s="37">
        <v>1</v>
      </c>
      <c r="F46" s="39">
        <v>4324</v>
      </c>
      <c r="G46" s="39"/>
      <c r="H46" s="39">
        <f>F46*E46</f>
        <v>4324</v>
      </c>
      <c r="I46" s="39"/>
      <c r="J46" s="39"/>
      <c r="K46" s="39"/>
      <c r="L46" s="45"/>
      <c r="M46" s="45"/>
      <c r="N46" s="39">
        <f>H46*30%</f>
        <v>1297.2</v>
      </c>
      <c r="O46" s="39"/>
      <c r="P46" s="35">
        <f t="shared" ref="P46:P47" si="32">H46+I46+J46+K46+L46+M46+N46+O46</f>
        <v>5621.2</v>
      </c>
      <c r="Q46" s="43">
        <f t="shared" si="1"/>
        <v>16863.599999999999</v>
      </c>
      <c r="S46" s="76">
        <f t="shared" si="26"/>
        <v>4324</v>
      </c>
      <c r="T46" s="73"/>
      <c r="U46" s="83"/>
      <c r="V46" s="84"/>
      <c r="W46" s="85"/>
      <c r="X46" s="75"/>
      <c r="Y46" s="34">
        <f t="shared" si="15"/>
        <v>1297.2</v>
      </c>
      <c r="Z46" s="83"/>
    </row>
    <row r="47" spans="1:26" s="41" customFormat="1" ht="26.25" x14ac:dyDescent="0.25">
      <c r="A47" s="42">
        <v>2</v>
      </c>
      <c r="B47" s="36" t="s">
        <v>64</v>
      </c>
      <c r="C47" s="49" t="s">
        <v>56</v>
      </c>
      <c r="D47" s="37">
        <v>9</v>
      </c>
      <c r="E47" s="37">
        <v>3</v>
      </c>
      <c r="F47" s="39">
        <v>5159</v>
      </c>
      <c r="G47" s="39"/>
      <c r="H47" s="39">
        <f>F47*E47</f>
        <v>15477</v>
      </c>
      <c r="I47" s="39"/>
      <c r="J47" s="39"/>
      <c r="K47" s="39"/>
      <c r="L47" s="45"/>
      <c r="M47" s="45"/>
      <c r="N47" s="39"/>
      <c r="O47" s="39">
        <f>H47*10%</f>
        <v>1547.7</v>
      </c>
      <c r="P47" s="35">
        <f t="shared" si="32"/>
        <v>17024.7</v>
      </c>
      <c r="Q47" s="43">
        <f t="shared" si="1"/>
        <v>51074.100000000006</v>
      </c>
      <c r="S47" s="76">
        <f t="shared" si="26"/>
        <v>15477</v>
      </c>
      <c r="T47" s="73"/>
      <c r="U47" s="83"/>
      <c r="V47" s="84"/>
      <c r="W47" s="85"/>
      <c r="X47" s="75"/>
      <c r="Y47" s="34"/>
      <c r="Z47" s="83">
        <f>S47*10%</f>
        <v>1547.7</v>
      </c>
    </row>
    <row r="48" spans="1:26" x14ac:dyDescent="0.25">
      <c r="A48" s="42"/>
      <c r="B48" s="129" t="s">
        <v>79</v>
      </c>
      <c r="C48" s="130"/>
      <c r="D48" s="130"/>
      <c r="E48" s="131"/>
      <c r="F48" s="39"/>
      <c r="G48" s="39"/>
      <c r="H48" s="39"/>
      <c r="I48" s="39"/>
      <c r="J48" s="39"/>
      <c r="K48" s="39"/>
      <c r="L48" s="45"/>
      <c r="M48" s="45"/>
      <c r="N48" s="39"/>
      <c r="O48" s="39"/>
      <c r="P48" s="35"/>
      <c r="Q48" s="43">
        <f t="shared" si="1"/>
        <v>0</v>
      </c>
      <c r="R48" s="41"/>
      <c r="S48" s="76">
        <f t="shared" si="26"/>
        <v>0</v>
      </c>
    </row>
    <row r="49" spans="1:26" s="41" customFormat="1" x14ac:dyDescent="0.25">
      <c r="A49" s="42">
        <v>1</v>
      </c>
      <c r="B49" s="36" t="s">
        <v>31</v>
      </c>
      <c r="C49" s="36" t="s">
        <v>57</v>
      </c>
      <c r="D49" s="37">
        <v>13</v>
      </c>
      <c r="E49" s="37">
        <v>1</v>
      </c>
      <c r="F49" s="38">
        <v>6769</v>
      </c>
      <c r="G49" s="38"/>
      <c r="H49" s="39">
        <f>E49*F49</f>
        <v>6769</v>
      </c>
      <c r="I49" s="39"/>
      <c r="J49" s="39"/>
      <c r="K49" s="39"/>
      <c r="L49" s="39"/>
      <c r="M49" s="39"/>
      <c r="N49" s="39">
        <f>H49*0.3</f>
        <v>2030.6999999999998</v>
      </c>
      <c r="O49" s="39"/>
      <c r="P49" s="35">
        <f>H49+I49+J49+K49+L49+M49+N49+O49</f>
        <v>8799.7000000000007</v>
      </c>
      <c r="Q49" s="43">
        <f t="shared" si="1"/>
        <v>26399.100000000002</v>
      </c>
      <c r="S49" s="76">
        <f t="shared" si="26"/>
        <v>6769</v>
      </c>
      <c r="T49" s="73"/>
      <c r="U49" s="83"/>
      <c r="V49" s="84"/>
      <c r="W49" s="85"/>
      <c r="X49" s="75"/>
      <c r="Y49" s="34">
        <f t="shared" si="15"/>
        <v>2030.6999999999998</v>
      </c>
      <c r="Z49" s="83"/>
    </row>
    <row r="50" spans="1:26" s="41" customFormat="1" x14ac:dyDescent="0.25">
      <c r="A50" s="42">
        <v>2</v>
      </c>
      <c r="B50" s="36" t="s">
        <v>18</v>
      </c>
      <c r="C50" s="36" t="s">
        <v>56</v>
      </c>
      <c r="D50" s="37">
        <v>6</v>
      </c>
      <c r="E50" s="37">
        <v>1</v>
      </c>
      <c r="F50" s="39">
        <v>4324</v>
      </c>
      <c r="G50" s="39"/>
      <c r="H50" s="39">
        <f>F50*E50</f>
        <v>4324</v>
      </c>
      <c r="I50" s="39"/>
      <c r="J50" s="39"/>
      <c r="K50" s="39"/>
      <c r="L50" s="45"/>
      <c r="M50" s="45"/>
      <c r="N50" s="39"/>
      <c r="O50" s="39"/>
      <c r="P50" s="35">
        <f t="shared" ref="P50:P51" si="33">H50+I50+J50+K50+L50+M50+N50+O50</f>
        <v>4324</v>
      </c>
      <c r="Q50" s="43">
        <f t="shared" si="1"/>
        <v>12972</v>
      </c>
      <c r="S50" s="76">
        <f t="shared" si="26"/>
        <v>4324</v>
      </c>
      <c r="T50" s="73"/>
      <c r="U50" s="83"/>
      <c r="V50" s="84"/>
      <c r="W50" s="85"/>
      <c r="X50" s="75"/>
      <c r="Y50" s="34"/>
      <c r="Z50" s="83"/>
    </row>
    <row r="51" spans="1:26" s="41" customFormat="1" x14ac:dyDescent="0.25">
      <c r="A51" s="42">
        <v>3</v>
      </c>
      <c r="B51" s="36" t="s">
        <v>18</v>
      </c>
      <c r="C51" s="36" t="s">
        <v>57</v>
      </c>
      <c r="D51" s="37">
        <v>9</v>
      </c>
      <c r="E51" s="37">
        <v>2</v>
      </c>
      <c r="F51" s="39">
        <v>5159</v>
      </c>
      <c r="G51" s="39"/>
      <c r="H51" s="39">
        <f>F51*E51</f>
        <v>10318</v>
      </c>
      <c r="I51" s="39"/>
      <c r="J51" s="39"/>
      <c r="K51" s="39"/>
      <c r="L51" s="45">
        <f>H51*10%</f>
        <v>1031.8</v>
      </c>
      <c r="M51" s="45"/>
      <c r="N51" s="39">
        <f>H51*30%</f>
        <v>3095.4</v>
      </c>
      <c r="O51" s="39"/>
      <c r="P51" s="35">
        <f t="shared" si="33"/>
        <v>14445.199999999999</v>
      </c>
      <c r="Q51" s="43">
        <f t="shared" si="1"/>
        <v>43335.6</v>
      </c>
      <c r="S51" s="76">
        <f t="shared" si="26"/>
        <v>10318</v>
      </c>
      <c r="T51" s="73"/>
      <c r="U51" s="83"/>
      <c r="V51" s="84"/>
      <c r="W51" s="85">
        <f t="shared" si="10"/>
        <v>1031.8</v>
      </c>
      <c r="X51" s="75"/>
      <c r="Y51" s="34">
        <f t="shared" si="15"/>
        <v>3095.4</v>
      </c>
      <c r="Z51" s="83"/>
    </row>
    <row r="52" spans="1:26" ht="18" customHeight="1" x14ac:dyDescent="0.25">
      <c r="A52" s="42"/>
      <c r="B52" s="129" t="s">
        <v>80</v>
      </c>
      <c r="C52" s="130"/>
      <c r="D52" s="130"/>
      <c r="E52" s="131"/>
      <c r="F52" s="39"/>
      <c r="G52" s="39"/>
      <c r="H52" s="39"/>
      <c r="I52" s="39"/>
      <c r="J52" s="39"/>
      <c r="K52" s="39"/>
      <c r="L52" s="45"/>
      <c r="M52" s="45"/>
      <c r="N52" s="39"/>
      <c r="O52" s="39"/>
      <c r="P52" s="35"/>
      <c r="Q52" s="43">
        <f t="shared" si="1"/>
        <v>0</v>
      </c>
      <c r="R52" s="41"/>
      <c r="S52" s="76">
        <f t="shared" si="26"/>
        <v>0</v>
      </c>
    </row>
    <row r="53" spans="1:26" s="41" customFormat="1" x14ac:dyDescent="0.25">
      <c r="A53" s="42">
        <v>1</v>
      </c>
      <c r="B53" s="36" t="s">
        <v>23</v>
      </c>
      <c r="C53" s="36"/>
      <c r="D53" s="37">
        <v>8</v>
      </c>
      <c r="E53" s="37">
        <v>1</v>
      </c>
      <c r="F53" s="39">
        <v>4890</v>
      </c>
      <c r="G53" s="39"/>
      <c r="H53" s="39">
        <f t="shared" si="6"/>
        <v>4890</v>
      </c>
      <c r="I53" s="39"/>
      <c r="J53" s="39"/>
      <c r="K53" s="39"/>
      <c r="L53" s="39"/>
      <c r="M53" s="39"/>
      <c r="N53" s="39"/>
      <c r="O53" s="39"/>
      <c r="P53" s="35">
        <f t="shared" si="0"/>
        <v>4890</v>
      </c>
      <c r="Q53" s="43">
        <f t="shared" si="1"/>
        <v>14670</v>
      </c>
      <c r="S53" s="76">
        <f t="shared" si="26"/>
        <v>4890</v>
      </c>
      <c r="T53" s="73"/>
      <c r="U53" s="83"/>
      <c r="V53" s="84"/>
      <c r="W53" s="85"/>
      <c r="X53" s="75"/>
      <c r="Y53" s="34"/>
      <c r="Z53" s="83"/>
    </row>
    <row r="54" spans="1:26" s="41" customFormat="1" x14ac:dyDescent="0.25">
      <c r="A54" s="42">
        <v>2</v>
      </c>
      <c r="B54" s="36" t="s">
        <v>72</v>
      </c>
      <c r="C54" s="36"/>
      <c r="D54" s="37">
        <v>10</v>
      </c>
      <c r="E54" s="37">
        <v>1</v>
      </c>
      <c r="F54" s="39">
        <v>5427</v>
      </c>
      <c r="G54" s="39">
        <f>F54*10%</f>
        <v>542.70000000000005</v>
      </c>
      <c r="H54" s="39">
        <f>(G54+F54)*E54</f>
        <v>5969.7</v>
      </c>
      <c r="I54" s="39">
        <f>H54*20%</f>
        <v>1193.94</v>
      </c>
      <c r="J54" s="39"/>
      <c r="K54" s="39">
        <f>(H54+I54)*20%</f>
        <v>1432.7280000000001</v>
      </c>
      <c r="L54" s="39"/>
      <c r="M54" s="39"/>
      <c r="N54" s="35">
        <f>(H54+I54)*30%</f>
        <v>2149.0919999999996</v>
      </c>
      <c r="O54" s="39"/>
      <c r="P54" s="35">
        <f t="shared" si="0"/>
        <v>10745.46</v>
      </c>
      <c r="Q54" s="43">
        <f t="shared" si="1"/>
        <v>32236.379999999997</v>
      </c>
      <c r="R54" s="41">
        <f t="shared" si="2"/>
        <v>542.70000000000005</v>
      </c>
      <c r="S54" s="76">
        <f t="shared" si="26"/>
        <v>5969.7</v>
      </c>
      <c r="T54" s="73">
        <f t="shared" si="4"/>
        <v>1193.94</v>
      </c>
      <c r="U54" s="83"/>
      <c r="V54" s="84">
        <v>1432.73</v>
      </c>
      <c r="W54" s="85"/>
      <c r="X54" s="75"/>
      <c r="Y54" s="34">
        <f t="shared" si="15"/>
        <v>2149.0919999999996</v>
      </c>
      <c r="Z54" s="83"/>
    </row>
    <row r="55" spans="1:26" s="41" customFormat="1" ht="39" x14ac:dyDescent="0.25">
      <c r="A55" s="42">
        <v>3</v>
      </c>
      <c r="B55" s="36" t="s">
        <v>83</v>
      </c>
      <c r="C55" s="36"/>
      <c r="D55" s="37">
        <v>6</v>
      </c>
      <c r="E55" s="37">
        <v>1</v>
      </c>
      <c r="F55" s="50">
        <v>4324</v>
      </c>
      <c r="G55" s="39"/>
      <c r="H55" s="39">
        <f t="shared" ref="H55:H59" si="34">F55*E55</f>
        <v>4324</v>
      </c>
      <c r="I55" s="39"/>
      <c r="J55" s="39"/>
      <c r="K55" s="39"/>
      <c r="L55" s="39"/>
      <c r="M55" s="39"/>
      <c r="N55" s="39"/>
      <c r="O55" s="39"/>
      <c r="P55" s="35">
        <f t="shared" si="0"/>
        <v>4324</v>
      </c>
      <c r="Q55" s="43">
        <f t="shared" si="1"/>
        <v>12972</v>
      </c>
      <c r="S55" s="76">
        <f t="shared" si="26"/>
        <v>4324</v>
      </c>
      <c r="T55" s="73"/>
      <c r="U55" s="83"/>
      <c r="V55" s="84"/>
      <c r="W55" s="85"/>
      <c r="X55" s="75"/>
      <c r="Y55" s="34"/>
      <c r="Z55" s="83"/>
    </row>
    <row r="56" spans="1:26" s="41" customFormat="1" x14ac:dyDescent="0.25">
      <c r="A56" s="42">
        <v>4</v>
      </c>
      <c r="B56" s="36" t="s">
        <v>24</v>
      </c>
      <c r="C56" s="36"/>
      <c r="D56" s="37">
        <v>2</v>
      </c>
      <c r="E56" s="37">
        <v>1</v>
      </c>
      <c r="F56" s="39">
        <v>3250</v>
      </c>
      <c r="G56" s="39"/>
      <c r="H56" s="39">
        <f t="shared" si="34"/>
        <v>3250</v>
      </c>
      <c r="I56" s="39"/>
      <c r="J56" s="39"/>
      <c r="K56" s="39"/>
      <c r="L56" s="39"/>
      <c r="M56" s="39"/>
      <c r="N56" s="39"/>
      <c r="O56" s="39"/>
      <c r="P56" s="35">
        <f t="shared" si="0"/>
        <v>3250</v>
      </c>
      <c r="Q56" s="43">
        <f t="shared" si="1"/>
        <v>9750</v>
      </c>
      <c r="S56" s="76">
        <f t="shared" si="26"/>
        <v>3250</v>
      </c>
      <c r="T56" s="73"/>
      <c r="U56" s="83"/>
      <c r="V56" s="84"/>
      <c r="W56" s="85"/>
      <c r="X56" s="75"/>
      <c r="Y56" s="34"/>
      <c r="Z56" s="83"/>
    </row>
    <row r="57" spans="1:26" s="41" customFormat="1" x14ac:dyDescent="0.25">
      <c r="A57" s="42">
        <v>5</v>
      </c>
      <c r="B57" s="36" t="s">
        <v>20</v>
      </c>
      <c r="C57" s="51"/>
      <c r="D57" s="52">
        <v>2</v>
      </c>
      <c r="E57" s="52">
        <v>1</v>
      </c>
      <c r="F57" s="50">
        <v>3250</v>
      </c>
      <c r="G57" s="50"/>
      <c r="H57" s="39">
        <f t="shared" si="34"/>
        <v>3250</v>
      </c>
      <c r="I57" s="50"/>
      <c r="J57" s="50"/>
      <c r="K57" s="50"/>
      <c r="L57" s="50"/>
      <c r="M57" s="50"/>
      <c r="N57" s="50"/>
      <c r="O57" s="50"/>
      <c r="P57" s="35">
        <f t="shared" si="0"/>
        <v>3250</v>
      </c>
      <c r="Q57" s="43">
        <f t="shared" si="1"/>
        <v>9750</v>
      </c>
      <c r="S57" s="76">
        <f t="shared" si="26"/>
        <v>3250</v>
      </c>
      <c r="T57" s="73"/>
      <c r="U57" s="83"/>
      <c r="V57" s="84"/>
      <c r="W57" s="85"/>
      <c r="X57" s="75"/>
      <c r="Y57" s="34"/>
      <c r="Z57" s="83"/>
    </row>
    <row r="58" spans="1:26" s="41" customFormat="1" ht="26.25" x14ac:dyDescent="0.25">
      <c r="A58" s="42">
        <v>6</v>
      </c>
      <c r="B58" s="36" t="s">
        <v>21</v>
      </c>
      <c r="C58" s="36"/>
      <c r="D58" s="37">
        <v>2</v>
      </c>
      <c r="E58" s="37">
        <v>1</v>
      </c>
      <c r="F58" s="50">
        <v>3250</v>
      </c>
      <c r="G58" s="39"/>
      <c r="H58" s="39">
        <f t="shared" si="34"/>
        <v>3250</v>
      </c>
      <c r="I58" s="39"/>
      <c r="J58" s="39"/>
      <c r="K58" s="39"/>
      <c r="L58" s="39"/>
      <c r="M58" s="39"/>
      <c r="N58" s="39"/>
      <c r="O58" s="39"/>
      <c r="P58" s="35">
        <f t="shared" si="0"/>
        <v>3250</v>
      </c>
      <c r="Q58" s="43">
        <f t="shared" si="1"/>
        <v>9750</v>
      </c>
      <c r="S58" s="76">
        <f t="shared" si="26"/>
        <v>3250</v>
      </c>
      <c r="T58" s="73"/>
      <c r="U58" s="83"/>
      <c r="V58" s="84"/>
      <c r="W58" s="85"/>
      <c r="X58" s="75"/>
      <c r="Y58" s="34"/>
      <c r="Z58" s="83"/>
    </row>
    <row r="59" spans="1:26" s="41" customFormat="1" ht="26.25" x14ac:dyDescent="0.25">
      <c r="A59" s="42">
        <v>7</v>
      </c>
      <c r="B59" s="36" t="s">
        <v>22</v>
      </c>
      <c r="C59" s="36"/>
      <c r="D59" s="37">
        <v>2</v>
      </c>
      <c r="E59" s="37">
        <v>2</v>
      </c>
      <c r="F59" s="39">
        <v>3250</v>
      </c>
      <c r="G59" s="39"/>
      <c r="H59" s="39">
        <f t="shared" si="34"/>
        <v>6500</v>
      </c>
      <c r="I59" s="39"/>
      <c r="J59" s="39"/>
      <c r="K59" s="39"/>
      <c r="L59" s="45"/>
      <c r="M59" s="45"/>
      <c r="N59" s="39"/>
      <c r="O59" s="39">
        <f>H59*10%</f>
        <v>650</v>
      </c>
      <c r="P59" s="35">
        <f t="shared" si="0"/>
        <v>7150</v>
      </c>
      <c r="Q59" s="43">
        <f t="shared" si="1"/>
        <v>21450</v>
      </c>
      <c r="S59" s="76">
        <f t="shared" si="26"/>
        <v>6500</v>
      </c>
      <c r="T59" s="73"/>
      <c r="U59" s="83"/>
      <c r="V59" s="84"/>
      <c r="W59" s="85"/>
      <c r="X59" s="75"/>
      <c r="Y59" s="34"/>
      <c r="Z59" s="83"/>
    </row>
    <row r="60" spans="1:26" s="41" customFormat="1" hidden="1" x14ac:dyDescent="0.25">
      <c r="A60" s="42">
        <v>8</v>
      </c>
      <c r="B60" s="36" t="s">
        <v>26</v>
      </c>
      <c r="C60" s="36"/>
      <c r="D60" s="37">
        <v>6</v>
      </c>
      <c r="E60" s="37">
        <v>0</v>
      </c>
      <c r="F60" s="38">
        <v>4324</v>
      </c>
      <c r="G60" s="53"/>
      <c r="H60" s="39">
        <f>E60*F60</f>
        <v>0</v>
      </c>
      <c r="I60" s="39"/>
      <c r="J60" s="39"/>
      <c r="K60" s="39"/>
      <c r="L60" s="39"/>
      <c r="M60" s="39"/>
      <c r="N60" s="39"/>
      <c r="O60" s="39"/>
      <c r="P60" s="35">
        <f t="shared" si="0"/>
        <v>0</v>
      </c>
      <c r="Q60" s="43">
        <f t="shared" si="1"/>
        <v>0</v>
      </c>
      <c r="S60" s="76">
        <f t="shared" si="26"/>
        <v>0</v>
      </c>
      <c r="T60" s="73"/>
      <c r="U60" s="83"/>
      <c r="V60" s="84"/>
      <c r="W60" s="85"/>
      <c r="X60" s="75"/>
      <c r="Y60" s="34"/>
      <c r="Z60" s="83">
        <f>S59*10%</f>
        <v>650</v>
      </c>
    </row>
    <row r="61" spans="1:26" s="41" customFormat="1" hidden="1" x14ac:dyDescent="0.25">
      <c r="A61" s="42">
        <v>9</v>
      </c>
      <c r="B61" s="51" t="s">
        <v>27</v>
      </c>
      <c r="C61" s="51"/>
      <c r="D61" s="52">
        <v>2</v>
      </c>
      <c r="E61" s="52">
        <v>0</v>
      </c>
      <c r="F61" s="54">
        <v>3250</v>
      </c>
      <c r="G61" s="54"/>
      <c r="H61" s="50">
        <f>E61*F61</f>
        <v>0</v>
      </c>
      <c r="I61" s="53"/>
      <c r="J61" s="53"/>
      <c r="K61" s="53"/>
      <c r="L61" s="55"/>
      <c r="M61" s="55"/>
      <c r="N61" s="53"/>
      <c r="O61" s="48"/>
      <c r="P61" s="35">
        <f t="shared" si="0"/>
        <v>0</v>
      </c>
      <c r="Q61" s="43">
        <f t="shared" si="1"/>
        <v>0</v>
      </c>
      <c r="S61" s="76">
        <f t="shared" si="26"/>
        <v>0</v>
      </c>
      <c r="T61" s="73"/>
      <c r="U61" s="83"/>
      <c r="V61" s="84"/>
      <c r="W61" s="85"/>
      <c r="X61" s="75"/>
      <c r="Y61" s="34"/>
      <c r="Z61" s="83"/>
    </row>
    <row r="62" spans="1:26" s="41" customFormat="1" ht="27" thickBot="1" x14ac:dyDescent="0.3">
      <c r="A62" s="56">
        <v>8</v>
      </c>
      <c r="B62" s="57" t="s">
        <v>64</v>
      </c>
      <c r="C62" s="58" t="s">
        <v>56</v>
      </c>
      <c r="D62" s="59">
        <v>9</v>
      </c>
      <c r="E62" s="59">
        <v>4</v>
      </c>
      <c r="F62" s="60">
        <v>5159</v>
      </c>
      <c r="G62" s="60"/>
      <c r="H62" s="60">
        <f>F62*E62</f>
        <v>20636</v>
      </c>
      <c r="I62" s="60"/>
      <c r="J62" s="60"/>
      <c r="K62" s="60"/>
      <c r="L62" s="61"/>
      <c r="M62" s="61"/>
      <c r="N62" s="60"/>
      <c r="O62" s="60">
        <f>H62*10%</f>
        <v>2063.6</v>
      </c>
      <c r="P62" s="62">
        <f t="shared" si="0"/>
        <v>22699.599999999999</v>
      </c>
      <c r="Q62" s="43">
        <f t="shared" si="1"/>
        <v>68098.799999999988</v>
      </c>
      <c r="S62" s="76">
        <f t="shared" si="26"/>
        <v>20636</v>
      </c>
      <c r="T62" s="73"/>
      <c r="U62" s="83"/>
      <c r="V62" s="84"/>
      <c r="W62" s="85"/>
      <c r="X62" s="75"/>
      <c r="Y62" s="34"/>
      <c r="Z62" s="83">
        <f>S62*10%</f>
        <v>2063.6</v>
      </c>
    </row>
    <row r="63" spans="1:26" ht="15.75" thickBot="1" x14ac:dyDescent="0.3">
      <c r="A63" s="114"/>
      <c r="B63" s="115" t="s">
        <v>33</v>
      </c>
      <c r="C63" s="116"/>
      <c r="D63" s="116"/>
      <c r="E63" s="69">
        <f t="shared" ref="E63:Q63" si="35">SUM(E14:E62)</f>
        <v>67</v>
      </c>
      <c r="F63" s="69">
        <f t="shared" si="35"/>
        <v>244282.1</v>
      </c>
      <c r="G63" s="69">
        <f t="shared" si="35"/>
        <v>11092.970000000003</v>
      </c>
      <c r="H63" s="69">
        <f t="shared" si="35"/>
        <v>394559.27</v>
      </c>
      <c r="I63" s="69">
        <f t="shared" si="35"/>
        <v>35010.030000000006</v>
      </c>
      <c r="J63" s="69">
        <f t="shared" si="35"/>
        <v>2381.2800000000002</v>
      </c>
      <c r="K63" s="69">
        <f t="shared" si="35"/>
        <v>42012.036000000007</v>
      </c>
      <c r="L63" s="69">
        <f t="shared" si="35"/>
        <v>7648.6960000000008</v>
      </c>
      <c r="M63" s="69">
        <f t="shared" si="35"/>
        <v>7132.4880000000003</v>
      </c>
      <c r="N63" s="69">
        <f t="shared" si="35"/>
        <v>28370.332800000004</v>
      </c>
      <c r="O63" s="69">
        <f t="shared" si="35"/>
        <v>11483.900000000001</v>
      </c>
      <c r="P63" s="117">
        <f t="shared" si="35"/>
        <v>528598.03280000004</v>
      </c>
      <c r="Q63" s="118">
        <f t="shared" si="35"/>
        <v>1585794.0984000002</v>
      </c>
      <c r="R63" s="41">
        <f>SUM(R14:R62)</f>
        <v>11092.970000000003</v>
      </c>
      <c r="S63" s="75">
        <f t="shared" ref="S63:Z63" si="36">SUM(S14:S62)</f>
        <v>389400.27</v>
      </c>
      <c r="T63" s="73">
        <f t="shared" si="36"/>
        <v>34533.774000000005</v>
      </c>
      <c r="U63" s="83">
        <f t="shared" si="36"/>
        <v>2381.2800000000002</v>
      </c>
      <c r="V63" s="84">
        <f t="shared" si="36"/>
        <v>42012.038000000008</v>
      </c>
      <c r="W63" s="85">
        <f t="shared" si="36"/>
        <v>7648.6960000000008</v>
      </c>
      <c r="X63" s="75">
        <f t="shared" si="36"/>
        <v>7132.49</v>
      </c>
      <c r="Y63" s="34">
        <f t="shared" si="36"/>
        <v>28370.332800000004</v>
      </c>
      <c r="Z63" s="83">
        <f t="shared" si="36"/>
        <v>10968.000000000002</v>
      </c>
    </row>
    <row r="64" spans="1:26" hidden="1" x14ac:dyDescent="0.25">
      <c r="A64" s="100"/>
      <c r="B64" s="119"/>
      <c r="C64" s="120"/>
      <c r="D64" s="121"/>
      <c r="E64" s="100"/>
      <c r="F64" s="70">
        <f>F63*3</f>
        <v>732846.3</v>
      </c>
      <c r="G64" s="70">
        <f t="shared" ref="G64:P64" si="37">G63*3</f>
        <v>33278.910000000011</v>
      </c>
      <c r="H64" s="70">
        <f t="shared" si="37"/>
        <v>1183677.81</v>
      </c>
      <c r="I64" s="70">
        <f t="shared" si="37"/>
        <v>105030.09000000003</v>
      </c>
      <c r="J64" s="70">
        <f t="shared" si="37"/>
        <v>7143.84</v>
      </c>
      <c r="K64" s="70">
        <f t="shared" si="37"/>
        <v>126036.10800000002</v>
      </c>
      <c r="L64" s="70">
        <f t="shared" si="37"/>
        <v>22946.088000000003</v>
      </c>
      <c r="M64" s="70">
        <f t="shared" si="37"/>
        <v>21397.464</v>
      </c>
      <c r="N64" s="70">
        <f t="shared" si="37"/>
        <v>85110.998400000011</v>
      </c>
      <c r="O64" s="70">
        <f t="shared" si="37"/>
        <v>34451.700000000004</v>
      </c>
      <c r="P64" s="70">
        <f t="shared" si="37"/>
        <v>1585794.0984</v>
      </c>
      <c r="Q64" s="122"/>
    </row>
    <row r="65" spans="1:26" ht="9" customHeight="1" x14ac:dyDescent="0.25">
      <c r="A65" s="100"/>
      <c r="H65" s="41" t="s">
        <v>34</v>
      </c>
      <c r="K65" s="100"/>
      <c r="L65" s="121"/>
      <c r="M65" s="121"/>
      <c r="N65" s="121"/>
      <c r="O65" s="121"/>
      <c r="P65" s="70"/>
      <c r="Q65" s="70"/>
    </row>
    <row r="66" spans="1:26" ht="15.75" x14ac:dyDescent="0.25">
      <c r="A66" s="123"/>
      <c r="K66" s="123"/>
      <c r="L66" s="123"/>
      <c r="M66" s="123"/>
      <c r="N66" s="123"/>
      <c r="O66" s="123"/>
      <c r="P66" s="124"/>
      <c r="Q66" s="71"/>
    </row>
    <row r="67" spans="1:26" ht="15.75" x14ac:dyDescent="0.25">
      <c r="A67"/>
      <c r="B67" s="126" t="s">
        <v>12</v>
      </c>
      <c r="C67" s="126"/>
      <c r="D67" s="126"/>
      <c r="E67" s="126"/>
      <c r="F67" s="127"/>
      <c r="G67" s="127"/>
      <c r="H67" s="132" t="s">
        <v>90</v>
      </c>
      <c r="I67" s="132"/>
      <c r="J67" s="132"/>
      <c r="K67"/>
      <c r="L67"/>
      <c r="M67"/>
      <c r="N67"/>
      <c r="O67"/>
      <c r="P67"/>
      <c r="Q67"/>
      <c r="S67"/>
      <c r="T67"/>
      <c r="U67"/>
      <c r="V67"/>
      <c r="W67"/>
      <c r="X67"/>
      <c r="Y67"/>
      <c r="Z67"/>
    </row>
    <row r="68" spans="1:2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S68"/>
      <c r="T68"/>
      <c r="U68"/>
      <c r="V68"/>
      <c r="W68"/>
      <c r="X68"/>
      <c r="Y68"/>
      <c r="Z68"/>
    </row>
    <row r="69" spans="1:26" ht="15.75" x14ac:dyDescent="0.25">
      <c r="A69"/>
      <c r="B69" s="29" t="s">
        <v>14</v>
      </c>
      <c r="C69" s="29"/>
      <c r="D69" s="30"/>
      <c r="E69" s="31"/>
      <c r="F69" s="32"/>
      <c r="G69" s="32"/>
      <c r="H69" s="133" t="s">
        <v>91</v>
      </c>
      <c r="I69" s="133"/>
      <c r="J69" s="133"/>
      <c r="K69"/>
      <c r="L69"/>
      <c r="M69"/>
      <c r="N69"/>
      <c r="O69"/>
      <c r="P69"/>
      <c r="Q69" t="s">
        <v>34</v>
      </c>
      <c r="S69"/>
      <c r="T69"/>
      <c r="U69"/>
      <c r="V69"/>
      <c r="W69"/>
      <c r="X69"/>
      <c r="Y69"/>
      <c r="Z69"/>
    </row>
    <row r="70" spans="1:26" x14ac:dyDescent="0.25">
      <c r="B70" s="120"/>
      <c r="C70" s="125"/>
      <c r="D70" s="125"/>
      <c r="E70" s="125"/>
      <c r="F70" s="71"/>
      <c r="G70" s="71"/>
      <c r="H70" s="155"/>
      <c r="I70" s="155"/>
      <c r="J70" s="155"/>
    </row>
    <row r="71" spans="1:26" ht="15.75" x14ac:dyDescent="0.25">
      <c r="B71" s="123"/>
    </row>
  </sheetData>
  <mergeCells count="25">
    <mergeCell ref="B52:E52"/>
    <mergeCell ref="H67:J67"/>
    <mergeCell ref="H69:J69"/>
    <mergeCell ref="H70:J70"/>
    <mergeCell ref="B13:F13"/>
    <mergeCell ref="B21:E21"/>
    <mergeCell ref="B30:E30"/>
    <mergeCell ref="B38:E38"/>
    <mergeCell ref="B45:E45"/>
    <mergeCell ref="B48:E48"/>
    <mergeCell ref="I6:P6"/>
    <mergeCell ref="B7:C7"/>
    <mergeCell ref="I8:K8"/>
    <mergeCell ref="B11:B12"/>
    <mergeCell ref="C11:C12"/>
    <mergeCell ref="D11:E11"/>
    <mergeCell ref="F11:F12"/>
    <mergeCell ref="G11:G12"/>
    <mergeCell ref="J11:N11"/>
    <mergeCell ref="I5:P5"/>
    <mergeCell ref="B1:F1"/>
    <mergeCell ref="I1:O1"/>
    <mergeCell ref="I2:Q2"/>
    <mergeCell ref="A3:F3"/>
    <mergeCell ref="H3:Q3"/>
  </mergeCells>
  <pageMargins left="0.70866141732283472" right="0.70866141732283472" top="0.35433070866141736" bottom="0.35433070866141736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G33"/>
  <sheetViews>
    <sheetView topLeftCell="A7" workbookViewId="0">
      <selection activeCell="C25" sqref="C25"/>
    </sheetView>
  </sheetViews>
  <sheetFormatPr defaultRowHeight="15" x14ac:dyDescent="0.25"/>
  <cols>
    <col min="1" max="1" width="30.7109375" customWidth="1"/>
    <col min="2" max="2" width="14.85546875" customWidth="1"/>
    <col min="3" max="3" width="13.140625" customWidth="1"/>
    <col min="4" max="4" width="13" customWidth="1"/>
    <col min="5" max="5" width="11.7109375" customWidth="1"/>
    <col min="6" max="6" width="11.42578125" customWidth="1"/>
    <col min="7" max="7" width="11.140625" customWidth="1"/>
  </cols>
  <sheetData>
    <row r="1" spans="1:7" ht="21" x14ac:dyDescent="0.35">
      <c r="B1" s="156" t="s">
        <v>16</v>
      </c>
      <c r="C1" s="156"/>
      <c r="D1" s="156"/>
      <c r="E1" s="156"/>
    </row>
    <row r="2" spans="1:7" ht="21" x14ac:dyDescent="0.35">
      <c r="D2" s="11"/>
      <c r="E2" s="11"/>
      <c r="F2" s="12"/>
      <c r="G2" s="28" t="s">
        <v>66</v>
      </c>
    </row>
    <row r="3" spans="1:7" ht="15.75" x14ac:dyDescent="0.25">
      <c r="A3" s="13" t="s">
        <v>10</v>
      </c>
      <c r="B3" s="13"/>
      <c r="C3" s="13"/>
      <c r="D3" s="1"/>
      <c r="E3" s="1"/>
    </row>
    <row r="5" spans="1:7" x14ac:dyDescent="0.25">
      <c r="A5" s="157" t="s">
        <v>0</v>
      </c>
      <c r="B5" s="157"/>
      <c r="C5" s="157"/>
      <c r="D5" s="157"/>
    </row>
    <row r="6" spans="1:7" x14ac:dyDescent="0.25">
      <c r="A6" s="33"/>
      <c r="B6" s="33"/>
      <c r="C6" s="33"/>
      <c r="D6" s="33"/>
    </row>
    <row r="7" spans="1:7" ht="45" x14ac:dyDescent="0.25">
      <c r="A7" s="6" t="s">
        <v>1</v>
      </c>
      <c r="B7" s="6" t="s">
        <v>2</v>
      </c>
      <c r="C7" s="14" t="s">
        <v>3</v>
      </c>
      <c r="D7" s="14" t="s">
        <v>4</v>
      </c>
      <c r="E7" s="14" t="s">
        <v>5</v>
      </c>
      <c r="F7" s="15">
        <v>0.4</v>
      </c>
      <c r="G7" s="14" t="s">
        <v>6</v>
      </c>
    </row>
    <row r="8" spans="1:7" x14ac:dyDescent="0.25">
      <c r="A8" s="2" t="s">
        <v>7</v>
      </c>
      <c r="B8" s="4">
        <v>4284</v>
      </c>
      <c r="C8" s="2">
        <v>5</v>
      </c>
      <c r="D8" s="2">
        <v>806</v>
      </c>
      <c r="E8" s="5">
        <v>1208</v>
      </c>
      <c r="F8" s="2">
        <v>0.4</v>
      </c>
      <c r="G8" s="4">
        <f>B8*C8/D8*E8*F8</f>
        <v>12841.369727047146</v>
      </c>
    </row>
    <row r="9" spans="1:7" x14ac:dyDescent="0.25">
      <c r="A9" s="2" t="s">
        <v>8</v>
      </c>
      <c r="B9" s="4">
        <v>4034</v>
      </c>
      <c r="C9" s="2">
        <v>5</v>
      </c>
      <c r="D9" s="2">
        <v>806</v>
      </c>
      <c r="E9" s="5">
        <v>1208</v>
      </c>
      <c r="F9" s="2">
        <v>0.4</v>
      </c>
      <c r="G9" s="4">
        <f>B9*C9/D9*E9*F9</f>
        <v>12091.990074441688</v>
      </c>
    </row>
    <row r="10" spans="1:7" x14ac:dyDescent="0.25">
      <c r="A10" s="2"/>
      <c r="B10" s="4"/>
      <c r="C10" s="2"/>
      <c r="D10" s="2"/>
      <c r="E10" s="5"/>
      <c r="F10" s="2"/>
      <c r="G10" s="2"/>
    </row>
    <row r="11" spans="1:7" x14ac:dyDescent="0.25">
      <c r="A11" s="6"/>
      <c r="B11" s="4"/>
      <c r="C11" s="2"/>
      <c r="D11" s="6">
        <f>SUM(D8:D10)</f>
        <v>1612</v>
      </c>
      <c r="E11" s="7">
        <f>SUM(E8:E10)</f>
        <v>2416</v>
      </c>
      <c r="F11" s="2"/>
      <c r="G11" s="8">
        <f>SUM(G8:G10)</f>
        <v>24933.359801488834</v>
      </c>
    </row>
    <row r="13" spans="1:7" x14ac:dyDescent="0.25">
      <c r="A13" t="s">
        <v>11</v>
      </c>
    </row>
    <row r="15" spans="1:7" ht="30" x14ac:dyDescent="0.25">
      <c r="A15" s="3" t="s">
        <v>67</v>
      </c>
      <c r="B15" s="4">
        <v>4813</v>
      </c>
      <c r="C15" s="3">
        <v>7</v>
      </c>
      <c r="D15" s="3">
        <v>1188</v>
      </c>
      <c r="E15" s="3">
        <v>1712</v>
      </c>
      <c r="F15" s="9">
        <v>0.4</v>
      </c>
      <c r="G15" s="10">
        <f>B15*C15/D15*E15*0.4</f>
        <v>19420.536026936028</v>
      </c>
    </row>
    <row r="16" spans="1:7" x14ac:dyDescent="0.25">
      <c r="A16" s="2" t="s">
        <v>68</v>
      </c>
      <c r="B16" s="4">
        <v>3032</v>
      </c>
      <c r="C16" s="3">
        <v>7</v>
      </c>
      <c r="D16" s="3">
        <v>1188</v>
      </c>
      <c r="E16" s="3">
        <v>1712</v>
      </c>
      <c r="F16" s="9">
        <v>0.4</v>
      </c>
      <c r="G16" s="10">
        <f>B16*C16/D16*E16*0.4</f>
        <v>12234.171043771044</v>
      </c>
    </row>
    <row r="17" spans="1:7" x14ac:dyDescent="0.25">
      <c r="A17" s="2"/>
      <c r="B17" s="4"/>
      <c r="C17" s="3"/>
      <c r="D17" s="3"/>
      <c r="E17" s="3"/>
      <c r="F17" s="9"/>
      <c r="G17" s="10"/>
    </row>
    <row r="18" spans="1:7" x14ac:dyDescent="0.25">
      <c r="A18" s="2"/>
      <c r="B18" s="4"/>
      <c r="C18" s="2"/>
      <c r="D18" s="6">
        <f>SUM(D15:D16)</f>
        <v>2376</v>
      </c>
      <c r="E18" s="7">
        <f>SUM(E15:E16)</f>
        <v>3424</v>
      </c>
      <c r="F18" s="2"/>
      <c r="G18" s="8">
        <f>SUM(G15:G16)</f>
        <v>31654.707070707074</v>
      </c>
    </row>
    <row r="19" spans="1:7" ht="15.75" thickBot="1" x14ac:dyDescent="0.3">
      <c r="A19" s="16"/>
      <c r="B19" s="17"/>
      <c r="C19" s="16"/>
      <c r="D19" s="16"/>
      <c r="E19" s="18"/>
      <c r="F19" s="16"/>
      <c r="G19" s="16"/>
    </row>
    <row r="20" spans="1:7" ht="30" customHeight="1" thickBot="1" x14ac:dyDescent="0.3">
      <c r="A20" s="19" t="s">
        <v>9</v>
      </c>
      <c r="B20" s="20"/>
      <c r="C20" s="21"/>
      <c r="D20" s="22">
        <f>D11+D18</f>
        <v>3988</v>
      </c>
      <c r="E20" s="23">
        <f>E11+E18</f>
        <v>5840</v>
      </c>
      <c r="F20" s="24"/>
      <c r="G20" s="25">
        <f>G11+G18</f>
        <v>56588.066872195908</v>
      </c>
    </row>
    <row r="22" spans="1:7" x14ac:dyDescent="0.25">
      <c r="F22" s="1"/>
      <c r="G22" s="27"/>
    </row>
    <row r="23" spans="1:7" x14ac:dyDescent="0.25">
      <c r="G23" s="26"/>
    </row>
    <row r="24" spans="1:7" x14ac:dyDescent="0.25">
      <c r="G24" s="26"/>
    </row>
    <row r="25" spans="1:7" x14ac:dyDescent="0.25">
      <c r="G25" s="26"/>
    </row>
    <row r="26" spans="1:7" x14ac:dyDescent="0.25">
      <c r="G26" s="26"/>
    </row>
    <row r="27" spans="1:7" x14ac:dyDescent="0.25">
      <c r="G27" s="26"/>
    </row>
    <row r="28" spans="1:7" x14ac:dyDescent="0.25">
      <c r="G28" s="26"/>
    </row>
    <row r="30" spans="1:7" x14ac:dyDescent="0.25">
      <c r="B30" t="s">
        <v>12</v>
      </c>
      <c r="E30" t="s">
        <v>13</v>
      </c>
    </row>
    <row r="33" spans="2:5" x14ac:dyDescent="0.25">
      <c r="B33" t="s">
        <v>14</v>
      </c>
      <c r="E33" t="s">
        <v>15</v>
      </c>
    </row>
  </sheetData>
  <mergeCells count="2">
    <mergeCell ref="B1:E1"/>
    <mergeCell ref="A5:D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 6700 01.10.2022-31.12.2022</vt:lpstr>
      <vt:lpstr>Нічні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kom-1</cp:lastModifiedBy>
  <cp:lastPrinted>2022-02-08T13:28:01Z</cp:lastPrinted>
  <dcterms:created xsi:type="dcterms:W3CDTF">2020-08-01T09:25:45Z</dcterms:created>
  <dcterms:modified xsi:type="dcterms:W3CDTF">2022-10-12T08:56:53Z</dcterms:modified>
</cp:coreProperties>
</file>