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ЗНОЕ\"/>
    </mc:Choice>
  </mc:AlternateContent>
  <xr:revisionPtr revIDLastSave="0" documentId="13_ncr:1_{DFFCA9BE-1117-4690-B24C-81B263B3A8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Sheet!$A$4:$P$98</definedName>
  </definedNames>
  <calcPr calcId="191029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6" i="1"/>
  <c r="D98" i="1"/>
  <c r="B98" i="1"/>
  <c r="D97" i="1"/>
  <c r="B97" i="1"/>
  <c r="D96" i="1"/>
  <c r="B96" i="1"/>
  <c r="D95" i="1"/>
  <c r="B95" i="1"/>
  <c r="D94" i="1"/>
  <c r="B94" i="1"/>
  <c r="D93" i="1"/>
  <c r="B93" i="1"/>
  <c r="D92" i="1"/>
  <c r="B92" i="1"/>
  <c r="D91" i="1"/>
  <c r="B91" i="1"/>
  <c r="D90" i="1"/>
  <c r="B90" i="1"/>
  <c r="D89" i="1"/>
  <c r="B89" i="1"/>
  <c r="D88" i="1"/>
  <c r="B88" i="1"/>
  <c r="D87" i="1"/>
  <c r="B87" i="1"/>
  <c r="D86" i="1"/>
  <c r="B86" i="1"/>
  <c r="D85" i="1"/>
  <c r="B85" i="1"/>
  <c r="D84" i="1"/>
  <c r="B84" i="1"/>
  <c r="D83" i="1"/>
  <c r="B83" i="1"/>
  <c r="D82" i="1"/>
  <c r="B82" i="1"/>
  <c r="D81" i="1"/>
  <c r="B81" i="1"/>
  <c r="D80" i="1"/>
  <c r="B80" i="1"/>
  <c r="D79" i="1"/>
  <c r="B79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5" i="1"/>
  <c r="B55" i="1"/>
  <c r="D54" i="1"/>
  <c r="B54" i="1"/>
  <c r="D53" i="1"/>
  <c r="B53" i="1"/>
  <c r="D52" i="1"/>
  <c r="B52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5" i="1"/>
  <c r="B5" i="1"/>
</calcChain>
</file>

<file path=xl/sharedStrings.xml><?xml version="1.0" encoding="utf-8"?>
<sst xmlns="http://schemas.openxmlformats.org/spreadsheetml/2006/main" count="958" uniqueCount="453">
  <si>
    <t xml:space="preserve"> 75250000-3- Послуги пожежних і рятувальних служб, 75251110-4- Послуги з протипожежного захисту.                                               
 Внесені зміни до річного плану закупівль.</t>
  </si>
  <si>
    <t xml:space="preserve"> ДкК021:2015  39220000- 0 – Кухонне приладдя, товари для дому та господарства (Щітка для підлоги).</t>
  </si>
  <si>
    <t>(Послуги з у70330000-3 - Послуги з управління нерухомістю, надавані на платній основі чи на договірних засадах тримання будинку та прибудинкової території. ОСББ "Слави 8", філія за адресою бульвар Слави,8)</t>
  </si>
  <si>
    <t xml:space="preserve">(Послуги з у70330000-3 - Послуги з управління нерухомістю, надавані на платній основі чи на договірних засадах тримання будинку та прибудинкової території. ОСББ "Слави 8", філія за адресою бульвар Слави,8)
</t>
  </si>
  <si>
    <t>0007b0cbd0f54795867486aac201f990</t>
  </si>
  <si>
    <t>01</t>
  </si>
  <si>
    <t>01/01</t>
  </si>
  <si>
    <t>01/03</t>
  </si>
  <si>
    <t>01/05</t>
  </si>
  <si>
    <t>01/06</t>
  </si>
  <si>
    <t>01/07</t>
  </si>
  <si>
    <t>01/08</t>
  </si>
  <si>
    <t>01/09</t>
  </si>
  <si>
    <t>01/10</t>
  </si>
  <si>
    <t>01/11</t>
  </si>
  <si>
    <t>01/12</t>
  </si>
  <si>
    <t>01/12М</t>
  </si>
  <si>
    <t>01/12Р</t>
  </si>
  <si>
    <t>01/2021</t>
  </si>
  <si>
    <t>01/2022/ПЦС</t>
  </si>
  <si>
    <t>01/2022/СП</t>
  </si>
  <si>
    <t>010036</t>
  </si>
  <si>
    <t>02-12-39</t>
  </si>
  <si>
    <t>02/05</t>
  </si>
  <si>
    <t>02/07</t>
  </si>
  <si>
    <t>02/09</t>
  </si>
  <si>
    <t>02/10</t>
  </si>
  <si>
    <t>02/11</t>
  </si>
  <si>
    <t>0203</t>
  </si>
  <si>
    <t>02216017</t>
  </si>
  <si>
    <t>03/10</t>
  </si>
  <si>
    <t>03341305</t>
  </si>
  <si>
    <t>04/10</t>
  </si>
  <si>
    <t>040021</t>
  </si>
  <si>
    <t>04725941</t>
  </si>
  <si>
    <t>05/10</t>
  </si>
  <si>
    <t>06/10</t>
  </si>
  <si>
    <t>07/10</t>
  </si>
  <si>
    <t>07/19</t>
  </si>
  <si>
    <t>07/21</t>
  </si>
  <si>
    <t>08/10</t>
  </si>
  <si>
    <t>09/10</t>
  </si>
  <si>
    <t>09/118</t>
  </si>
  <si>
    <t>09310000-5 Електрична енергія</t>
  </si>
  <si>
    <t>09310000-5 Електрична енергія( за ад. пр.О.Поля ,19,17; Б.Слави ,8 ; вул.Новоорловська,10; Запорізьке шосе,56)</t>
  </si>
  <si>
    <t>09320000-8 Пара, гаряча вода та пов’язана продукція</t>
  </si>
  <si>
    <t xml:space="preserve">09320000-8 Пара, горяча вода та пов'язана продукція (Послуги з постачання теплової енергії за адресами:. пр.О.Поля ,19,17; Б.Слави ,8 ; вул.Новоорловська,10; Запорізьке шосе,56). </t>
  </si>
  <si>
    <t>0b6270887a96497c803d4624300965e7</t>
  </si>
  <si>
    <t>0c6129b82e7945fe9655676f103a322f</t>
  </si>
  <si>
    <t>0d417a418fbc41de850b2dfec8b37313</t>
  </si>
  <si>
    <t>10/20</t>
  </si>
  <si>
    <t>111</t>
  </si>
  <si>
    <t>112</t>
  </si>
  <si>
    <t>113</t>
  </si>
  <si>
    <t>114</t>
  </si>
  <si>
    <t>12</t>
  </si>
  <si>
    <t>12a8926a9a6f468dacbffb83231082c8</t>
  </si>
  <si>
    <t>135</t>
  </si>
  <si>
    <t>136</t>
  </si>
  <si>
    <t>137</t>
  </si>
  <si>
    <t>15-0/21656</t>
  </si>
  <si>
    <t>151</t>
  </si>
  <si>
    <t>152</t>
  </si>
  <si>
    <t>16002</t>
  </si>
  <si>
    <t>1602</t>
  </si>
  <si>
    <t>1602/1</t>
  </si>
  <si>
    <t>1699</t>
  </si>
  <si>
    <t>16e9df4659f542f1a52174834267bd9e</t>
  </si>
  <si>
    <t>1712</t>
  </si>
  <si>
    <t>18410000-6 Спеціальний одяг</t>
  </si>
  <si>
    <t>18410000-6 Спеціальний одяг (Рукавички гумові ).  Внесені зміни до річного плану закупівль.</t>
  </si>
  <si>
    <t>19087191</t>
  </si>
  <si>
    <t>19143995</t>
  </si>
  <si>
    <t>19270000-9 Неткані матеріали</t>
  </si>
  <si>
    <t>19270000-9 Неткані матеріали (Полотно неткане ) Внесені зміни до річного плану закупівль.</t>
  </si>
  <si>
    <t>19640000-4 Поліетиленові мішки та пакети для сміття</t>
  </si>
  <si>
    <t xml:space="preserve">19640000-4 Поліетиленові мішки та пакети для сміття . Внесені зміни до річного плану закупівль. </t>
  </si>
  <si>
    <t>1c01d09bfd084325af395a530455b470</t>
  </si>
  <si>
    <t>1f77691f751f4896b935dca37aa5f8ed</t>
  </si>
  <si>
    <t>1ff385e9ce5442bf8018403339394c22</t>
  </si>
  <si>
    <t>21</t>
  </si>
  <si>
    <t>211ec2b76ee4442695bc7a54377d3785</t>
  </si>
  <si>
    <t>22</t>
  </si>
  <si>
    <t>22/СПЮ-22</t>
  </si>
  <si>
    <t>22450000-9 Друкована продукція з елементами (свідоцтва)</t>
  </si>
  <si>
    <t>22450000-9 Друкована продукція з елементами (свідоцтва). Внесені зміни до річного плану закупівль</t>
  </si>
  <si>
    <t>22450000-9 Друкована продукція з елементами захисту</t>
  </si>
  <si>
    <t>22810000-1 Паперові чи картонні реєстраційні журнали</t>
  </si>
  <si>
    <t>22810000-1 паперові чи картонні реєстраційні журнали (Журнали групових занять).</t>
  </si>
  <si>
    <t>22810000-1 паперові чи картонні реєстраційні журнали (Журнали групових занять). Внесені зміни до річного плану закупівль.</t>
  </si>
  <si>
    <t>2360700152</t>
  </si>
  <si>
    <t>2386000821</t>
  </si>
  <si>
    <t>238600821</t>
  </si>
  <si>
    <t>243</t>
  </si>
  <si>
    <t>244</t>
  </si>
  <si>
    <t>24450000-3 Агрохімічна продукція</t>
  </si>
  <si>
    <t>24450000-3 Агрохімічна продукція (Дезінфікуючий засіб для обробки рук і шкіри; дезінфікуючий засіб для обробки поверхонь).</t>
  </si>
  <si>
    <t xml:space="preserve">24450000-3 Агрохімічна продукція (Дезінфікуючий засіб для обробки рук і шкіри; дезінфікуючий засіб для обробки поверхонь).   Внесені зміни  до річного плану закупівель. 
</t>
  </si>
  <si>
    <t>24450000-3 Агрохімічна продукція.   Дезінфікуючий засіб для обробки рук, поверхонь  Закупка на підставі Порядку проведення закупівель товарів, робіт і послуг, необхідних для здійснення заходів, спрямованих на запобігання винекненню та поширенню (СОVID-19) на території України.</t>
  </si>
  <si>
    <t>2544e1a2ab3d43b6b6592eee245b6b41</t>
  </si>
  <si>
    <t>2549900587</t>
  </si>
  <si>
    <t>261</t>
  </si>
  <si>
    <t>2622311251</t>
  </si>
  <si>
    <t>2633300327</t>
  </si>
  <si>
    <t>2658b67d81cb4caaad91f46981ee797f</t>
  </si>
  <si>
    <t>2676305397</t>
  </si>
  <si>
    <t>26bfccc7ec90487199eed3a419fae56a</t>
  </si>
  <si>
    <t>2727410297</t>
  </si>
  <si>
    <t>27f7edcf958041ad8f80d71db0320cc0</t>
  </si>
  <si>
    <t>29</t>
  </si>
  <si>
    <t>2908112534</t>
  </si>
  <si>
    <t>2964601024</t>
  </si>
  <si>
    <t>2a30e776015445bf88cdedacfca9ad31</t>
  </si>
  <si>
    <t>2d457035d3ae4b65bd50ebcdf283d4dc</t>
  </si>
  <si>
    <t>30190000-7 Офісне устаткування та приладдя різне</t>
  </si>
  <si>
    <t>30190000-7 Офісне устаткування та приладдя різне (Канцелярське приладдя)</t>
  </si>
  <si>
    <t>30190000-7 Офісне устаткування та приладдя різне (Канцелярське приладдя). Внесені зміни до річного плану закупівль.</t>
  </si>
  <si>
    <t xml:space="preserve">30190000-7 Офісне устаткування та приладдя різне (папір для друку). </t>
  </si>
  <si>
    <t>30190000-7 Офісне устаткування та приладдя різне (папір для друку). Внесені зміни до річного плану закупівль</t>
  </si>
  <si>
    <t>30190000-7 Офісне устаткування та приладдя різне. ( Канцелярськи товари)</t>
  </si>
  <si>
    <t>30190000-7 Офісне устаткування та приладдя різне. ( Канцелярськи товари). Внесені зміни до річного плану закупівль.
закупівль</t>
  </si>
  <si>
    <t>30200000-1 Комп’ютерне обладнання та приладдя</t>
  </si>
  <si>
    <t>30200000-1 Комп’ютерне обладнання та приладдя.</t>
  </si>
  <si>
    <t>30200000-1 Комп’ютерне обладнання та приладдя. (Комп'ютер в комплекте). Внесені зміни  до річного плану закупівль</t>
  </si>
  <si>
    <t>30230000-0 Комп'ютерне обладнання (Мишка, клавіатура )</t>
  </si>
  <si>
    <t>30230000-0 Комп'ютерне обладнання (Мишка, клавіатура ) Внесені зміни до річного плану закупівль</t>
  </si>
  <si>
    <t>30230000-0 Комп’ютерне обладнання</t>
  </si>
  <si>
    <t>3105204007</t>
  </si>
  <si>
    <t>3144003177</t>
  </si>
  <si>
    <t>31530000-0 Частини до світильників та освітлювального обладнання</t>
  </si>
  <si>
    <t xml:space="preserve">31530000-0 Частини до світильників та освітлювального обладнання </t>
  </si>
  <si>
    <t>31530000-0 Частини до світильників та освітлювального обладнання (Електротовари -лампи ,стартера).Внесені зміни до річного плану закупівель.</t>
  </si>
  <si>
    <t>3158520110</t>
  </si>
  <si>
    <t>31686/2022</t>
  </si>
  <si>
    <t>32580000-2  Інформаційне обладнання( Захищені носії особистих ключів,засіб КЗІ електрон.ключ „Secure Token-338M”)</t>
  </si>
  <si>
    <t>32580000-2  Інформаційне обладнання( Захищені носії особистих ключів,засіб КЗІ електрон.ключ „Secure Token-338M”) Внесені зміни до річного плану закупівль.</t>
  </si>
  <si>
    <t>32580000-2 Інформаційне обладнання</t>
  </si>
  <si>
    <t>32688148</t>
  </si>
  <si>
    <t>33580257</t>
  </si>
  <si>
    <t>33710000-0 Парфуми, засоби гігієни та презервативи</t>
  </si>
  <si>
    <t>33710000-0.Парфуми ,засоби гігієни та презервативи ( Мило туалетне ).Внесені зміни до річного плану закупівль.</t>
  </si>
  <si>
    <t>33740000-9 Засоби для догляду за руками та нігтями</t>
  </si>
  <si>
    <t>33760000-5  Туалетний папір, носові хустинки, рушники для рук і серветки  ( Рушники паперові) Внесені зміни до річного плану закупівль.</t>
  </si>
  <si>
    <t>33760000-5 Туалетний папір, носові хустинки, рушники для рук і серветки</t>
  </si>
  <si>
    <t>34a32f2c68eb4b739d81ab2315657278</t>
  </si>
  <si>
    <t>36216548</t>
  </si>
  <si>
    <t>362cc97140a540aca789c317f8ece529</t>
  </si>
  <si>
    <t>36640049</t>
  </si>
  <si>
    <t>36865753</t>
  </si>
  <si>
    <t>37149106</t>
  </si>
  <si>
    <t>38</t>
  </si>
  <si>
    <t xml:space="preserve">38410000-2 Лічильни прилади (Термометр інфрачервоний)
</t>
  </si>
  <si>
    <t xml:space="preserve">38410000-2 Лічильни прилади (Термометр інфрачервоний). Код згідно УКТЗЕД 9025- Пірометр
</t>
  </si>
  <si>
    <t xml:space="preserve">38410000-2 Лічильни прилади. Пірометр (інфрачервоний термометр).  Закупка на підставі Порядку проведення закупівель товарів, робіт і послуг, необхідних для здійснення заходів, спрямованих на запобігання винекненню та поширенню (СОVID-19) на території України. 
</t>
  </si>
  <si>
    <t xml:space="preserve">38410000-2 Лічильни прилади. Пірометр (інфрачервоний термометр). Закупка на підставі Порядку проведення закупівель товарів, робіт і послуг, необхідних для здійснення заходів, спрямованих на запобігання винекненню та поширенню (СОVID-19) на території України. 
</t>
  </si>
  <si>
    <t>38410000-2 Лічильні прилади</t>
  </si>
  <si>
    <t>38a0b305fd77490bb55c83d711f88e5e</t>
  </si>
  <si>
    <t>39110000-6 Сидіння, стільці та супутні вироби і частини до них</t>
  </si>
  <si>
    <t>39160000-1 Шкільні меблі</t>
  </si>
  <si>
    <t>39160000-1 Шкільні меблі (мольберт дерев'яний хлопушка)</t>
  </si>
  <si>
    <t>39160000-1 Шкільні меблі (мольберт дерев'яний хлопушка). Внесені зміни до річного плану закупівль</t>
  </si>
  <si>
    <t>39200703</t>
  </si>
  <si>
    <t>39220000- 0 – Кухонне приладдя, товари для дому та господарства (Щітка для підлоги). Внесені зміни до річного плану закупівль.</t>
  </si>
  <si>
    <t>39220000-0 Кухонне приладдя, товари для дому та господарства і приладдя для закладів громадського харчування</t>
  </si>
  <si>
    <t>39230000</t>
  </si>
  <si>
    <t>39306466</t>
  </si>
  <si>
    <t>39330000-4 Дезінфекційне обладнання</t>
  </si>
  <si>
    <t>39520000-3 Готові текстильні вироби</t>
  </si>
  <si>
    <t xml:space="preserve">39520000-3 Готові текстильні вироби  </t>
  </si>
  <si>
    <t xml:space="preserve">39520000-3 Готові текстильні вироби  (серветка господарча TM PRO Service Серія Optimum, ганчірка для миття підлоги TM PRO Service Серія Standart)
</t>
  </si>
  <si>
    <t>39530000-6 Килимові покриття, килимки та килими</t>
  </si>
  <si>
    <t>39830000-9 Продукція для чищення</t>
  </si>
  <si>
    <t xml:space="preserve">39830000-9 Продукція для чищення </t>
  </si>
  <si>
    <t>39830000-9 Продукція для чищення (Чистячий порошок « Містер Пропер», порошок « Гала», «Містер Муску» для миття вікон).Внесені зміни до річного плану закупівль.</t>
  </si>
  <si>
    <t>39830000-9 Продукція для чищення (дозатор для рідкого мила) Внесені зміни до річного плану закупівль.</t>
  </si>
  <si>
    <t>39830000-9 Продукція для чищення (засіб миючий для ванн і сантехніки «Сантрі» Лимон, 1000 г.,мило рiдке «Антибактеріальне», 5000г,порошок для чищення, з ароматом Лимон   500 г,засіб миючий для скла та дзеркал Brill з ароматом лимона, 500 г. , засіб миючий для підлоги Clean Floor з ароматом лимона,  1000 г.,засіб миючий універсальний Clear Floor з ароматом лимона,  1000 г.)</t>
  </si>
  <si>
    <t>39942877</t>
  </si>
  <si>
    <t>3a5127dc0862481ea0d81251a0776547</t>
  </si>
  <si>
    <t>40226798</t>
  </si>
  <si>
    <t>40279677</t>
  </si>
  <si>
    <t>40436367</t>
  </si>
  <si>
    <t>40497815</t>
  </si>
  <si>
    <t>40b70d91786b416a86ffb07998480a82</t>
  </si>
  <si>
    <t>41110000-3 Питна вода</t>
  </si>
  <si>
    <t>41110000-3 Питна вода (Послуги водопостачання та водовідведення за ад. пр.О.Поля ,17; Б.Слави ,8 ; вул.Новоорловська,10; Запорізьке шосе,56)</t>
  </si>
  <si>
    <t>41110000-3 Питна вода (Послуги водопостачання та водовідведення за ад. пр.О.Поля ,17; Б.Слави ,8 ; вул.Новоорловська,10; Запорізьке шосе,56)  Внесені зміни в  річний план закупівель</t>
  </si>
  <si>
    <t>41110000-3 Питна вода (Послуги водопостачання та водовідведення за ад. пр.О.Поля ,19)</t>
  </si>
  <si>
    <t>41110000-3 Питна вода (Послуги водопостачання та водовідведення за ад. пр.О.Поля ,19,17; Б.Слави ,8 ; вул.Новоорловська,10; Запорізьке шосе,56)  Внесені зміни в  річний план закупівель</t>
  </si>
  <si>
    <t>41612783</t>
  </si>
  <si>
    <t>41612830</t>
  </si>
  <si>
    <t>41753926</t>
  </si>
  <si>
    <t>42082379</t>
  </si>
  <si>
    <t>42353652</t>
  </si>
  <si>
    <t>42960000-3 Системи керування та контролю, друкарське і графічне обладнання та обладнання для автоматизації офісу й обробки інформації</t>
  </si>
  <si>
    <t>42e1d23cd4b2494c814cb04d965d24a9</t>
  </si>
  <si>
    <t>44810000-1 Фарби</t>
  </si>
  <si>
    <t xml:space="preserve">44810000-1 Фарби Внесені зміни до річного плану закупівль. </t>
  </si>
  <si>
    <t>46968a3279a14505bdc20b3634c01821</t>
  </si>
  <si>
    <t>48440000-4 Пакети програмного забезпечення для фінансового аналізу та бухгалтерського обліку</t>
  </si>
  <si>
    <t>48440000-4 Пакети програмного забезпечення для фінансового аналізу та бухгалтерського обліку ( Програмний  комплекс IS-pro)</t>
  </si>
  <si>
    <t xml:space="preserve">48440000-4 Пакети програмного забезпечення для фінансового аналізу та бухгалтерського обліку( Програмний  комплекс IS-pro). Внесені зміни  до річного плану закупівль </t>
  </si>
  <si>
    <t>485cb60fc12647c0b5a41c68fc024964</t>
  </si>
  <si>
    <t>4a3a24c91da54c2c895abffaaedea47f</t>
  </si>
  <si>
    <t>4ec65df235444a0d99ab9288881ddc57</t>
  </si>
  <si>
    <t>4fed832eb17c42c597abf96482268192</t>
  </si>
  <si>
    <t>50230000-6 Послуги з ремонту, технічного обслуговування дорожньої інфраструктури і пов’язаного обладнання та супутні послуги</t>
  </si>
  <si>
    <t>50310000-1 Технічне обслуговування і ремонт офісної техніки</t>
  </si>
  <si>
    <t>50310000-1 Технічне обслуговування і ремонт офісної техніки (Послуги з заправки та реставрації картриджів)</t>
  </si>
  <si>
    <t xml:space="preserve">50320000-4 Послуги з ремонту і технічного обслуговування персональних комп'ютерів (Поточний ремонт та технічне обслуговування обладнання.) </t>
  </si>
  <si>
    <t>50320000-4 Послуги з ремонту і технічного обслуговування персональних комп'ютерів.</t>
  </si>
  <si>
    <t>50320000-4 Послуги з ремонту і технічного обслуговування персональних комп'ютерів. (Поточний ремонт та технічне обслуговування обладнання.) Внесені зміни  до річного плану закупівль</t>
  </si>
  <si>
    <t>50320000-4 Послуги з ремонту і технічного обслуговування персональних комп’ютерів</t>
  </si>
  <si>
    <t>50410000-2 Послуги з ремонту і техничного обслуговування вимірювальних, випробувальних і контрольних приладів (Послуги з перезарядки вогнегасників різних типів)</t>
  </si>
  <si>
    <t>50410000-2 Послуги з ремонту і технічного обслуговування вимірювальних, випробувальних і контрольних приладів</t>
  </si>
  <si>
    <t xml:space="preserve">50410000-2 Послуги з ремонту і технічного обслуговування вимірювальних, випробувальних і контрольних приладів (Послуги з перезарядки вогнегасників різних типів)
</t>
  </si>
  <si>
    <t xml:space="preserve">50410000-2 Послуги з ремонту і технічного обслуговування вимірювальних, випробувальних і контрольних приладів.  </t>
  </si>
  <si>
    <t xml:space="preserve">50410000-2 Послуги з ремонту і технічного обслуговування вимірювальних, випробувальних і контрольних приладів.                     
 Повірка теплового лічильника. (Внесені зміни  до річного плану закупівль )
</t>
  </si>
  <si>
    <t>52-П/2021</t>
  </si>
  <si>
    <t>521000031686/2021</t>
  </si>
  <si>
    <t>5215a8eab3d64cb292233e929878086a</t>
  </si>
  <si>
    <t>52c3d38612fc4f24a658f85b0575d215</t>
  </si>
  <si>
    <t>5503253fae6c436ba7d700328d4d793d</t>
  </si>
  <si>
    <t>556961dba0e149a2b9927b925ec030c5</t>
  </si>
  <si>
    <t>55ceebd8d9164c27a37f44da0734985e</t>
  </si>
  <si>
    <t>5baa681c181246e2998432121f2878d0</t>
  </si>
  <si>
    <t>60</t>
  </si>
  <si>
    <t>66449c680af2428a9544a5f6d72a56d7</t>
  </si>
  <si>
    <t>6a602a92a864455a91dfc18e276027ef</t>
  </si>
  <si>
    <t>6c4ce585571d44ac9959641e8bd93dff</t>
  </si>
  <si>
    <t>6dbe7e8c7229460aa366438dd9962778</t>
  </si>
  <si>
    <t>6e5cd8d310e949ebb2625a6bbd45e129</t>
  </si>
  <si>
    <t>6f25da8b9b8c44c2894f49ceb3cbd3a2</t>
  </si>
  <si>
    <t>70330000-3 - Послуги з управління нерухомістю, надавані на платній основі чи на договірних засадах</t>
  </si>
  <si>
    <t>70330000-3 - Послуги з управління нерухомістю, надавані на платній основі чи на договірних засадах (Послуги з утримання будинку та прибудинкової території . ТОВ "Наше місто" філія за адресою Запорізке шосе,56)</t>
  </si>
  <si>
    <t>70330000-3 - Послуги з управління нерухомістю, надавані на платній основі чи на договірних засадах (Послуги з утримання будинку та прибудинкової території. ОСББ "Кобзар-2016", філія за адресою: вулиця  Новоорловська,10)</t>
  </si>
  <si>
    <t xml:space="preserve">70330000-3 - Послуги з управління нерухомістю, надавані на платній основі чи на договірних засадах (Послуги з утримання будинку та прибудинкової території. ОСББ "Кобзар-2016", філія за адресою: вулиця  Новоорловська,10)
</t>
  </si>
  <si>
    <t xml:space="preserve">70330000-3 - Послуги з управління нерухомістю, надавані на платній основі чи на договірних засадах (Послуги з утримання будинку та прибудинкової території. ОСББ "Поля,17", філія за адресою пр. О.Поля,17)
</t>
  </si>
  <si>
    <t xml:space="preserve">70330000-3 - Послуги з управління нерухомістю, надавані на платній основі чи на договірних засадах. (Послуги з утримання будинку та прибудинкової території. ОСББ ""Кобзар-2016"", філія за адресою Новоорловська,10).
</t>
  </si>
  <si>
    <t xml:space="preserve">70330000-3 - Послуги з управління нерухомістю, надавані на платній основі чи на договірних засадах. (Послуги з утримання будинку та прибудинкової території. ОСББ ""Кобзар-2016"", філія за адресою Новоорловська,10).
</t>
  </si>
  <si>
    <t xml:space="preserve">70330000-3 - Послуги з управління нерухомістю, надавані на платній основі чи на договірних засадах. Послуги з утримання будинку та прибудинкової території, філія за адресою Новоорловська,10; ОСББ "Слави,8".
</t>
  </si>
  <si>
    <t xml:space="preserve">70330000-3 - Послуги з управління нерухомістю, надавані на платній основі чи на договірних засадах.( Послуги з утримання будинку та прибудинкової території, філія за адресою Новоорловська,10; ОСББ "Слави,8")
</t>
  </si>
  <si>
    <t>70330000-3 Послуги з управління нерухомістю, надавані на платній основі чи на договірних засадах</t>
  </si>
  <si>
    <t>71f9da55a3494553bbed11fbcb92e3de</t>
  </si>
  <si>
    <t>72230000-6 Послуги з розробки програмного забезпечення на замовлення</t>
  </si>
  <si>
    <t>72250000-2  Послуги, пов'язані із системами та підтримкою ("Єдина Інформаційна система управління бюджетом" ЄІСУБ) Внесені зміни до річного плану закупівль.</t>
  </si>
  <si>
    <t>72250000-2 Послуги, пов’язані із системами та підтримкою</t>
  </si>
  <si>
    <t>72260000-5 Послуги  пов’язані з програмним забезпеченням ( консультативні послуги по роботі з програмним забезпеченням)</t>
  </si>
  <si>
    <t>72260000-5 Послуги, пов'язані з програмним забезпеченням (Програмне забезпечення Медок)</t>
  </si>
  <si>
    <t>72260000-5 Послуги, пов'язані з програмним забезпеченням (Програмне забезпечення Медок) Постачання примірника та пакетів оновлень комп'ютерної програми Медок модуль "Звітність ", модуль "Облік ПДВ"</t>
  </si>
  <si>
    <t>72260000-5 Послуги, пов’язані з програмним забезпеченням</t>
  </si>
  <si>
    <t>72260000-5- Послуги, пов’язані з програмним забезпеченням (консультативні послуги по роботі з програмним забезпеченням ) Внесені зміни до річного плану закупівль.</t>
  </si>
  <si>
    <t>72310000-1 Послуги з обробки даних</t>
  </si>
  <si>
    <t xml:space="preserve">72310000-1 Послуги з обробки даних (КП "Програмний комплекс «Варта" з правом використання до закінчення терміну дії  кваліфікованого сертифікату електроного підпису ) </t>
  </si>
  <si>
    <t>72310000-1 Послуги з обробки даних (КП "Програмний комплекс «Варта" з правом використання до закінчення терміну дії кваліфікованого сертифікату електроного підпису ) Внесені зміни до річного плану закупівль.</t>
  </si>
  <si>
    <t>724ee3aa02354513812271fc2d8e2ea6</t>
  </si>
  <si>
    <t>72600000-6 Послуги з комп’ютерної підтримки та консультаційні послуги з питань роботи з комп’ютерами</t>
  </si>
  <si>
    <t>73100000-3 Послуги у сфері наукових досліджень та експериментальних розробок</t>
  </si>
  <si>
    <t>74cf588732334491b31aae9fbfffb3cf</t>
  </si>
  <si>
    <t>75250000-3- Послуги пожежних і рятувальних служб, 75251110-4- Послуги з протипожежного захисту.</t>
  </si>
  <si>
    <t>76267fac1fcf47e083dbf9993ca355e0</t>
  </si>
  <si>
    <t>79710000-4  Охоронні послуги 
79711000-1- Послуги з моніторингу сигналів тривоги,що надходять з пристроїв охоронної сигналізації.</t>
  </si>
  <si>
    <t xml:space="preserve">79710000-4  Охоронні послуги 
79711000-1- Послуги з моніторингу сигналів тривоги,що надходять з пристроїв охоронної сигналізації. Внесені зміни до річного плану закупівель.
</t>
  </si>
  <si>
    <t>79710000-4 Охоронні послуги</t>
  </si>
  <si>
    <t>79980000-7 Послуги з передплати друкованих видань</t>
  </si>
  <si>
    <t xml:space="preserve">79980000-7 Послуги з передплати друкованих видань 
</t>
  </si>
  <si>
    <t xml:space="preserve">79980000-7 Послуги з передплати друкованих видань. Передплата періодичного видання - газета "Наше місто" з додатками та їх доставка.
</t>
  </si>
  <si>
    <t>79980000-7 – Послуги з передплати друкованих видань</t>
  </si>
  <si>
    <t>79980000-7 – Послуги з передплати друкованих видань(Передплата періодичного видання – газета «Наше Місто» )</t>
  </si>
  <si>
    <t>7a6fb0dc8f4449c8a07ebb8b21dd681a</t>
  </si>
  <si>
    <t>8186a75bd4064a08b46de45451b96618</t>
  </si>
  <si>
    <t>88cf72a7ccf24273801cbfe6acca2ee0</t>
  </si>
  <si>
    <t>8952fd74ce8542b0b71fb008aca8d016</t>
  </si>
  <si>
    <t>8c21c869d2bf46bc9f2f5286c06b32cd</t>
  </si>
  <si>
    <t>8c4ef98d918e48aaab13491ff1c2111d</t>
  </si>
  <si>
    <t>8d3718c45b244308b0b9281bcadb4b9a</t>
  </si>
  <si>
    <t>8ee91a0674554ad3b6356c90d98dd89c</t>
  </si>
  <si>
    <t>90018e6212b849b992808315e34132dc</t>
  </si>
  <si>
    <t>90510000-5 Утилізація сміття та поводження зі сміттям (послуги з вивозу та захороненню ТПВ)</t>
  </si>
  <si>
    <t>90510000-5 Утилізація сміття та поводження зі сміттям. За адресою ( приміщення школи) проспект О.Поля,19,</t>
  </si>
  <si>
    <t>90510000-5 Утилізація/видалення сміття та поводження зі сміттям</t>
  </si>
  <si>
    <t>94726154d6a043b181a25aae52459c88</t>
  </si>
  <si>
    <t>987094b3499a48f9b30741505532c79b</t>
  </si>
  <si>
    <t>9b46d439427b48d68918943616c53ef7</t>
  </si>
  <si>
    <t>9cf6e551c27545d0bfbb9c64ed65be82</t>
  </si>
  <si>
    <t>ID контракту</t>
  </si>
  <si>
    <t>a081665dc85545c4ab9a4c7295de2a75</t>
  </si>
  <si>
    <t>a3c3d62dd85140ffb6b60b2ac64d746a</t>
  </si>
  <si>
    <t>a4aa56595a78428fa77c32fd6cdad7a2</t>
  </si>
  <si>
    <t>a646677770f2418f82bdc37053b0f1b3</t>
  </si>
  <si>
    <t>aa36528e6509467bbda918adae57d170</t>
  </si>
  <si>
    <t>ac74cb7341144fdfb8afb1722ffec2f6</t>
  </si>
  <si>
    <t>b40caff260d64746b97c57aa4c1a6018</t>
  </si>
  <si>
    <t>b5736ce9965b48da90fbe5d382c22469</t>
  </si>
  <si>
    <t>b9dbce7cf33f4c10b6affed30b2f2a84</t>
  </si>
  <si>
    <t>bbb2f4fb8bba4033b14f27c06a8e2f0b</t>
  </si>
  <si>
    <t>bca4dcbb17c445caad79b5ea3ca735de</t>
  </si>
  <si>
    <t>bebc8092e8c4481e9a470b41c4c86180</t>
  </si>
  <si>
    <t>bfbd4999e09348c5bb0197d404de709c</t>
  </si>
  <si>
    <t>c07b562af26a4d30811bc6ab3ca4a609</t>
  </si>
  <si>
    <t>c273292a42744703bb2f003d0b4720cc</t>
  </si>
  <si>
    <t>c3ef839d7b634095a8ca3bf6d6cc2e43</t>
  </si>
  <si>
    <t>c67155d5341343369487623cee52e0ab</t>
  </si>
  <si>
    <t>ca6d3ab94ba8416fb0af1997f04016f3</t>
  </si>
  <si>
    <t>cac30fd878304f7fbe98c0fe826ee410</t>
  </si>
  <si>
    <t>cf3d06496739419aa9e98ebb5f7b3fb1</t>
  </si>
  <si>
    <t>d002f560eef142d8ab2c1331d7309758</t>
  </si>
  <si>
    <t>d5942d7b19a34f98a44ca7c559fdf1f2</t>
  </si>
  <si>
    <t>d63f52aa5d2d46d0afec3645681bfb31</t>
  </si>
  <si>
    <t>dbc138f7f45d43bf896433033d96cd06</t>
  </si>
  <si>
    <t>dd93a6af5ae84e7f8e6ea9fb1144c74b</t>
  </si>
  <si>
    <t>de8a474fe0cf4c36b0599a0d7d8b157e</t>
  </si>
  <si>
    <t>e462de0796ef4a01909e2e7c82b3115d</t>
  </si>
  <si>
    <t>e924f5c3db094e3a8090e4f8fa208b4d</t>
  </si>
  <si>
    <t>ecfdca8179e44ba2ab358b081cc4c5ac</t>
  </si>
  <si>
    <t>ee43516a77e34ff792a3012acb90c1ef</t>
  </si>
  <si>
    <t>ef29d8a028544b2c9998b245fa3bf428</t>
  </si>
  <si>
    <t>f101a6929a654312a3990be172e7dc4a</t>
  </si>
  <si>
    <t>f57ceb6921db4e62a76bf31b33085719</t>
  </si>
  <si>
    <t>f639455f302547298b09a3e93bb4426b</t>
  </si>
  <si>
    <t>fbf0e96be5854b4e873d2beab964595f</t>
  </si>
  <si>
    <t>fc24277dfb634f09b1ead0d8b1a97a16</t>
  </si>
  <si>
    <t>fea4fd4b0fe746bca1af7ba5f9ca8d72</t>
  </si>
  <si>
    <t>ffec00dd67ba46618e344bb38565edef</t>
  </si>
  <si>
    <t>report.zakupki@prom.ua</t>
  </si>
  <si>
    <t>ЄДРПОУ переможця</t>
  </si>
  <si>
    <t>Ідентифікатор договору (Використовується при звітуванні у E-data)</t>
  </si>
  <si>
    <t>Ідентифікатор закупівлі</t>
  </si>
  <si>
    <t>Ідентифікатор лота</t>
  </si>
  <si>
    <t>БОГАТИР ДМИТРО ЄВГЕНОВИЧ</t>
  </si>
  <si>
    <t>ВОЛІВАЧ ЄВГЕН ОЛЕКСАНДРОВИЧ</t>
  </si>
  <si>
    <t>ВОЛІВАЧ ТЕТЯНА ГЕННАДІЇВНА</t>
  </si>
  <si>
    <t>ГОРЄЛКО СЕРГІЙ ОПАНАСОВИЧ</t>
  </si>
  <si>
    <t>ДГП - 413</t>
  </si>
  <si>
    <t>ДГП-526</t>
  </si>
  <si>
    <t>ДЕРЖАВНЕ ПІДПРИЄМСТВО "ДНІПРОПЕТРОВСЬКИЙ РЕГІОНАЛЬНИЙ ДЕРЖАВНИЙ НАУКОВО-ТЕХНІЧНИЙ ЦЕНТР СТАНДАРТИЗАЦІЇ, МЕТРОЛОГІЇ ТА СЕРТИФІКАЦІЇ"</t>
  </si>
  <si>
    <t>ДК  021: 2015 30190000-7 Офісне устаткування  та приладдя різне</t>
  </si>
  <si>
    <t>ДК 021 : 2015 - 72250000-2  Послуги, пов'язані із системами та підтримкою ("Єдина Інформаційна система управління бюджетом" ЄІСУБ)</t>
  </si>
  <si>
    <t xml:space="preserve">ДК 021 : 2015 22450000-9 Друкована продукція з елементами </t>
  </si>
  <si>
    <t xml:space="preserve">ДК 021: 2015    19270000-9 Неткані матеріали (Полотно неткане ) </t>
  </si>
  <si>
    <t>ДК 021: 2015 - 18410000-6 Спеціальний одяг</t>
  </si>
  <si>
    <t>ДК 021: 2015 - 19270000- 9 Неткані матеріали</t>
  </si>
  <si>
    <t>ДК 021: 2015 - 48440000-4 - Пакети програмного забезпечення  для фінансового  аналізу та бухгалтерського обліку</t>
  </si>
  <si>
    <t>ДК 021: 2015 - 50410000-2 - послуги з поточного ремонту і технічного обслуговування вимірювальних, випробувальних і контрольних приладів ( послуги з пожежного  спостереження та технічного обслуговування системи пожежної сигналізації).</t>
  </si>
  <si>
    <t>ДК 021: 2015 - 90510000-5 - Утилізація / видалення сміття та поводження зі сміттям</t>
  </si>
  <si>
    <t>ДК 021: 2015 09320000- 8 - пара, гаряча вода та пов’язана  продукція ( постачання теплової енергії на об’єкти МКЗК " Дніпровська дитяча художня школа №1" за адресами: м.Дніпро, проспект О.Поля,17;м.Дніпро, проспект О.Поля,19 ;м.Дніпро, бульвар Слави,8;;м.Дніпро, Запорізьке шосе,56;м.Дніпро, вулиця Новоорловська,10 )</t>
  </si>
  <si>
    <t xml:space="preserve">ДК 021: 2015 31530000 - 0 Частини до світильників  та освітлювального обладнання </t>
  </si>
  <si>
    <t>ДК 021: 2015 33760000-5 Туалетний папір, носові хустинки, рушники для рук і серветки</t>
  </si>
  <si>
    <t>ДК 021:2015  - 90510000-5 Утилізація сміття та поводження зі сміттям (послуги з вивозу та захороненню ТПВ)</t>
  </si>
  <si>
    <t>ДК 021:2015  30190000-7 Офісне устаткування та приладдя різне</t>
  </si>
  <si>
    <t>ДК 021:2015  33710000-0.Парфуми ,засоби гігієни та презервативи ( Мило туалетне ).</t>
  </si>
  <si>
    <t>ДК 021:2015  90510000-5 Утилізація сміття та поводження зі сміттям. За адресою ( приміщення школи) проспект О.Поля,19</t>
  </si>
  <si>
    <t>ДК 021:2015 - 24450000-3 Агрохімічна продукція ( дезінфекційні засоби )</t>
  </si>
  <si>
    <t>ДК 021:2015 - 33710000 - 0 Парфуми, засоби гігієни та презервативи</t>
  </si>
  <si>
    <t xml:space="preserve">ДК 021:2015 - 39330000-4 Дезінфекційне  обладнання </t>
  </si>
  <si>
    <t>ДК 021:2015 - 41110000-3 питна вода ( послуги водопостачання та водовідведення)</t>
  </si>
  <si>
    <t xml:space="preserve">ДК 021:2015 - 50410000-2 -послуги  з ремонту  і технічного  обслуговування  вимірювальних, випробувальних і контрольних приладів ( послуги з пожежного спостереження  та технічного обслуговування системи пожежної сигналізації) на об’єкті МКЗК "Дніпровська дитяча художня школа №1" м. Дніпро., проспект О.Поля,19    Технічні (якісні) вимоги до послуг: викладено в окремому файлі (додатки до документації) </t>
  </si>
  <si>
    <t xml:space="preserve">ДК 021:2015 - 70330000 - 3 Послуги з управління нерухомістю, надавані на платній основі чи на договірних  засадах </t>
  </si>
  <si>
    <t>ДК 021:2015 - 70330000-3 послуги з управління нерухомістю,надавані на платній основі чи на договірних засадах ( послуги з утримання будинку та прибудинкової території)</t>
  </si>
  <si>
    <t>ДК 021:2015 - 72250000-2 Послуги, пов’язані із системами та підтримкою</t>
  </si>
  <si>
    <t>ДК 021:2015 -41110000-3 питна вода ( послуги водопостачання та водовідведення)</t>
  </si>
  <si>
    <t>ДК 021:2015 18410000- 6 Спеціальний одяг</t>
  </si>
  <si>
    <t>ДК 021:2015 30190000-7 Офісне устаткування та приладдя різне</t>
  </si>
  <si>
    <t>ДК 021:2015 31530000-0 Частини  до світильників  та освітлювального   обладнання</t>
  </si>
  <si>
    <t>ДК 021:2015 33710000-0 Парфуми, засоби гігієни та презервативи</t>
  </si>
  <si>
    <t>ДК 021:2015 33740000-9 Засоби для догляду за руками та нігтями</t>
  </si>
  <si>
    <t>ДК 021:2015 33760000- 5 Туалетний папір, носові хустинки, рушники для рук і серветки</t>
  </si>
  <si>
    <t>ДК 021:2015 33760000-5 - Туалетний папір, носові хустинки, рушники для рук і серветки</t>
  </si>
  <si>
    <t>ДК 021:2015 39110000-6- Сидіння, стільці та супутні вироби і частини до них</t>
  </si>
  <si>
    <t xml:space="preserve">ДК 021:2015 39160000-1 шкільні меблі </t>
  </si>
  <si>
    <t xml:space="preserve">ДК 021:2015 39220000-0 Кухонне приладдя , товари для дому та господарства </t>
  </si>
  <si>
    <t xml:space="preserve">ДК 021:2015 39530000-6 Килимові покриття, килимки та килими </t>
  </si>
  <si>
    <t xml:space="preserve">ДК 021:2015 39830000-9 - Продукція  для чищення </t>
  </si>
  <si>
    <t>ДК 021:2015 39830000-9 - Продукція для чищення</t>
  </si>
  <si>
    <t>ДК 021:2015 42960000-3 Системи керування  та контролю, друкарське і графічне обладнання  для автоматизації  офісу й обробки  інформації</t>
  </si>
  <si>
    <t>ДК 021:2015 44810000-1 - фарби</t>
  </si>
  <si>
    <t xml:space="preserve">ДК 021:2015 70330000-3 Послуги з управління нерухомістю, надавані на платній основі чи на договірних засадах </t>
  </si>
  <si>
    <t>ДК 021:2015 : 79710000-4 Охоронні послуги</t>
  </si>
  <si>
    <t>ДК 021:2015 Частини до світильників та освітлювального  обладнання ( внесені  зміни до річного плану закупівель)</t>
  </si>
  <si>
    <t>ДК 021:2015- 50410000-2 - послуги  з ремонту і технічного обслуговування вимірювальних, випробувальних і контрольних приладів</t>
  </si>
  <si>
    <t>ДК 021:2015-09320000-8 Пара, гаряча вода та пов’язана  продукція ( Послуги з постачання теплової енергії, централізоване опалення)</t>
  </si>
  <si>
    <t>ДК 021:2015: 09310000 - 5 - Електрична  енергія</t>
  </si>
  <si>
    <t>ДК 021:2015: 09310000 - 5 Електрична енергія</t>
  </si>
  <si>
    <t>ДК 09320000-8 Пара, горяча вода  та пов'язана продукція (постачання теплової енергії пр.О.Поля,17,19,Б.Слави буд ,8 Запорізьке шосе ,56,вул.Новоорловська ,10)</t>
  </si>
  <si>
    <t>ДК 09320000-8 Пара, горяча вода  та пов'язана продукція (постачання теплової енергії пр.О.Поля,17,19,Б.Слави буд ,8 Запорізьке шосе ,56,вул.Новоорловська ,10) Закупка відповідно ПКМУ від 12.10.2022№1178 "Про затвердження особливостей здійснення публічних закупівель товарів і послуг для замовників ,передбачених ЗУ "Про публічні закупівлі"</t>
  </si>
  <si>
    <t xml:space="preserve">ДК021: 2015 - 50320000-4 Послуги з ремонту і технічного обслуговування персональних комп'ютерів (Поточний ремонт та технічне обслуговування обладнання.) </t>
  </si>
  <si>
    <t>ДК021:2015 -50310000-1 Технічне обслуговування і ремонт офісної техніки (Послуги з заправки та реставрації картриджів)</t>
  </si>
  <si>
    <t>Дата закінчення договору:</t>
  </si>
  <si>
    <t>Дата підписання договору:</t>
  </si>
  <si>
    <t>ЗЕЛЕНСЬКА МАРИНА ОЛЕКСАНДРІВНА</t>
  </si>
  <si>
    <t>Закупівля без використання електронної системи</t>
  </si>
  <si>
    <t>КОМУНАЛЬНЕ ПІДПРИЄМСТВО "ДНІПРОВОДОКАНАЛ" ДНІПРОВСЬКОЇ МІСЬКОЇ РАДИ</t>
  </si>
  <si>
    <t>КОМУНАЛЬНЕ ПІДПРИЄМСТВО "ТЕПЛОЕНЕРГО" ДНІПРОВСЬКОЇ МІСЬКОЇ РАДИ</t>
  </si>
  <si>
    <t>КУДРА ВЯЧЕСЛАВ ВІТАЛІЙОВИЧ</t>
  </si>
  <si>
    <t>КУЛАК ЄВГЕН АНАТОЛІЙОВИЧ</t>
  </si>
  <si>
    <t>Код CPV</t>
  </si>
  <si>
    <t>М/13/01/2022</t>
  </si>
  <si>
    <t>М/72/01/2022</t>
  </si>
  <si>
    <t>МАКСИМОВ ЄВГЕН АНАТОЛІЙОВИЧ</t>
  </si>
  <si>
    <t>Мило рідке антибактеріальне</t>
  </si>
  <si>
    <t>Миючі засоби:  засіб для чищення " Гала" , миючий засіб для прибирання Мр Пропер</t>
  </si>
  <si>
    <t>Немає лотів</t>
  </si>
  <si>
    <t>Номер договору</t>
  </si>
  <si>
    <t>ОБ'ЄДНАННЯ СПІВВЛАСНИКІВ БАГАТОКВАРТИРНОГО БУДИНКУ "КОБЗАР-2016"</t>
  </si>
  <si>
    <t>ОБ'ЄДНАННЯ СПІВВЛАСНИКІВ БАГАТОКВАРТИРНОГО БУДИНКУ "ПОЛЯ 17"</t>
  </si>
  <si>
    <t>ОБ'ЄДНАННЯ СПІВВЛАСНИКІВ БАГАТОКВАРТИРНОГО БУДИНКУ "СЛАВИ 8"</t>
  </si>
  <si>
    <t xml:space="preserve">Охоронні послуги ( послуги  охорони об'єктів художньої  школи  в режимі спостереження на пульті централізованої охорони  з терміновим  викликом НР на п’ять об’єктів МКЗК " Дніпровська дитяча  художня школа №1" м. Дніпро. Технічні (якісні) вимоги до послуг: викладено в окремому файлі (додатки до документації) </t>
  </si>
  <si>
    <t>П- 0389/21-ОС</t>
  </si>
  <si>
    <t>Переговорна процедура</t>
  </si>
  <si>
    <t>Переговорна процедура, скорочена</t>
  </si>
  <si>
    <t>Переможець (назва)</t>
  </si>
  <si>
    <t>Полотно неткане</t>
  </si>
  <si>
    <t>Послуги з ремонту і технічного  обслуговування  вимірювальних, випробувальних і контрольних приладів ( послуги  з пожежного спостереження та технічного  обслуговування системи пожежної сигналізації) на об’єкті МКЗК " Дніпровська дитяча художня школа №1", м.Дніпро,проспект О.Поля,19,Технічні ( якісні ) вимоги до послуги викладені в окремому файлі ( додатки до документації).</t>
  </si>
  <si>
    <t xml:space="preserve">Послуги охорони об'єкту в режимі спостереження на пульті централізованої охорони з терміновим викликом НР на п'яти об’єктів МКЗК "Дніпровська дитяча художня школа №1" м. Дніпро. Технічні (якісні) вимоги до послуг: викладено в окремому файлі (додатки до документації) </t>
  </si>
  <si>
    <t>Послуги по постачанню пакетів програмного забезпечення для фінансового аналізу  та бухгалтерського обліку ( програмний комплекс " ІС- Про"</t>
  </si>
  <si>
    <t>Предмет закупівлі</t>
  </si>
  <si>
    <t>Свідоцтва</t>
  </si>
  <si>
    <t>Спрощена закупівля</t>
  </si>
  <si>
    <t>Статус договору</t>
  </si>
  <si>
    <t>Сума договору</t>
  </si>
  <si>
    <t>ТОВ КРОК-ДНІПРО</t>
  </si>
  <si>
    <t>ТОВАРИСТВО З ОБМЕЖЕНОЮ ВІДПОВІДАЛЬНІСТЮ "ГАЗЕТА "НАШЕ МІСТО"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</si>
  <si>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</si>
  <si>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"ДНІПРОСПЕЦПОЖМОНТАЖ"</t>
  </si>
  <si>
    <t>ТОВАРИСТВО З ОБМЕЖЕНОЮ ВІДПОВІДАЛЬНІСТЮ "ЕКОЛОГІЯ-Д"</t>
  </si>
  <si>
    <t>ТОВАРИСТВО З ОБМЕЖЕНОЮ ВІДПОВІДАЛЬНІСТЮ "КРОК-ДНІПРО"</t>
  </si>
  <si>
    <t>ТОВАРИСТВО З ОБМЕЖЕНОЮ ВІДПОВІДАЛЬНІСТЮ "МЕДТЕХНІКА ОРТО"</t>
  </si>
  <si>
    <t>ТОВАРИСТВО З ОБМЕЖЕНОЮ ВІДПОВІДАЛЬНІСТЮ "МЕНДЕЛЄЄВ ЛАБ"</t>
  </si>
  <si>
    <t>ТОВАРИСТВО З ОБМЕЖЕНОЮ ВІДПОВІДАЛЬНІСТЮ "НАДІЯ СТРОЙ"</t>
  </si>
  <si>
    <t>ТОВАРИСТВО З ОБМЕЖЕНОЮ ВІДПОВІДАЛЬНІСТЮ "ОХОРОННА АГЕНЦІЯ "КОМПЛЕКС ЗАХИСТ"</t>
  </si>
  <si>
    <t>ТОВАРИСТВО З ОБМЕЖЕНОЮ ВІДПОВІДАЛЬНІСТЮ "ОХОРОННА АГЕНЦІЯ "ЛЕГІОН"</t>
  </si>
  <si>
    <t>ТОВАРИСТВО З ОБМЕЖЕНОЮ ВІДПОВІДАЛЬНІСТЮ "СЕРВІС ПРО"</t>
  </si>
  <si>
    <t>ТОВАРИСТВО З ОБМЕЖЕНОЮ ВІДПОВІДАЛЬНІСТЮ "СЛУЖБА ОХОРОНИ "ДЖЕБ"</t>
  </si>
  <si>
    <t>ТОВАРИСТВО З ОБМЕЖЕНОЮ ВІДПОВІДАЛЬНІСТЮ "СПЕЦІАЛІЗОВАНЕ ПІДПРИЄМСТВО "НАШЕ МІСТО"</t>
  </si>
  <si>
    <t>ТОВАРИСТВО З ОБМЕЖЕНОЮ ВІДПОВІДАЛЬНІСТЮ "ТРЕЙД-СЕРВІС ГК"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</si>
  <si>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</si>
  <si>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СЕРТИФІКАЦІЇ КЛЮЧІВ "УКРАЇНА"</t>
  </si>
  <si>
    <t>ТОВАРИСТВО З ОБМЕЖЕНОЮ ВІДПОВІДАЛЬНІСТЮ ТОРГОВЕЛЬНО-ВИРОБНИЧА ГРУПА "КУНІЦА"</t>
  </si>
  <si>
    <t>Тип процедури</t>
  </si>
  <si>
    <t>Узагальнена назва закупівлі</t>
  </si>
  <si>
    <t>Універсальний засіб  антисептичний " Антисептик" з дозатором, 1л</t>
  </si>
  <si>
    <t>ФОП  Юрченко І.Г.</t>
  </si>
  <si>
    <t>ФОП ГОРЄЛКО СЕРГІЙ ОПАНАСОВИЧ</t>
  </si>
  <si>
    <t>ФОП ЧикольбаТ.Ю.</t>
  </si>
  <si>
    <t>Фарба</t>
  </si>
  <si>
    <t>Фізична особа - підприємець Решетньов І.М.</t>
  </si>
  <si>
    <t>ЧИКОЛЬБА ТЕТЯНА ЮРІЇВНА</t>
  </si>
  <si>
    <t>ЮРЧЕНКО ІРИНА ГРИГОРІВНА</t>
  </si>
  <si>
    <t>ЯХІМЕЦЬ РИММА ВІКТОРІВНА</t>
  </si>
  <si>
    <t>активний</t>
  </si>
  <si>
    <t>закритий</t>
  </si>
  <si>
    <t>№</t>
  </si>
  <si>
    <t>№ П-0389/20-ОС</t>
  </si>
  <si>
    <t>РЕЗУЛЬТАТИ ЗАКУПІВЕЛЬ ЗА 2020-2022 р.р.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</si>
</sst>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1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ki.prom.ua/remote/dispatcher/state_contracting_view/10685129" TargetMode="External"/><Relationship Id="rId21" Type="http://schemas.openxmlformats.org/officeDocument/2006/relationships/hyperlink" Target="https://my.zakupki.prom.ua/remote/dispatcher/state_contracting_view/14984867" TargetMode="External"/><Relationship Id="rId42" Type="http://schemas.openxmlformats.org/officeDocument/2006/relationships/hyperlink" Target="https://my.zakupki.prom.ua/remote/dispatcher/state_purchase_view/26459987" TargetMode="External"/><Relationship Id="rId63" Type="http://schemas.openxmlformats.org/officeDocument/2006/relationships/hyperlink" Target="https://my.zakupki.prom.ua/remote/dispatcher/state_contracting_view/8158871" TargetMode="External"/><Relationship Id="rId84" Type="http://schemas.openxmlformats.org/officeDocument/2006/relationships/hyperlink" Target="https://my.zakupki.prom.ua/remote/dispatcher/state_purchase_view/23510166" TargetMode="External"/><Relationship Id="rId138" Type="http://schemas.openxmlformats.org/officeDocument/2006/relationships/hyperlink" Target="https://my.zakupki.prom.ua/remote/dispatcher/state_purchase_view/18465862" TargetMode="External"/><Relationship Id="rId159" Type="http://schemas.openxmlformats.org/officeDocument/2006/relationships/hyperlink" Target="https://my.zakupki.prom.ua/remote/dispatcher/state_contracting_view/3910117" TargetMode="External"/><Relationship Id="rId170" Type="http://schemas.openxmlformats.org/officeDocument/2006/relationships/hyperlink" Target="https://my.zakupki.prom.ua/remote/dispatcher/state_purchase_view/16686353" TargetMode="External"/><Relationship Id="rId107" Type="http://schemas.openxmlformats.org/officeDocument/2006/relationships/hyperlink" Target="https://my.zakupki.prom.ua/remote/dispatcher/state_contracting_view/11369499" TargetMode="External"/><Relationship Id="rId11" Type="http://schemas.openxmlformats.org/officeDocument/2006/relationships/hyperlink" Target="https://my.zakupki.prom.ua/remote/dispatcher/state_contracting_view/12607570" TargetMode="External"/><Relationship Id="rId32" Type="http://schemas.openxmlformats.org/officeDocument/2006/relationships/hyperlink" Target="https://my.zakupki.prom.ua/remote/dispatcher/state_purchase_view/34065896" TargetMode="External"/><Relationship Id="rId53" Type="http://schemas.openxmlformats.org/officeDocument/2006/relationships/hyperlink" Target="https://my.zakupki.prom.ua/remote/dispatcher/state_contracting_view/7360644" TargetMode="External"/><Relationship Id="rId74" Type="http://schemas.openxmlformats.org/officeDocument/2006/relationships/hyperlink" Target="https://my.zakupki.prom.ua/remote/dispatcher/state_purchase_view/31880995" TargetMode="External"/><Relationship Id="rId128" Type="http://schemas.openxmlformats.org/officeDocument/2006/relationships/hyperlink" Target="https://my.zakupki.prom.ua/remote/dispatcher/state_purchase_view/30409182" TargetMode="External"/><Relationship Id="rId149" Type="http://schemas.openxmlformats.org/officeDocument/2006/relationships/hyperlink" Target="https://my.zakupki.prom.ua/remote/dispatcher/state_contracting_view/5199808" TargetMode="External"/><Relationship Id="rId5" Type="http://schemas.openxmlformats.org/officeDocument/2006/relationships/hyperlink" Target="https://my.zakupki.prom.ua/remote/dispatcher/state_contracting_view/12603798" TargetMode="External"/><Relationship Id="rId95" Type="http://schemas.openxmlformats.org/officeDocument/2006/relationships/hyperlink" Target="https://my.zakupki.prom.ua/remote/dispatcher/state_contracting_view/8487229" TargetMode="External"/><Relationship Id="rId160" Type="http://schemas.openxmlformats.org/officeDocument/2006/relationships/hyperlink" Target="https://my.zakupki.prom.ua/remote/dispatcher/state_purchase_view/17702249" TargetMode="External"/><Relationship Id="rId181" Type="http://schemas.openxmlformats.org/officeDocument/2006/relationships/hyperlink" Target="https://my.zakupki.prom.ua/remote/dispatcher/state_contracting_view/3774384" TargetMode="External"/><Relationship Id="rId22" Type="http://schemas.openxmlformats.org/officeDocument/2006/relationships/hyperlink" Target="https://my.zakupki.prom.ua/remote/dispatcher/state_purchase_view/34107192" TargetMode="External"/><Relationship Id="rId43" Type="http://schemas.openxmlformats.org/officeDocument/2006/relationships/hyperlink" Target="https://my.zakupki.prom.ua/remote/dispatcher/state_contracting_view/8836111" TargetMode="External"/><Relationship Id="rId64" Type="http://schemas.openxmlformats.org/officeDocument/2006/relationships/hyperlink" Target="https://my.zakupki.prom.ua/remote/dispatcher/state_purchase_view/28171940" TargetMode="External"/><Relationship Id="rId118" Type="http://schemas.openxmlformats.org/officeDocument/2006/relationships/hyperlink" Target="https://my.zakupki.prom.ua/remote/dispatcher/state_purchase_view/31885508" TargetMode="External"/><Relationship Id="rId139" Type="http://schemas.openxmlformats.org/officeDocument/2006/relationships/hyperlink" Target="https://my.zakupki.prom.ua/remote/dispatcher/state_contracting_view/5102534" TargetMode="External"/><Relationship Id="rId85" Type="http://schemas.openxmlformats.org/officeDocument/2006/relationships/hyperlink" Target="https://my.zakupki.prom.ua/remote/dispatcher/state_contracting_view/7443108" TargetMode="External"/><Relationship Id="rId150" Type="http://schemas.openxmlformats.org/officeDocument/2006/relationships/hyperlink" Target="https://my.zakupki.prom.ua/remote/dispatcher/state_purchase_view/21663108" TargetMode="External"/><Relationship Id="rId171" Type="http://schemas.openxmlformats.org/officeDocument/2006/relationships/hyperlink" Target="https://my.zakupki.prom.ua/remote/dispatcher/state_contracting_view/4282404" TargetMode="External"/><Relationship Id="rId12" Type="http://schemas.openxmlformats.org/officeDocument/2006/relationships/hyperlink" Target="https://my.zakupki.prom.ua/remote/dispatcher/state_purchase_view/38123683" TargetMode="External"/><Relationship Id="rId33" Type="http://schemas.openxmlformats.org/officeDocument/2006/relationships/hyperlink" Target="https://my.zakupki.prom.ua/remote/dispatcher/state_contracting_view/12386457" TargetMode="External"/><Relationship Id="rId108" Type="http://schemas.openxmlformats.org/officeDocument/2006/relationships/hyperlink" Target="https://my.zakupki.prom.ua/remote/dispatcher/state_purchase_view/33361865" TargetMode="External"/><Relationship Id="rId129" Type="http://schemas.openxmlformats.org/officeDocument/2006/relationships/hyperlink" Target="https://my.zakupki.prom.ua/remote/dispatcher/state_contracting_view/10688923" TargetMode="External"/><Relationship Id="rId54" Type="http://schemas.openxmlformats.org/officeDocument/2006/relationships/hyperlink" Target="https://my.zakupki.prom.ua/remote/dispatcher/state_purchase_view/30408583" TargetMode="External"/><Relationship Id="rId75" Type="http://schemas.openxmlformats.org/officeDocument/2006/relationships/hyperlink" Target="https://my.zakupki.prom.ua/remote/dispatcher/state_contracting_view/11366078" TargetMode="External"/><Relationship Id="rId96" Type="http://schemas.openxmlformats.org/officeDocument/2006/relationships/hyperlink" Target="https://my.zakupki.prom.ua/remote/dispatcher/state_purchase_view/23178601" TargetMode="External"/><Relationship Id="rId140" Type="http://schemas.openxmlformats.org/officeDocument/2006/relationships/hyperlink" Target="https://my.zakupki.prom.ua/remote/dispatcher/state_purchase_view/20665107" TargetMode="External"/><Relationship Id="rId161" Type="http://schemas.openxmlformats.org/officeDocument/2006/relationships/hyperlink" Target="https://my.zakupki.prom.ua/remote/dispatcher/state_contracting_view/4748864" TargetMode="External"/><Relationship Id="rId182" Type="http://schemas.openxmlformats.org/officeDocument/2006/relationships/hyperlink" Target="https://my.zakupki.prom.ua/remote/dispatcher/state_purchase_view/15415989" TargetMode="External"/><Relationship Id="rId6" Type="http://schemas.openxmlformats.org/officeDocument/2006/relationships/hyperlink" Target="https://my.zakupki.prom.ua/remote/dispatcher/state_purchase_view/35944891" TargetMode="External"/><Relationship Id="rId23" Type="http://schemas.openxmlformats.org/officeDocument/2006/relationships/hyperlink" Target="https://my.zakupki.prom.ua/remote/dispatcher/state_contracting_view/12401766" TargetMode="External"/><Relationship Id="rId119" Type="http://schemas.openxmlformats.org/officeDocument/2006/relationships/hyperlink" Target="https://my.zakupki.prom.ua/remote/dispatcher/state_contracting_view/11367718" TargetMode="External"/><Relationship Id="rId44" Type="http://schemas.openxmlformats.org/officeDocument/2006/relationships/hyperlink" Target="https://my.zakupki.prom.ua/remote/dispatcher/state_purchase_view/24573216" TargetMode="External"/><Relationship Id="rId65" Type="http://schemas.openxmlformats.org/officeDocument/2006/relationships/hyperlink" Target="https://my.zakupki.prom.ua/remote/dispatcher/state_contracting_view/9647385" TargetMode="External"/><Relationship Id="rId86" Type="http://schemas.openxmlformats.org/officeDocument/2006/relationships/hyperlink" Target="https://my.zakupki.prom.ua/remote/dispatcher/state_purchase_view/23139745" TargetMode="External"/><Relationship Id="rId130" Type="http://schemas.openxmlformats.org/officeDocument/2006/relationships/hyperlink" Target="https://my.zakupki.prom.ua/remote/dispatcher/state_purchase_view/14769252" TargetMode="External"/><Relationship Id="rId151" Type="http://schemas.openxmlformats.org/officeDocument/2006/relationships/hyperlink" Target="https://my.zakupki.prom.ua/remote/dispatcher/state_contracting_view/6617396" TargetMode="External"/><Relationship Id="rId172" Type="http://schemas.openxmlformats.org/officeDocument/2006/relationships/hyperlink" Target="https://my.zakupki.prom.ua/remote/dispatcher/state_purchase_view/17731455" TargetMode="External"/><Relationship Id="rId13" Type="http://schemas.openxmlformats.org/officeDocument/2006/relationships/hyperlink" Target="https://my.zakupki.prom.ua/remote/dispatcher/state_contracting_view/14350253" TargetMode="External"/><Relationship Id="rId18" Type="http://schemas.openxmlformats.org/officeDocument/2006/relationships/hyperlink" Target="https://my.zakupki.prom.ua/remote/dispatcher/state_purchase_view/35746435" TargetMode="External"/><Relationship Id="rId39" Type="http://schemas.openxmlformats.org/officeDocument/2006/relationships/hyperlink" Target="https://my.zakupki.prom.ua/remote/dispatcher/state_contracting_view/12505092" TargetMode="External"/><Relationship Id="rId109" Type="http://schemas.openxmlformats.org/officeDocument/2006/relationships/hyperlink" Target="https://my.zakupki.prom.ua/remote/dispatcher/state_contracting_view/12058909" TargetMode="External"/><Relationship Id="rId34" Type="http://schemas.openxmlformats.org/officeDocument/2006/relationships/hyperlink" Target="https://my.zakupki.prom.ua/remote/dispatcher/state_purchase_view/32702244" TargetMode="External"/><Relationship Id="rId50" Type="http://schemas.openxmlformats.org/officeDocument/2006/relationships/hyperlink" Target="https://my.zakupki.prom.ua/remote/dispatcher/state_purchase_view/32973034" TargetMode="External"/><Relationship Id="rId55" Type="http://schemas.openxmlformats.org/officeDocument/2006/relationships/hyperlink" Target="https://my.zakupki.prom.ua/remote/dispatcher/state_contracting_view/10688598" TargetMode="External"/><Relationship Id="rId76" Type="http://schemas.openxmlformats.org/officeDocument/2006/relationships/hyperlink" Target="https://my.zakupki.prom.ua/remote/dispatcher/state_purchase_view/28032302" TargetMode="External"/><Relationship Id="rId97" Type="http://schemas.openxmlformats.org/officeDocument/2006/relationships/hyperlink" Target="https://my.zakupki.prom.ua/remote/dispatcher/state_contracting_view/7302566" TargetMode="External"/><Relationship Id="rId104" Type="http://schemas.openxmlformats.org/officeDocument/2006/relationships/hyperlink" Target="https://my.zakupki.prom.ua/remote/dispatcher/state_purchase_view/24997291" TargetMode="External"/><Relationship Id="rId120" Type="http://schemas.openxmlformats.org/officeDocument/2006/relationships/hyperlink" Target="https://my.zakupki.prom.ua/remote/dispatcher/state_purchase_view/30404998" TargetMode="External"/><Relationship Id="rId125" Type="http://schemas.openxmlformats.org/officeDocument/2006/relationships/hyperlink" Target="https://my.zakupki.prom.ua/remote/dispatcher/state_contracting_view/8487186" TargetMode="External"/><Relationship Id="rId141" Type="http://schemas.openxmlformats.org/officeDocument/2006/relationships/hyperlink" Target="https://my.zakupki.prom.ua/remote/dispatcher/state_contracting_view/6148672" TargetMode="External"/><Relationship Id="rId146" Type="http://schemas.openxmlformats.org/officeDocument/2006/relationships/hyperlink" Target="https://my.zakupki.prom.ua/remote/dispatcher/state_purchase_view/17706538" TargetMode="External"/><Relationship Id="rId167" Type="http://schemas.openxmlformats.org/officeDocument/2006/relationships/hyperlink" Target="https://my.zakupki.prom.ua/remote/dispatcher/state_contracting_view/5682420" TargetMode="External"/><Relationship Id="rId188" Type="http://schemas.openxmlformats.org/officeDocument/2006/relationships/hyperlink" Target="https://my.zakupki.prom.ua/remote/dispatcher/state_purchase_view/20424747" TargetMode="External"/><Relationship Id="rId7" Type="http://schemas.openxmlformats.org/officeDocument/2006/relationships/hyperlink" Target="https://my.zakupki.prom.ua/remote/dispatcher/state_contracting_view/13278097" TargetMode="External"/><Relationship Id="rId71" Type="http://schemas.openxmlformats.org/officeDocument/2006/relationships/hyperlink" Target="https://my.zakupki.prom.ua/remote/dispatcher/state_contracting_view/10686405" TargetMode="External"/><Relationship Id="rId92" Type="http://schemas.openxmlformats.org/officeDocument/2006/relationships/hyperlink" Target="https://my.zakupki.prom.ua/remote/dispatcher/state_purchase_view/23439484" TargetMode="External"/><Relationship Id="rId162" Type="http://schemas.openxmlformats.org/officeDocument/2006/relationships/hyperlink" Target="https://my.zakupki.prom.ua/remote/dispatcher/state_purchase_view/20195876" TargetMode="External"/><Relationship Id="rId183" Type="http://schemas.openxmlformats.org/officeDocument/2006/relationships/hyperlink" Target="https://my.zakupki.prom.ua/remote/dispatcher/state_contracting_view/3899212" TargetMode="External"/><Relationship Id="rId2" Type="http://schemas.openxmlformats.org/officeDocument/2006/relationships/hyperlink" Target="https://my.zakupki.prom.ua/remote/dispatcher/state_purchase_view/34348078" TargetMode="External"/><Relationship Id="rId29" Type="http://schemas.openxmlformats.org/officeDocument/2006/relationships/hyperlink" Target="https://my.zakupki.prom.ua/remote/dispatcher/state_contracting_view/12706463" TargetMode="External"/><Relationship Id="rId24" Type="http://schemas.openxmlformats.org/officeDocument/2006/relationships/hyperlink" Target="https://my.zakupki.prom.ua/remote/dispatcher/state_purchase_view/35264816" TargetMode="External"/><Relationship Id="rId40" Type="http://schemas.openxmlformats.org/officeDocument/2006/relationships/hyperlink" Target="https://my.zakupki.prom.ua/remote/dispatcher/state_purchase_view/38004807" TargetMode="External"/><Relationship Id="rId45" Type="http://schemas.openxmlformats.org/officeDocument/2006/relationships/hyperlink" Target="https://my.zakupki.prom.ua/remote/dispatcher/state_contracting_view/7937309" TargetMode="External"/><Relationship Id="rId66" Type="http://schemas.openxmlformats.org/officeDocument/2006/relationships/hyperlink" Target="https://my.zakupki.prom.ua/remote/dispatcher/state_purchase_view/31888262" TargetMode="External"/><Relationship Id="rId87" Type="http://schemas.openxmlformats.org/officeDocument/2006/relationships/hyperlink" Target="https://my.zakupki.prom.ua/remote/dispatcher/state_contracting_view/7287453" TargetMode="External"/><Relationship Id="rId110" Type="http://schemas.openxmlformats.org/officeDocument/2006/relationships/hyperlink" Target="https://my.zakupki.prom.ua/remote/dispatcher/state_purchase_view/23441712" TargetMode="External"/><Relationship Id="rId115" Type="http://schemas.openxmlformats.org/officeDocument/2006/relationships/hyperlink" Target="https://my.zakupki.prom.ua/remote/dispatcher/state_contracting_view/11619025" TargetMode="External"/><Relationship Id="rId131" Type="http://schemas.openxmlformats.org/officeDocument/2006/relationships/hyperlink" Target="https://my.zakupki.prom.ua/remote/dispatcher/state_contracting_view/3676568" TargetMode="External"/><Relationship Id="rId136" Type="http://schemas.openxmlformats.org/officeDocument/2006/relationships/hyperlink" Target="https://my.zakupki.prom.ua/remote/dispatcher/state_purchase_view/17705398" TargetMode="External"/><Relationship Id="rId157" Type="http://schemas.openxmlformats.org/officeDocument/2006/relationships/hyperlink" Target="https://my.zakupki.prom.ua/remote/dispatcher/state_contracting_view/4901270" TargetMode="External"/><Relationship Id="rId178" Type="http://schemas.openxmlformats.org/officeDocument/2006/relationships/hyperlink" Target="https://my.zakupki.prom.ua/remote/dispatcher/state_purchase_view/18669108" TargetMode="External"/><Relationship Id="rId61" Type="http://schemas.openxmlformats.org/officeDocument/2006/relationships/hyperlink" Target="https://my.zakupki.prom.ua/remote/dispatcher/state_contracting_view/11874996" TargetMode="External"/><Relationship Id="rId82" Type="http://schemas.openxmlformats.org/officeDocument/2006/relationships/hyperlink" Target="https://my.zakupki.prom.ua/remote/dispatcher/state_purchase_view/32706240" TargetMode="External"/><Relationship Id="rId152" Type="http://schemas.openxmlformats.org/officeDocument/2006/relationships/hyperlink" Target="https://my.zakupki.prom.ua/remote/dispatcher/state_purchase_view/14621356" TargetMode="External"/><Relationship Id="rId173" Type="http://schemas.openxmlformats.org/officeDocument/2006/relationships/hyperlink" Target="https://my.zakupki.prom.ua/remote/dispatcher/state_contracting_view/4760645" TargetMode="External"/><Relationship Id="rId19" Type="http://schemas.openxmlformats.org/officeDocument/2006/relationships/hyperlink" Target="https://my.zakupki.prom.ua/remote/dispatcher/state_contracting_view/13175038" TargetMode="External"/><Relationship Id="rId14" Type="http://schemas.openxmlformats.org/officeDocument/2006/relationships/hyperlink" Target="https://my.zakupki.prom.ua/remote/dispatcher/state_purchase_view/35265688" TargetMode="External"/><Relationship Id="rId30" Type="http://schemas.openxmlformats.org/officeDocument/2006/relationships/hyperlink" Target="https://my.zakupki.prom.ua/remote/dispatcher/state_purchase_view/34037499" TargetMode="External"/><Relationship Id="rId35" Type="http://schemas.openxmlformats.org/officeDocument/2006/relationships/hyperlink" Target="https://my.zakupki.prom.ua/remote/dispatcher/state_contracting_view/11744083" TargetMode="External"/><Relationship Id="rId56" Type="http://schemas.openxmlformats.org/officeDocument/2006/relationships/hyperlink" Target="https://my.zakupki.prom.ua/remote/dispatcher/state_purchase_view/30407751" TargetMode="External"/><Relationship Id="rId77" Type="http://schemas.openxmlformats.org/officeDocument/2006/relationships/hyperlink" Target="https://my.zakupki.prom.ua/remote/dispatcher/state_contracting_view/9582418" TargetMode="External"/><Relationship Id="rId100" Type="http://schemas.openxmlformats.org/officeDocument/2006/relationships/hyperlink" Target="https://my.zakupki.prom.ua/remote/dispatcher/state_purchase_view/23646356" TargetMode="External"/><Relationship Id="rId105" Type="http://schemas.openxmlformats.org/officeDocument/2006/relationships/hyperlink" Target="https://my.zakupki.prom.ua/remote/dispatcher/state_contracting_view/8136204" TargetMode="External"/><Relationship Id="rId126" Type="http://schemas.openxmlformats.org/officeDocument/2006/relationships/hyperlink" Target="https://my.zakupki.prom.ua/remote/dispatcher/state_purchase_view/30406732" TargetMode="External"/><Relationship Id="rId147" Type="http://schemas.openxmlformats.org/officeDocument/2006/relationships/hyperlink" Target="https://my.zakupki.prom.ua/remote/dispatcher/state_contracting_view/4749076" TargetMode="External"/><Relationship Id="rId168" Type="http://schemas.openxmlformats.org/officeDocument/2006/relationships/hyperlink" Target="https://my.zakupki.prom.ua/remote/dispatcher/state_purchase_view/21654276" TargetMode="External"/><Relationship Id="rId8" Type="http://schemas.openxmlformats.org/officeDocument/2006/relationships/hyperlink" Target="https://my.zakupki.prom.ua/remote/dispatcher/state_purchase_view/34316061" TargetMode="External"/><Relationship Id="rId51" Type="http://schemas.openxmlformats.org/officeDocument/2006/relationships/hyperlink" Target="https://my.zakupki.prom.ua/remote/dispatcher/state_contracting_view/11870851" TargetMode="External"/><Relationship Id="rId72" Type="http://schemas.openxmlformats.org/officeDocument/2006/relationships/hyperlink" Target="https://my.zakupki.prom.ua/remote/dispatcher/state_purchase_view/23115984" TargetMode="External"/><Relationship Id="rId93" Type="http://schemas.openxmlformats.org/officeDocument/2006/relationships/hyperlink" Target="https://my.zakupki.prom.ua/remote/dispatcher/state_contracting_view/7413238" TargetMode="External"/><Relationship Id="rId98" Type="http://schemas.openxmlformats.org/officeDocument/2006/relationships/hyperlink" Target="https://my.zakupki.prom.ua/remote/dispatcher/state_purchase_view/30405864" TargetMode="External"/><Relationship Id="rId121" Type="http://schemas.openxmlformats.org/officeDocument/2006/relationships/hyperlink" Target="https://my.zakupki.prom.ua/remote/dispatcher/state_contracting_view/10687043" TargetMode="External"/><Relationship Id="rId142" Type="http://schemas.openxmlformats.org/officeDocument/2006/relationships/hyperlink" Target="https://my.zakupki.prom.ua/remote/dispatcher/state_purchase_view/16685236" TargetMode="External"/><Relationship Id="rId163" Type="http://schemas.openxmlformats.org/officeDocument/2006/relationships/hyperlink" Target="https://my.zakupki.prom.ua/remote/dispatcher/state_contracting_view/5920999" TargetMode="External"/><Relationship Id="rId184" Type="http://schemas.openxmlformats.org/officeDocument/2006/relationships/hyperlink" Target="https://my.zakupki.prom.ua/remote/dispatcher/state_purchase_view/21659379" TargetMode="External"/><Relationship Id="rId189" Type="http://schemas.openxmlformats.org/officeDocument/2006/relationships/hyperlink" Target="https://my.zakupki.prom.ua/remote/dispatcher/state_contracting_view/6031612" TargetMode="External"/><Relationship Id="rId3" Type="http://schemas.openxmlformats.org/officeDocument/2006/relationships/hyperlink" Target="https://my.zakupki.prom.ua/remote/dispatcher/state_contracting_view/12503757" TargetMode="External"/><Relationship Id="rId25" Type="http://schemas.openxmlformats.org/officeDocument/2006/relationships/hyperlink" Target="https://my.zakupki.prom.ua/remote/dispatcher/state_contracting_view/12930764" TargetMode="External"/><Relationship Id="rId46" Type="http://schemas.openxmlformats.org/officeDocument/2006/relationships/hyperlink" Target="https://my.zakupki.prom.ua/remote/dispatcher/state_purchase_view/23704858" TargetMode="External"/><Relationship Id="rId67" Type="http://schemas.openxmlformats.org/officeDocument/2006/relationships/hyperlink" Target="https://my.zakupki.prom.ua/remote/dispatcher/state_contracting_view/11368942" TargetMode="External"/><Relationship Id="rId116" Type="http://schemas.openxmlformats.org/officeDocument/2006/relationships/hyperlink" Target="https://my.zakupki.prom.ua/remote/dispatcher/state_purchase_view/30392130" TargetMode="External"/><Relationship Id="rId137" Type="http://schemas.openxmlformats.org/officeDocument/2006/relationships/hyperlink" Target="https://my.zakupki.prom.ua/remote/dispatcher/state_contracting_view/4748748" TargetMode="External"/><Relationship Id="rId158" Type="http://schemas.openxmlformats.org/officeDocument/2006/relationships/hyperlink" Target="https://my.zakupki.prom.ua/remote/dispatcher/state_purchase_view/15415274" TargetMode="External"/><Relationship Id="rId20" Type="http://schemas.openxmlformats.org/officeDocument/2006/relationships/hyperlink" Target="https://my.zakupki.prom.ua/remote/dispatcher/state_purchase_view/39481728" TargetMode="External"/><Relationship Id="rId41" Type="http://schemas.openxmlformats.org/officeDocument/2006/relationships/hyperlink" Target="https://my.zakupki.prom.ua/remote/dispatcher/state_contracting_view/14289034" TargetMode="External"/><Relationship Id="rId62" Type="http://schemas.openxmlformats.org/officeDocument/2006/relationships/hyperlink" Target="https://my.zakupki.prom.ua/remote/dispatcher/state_purchase_view/25037626" TargetMode="External"/><Relationship Id="rId83" Type="http://schemas.openxmlformats.org/officeDocument/2006/relationships/hyperlink" Target="https://my.zakupki.prom.ua/remote/dispatcher/state_contracting_view/11745613" TargetMode="External"/><Relationship Id="rId88" Type="http://schemas.openxmlformats.org/officeDocument/2006/relationships/hyperlink" Target="https://my.zakupki.prom.ua/remote/dispatcher/state_purchase_view/23705861" TargetMode="External"/><Relationship Id="rId111" Type="http://schemas.openxmlformats.org/officeDocument/2006/relationships/hyperlink" Target="https://my.zakupki.prom.ua/remote/dispatcher/state_contracting_view/7414160" TargetMode="External"/><Relationship Id="rId132" Type="http://schemas.openxmlformats.org/officeDocument/2006/relationships/hyperlink" Target="https://my.zakupki.prom.ua/remote/dispatcher/state_purchase_view/16684463" TargetMode="External"/><Relationship Id="rId153" Type="http://schemas.openxmlformats.org/officeDocument/2006/relationships/hyperlink" Target="https://my.zakupki.prom.ua/remote/dispatcher/state_contracting_view/3751194" TargetMode="External"/><Relationship Id="rId174" Type="http://schemas.openxmlformats.org/officeDocument/2006/relationships/hyperlink" Target="https://my.zakupki.prom.ua/remote/dispatcher/state_purchase_view/21661427" TargetMode="External"/><Relationship Id="rId179" Type="http://schemas.openxmlformats.org/officeDocument/2006/relationships/hyperlink" Target="https://my.zakupki.prom.ua/remote/dispatcher/state_contracting_view/5198533" TargetMode="External"/><Relationship Id="rId15" Type="http://schemas.openxmlformats.org/officeDocument/2006/relationships/hyperlink" Target="https://my.zakupki.prom.ua/remote/dispatcher/state_contracting_view/12931392" TargetMode="External"/><Relationship Id="rId36" Type="http://schemas.openxmlformats.org/officeDocument/2006/relationships/hyperlink" Target="https://my.zakupki.prom.ua/remote/dispatcher/state_purchase_view/34223024" TargetMode="External"/><Relationship Id="rId57" Type="http://schemas.openxmlformats.org/officeDocument/2006/relationships/hyperlink" Target="https://my.zakupki.prom.ua/remote/dispatcher/state_contracting_view/10688376" TargetMode="External"/><Relationship Id="rId106" Type="http://schemas.openxmlformats.org/officeDocument/2006/relationships/hyperlink" Target="https://my.zakupki.prom.ua/remote/dispatcher/state_purchase_view/31886981" TargetMode="External"/><Relationship Id="rId127" Type="http://schemas.openxmlformats.org/officeDocument/2006/relationships/hyperlink" Target="https://my.zakupki.prom.ua/remote/dispatcher/state_contracting_view/10687717" TargetMode="External"/><Relationship Id="rId10" Type="http://schemas.openxmlformats.org/officeDocument/2006/relationships/hyperlink" Target="https://my.zakupki.prom.ua/remote/dispatcher/state_purchase_view/34472862" TargetMode="External"/><Relationship Id="rId31" Type="http://schemas.openxmlformats.org/officeDocument/2006/relationships/hyperlink" Target="https://my.zakupki.prom.ua/remote/dispatcher/state_contracting_view/12635709" TargetMode="External"/><Relationship Id="rId52" Type="http://schemas.openxmlformats.org/officeDocument/2006/relationships/hyperlink" Target="https://my.zakupki.prom.ua/remote/dispatcher/state_purchase_view/23319453" TargetMode="External"/><Relationship Id="rId73" Type="http://schemas.openxmlformats.org/officeDocument/2006/relationships/hyperlink" Target="https://my.zakupki.prom.ua/remote/dispatcher/state_contracting_view/7278608" TargetMode="External"/><Relationship Id="rId78" Type="http://schemas.openxmlformats.org/officeDocument/2006/relationships/hyperlink" Target="https://my.zakupki.prom.ua/remote/dispatcher/state_purchase_view/28031173" TargetMode="External"/><Relationship Id="rId94" Type="http://schemas.openxmlformats.org/officeDocument/2006/relationships/hyperlink" Target="https://my.zakupki.prom.ua/remote/dispatcher/state_purchase_view/25735067" TargetMode="External"/><Relationship Id="rId99" Type="http://schemas.openxmlformats.org/officeDocument/2006/relationships/hyperlink" Target="https://my.zakupki.prom.ua/remote/dispatcher/state_contracting_view/10687333" TargetMode="External"/><Relationship Id="rId101" Type="http://schemas.openxmlformats.org/officeDocument/2006/relationships/hyperlink" Target="https://my.zakupki.prom.ua/remote/dispatcher/state_contracting_view/7741584" TargetMode="External"/><Relationship Id="rId122" Type="http://schemas.openxmlformats.org/officeDocument/2006/relationships/hyperlink" Target="https://my.zakupki.prom.ua/remote/dispatcher/state_purchase_view/23252175" TargetMode="External"/><Relationship Id="rId143" Type="http://schemas.openxmlformats.org/officeDocument/2006/relationships/hyperlink" Target="https://my.zakupki.prom.ua/remote/dispatcher/state_contracting_view/4282231" TargetMode="External"/><Relationship Id="rId148" Type="http://schemas.openxmlformats.org/officeDocument/2006/relationships/hyperlink" Target="https://my.zakupki.prom.ua/remote/dispatcher/state_purchase_view/18671540" TargetMode="External"/><Relationship Id="rId164" Type="http://schemas.openxmlformats.org/officeDocument/2006/relationships/hyperlink" Target="https://my.zakupki.prom.ua/remote/dispatcher/state_purchase_view/19688001" TargetMode="External"/><Relationship Id="rId169" Type="http://schemas.openxmlformats.org/officeDocument/2006/relationships/hyperlink" Target="https://my.zakupki.prom.ua/remote/dispatcher/state_contracting_view/6613221" TargetMode="External"/><Relationship Id="rId185" Type="http://schemas.openxmlformats.org/officeDocument/2006/relationships/hyperlink" Target="https://my.zakupki.prom.ua/remote/dispatcher/state_contracting_view/6615439" TargetMode="External"/><Relationship Id="rId4" Type="http://schemas.openxmlformats.org/officeDocument/2006/relationships/hyperlink" Target="https://my.zakupki.prom.ua/remote/dispatcher/state_purchase_view/34474387" TargetMode="External"/><Relationship Id="rId9" Type="http://schemas.openxmlformats.org/officeDocument/2006/relationships/hyperlink" Target="https://my.zakupki.prom.ua/remote/dispatcher/state_contracting_view/12489456" TargetMode="External"/><Relationship Id="rId180" Type="http://schemas.openxmlformats.org/officeDocument/2006/relationships/hyperlink" Target="https://my.zakupki.prom.ua/remote/dispatcher/state_purchase_view/14615973" TargetMode="External"/><Relationship Id="rId26" Type="http://schemas.openxmlformats.org/officeDocument/2006/relationships/hyperlink" Target="https://my.zakupki.prom.ua/remote/dispatcher/state_purchase_view/35746635" TargetMode="External"/><Relationship Id="rId47" Type="http://schemas.openxmlformats.org/officeDocument/2006/relationships/hyperlink" Target="https://my.zakupki.prom.ua/remote/dispatcher/state_contracting_view/7530381" TargetMode="External"/><Relationship Id="rId68" Type="http://schemas.openxmlformats.org/officeDocument/2006/relationships/hyperlink" Target="https://my.zakupki.prom.ua/remote/dispatcher/state_purchase_view/28033531" TargetMode="External"/><Relationship Id="rId89" Type="http://schemas.openxmlformats.org/officeDocument/2006/relationships/hyperlink" Target="https://my.zakupki.prom.ua/remote/dispatcher/state_contracting_view/7530867" TargetMode="External"/><Relationship Id="rId112" Type="http://schemas.openxmlformats.org/officeDocument/2006/relationships/hyperlink" Target="https://my.zakupki.prom.ua/remote/dispatcher/state_purchase_view/31883997" TargetMode="External"/><Relationship Id="rId133" Type="http://schemas.openxmlformats.org/officeDocument/2006/relationships/hyperlink" Target="https://my.zakupki.prom.ua/remote/dispatcher/state_contracting_view/4282444" TargetMode="External"/><Relationship Id="rId154" Type="http://schemas.openxmlformats.org/officeDocument/2006/relationships/hyperlink" Target="https://my.zakupki.prom.ua/remote/dispatcher/state_purchase_view/16687101" TargetMode="External"/><Relationship Id="rId175" Type="http://schemas.openxmlformats.org/officeDocument/2006/relationships/hyperlink" Target="https://my.zakupki.prom.ua/remote/dispatcher/state_contracting_view/6616219" TargetMode="External"/><Relationship Id="rId16" Type="http://schemas.openxmlformats.org/officeDocument/2006/relationships/hyperlink" Target="https://my.zakupki.prom.ua/remote/dispatcher/state_purchase_view/34031667" TargetMode="External"/><Relationship Id="rId37" Type="http://schemas.openxmlformats.org/officeDocument/2006/relationships/hyperlink" Target="https://my.zakupki.prom.ua/remote/dispatcher/state_contracting_view/12450136" TargetMode="External"/><Relationship Id="rId58" Type="http://schemas.openxmlformats.org/officeDocument/2006/relationships/hyperlink" Target="https://my.zakupki.prom.ua/remote/dispatcher/state_purchase_view/26461119" TargetMode="External"/><Relationship Id="rId79" Type="http://schemas.openxmlformats.org/officeDocument/2006/relationships/hyperlink" Target="https://my.zakupki.prom.ua/remote/dispatcher/state_contracting_view/9582057" TargetMode="External"/><Relationship Id="rId102" Type="http://schemas.openxmlformats.org/officeDocument/2006/relationships/hyperlink" Target="https://my.zakupki.prom.ua/remote/dispatcher/state_purchase_view/23250414" TargetMode="External"/><Relationship Id="rId123" Type="http://schemas.openxmlformats.org/officeDocument/2006/relationships/hyperlink" Target="https://my.zakupki.prom.ua/remote/dispatcher/state_contracting_view/7332348" TargetMode="External"/><Relationship Id="rId144" Type="http://schemas.openxmlformats.org/officeDocument/2006/relationships/hyperlink" Target="https://my.zakupki.prom.ua/remote/dispatcher/state_purchase_view/17700347" TargetMode="External"/><Relationship Id="rId90" Type="http://schemas.openxmlformats.org/officeDocument/2006/relationships/hyperlink" Target="https://my.zakupki.prom.ua/remote/dispatcher/state_purchase_view/32008768" TargetMode="External"/><Relationship Id="rId165" Type="http://schemas.openxmlformats.org/officeDocument/2006/relationships/hyperlink" Target="https://my.zakupki.prom.ua/remote/dispatcher/state_contracting_view/5682565" TargetMode="External"/><Relationship Id="rId186" Type="http://schemas.openxmlformats.org/officeDocument/2006/relationships/hyperlink" Target="https://my.zakupki.prom.ua/remote/dispatcher/state_purchase_view/21664781" TargetMode="External"/><Relationship Id="rId27" Type="http://schemas.openxmlformats.org/officeDocument/2006/relationships/hyperlink" Target="https://my.zakupki.prom.ua/remote/dispatcher/state_contracting_view/13175162" TargetMode="External"/><Relationship Id="rId48" Type="http://schemas.openxmlformats.org/officeDocument/2006/relationships/hyperlink" Target="https://my.zakupki.prom.ua/remote/dispatcher/state_purchase_view/30577585" TargetMode="External"/><Relationship Id="rId69" Type="http://schemas.openxmlformats.org/officeDocument/2006/relationships/hyperlink" Target="https://my.zakupki.prom.ua/remote/dispatcher/state_contracting_view/9583237" TargetMode="External"/><Relationship Id="rId113" Type="http://schemas.openxmlformats.org/officeDocument/2006/relationships/hyperlink" Target="https://my.zakupki.prom.ua/remote/dispatcher/state_contracting_view/11366961" TargetMode="External"/><Relationship Id="rId134" Type="http://schemas.openxmlformats.org/officeDocument/2006/relationships/hyperlink" Target="https://my.zakupki.prom.ua/remote/dispatcher/state_purchase_view/17209932" TargetMode="External"/><Relationship Id="rId80" Type="http://schemas.openxmlformats.org/officeDocument/2006/relationships/hyperlink" Target="https://my.zakupki.prom.ua/remote/dispatcher/state_purchase_view/30403014" TargetMode="External"/><Relationship Id="rId155" Type="http://schemas.openxmlformats.org/officeDocument/2006/relationships/hyperlink" Target="https://my.zakupki.prom.ua/remote/dispatcher/state_contracting_view/4282016" TargetMode="External"/><Relationship Id="rId176" Type="http://schemas.openxmlformats.org/officeDocument/2006/relationships/hyperlink" Target="https://my.zakupki.prom.ua/remote/dispatcher/state_purchase_view/18617552" TargetMode="External"/><Relationship Id="rId17" Type="http://schemas.openxmlformats.org/officeDocument/2006/relationships/hyperlink" Target="https://my.zakupki.prom.ua/remote/dispatcher/state_contracting_view/12374335" TargetMode="External"/><Relationship Id="rId38" Type="http://schemas.openxmlformats.org/officeDocument/2006/relationships/hyperlink" Target="https://my.zakupki.prom.ua/remote/dispatcher/state_purchase_view/34351187" TargetMode="External"/><Relationship Id="rId59" Type="http://schemas.openxmlformats.org/officeDocument/2006/relationships/hyperlink" Target="https://my.zakupki.prom.ua/remote/dispatcher/state_contracting_view/8836200" TargetMode="External"/><Relationship Id="rId103" Type="http://schemas.openxmlformats.org/officeDocument/2006/relationships/hyperlink" Target="https://my.zakupki.prom.ua/remote/dispatcher/state_contracting_view/7331548" TargetMode="External"/><Relationship Id="rId124" Type="http://schemas.openxmlformats.org/officeDocument/2006/relationships/hyperlink" Target="https://my.zakupki.prom.ua/remote/dispatcher/state_purchase_view/25733755" TargetMode="External"/><Relationship Id="rId70" Type="http://schemas.openxmlformats.org/officeDocument/2006/relationships/hyperlink" Target="https://my.zakupki.prom.ua/remote/dispatcher/state_purchase_view/30404055" TargetMode="External"/><Relationship Id="rId91" Type="http://schemas.openxmlformats.org/officeDocument/2006/relationships/hyperlink" Target="https://my.zakupki.prom.ua/remote/dispatcher/state_contracting_view/11423673" TargetMode="External"/><Relationship Id="rId145" Type="http://schemas.openxmlformats.org/officeDocument/2006/relationships/hyperlink" Target="https://my.zakupki.prom.ua/remote/dispatcher/state_contracting_view/4773551" TargetMode="External"/><Relationship Id="rId166" Type="http://schemas.openxmlformats.org/officeDocument/2006/relationships/hyperlink" Target="https://my.zakupki.prom.ua/remote/dispatcher/state_purchase_view/19687341" TargetMode="External"/><Relationship Id="rId187" Type="http://schemas.openxmlformats.org/officeDocument/2006/relationships/hyperlink" Target="https://my.zakupki.prom.ua/remote/dispatcher/state_contracting_view/6617560" TargetMode="External"/><Relationship Id="rId1" Type="http://schemas.openxmlformats.org/officeDocument/2006/relationships/hyperlink" Target="mailto:report.zakupki@prom.ua" TargetMode="External"/><Relationship Id="rId28" Type="http://schemas.openxmlformats.org/officeDocument/2006/relationships/hyperlink" Target="https://my.zakupki.prom.ua/remote/dispatcher/state_purchase_view/34790356" TargetMode="External"/><Relationship Id="rId49" Type="http://schemas.openxmlformats.org/officeDocument/2006/relationships/hyperlink" Target="https://my.zakupki.prom.ua/remote/dispatcher/state_contracting_view/10766334" TargetMode="External"/><Relationship Id="rId114" Type="http://schemas.openxmlformats.org/officeDocument/2006/relationships/hyperlink" Target="https://my.zakupki.prom.ua/remote/dispatcher/state_purchase_view/32430825" TargetMode="External"/><Relationship Id="rId60" Type="http://schemas.openxmlformats.org/officeDocument/2006/relationships/hyperlink" Target="https://my.zakupki.prom.ua/remote/dispatcher/state_purchase_view/32978152" TargetMode="External"/><Relationship Id="rId81" Type="http://schemas.openxmlformats.org/officeDocument/2006/relationships/hyperlink" Target="https://my.zakupki.prom.ua/remote/dispatcher/state_contracting_view/10685939" TargetMode="External"/><Relationship Id="rId135" Type="http://schemas.openxmlformats.org/officeDocument/2006/relationships/hyperlink" Target="https://my.zakupki.prom.ua/remote/dispatcher/state_contracting_view/4519708" TargetMode="External"/><Relationship Id="rId156" Type="http://schemas.openxmlformats.org/officeDocument/2006/relationships/hyperlink" Target="https://my.zakupki.prom.ua/remote/dispatcher/state_purchase_view/18032430" TargetMode="External"/><Relationship Id="rId177" Type="http://schemas.openxmlformats.org/officeDocument/2006/relationships/hyperlink" Target="https://my.zakupki.prom.ua/remote/dispatcher/state_contracting_view/5174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8"/>
  <sheetViews>
    <sheetView tabSelected="1" workbookViewId="0">
      <pane ySplit="4" topLeftCell="A70" activePane="bottomLeft" state="frozen"/>
      <selection pane="bottomLeft" activeCell="G71" sqref="G71"/>
    </sheetView>
  </sheetViews>
  <sheetFormatPr defaultColWidth="11.42578125" defaultRowHeight="15" x14ac:dyDescent="0.25"/>
  <cols>
    <col min="1" max="1" width="5"/>
    <col min="2" max="4" width="25"/>
    <col min="5" max="5" width="35.140625" customWidth="1"/>
    <col min="6" max="8" width="35"/>
    <col min="9" max="10" width="30"/>
    <col min="11" max="13" width="15"/>
    <col min="14" max="16" width="10"/>
  </cols>
  <sheetData>
    <row r="1" spans="1:16" x14ac:dyDescent="0.25">
      <c r="A1" s="1"/>
      <c r="B1" t="s">
        <v>452</v>
      </c>
    </row>
    <row r="2" spans="1:16" x14ac:dyDescent="0.25">
      <c r="A2" s="2" t="s">
        <v>323</v>
      </c>
    </row>
    <row r="3" spans="1:16" ht="15.75" thickBot="1" x14ac:dyDescent="0.3"/>
    <row r="4" spans="1:16" ht="39" x14ac:dyDescent="0.25">
      <c r="A4" s="3" t="s">
        <v>450</v>
      </c>
      <c r="B4" s="3" t="s">
        <v>326</v>
      </c>
      <c r="C4" s="3" t="s">
        <v>327</v>
      </c>
      <c r="D4" s="3" t="s">
        <v>284</v>
      </c>
      <c r="E4" s="3" t="s">
        <v>325</v>
      </c>
      <c r="F4" s="3" t="s">
        <v>438</v>
      </c>
      <c r="G4" s="3" t="s">
        <v>414</v>
      </c>
      <c r="H4" s="3" t="s">
        <v>394</v>
      </c>
      <c r="I4" s="3" t="s">
        <v>437</v>
      </c>
      <c r="J4" s="3" t="s">
        <v>409</v>
      </c>
      <c r="K4" s="3" t="s">
        <v>324</v>
      </c>
      <c r="L4" s="3" t="s">
        <v>401</v>
      </c>
      <c r="M4" s="3" t="s">
        <v>418</v>
      </c>
      <c r="N4" s="3" t="s">
        <v>387</v>
      </c>
      <c r="O4" s="3" t="s">
        <v>386</v>
      </c>
      <c r="P4" s="3" t="s">
        <v>417</v>
      </c>
    </row>
    <row r="5" spans="1:16" x14ac:dyDescent="0.25">
      <c r="A5" s="4">
        <v>1</v>
      </c>
      <c r="B5" s="5" t="str">
        <f>HYPERLINK("https://my.zakupki.prom.ua/remote/dispatcher/state_purchase_view/34348078", "UA-2022-01-24-004633-b")</f>
        <v>UA-2022-01-24-004633-b</v>
      </c>
      <c r="C5" s="5" t="s">
        <v>400</v>
      </c>
      <c r="D5" s="5" t="str">
        <f>HYPERLINK("https://my.zakupki.prom.ua/remote/dispatcher/state_contracting_view/12503757", "UA-2022-01-24-004633-b-b1")</f>
        <v>UA-2022-01-24-004633-b-b1</v>
      </c>
      <c r="E5" s="6" t="s">
        <v>311</v>
      </c>
      <c r="F5" s="6" t="s">
        <v>277</v>
      </c>
      <c r="G5" s="6" t="s">
        <v>347</v>
      </c>
      <c r="H5" s="6" t="s">
        <v>279</v>
      </c>
      <c r="I5" s="6" t="s">
        <v>389</v>
      </c>
      <c r="J5" s="6" t="s">
        <v>423</v>
      </c>
      <c r="K5" s="6" t="s">
        <v>192</v>
      </c>
      <c r="L5" s="6" t="s">
        <v>396</v>
      </c>
      <c r="M5" s="7">
        <v>358.62</v>
      </c>
      <c r="N5" s="8">
        <v>44562</v>
      </c>
      <c r="O5" s="8">
        <v>44926</v>
      </c>
      <c r="P5" s="6" t="s">
        <v>449</v>
      </c>
    </row>
    <row r="6" spans="1:16" x14ac:dyDescent="0.25">
      <c r="A6" s="4">
        <f>A5+1</f>
        <v>2</v>
      </c>
      <c r="B6" s="5" t="str">
        <f>HYPERLINK("https://my.zakupki.prom.ua/remote/dispatcher/state_purchase_view/34474387", "UA-2022-01-26-007704-b")</f>
        <v>UA-2022-01-26-007704-b</v>
      </c>
      <c r="C6" s="5" t="s">
        <v>400</v>
      </c>
      <c r="D6" s="5" t="str">
        <f>HYPERLINK("https://my.zakupki.prom.ua/remote/dispatcher/state_contracting_view/12603798", "UA-2022-01-26-007704-b-b1")</f>
        <v>UA-2022-01-26-007704-b-b1</v>
      </c>
      <c r="E6" s="6" t="s">
        <v>177</v>
      </c>
      <c r="F6" s="6" t="s">
        <v>0</v>
      </c>
      <c r="G6" s="6" t="s">
        <v>258</v>
      </c>
      <c r="H6" s="6" t="s">
        <v>213</v>
      </c>
      <c r="I6" s="6" t="s">
        <v>389</v>
      </c>
      <c r="J6" s="6" t="s">
        <v>428</v>
      </c>
      <c r="K6" s="6" t="s">
        <v>189</v>
      </c>
      <c r="L6" s="6" t="s">
        <v>20</v>
      </c>
      <c r="M6" s="7">
        <v>3000</v>
      </c>
      <c r="N6" s="8">
        <v>44588</v>
      </c>
      <c r="O6" s="8">
        <v>44926</v>
      </c>
      <c r="P6" s="6" t="s">
        <v>449</v>
      </c>
    </row>
    <row r="7" spans="1:16" x14ac:dyDescent="0.25">
      <c r="A7" s="4">
        <f t="shared" ref="A7:A70" si="0">A6+1</f>
        <v>3</v>
      </c>
      <c r="B7" s="5" t="str">
        <f>HYPERLINK("https://my.zakupki.prom.ua/remote/dispatcher/state_purchase_view/35944891", "UA-2022-04-18-001345-a")</f>
        <v>UA-2022-04-18-001345-a</v>
      </c>
      <c r="C7" s="5" t="s">
        <v>400</v>
      </c>
      <c r="D7" s="5" t="str">
        <f>HYPERLINK("https://my.zakupki.prom.ua/remote/dispatcher/state_contracting_view/13278097", "UA-2022-04-18-001345-a-a1")</f>
        <v>UA-2022-04-18-001345-a-a1</v>
      </c>
      <c r="E7" s="6" t="s">
        <v>281</v>
      </c>
      <c r="F7" s="6" t="s">
        <v>247</v>
      </c>
      <c r="G7" s="6" t="s">
        <v>247</v>
      </c>
      <c r="H7" s="6" t="s">
        <v>249</v>
      </c>
      <c r="I7" s="6" t="s">
        <v>389</v>
      </c>
      <c r="J7" s="6" t="s">
        <v>440</v>
      </c>
      <c r="K7" s="6" t="s">
        <v>103</v>
      </c>
      <c r="L7" s="6" t="s">
        <v>150</v>
      </c>
      <c r="M7" s="7">
        <v>3300</v>
      </c>
      <c r="N7" s="8">
        <v>44666</v>
      </c>
      <c r="O7" s="8">
        <v>44926</v>
      </c>
      <c r="P7" s="6" t="s">
        <v>449</v>
      </c>
    </row>
    <row r="8" spans="1:16" x14ac:dyDescent="0.25">
      <c r="A8" s="4">
        <f t="shared" si="0"/>
        <v>4</v>
      </c>
      <c r="B8" s="5" t="str">
        <f>HYPERLINK("https://my.zakupki.prom.ua/remote/dispatcher/state_purchase_view/34316061", "UA-2022-01-21-013321-b")</f>
        <v>UA-2022-01-21-013321-b</v>
      </c>
      <c r="C8" s="5" t="s">
        <v>400</v>
      </c>
      <c r="D8" s="5" t="str">
        <f>HYPERLINK("https://my.zakupki.prom.ua/remote/dispatcher/state_contracting_view/12489456", "UA-2022-01-21-013321-b-b1")</f>
        <v>UA-2022-01-21-013321-b-b1</v>
      </c>
      <c r="E8" s="6" t="s">
        <v>201</v>
      </c>
      <c r="F8" s="6" t="s">
        <v>235</v>
      </c>
      <c r="G8" s="6" t="s">
        <v>234</v>
      </c>
      <c r="H8" s="6" t="s">
        <v>241</v>
      </c>
      <c r="I8" s="6" t="s">
        <v>389</v>
      </c>
      <c r="J8" s="6" t="s">
        <v>402</v>
      </c>
      <c r="K8" s="6" t="s">
        <v>180</v>
      </c>
      <c r="L8" s="6" t="s">
        <v>6</v>
      </c>
      <c r="M8" s="7">
        <v>3387.72</v>
      </c>
      <c r="N8" s="8">
        <v>44582</v>
      </c>
      <c r="O8" s="8">
        <v>44926</v>
      </c>
      <c r="P8" s="6" t="s">
        <v>449</v>
      </c>
    </row>
    <row r="9" spans="1:16" x14ac:dyDescent="0.25">
      <c r="A9" s="4">
        <f t="shared" si="0"/>
        <v>5</v>
      </c>
      <c r="B9" s="5" t="str">
        <f>HYPERLINK("https://my.zakupki.prom.ua/remote/dispatcher/state_purchase_view/34472862", "UA-2022-01-26-007329-b")</f>
        <v>UA-2022-01-26-007329-b</v>
      </c>
      <c r="C9" s="5" t="s">
        <v>400</v>
      </c>
      <c r="D9" s="5" t="str">
        <f>HYPERLINK("https://my.zakupki.prom.ua/remote/dispatcher/state_contracting_view/12607570", "UA-2022-01-26-007329-b-b1")</f>
        <v>UA-2022-01-26-007329-b-b1</v>
      </c>
      <c r="E9" s="6" t="s">
        <v>202</v>
      </c>
      <c r="F9" s="6" t="s">
        <v>261</v>
      </c>
      <c r="G9" s="6" t="s">
        <v>260</v>
      </c>
      <c r="H9" s="6" t="s">
        <v>262</v>
      </c>
      <c r="I9" s="6" t="s">
        <v>389</v>
      </c>
      <c r="J9" s="6" t="s">
        <v>431</v>
      </c>
      <c r="K9" s="6" t="s">
        <v>188</v>
      </c>
      <c r="L9" s="6" t="s">
        <v>19</v>
      </c>
      <c r="M9" s="7">
        <v>18000</v>
      </c>
      <c r="N9" s="8">
        <v>44588</v>
      </c>
      <c r="O9" s="8">
        <v>44926</v>
      </c>
      <c r="P9" s="6" t="s">
        <v>449</v>
      </c>
    </row>
    <row r="10" spans="1:16" x14ac:dyDescent="0.25">
      <c r="A10" s="4">
        <f t="shared" si="0"/>
        <v>6</v>
      </c>
      <c r="B10" s="5" t="str">
        <f>HYPERLINK("https://my.zakupki.prom.ua/remote/dispatcher/state_purchase_view/38123683", "UA-2022-10-24-005530-a")</f>
        <v>UA-2022-10-24-005530-a</v>
      </c>
      <c r="C10" s="5" t="s">
        <v>400</v>
      </c>
      <c r="D10" s="5" t="str">
        <f>HYPERLINK("https://my.zakupki.prom.ua/remote/dispatcher/state_contracting_view/14350253", "UA-2022-10-24-005530-a-b1")</f>
        <v>UA-2022-10-24-005530-a-b1</v>
      </c>
      <c r="E10" s="6" t="s">
        <v>307</v>
      </c>
      <c r="F10" s="6" t="s">
        <v>199</v>
      </c>
      <c r="G10" s="6" t="s">
        <v>199</v>
      </c>
      <c r="H10" s="6" t="s">
        <v>198</v>
      </c>
      <c r="I10" s="6" t="s">
        <v>389</v>
      </c>
      <c r="J10" s="6" t="s">
        <v>397</v>
      </c>
      <c r="K10" s="6" t="s">
        <v>105</v>
      </c>
      <c r="L10" s="6" t="s">
        <v>42</v>
      </c>
      <c r="M10" s="7">
        <v>14400</v>
      </c>
      <c r="N10" s="8">
        <v>44855</v>
      </c>
      <c r="O10" s="8">
        <v>44926</v>
      </c>
      <c r="P10" s="6" t="s">
        <v>449</v>
      </c>
    </row>
    <row r="11" spans="1:16" x14ac:dyDescent="0.25">
      <c r="A11" s="4">
        <f t="shared" si="0"/>
        <v>7</v>
      </c>
      <c r="B11" s="5" t="str">
        <f>HYPERLINK("https://my.zakupki.prom.ua/remote/dispatcher/state_purchase_view/35265688", "UA-2022-02-17-002326-b")</f>
        <v>UA-2022-02-17-002326-b</v>
      </c>
      <c r="C11" s="5" t="s">
        <v>400</v>
      </c>
      <c r="D11" s="5" t="str">
        <f>HYPERLINK("https://my.zakupki.prom.ua/remote/dispatcher/state_contracting_view/12931392", "UA-2022-02-17-002326-b-b1")</f>
        <v>UA-2022-02-17-002326-b-b1</v>
      </c>
      <c r="E11" s="6" t="s">
        <v>309</v>
      </c>
      <c r="F11" s="6" t="s">
        <v>207</v>
      </c>
      <c r="G11" s="6" t="s">
        <v>385</v>
      </c>
      <c r="H11" s="6" t="s">
        <v>206</v>
      </c>
      <c r="I11" s="6" t="s">
        <v>389</v>
      </c>
      <c r="J11" s="6" t="s">
        <v>329</v>
      </c>
      <c r="K11" s="6" t="s">
        <v>128</v>
      </c>
      <c r="L11" s="6" t="s">
        <v>64</v>
      </c>
      <c r="M11" s="7">
        <v>3500</v>
      </c>
      <c r="N11" s="8">
        <v>44608</v>
      </c>
      <c r="O11" s="8">
        <v>44926</v>
      </c>
      <c r="P11" s="6" t="s">
        <v>449</v>
      </c>
    </row>
    <row r="12" spans="1:16" x14ac:dyDescent="0.25">
      <c r="A12" s="4">
        <f t="shared" si="0"/>
        <v>8</v>
      </c>
      <c r="B12" s="5" t="str">
        <f>HYPERLINK("https://my.zakupki.prom.ua/remote/dispatcher/state_purchase_view/34031667", "UA-2022-01-12-004188-a")</f>
        <v>UA-2022-01-12-004188-a</v>
      </c>
      <c r="C12" s="5" t="s">
        <v>400</v>
      </c>
      <c r="D12" s="5" t="str">
        <f>HYPERLINK("https://my.zakupki.prom.ua/remote/dispatcher/state_contracting_view/12374335", "UA-2022-01-12-004188-a-a1")</f>
        <v>UA-2022-01-12-004188-a-a1</v>
      </c>
      <c r="E12" s="6" t="s">
        <v>288</v>
      </c>
      <c r="F12" s="6" t="s">
        <v>44</v>
      </c>
      <c r="G12" s="6" t="s">
        <v>44</v>
      </c>
      <c r="H12" s="6" t="s">
        <v>43</v>
      </c>
      <c r="I12" s="6" t="s">
        <v>389</v>
      </c>
      <c r="J12" s="6" t="s">
        <v>421</v>
      </c>
      <c r="K12" s="6" t="s">
        <v>191</v>
      </c>
      <c r="L12" s="6" t="s">
        <v>133</v>
      </c>
      <c r="M12" s="7">
        <v>49958</v>
      </c>
      <c r="N12" s="8">
        <v>44573</v>
      </c>
      <c r="O12" s="8">
        <v>44926</v>
      </c>
      <c r="P12" s="6" t="s">
        <v>449</v>
      </c>
    </row>
    <row r="13" spans="1:16" x14ac:dyDescent="0.25">
      <c r="A13" s="4">
        <f t="shared" si="0"/>
        <v>9</v>
      </c>
      <c r="B13" s="5" t="str">
        <f>HYPERLINK("https://my.zakupki.prom.ua/remote/dispatcher/state_purchase_view/35746435", "UA-2022-03-24-003799-b")</f>
        <v>UA-2022-03-24-003799-b</v>
      </c>
      <c r="C13" s="5" t="s">
        <v>400</v>
      </c>
      <c r="D13" s="5" t="str">
        <f>HYPERLINK("https://my.zakupki.prom.ua/remote/dispatcher/state_contracting_view/13175038", "UA-2022-03-24-003799-b-b1")</f>
        <v>UA-2022-03-24-003799-b-b1</v>
      </c>
      <c r="E13" s="6" t="s">
        <v>227</v>
      </c>
      <c r="F13" s="6" t="s">
        <v>186</v>
      </c>
      <c r="G13" s="6" t="s">
        <v>186</v>
      </c>
      <c r="H13" s="6" t="s">
        <v>183</v>
      </c>
      <c r="I13" s="6" t="s">
        <v>389</v>
      </c>
      <c r="J13" s="6" t="s">
        <v>390</v>
      </c>
      <c r="K13" s="6" t="s">
        <v>31</v>
      </c>
      <c r="L13" s="6" t="s">
        <v>63</v>
      </c>
      <c r="M13" s="7">
        <v>6240.64</v>
      </c>
      <c r="N13" s="8">
        <v>44644</v>
      </c>
      <c r="O13" s="8">
        <v>44926</v>
      </c>
      <c r="P13" s="6" t="s">
        <v>449</v>
      </c>
    </row>
    <row r="14" spans="1:16" x14ac:dyDescent="0.25">
      <c r="A14" s="4">
        <f t="shared" si="0"/>
        <v>10</v>
      </c>
      <c r="B14" s="5" t="str">
        <f>HYPERLINK("https://my.zakupki.prom.ua/remote/dispatcher/state_purchase_view/39481728", "UA-2022-12-19-005126-a")</f>
        <v>UA-2022-12-19-005126-a</v>
      </c>
      <c r="C14" s="5" t="s">
        <v>400</v>
      </c>
      <c r="D14" s="5" t="str">
        <f>HYPERLINK("https://my.zakupki.prom.ua/remote/dispatcher/state_contracting_view/14984867", "UA-2022-12-19-005126-a-b1")</f>
        <v>UA-2022-12-19-005126-a-b1</v>
      </c>
      <c r="E14" s="6" t="s">
        <v>254</v>
      </c>
      <c r="F14" s="6" t="s">
        <v>382</v>
      </c>
      <c r="G14" s="6" t="s">
        <v>383</v>
      </c>
      <c r="H14" s="6" t="s">
        <v>45</v>
      </c>
      <c r="I14" s="6" t="s">
        <v>389</v>
      </c>
      <c r="J14" s="6" t="s">
        <v>391</v>
      </c>
      <c r="K14" s="6" t="s">
        <v>137</v>
      </c>
      <c r="L14" s="6" t="s">
        <v>33</v>
      </c>
      <c r="M14" s="7">
        <v>56050</v>
      </c>
      <c r="N14" s="8">
        <v>44910</v>
      </c>
      <c r="O14" s="8">
        <v>44926</v>
      </c>
      <c r="P14" s="6" t="s">
        <v>449</v>
      </c>
    </row>
    <row r="15" spans="1:16" x14ac:dyDescent="0.25">
      <c r="A15" s="4">
        <f t="shared" si="0"/>
        <v>11</v>
      </c>
      <c r="B15" s="5" t="str">
        <f>HYPERLINK("https://my.zakupki.prom.ua/remote/dispatcher/state_purchase_view/34107192", "UA-2022-01-17-000673-a")</f>
        <v>UA-2022-01-17-000673-a</v>
      </c>
      <c r="C15" s="5" t="s">
        <v>400</v>
      </c>
      <c r="D15" s="5" t="str">
        <f>HYPERLINK("https://my.zakupki.prom.ua/remote/dispatcher/state_contracting_view/12401766", "UA-2022-01-17-000673-a-a1")</f>
        <v>UA-2022-01-17-000673-a-a1</v>
      </c>
      <c r="E15" s="6" t="s">
        <v>306</v>
      </c>
      <c r="F15" s="6" t="s">
        <v>3</v>
      </c>
      <c r="G15" s="6" t="s">
        <v>2</v>
      </c>
      <c r="H15" s="6" t="s">
        <v>256</v>
      </c>
      <c r="I15" s="6" t="s">
        <v>389</v>
      </c>
      <c r="J15" s="6" t="s">
        <v>404</v>
      </c>
      <c r="K15" s="6" t="s">
        <v>179</v>
      </c>
      <c r="L15" s="6" t="s">
        <v>6</v>
      </c>
      <c r="M15" s="7">
        <v>5027.3999999999996</v>
      </c>
      <c r="N15" s="8">
        <v>44575</v>
      </c>
      <c r="O15" s="8">
        <v>44926</v>
      </c>
      <c r="P15" s="6" t="s">
        <v>449</v>
      </c>
    </row>
    <row r="16" spans="1:16" x14ac:dyDescent="0.25">
      <c r="A16" s="4">
        <f t="shared" si="0"/>
        <v>12</v>
      </c>
      <c r="B16" s="5" t="str">
        <f>HYPERLINK("https://my.zakupki.prom.ua/remote/dispatcher/state_purchase_view/35264816", "UA-2022-02-17-002045-b")</f>
        <v>UA-2022-02-17-002045-b</v>
      </c>
      <c r="C16" s="5" t="s">
        <v>400</v>
      </c>
      <c r="D16" s="5" t="str">
        <f>HYPERLINK("https://my.zakupki.prom.ua/remote/dispatcher/state_contracting_view/12930764", "UA-2022-02-17-002045-b-b1")</f>
        <v>UA-2022-02-17-002045-b-b1</v>
      </c>
      <c r="E16" s="6" t="s">
        <v>314</v>
      </c>
      <c r="F16" s="6" t="s">
        <v>208</v>
      </c>
      <c r="G16" s="6" t="s">
        <v>384</v>
      </c>
      <c r="H16" s="6" t="s">
        <v>211</v>
      </c>
      <c r="I16" s="6" t="s">
        <v>389</v>
      </c>
      <c r="J16" s="6" t="s">
        <v>329</v>
      </c>
      <c r="K16" s="6" t="s">
        <v>128</v>
      </c>
      <c r="L16" s="6" t="s">
        <v>65</v>
      </c>
      <c r="M16" s="7">
        <v>4300</v>
      </c>
      <c r="N16" s="8">
        <v>44608</v>
      </c>
      <c r="O16" s="8">
        <v>44926</v>
      </c>
      <c r="P16" s="6" t="s">
        <v>449</v>
      </c>
    </row>
    <row r="17" spans="1:16" x14ac:dyDescent="0.25">
      <c r="A17" s="4">
        <f t="shared" si="0"/>
        <v>13</v>
      </c>
      <c r="B17" s="5" t="str">
        <f>HYPERLINK("https://my.zakupki.prom.ua/remote/dispatcher/state_purchase_view/35746635", "UA-2022-03-24-003869-b")</f>
        <v>UA-2022-03-24-003869-b</v>
      </c>
      <c r="C17" s="5" t="s">
        <v>400</v>
      </c>
      <c r="D17" s="5" t="str">
        <f>HYPERLINK("https://my.zakupki.prom.ua/remote/dispatcher/state_contracting_view/13175162", "UA-2022-03-24-003869-b-b1")</f>
        <v>UA-2022-03-24-003869-b-b1</v>
      </c>
      <c r="E17" s="6" t="s">
        <v>81</v>
      </c>
      <c r="F17" s="6" t="s">
        <v>184</v>
      </c>
      <c r="G17" s="6" t="s">
        <v>184</v>
      </c>
      <c r="H17" s="6" t="s">
        <v>183</v>
      </c>
      <c r="I17" s="6" t="s">
        <v>389</v>
      </c>
      <c r="J17" s="6" t="s">
        <v>390</v>
      </c>
      <c r="K17" s="6" t="s">
        <v>31</v>
      </c>
      <c r="L17" s="6" t="s">
        <v>66</v>
      </c>
      <c r="M17" s="7">
        <v>5331.2</v>
      </c>
      <c r="N17" s="8">
        <v>44644</v>
      </c>
      <c r="O17" s="8">
        <v>44926</v>
      </c>
      <c r="P17" s="6" t="s">
        <v>449</v>
      </c>
    </row>
    <row r="18" spans="1:16" x14ac:dyDescent="0.25">
      <c r="A18" s="4">
        <f t="shared" si="0"/>
        <v>14</v>
      </c>
      <c r="B18" s="5" t="str">
        <f>HYPERLINK("https://my.zakupki.prom.ua/remote/dispatcher/state_purchase_view/34790356", "UA-2022-02-03-005706-b")</f>
        <v>UA-2022-02-03-005706-b</v>
      </c>
      <c r="C18" s="5" t="s">
        <v>400</v>
      </c>
      <c r="D18" s="5" t="str">
        <f>HYPERLINK("https://my.zakupki.prom.ua/remote/dispatcher/state_contracting_view/12706463", "UA-2022-02-03-005706-b-b1")</f>
        <v>UA-2022-02-03-005706-b-b1</v>
      </c>
      <c r="E18" s="6" t="s">
        <v>257</v>
      </c>
      <c r="F18" s="6" t="s">
        <v>244</v>
      </c>
      <c r="G18" s="6" t="s">
        <v>336</v>
      </c>
      <c r="H18" s="6" t="s">
        <v>245</v>
      </c>
      <c r="I18" s="6" t="s">
        <v>389</v>
      </c>
      <c r="J18" s="6" t="s">
        <v>434</v>
      </c>
      <c r="K18" s="6" t="s">
        <v>145</v>
      </c>
      <c r="L18" s="6" t="s">
        <v>82</v>
      </c>
      <c r="M18" s="7">
        <v>5760</v>
      </c>
      <c r="N18" s="8">
        <v>44595</v>
      </c>
      <c r="O18" s="8">
        <v>44926</v>
      </c>
      <c r="P18" s="6" t="s">
        <v>449</v>
      </c>
    </row>
    <row r="19" spans="1:16" x14ac:dyDescent="0.25">
      <c r="A19" s="4">
        <f t="shared" si="0"/>
        <v>15</v>
      </c>
      <c r="B19" s="5" t="str">
        <f>HYPERLINK("https://my.zakupki.prom.ua/remote/dispatcher/state_purchase_view/34037499", "UA-2022-01-12-005636-a")</f>
        <v>UA-2022-01-12-005636-a</v>
      </c>
      <c r="C19" s="5" t="s">
        <v>400</v>
      </c>
      <c r="D19" s="5" t="str">
        <f>HYPERLINK("https://my.zakupki.prom.ua/remote/dispatcher/state_contracting_view/12635709", "UA-2022-01-12-005636-a-a1")</f>
        <v>UA-2022-01-12-005636-a-a1</v>
      </c>
      <c r="E19" s="6" t="s">
        <v>220</v>
      </c>
      <c r="F19" s="6" t="s">
        <v>46</v>
      </c>
      <c r="G19" s="6" t="s">
        <v>46</v>
      </c>
      <c r="H19" s="6" t="s">
        <v>45</v>
      </c>
      <c r="I19" s="6" t="s">
        <v>407</v>
      </c>
      <c r="J19" s="6" t="s">
        <v>391</v>
      </c>
      <c r="K19" s="6" t="s">
        <v>137</v>
      </c>
      <c r="L19" s="6" t="s">
        <v>33</v>
      </c>
      <c r="M19" s="7">
        <v>281745.2</v>
      </c>
      <c r="N19" s="8">
        <v>44589</v>
      </c>
      <c r="O19" s="8">
        <v>44926</v>
      </c>
      <c r="P19" s="6" t="s">
        <v>449</v>
      </c>
    </row>
    <row r="20" spans="1:16" x14ac:dyDescent="0.25">
      <c r="A20" s="4">
        <f t="shared" si="0"/>
        <v>16</v>
      </c>
      <c r="B20" s="5" t="str">
        <f>HYPERLINK("https://my.zakupki.prom.ua/remote/dispatcher/state_purchase_view/34065896", "UA-2022-01-13-005833-a")</f>
        <v>UA-2022-01-13-005833-a</v>
      </c>
      <c r="C20" s="5" t="s">
        <v>400</v>
      </c>
      <c r="D20" s="5" t="str">
        <f>HYPERLINK("https://my.zakupki.prom.ua/remote/dispatcher/state_contracting_view/12386457", "UA-2022-01-13-005833-a-a1")</f>
        <v>UA-2022-01-13-005833-a-a1</v>
      </c>
      <c r="E20" s="6" t="s">
        <v>295</v>
      </c>
      <c r="F20" s="6" t="s">
        <v>236</v>
      </c>
      <c r="G20" s="6" t="s">
        <v>232</v>
      </c>
      <c r="H20" s="6" t="s">
        <v>241</v>
      </c>
      <c r="I20" s="6" t="s">
        <v>389</v>
      </c>
      <c r="J20" s="6" t="s">
        <v>403</v>
      </c>
      <c r="K20" s="6" t="s">
        <v>181</v>
      </c>
      <c r="L20" s="6" t="s">
        <v>6</v>
      </c>
      <c r="M20" s="7">
        <v>12819</v>
      </c>
      <c r="N20" s="8">
        <v>44574</v>
      </c>
      <c r="O20" s="8">
        <v>44926</v>
      </c>
      <c r="P20" s="6" t="s">
        <v>449</v>
      </c>
    </row>
    <row r="21" spans="1:16" x14ac:dyDescent="0.25">
      <c r="A21" s="4">
        <f t="shared" si="0"/>
        <v>17</v>
      </c>
      <c r="B21" s="5" t="str">
        <f>HYPERLINK("https://my.zakupki.prom.ua/remote/dispatcher/state_purchase_view/32702244", "UA-2021-12-07-011031-c")</f>
        <v>UA-2021-12-07-011031-c</v>
      </c>
      <c r="C21" s="5" t="s">
        <v>400</v>
      </c>
      <c r="D21" s="5" t="str">
        <f>HYPERLINK("https://my.zakupki.prom.ua/remote/dispatcher/state_contracting_view/11744083", "UA-2021-12-07-011031-c-c1")</f>
        <v>UA-2021-12-07-011031-c-c1</v>
      </c>
      <c r="E21" s="6" t="s">
        <v>106</v>
      </c>
      <c r="F21" s="6" t="s">
        <v>267</v>
      </c>
      <c r="G21" s="6" t="s">
        <v>266</v>
      </c>
      <c r="H21" s="6" t="s">
        <v>263</v>
      </c>
      <c r="I21" s="6" t="s">
        <v>389</v>
      </c>
      <c r="J21" s="6" t="s">
        <v>420</v>
      </c>
      <c r="K21" s="6" t="s">
        <v>71</v>
      </c>
      <c r="L21" s="6" t="s">
        <v>332</v>
      </c>
      <c r="M21" s="7">
        <v>2772.12</v>
      </c>
      <c r="N21" s="8">
        <v>44537</v>
      </c>
      <c r="O21" s="8">
        <v>44926</v>
      </c>
      <c r="P21" s="6" t="s">
        <v>448</v>
      </c>
    </row>
    <row r="22" spans="1:16" x14ac:dyDescent="0.25">
      <c r="A22" s="4">
        <f t="shared" si="0"/>
        <v>18</v>
      </c>
      <c r="B22" s="5" t="str">
        <f>HYPERLINK("https://my.zakupki.prom.ua/remote/dispatcher/state_purchase_view/34223024", "UA-2022-01-19-010805-a")</f>
        <v>UA-2022-01-19-010805-a</v>
      </c>
      <c r="C22" s="5" t="s">
        <v>400</v>
      </c>
      <c r="D22" s="5" t="str">
        <f>HYPERLINK("https://my.zakupki.prom.ua/remote/dispatcher/state_contracting_view/12450136", "UA-2022-01-19-010805-a-a1")</f>
        <v>UA-2022-01-19-010805-a-a1</v>
      </c>
      <c r="E22" s="6" t="s">
        <v>48</v>
      </c>
      <c r="F22" s="6" t="s">
        <v>233</v>
      </c>
      <c r="G22" s="6" t="s">
        <v>233</v>
      </c>
      <c r="H22" s="6" t="s">
        <v>241</v>
      </c>
      <c r="I22" s="6" t="s">
        <v>389</v>
      </c>
      <c r="J22" s="6" t="s">
        <v>432</v>
      </c>
      <c r="K22" s="6" t="s">
        <v>190</v>
      </c>
      <c r="L22" s="6" t="s">
        <v>83</v>
      </c>
      <c r="M22" s="7">
        <v>10262.040000000001</v>
      </c>
      <c r="N22" s="8">
        <v>44580</v>
      </c>
      <c r="O22" s="8">
        <v>44926</v>
      </c>
      <c r="P22" s="6" t="s">
        <v>449</v>
      </c>
    </row>
    <row r="23" spans="1:16" x14ac:dyDescent="0.25">
      <c r="A23" s="4">
        <f t="shared" si="0"/>
        <v>19</v>
      </c>
      <c r="B23" s="5" t="str">
        <f>HYPERLINK("https://my.zakupki.prom.ua/remote/dispatcher/state_purchase_view/34351187", "UA-2022-01-24-005644-b")</f>
        <v>UA-2022-01-24-005644-b</v>
      </c>
      <c r="C23" s="5" t="s">
        <v>400</v>
      </c>
      <c r="D23" s="5" t="str">
        <f>HYPERLINK("https://my.zakupki.prom.ua/remote/dispatcher/state_contracting_view/12505092", "UA-2022-01-24-005644-b-b1")</f>
        <v>UA-2022-01-24-005644-b-b1</v>
      </c>
      <c r="E23" s="6" t="s">
        <v>77</v>
      </c>
      <c r="F23" s="6" t="s">
        <v>278</v>
      </c>
      <c r="G23" s="6" t="s">
        <v>350</v>
      </c>
      <c r="H23" s="6" t="s">
        <v>279</v>
      </c>
      <c r="I23" s="6" t="s">
        <v>389</v>
      </c>
      <c r="J23" s="6" t="s">
        <v>423</v>
      </c>
      <c r="K23" s="6" t="s">
        <v>192</v>
      </c>
      <c r="L23" s="6" t="s">
        <v>395</v>
      </c>
      <c r="M23" s="7">
        <v>1301.3399999999999</v>
      </c>
      <c r="N23" s="8">
        <v>44585</v>
      </c>
      <c r="O23" s="8">
        <v>44926</v>
      </c>
      <c r="P23" s="6" t="s">
        <v>449</v>
      </c>
    </row>
    <row r="24" spans="1:16" x14ac:dyDescent="0.25">
      <c r="A24" s="4">
        <f t="shared" si="0"/>
        <v>20</v>
      </c>
      <c r="B24" s="5" t="str">
        <f>HYPERLINK("https://my.zakupki.prom.ua/remote/dispatcher/state_purchase_view/38004807", "UA-2022-10-17-005371-a")</f>
        <v>UA-2022-10-17-005371-a</v>
      </c>
      <c r="C24" s="5" t="s">
        <v>400</v>
      </c>
      <c r="D24" s="5" t="str">
        <f>HYPERLINK("https://my.zakupki.prom.ua/remote/dispatcher/state_contracting_view/14289034", "UA-2022-10-17-005371-a-a1")</f>
        <v>UA-2022-10-17-005371-a-a1</v>
      </c>
      <c r="E24" s="6" t="s">
        <v>272</v>
      </c>
      <c r="F24" s="6" t="s">
        <v>214</v>
      </c>
      <c r="G24" s="6" t="s">
        <v>212</v>
      </c>
      <c r="H24" s="6" t="s">
        <v>213</v>
      </c>
      <c r="I24" s="6" t="s">
        <v>389</v>
      </c>
      <c r="J24" s="6" t="s">
        <v>422</v>
      </c>
      <c r="K24" s="6" t="s">
        <v>147</v>
      </c>
      <c r="L24" s="6" t="s">
        <v>13</v>
      </c>
      <c r="M24" s="7">
        <v>2114</v>
      </c>
      <c r="N24" s="8">
        <v>44851</v>
      </c>
      <c r="O24" s="8">
        <v>44883</v>
      </c>
      <c r="P24" s="6" t="s">
        <v>449</v>
      </c>
    </row>
    <row r="25" spans="1:16" x14ac:dyDescent="0.25">
      <c r="A25" s="4">
        <f t="shared" si="0"/>
        <v>21</v>
      </c>
      <c r="B25" s="5" t="str">
        <f>HYPERLINK("https://my.zakupki.prom.ua/remote/dispatcher/state_purchase_view/26459987", "UA-2021-05-12-008012-b")</f>
        <v>UA-2021-05-12-008012-b</v>
      </c>
      <c r="C25" s="5" t="s">
        <v>400</v>
      </c>
      <c r="D25" s="5" t="str">
        <f>HYPERLINK("https://my.zakupki.prom.ua/remote/dispatcher/state_contracting_view/8836111", "UA-2021-05-12-008012-b-b1")</f>
        <v>UA-2021-05-12-008012-b-b1</v>
      </c>
      <c r="E25" s="6" t="s">
        <v>222</v>
      </c>
      <c r="F25" s="6" t="s">
        <v>116</v>
      </c>
      <c r="G25" s="6" t="s">
        <v>115</v>
      </c>
      <c r="H25" s="6" t="s">
        <v>114</v>
      </c>
      <c r="I25" s="6" t="s">
        <v>389</v>
      </c>
      <c r="J25" s="6" t="s">
        <v>436</v>
      </c>
      <c r="K25" s="6" t="s">
        <v>72</v>
      </c>
      <c r="L25" s="6" t="s">
        <v>23</v>
      </c>
      <c r="M25" s="7">
        <v>2559</v>
      </c>
      <c r="N25" s="8">
        <v>44328</v>
      </c>
      <c r="O25" s="8">
        <v>44561</v>
      </c>
      <c r="P25" s="6" t="s">
        <v>449</v>
      </c>
    </row>
    <row r="26" spans="1:16" x14ac:dyDescent="0.25">
      <c r="A26" s="4">
        <f t="shared" si="0"/>
        <v>22</v>
      </c>
      <c r="B26" s="5" t="str">
        <f>HYPERLINK("https://my.zakupki.prom.ua/remote/dispatcher/state_purchase_view/24573216", "UA-2021-03-03-008626-c")</f>
        <v>UA-2021-03-03-008626-c</v>
      </c>
      <c r="C26" s="5" t="s">
        <v>400</v>
      </c>
      <c r="D26" s="5" t="str">
        <f>HYPERLINK("https://my.zakupki.prom.ua/remote/dispatcher/state_contracting_view/7937309", "UA-2021-03-03-008626-c-c1")</f>
        <v>UA-2021-03-03-008626-c-c1</v>
      </c>
      <c r="E26" s="6" t="s">
        <v>316</v>
      </c>
      <c r="F26" s="6" t="s">
        <v>207</v>
      </c>
      <c r="G26" s="6" t="s">
        <v>207</v>
      </c>
      <c r="H26" s="6" t="s">
        <v>206</v>
      </c>
      <c r="I26" s="6" t="s">
        <v>389</v>
      </c>
      <c r="J26" s="6" t="s">
        <v>329</v>
      </c>
      <c r="K26" s="6" t="s">
        <v>128</v>
      </c>
      <c r="L26" s="6" t="s">
        <v>28</v>
      </c>
      <c r="M26" s="7">
        <v>2830</v>
      </c>
      <c r="N26" s="8">
        <v>44257</v>
      </c>
      <c r="O26" s="8">
        <v>44561</v>
      </c>
      <c r="P26" s="6" t="s">
        <v>449</v>
      </c>
    </row>
    <row r="27" spans="1:16" x14ac:dyDescent="0.25">
      <c r="A27" s="4">
        <f t="shared" si="0"/>
        <v>23</v>
      </c>
      <c r="B27" s="5" t="str">
        <f>HYPERLINK("https://my.zakupki.prom.ua/remote/dispatcher/state_purchase_view/23704858", "UA-2021-02-05-007607-a")</f>
        <v>UA-2021-02-05-007607-a</v>
      </c>
      <c r="C27" s="5" t="s">
        <v>400</v>
      </c>
      <c r="D27" s="5" t="str">
        <f>HYPERLINK("https://my.zakupki.prom.ua/remote/dispatcher/state_contracting_view/7530381", "UA-2021-02-05-007607-a-a1")</f>
        <v>UA-2021-02-05-007607-a-a1</v>
      </c>
      <c r="E27" s="6" t="s">
        <v>203</v>
      </c>
      <c r="F27" s="6" t="s">
        <v>358</v>
      </c>
      <c r="G27" s="6" t="s">
        <v>358</v>
      </c>
      <c r="H27" s="6" t="s">
        <v>245</v>
      </c>
      <c r="I27" s="6" t="s">
        <v>389</v>
      </c>
      <c r="J27" s="6" t="s">
        <v>434</v>
      </c>
      <c r="K27" s="6" t="s">
        <v>145</v>
      </c>
      <c r="L27" s="6" t="s">
        <v>80</v>
      </c>
      <c r="M27" s="7">
        <v>4800</v>
      </c>
      <c r="N27" s="8">
        <v>44232</v>
      </c>
      <c r="O27" s="8">
        <v>44561</v>
      </c>
      <c r="P27" s="6" t="s">
        <v>449</v>
      </c>
    </row>
    <row r="28" spans="1:16" x14ac:dyDescent="0.25">
      <c r="A28" s="4">
        <f t="shared" si="0"/>
        <v>24</v>
      </c>
      <c r="B28" s="5" t="str">
        <f>HYPERLINK("https://my.zakupki.prom.ua/remote/dispatcher/state_purchase_view/30577585", "UA-2021-10-07-006999-b")</f>
        <v>UA-2021-10-07-006999-b</v>
      </c>
      <c r="C28" s="5" t="s">
        <v>400</v>
      </c>
      <c r="D28" s="5" t="str">
        <f>HYPERLINK("https://my.zakupki.prom.ua/remote/dispatcher/state_contracting_view/10766334", "UA-2021-10-07-006999-b-b1")</f>
        <v>UA-2021-10-07-006999-b-b1</v>
      </c>
      <c r="E28" s="6" t="s">
        <v>321</v>
      </c>
      <c r="F28" s="6" t="s">
        <v>200</v>
      </c>
      <c r="G28" s="6" t="s">
        <v>200</v>
      </c>
      <c r="H28" s="6" t="s">
        <v>198</v>
      </c>
      <c r="I28" s="6" t="s">
        <v>389</v>
      </c>
      <c r="J28" s="6" t="s">
        <v>441</v>
      </c>
      <c r="K28" s="6" t="s">
        <v>107</v>
      </c>
      <c r="L28" s="6" t="s">
        <v>42</v>
      </c>
      <c r="M28" s="7">
        <v>12840</v>
      </c>
      <c r="N28" s="8">
        <v>44475</v>
      </c>
      <c r="O28" s="8">
        <v>44561</v>
      </c>
      <c r="P28" s="6" t="s">
        <v>449</v>
      </c>
    </row>
    <row r="29" spans="1:16" x14ac:dyDescent="0.25">
      <c r="A29" s="4">
        <f t="shared" si="0"/>
        <v>25</v>
      </c>
      <c r="B29" s="5" t="str">
        <f>HYPERLINK("https://my.zakupki.prom.ua/remote/dispatcher/state_purchase_view/32973034", "UA-2021-12-13-004929-c")</f>
        <v>UA-2021-12-13-004929-c</v>
      </c>
      <c r="C29" s="5" t="s">
        <v>400</v>
      </c>
      <c r="D29" s="5" t="str">
        <f>HYPERLINK("https://my.zakupki.prom.ua/remote/dispatcher/state_contracting_view/11870851", "UA-2021-12-13-004929-c-c1")</f>
        <v>UA-2021-12-13-004929-c-c1</v>
      </c>
      <c r="E29" s="6" t="s">
        <v>320</v>
      </c>
      <c r="F29" s="6" t="s">
        <v>169</v>
      </c>
      <c r="G29" s="6" t="s">
        <v>168</v>
      </c>
      <c r="H29" s="6" t="s">
        <v>167</v>
      </c>
      <c r="I29" s="6" t="s">
        <v>389</v>
      </c>
      <c r="J29" s="6" t="s">
        <v>430</v>
      </c>
      <c r="K29" s="6" t="s">
        <v>161</v>
      </c>
      <c r="L29" s="6" t="s">
        <v>29</v>
      </c>
      <c r="M29" s="7">
        <v>3555.12</v>
      </c>
      <c r="N29" s="8">
        <v>44540</v>
      </c>
      <c r="O29" s="8">
        <v>44561</v>
      </c>
      <c r="P29" s="6" t="s">
        <v>449</v>
      </c>
    </row>
    <row r="30" spans="1:16" x14ac:dyDescent="0.25">
      <c r="A30" s="4">
        <f t="shared" si="0"/>
        <v>26</v>
      </c>
      <c r="B30" s="5" t="str">
        <f>HYPERLINK("https://my.zakupki.prom.ua/remote/dispatcher/state_purchase_view/23319453", "UA-2021-01-27-004577-b")</f>
        <v>UA-2021-01-27-004577-b</v>
      </c>
      <c r="C30" s="5" t="s">
        <v>400</v>
      </c>
      <c r="D30" s="5" t="str">
        <f>HYPERLINK("https://my.zakupki.prom.ua/remote/dispatcher/state_contracting_view/7360644", "UA-2021-01-27-004577-b-b1")</f>
        <v>UA-2021-01-27-004577-b-b1</v>
      </c>
      <c r="E30" s="6" t="s">
        <v>204</v>
      </c>
      <c r="F30" s="6" t="s">
        <v>238</v>
      </c>
      <c r="G30" s="6" t="s">
        <v>237</v>
      </c>
      <c r="H30" s="6" t="s">
        <v>241</v>
      </c>
      <c r="I30" s="6" t="s">
        <v>389</v>
      </c>
      <c r="J30" s="6" t="s">
        <v>402</v>
      </c>
      <c r="K30" s="6" t="s">
        <v>180</v>
      </c>
      <c r="L30" s="6" t="s">
        <v>6</v>
      </c>
      <c r="M30" s="7">
        <v>3387.72</v>
      </c>
      <c r="N30" s="8">
        <v>44222</v>
      </c>
      <c r="O30" s="8">
        <v>44561</v>
      </c>
      <c r="P30" s="6" t="s">
        <v>449</v>
      </c>
    </row>
    <row r="31" spans="1:16" x14ac:dyDescent="0.25">
      <c r="A31" s="4">
        <f t="shared" si="0"/>
        <v>27</v>
      </c>
      <c r="B31" s="5" t="str">
        <f>HYPERLINK("https://my.zakupki.prom.ua/remote/dispatcher/state_purchase_view/30408583", "UA-2021-10-01-005414-b")</f>
        <v>UA-2021-10-01-005414-b</v>
      </c>
      <c r="C31" s="5" t="s">
        <v>400</v>
      </c>
      <c r="D31" s="5" t="str">
        <f>HYPERLINK("https://my.zakupki.prom.ua/remote/dispatcher/state_contracting_view/10688598", "UA-2021-10-01-005414-b-b1")</f>
        <v>UA-2021-10-01-005414-b-b1</v>
      </c>
      <c r="E31" s="6" t="s">
        <v>274</v>
      </c>
      <c r="F31" s="6" t="s">
        <v>140</v>
      </c>
      <c r="G31" s="6" t="s">
        <v>349</v>
      </c>
      <c r="H31" s="6" t="s">
        <v>139</v>
      </c>
      <c r="I31" s="6" t="s">
        <v>389</v>
      </c>
      <c r="J31" s="6" t="s">
        <v>436</v>
      </c>
      <c r="K31" s="6" t="s">
        <v>72</v>
      </c>
      <c r="L31" s="6" t="s">
        <v>32</v>
      </c>
      <c r="M31" s="7">
        <v>300</v>
      </c>
      <c r="N31" s="8">
        <v>44470</v>
      </c>
      <c r="O31" s="8">
        <v>44561</v>
      </c>
      <c r="P31" s="6" t="s">
        <v>449</v>
      </c>
    </row>
    <row r="32" spans="1:16" x14ac:dyDescent="0.25">
      <c r="A32" s="4">
        <f t="shared" si="0"/>
        <v>28</v>
      </c>
      <c r="B32" s="5" t="str">
        <f>HYPERLINK("https://my.zakupki.prom.ua/remote/dispatcher/state_purchase_view/30407751", "UA-2021-10-01-005157-b")</f>
        <v>UA-2021-10-01-005157-b</v>
      </c>
      <c r="C32" s="5" t="s">
        <v>400</v>
      </c>
      <c r="D32" s="5" t="str">
        <f>HYPERLINK("https://my.zakupki.prom.ua/remote/dispatcher/state_contracting_view/10688376", "UA-2021-10-01-005157-b-b1")</f>
        <v>UA-2021-10-01-005157-b-b1</v>
      </c>
      <c r="E32" s="6" t="s">
        <v>56</v>
      </c>
      <c r="F32" s="6" t="s">
        <v>162</v>
      </c>
      <c r="G32" s="6" t="s">
        <v>1</v>
      </c>
      <c r="H32" s="6" t="s">
        <v>163</v>
      </c>
      <c r="I32" s="6" t="s">
        <v>389</v>
      </c>
      <c r="J32" s="6" t="s">
        <v>436</v>
      </c>
      <c r="K32" s="6" t="s">
        <v>72</v>
      </c>
      <c r="L32" s="6" t="s">
        <v>37</v>
      </c>
      <c r="M32" s="7">
        <v>939</v>
      </c>
      <c r="N32" s="8">
        <v>44470</v>
      </c>
      <c r="O32" s="8">
        <v>44561</v>
      </c>
      <c r="P32" s="6" t="s">
        <v>449</v>
      </c>
    </row>
    <row r="33" spans="1:16" x14ac:dyDescent="0.25">
      <c r="A33" s="4">
        <f t="shared" si="0"/>
        <v>29</v>
      </c>
      <c r="B33" s="5" t="str">
        <f>HYPERLINK("https://my.zakupki.prom.ua/remote/dispatcher/state_purchase_view/26461119", "UA-2021-05-12-008419-b")</f>
        <v>UA-2021-05-12-008419-b</v>
      </c>
      <c r="C33" s="5" t="s">
        <v>400</v>
      </c>
      <c r="D33" s="5" t="str">
        <f>HYPERLINK("https://my.zakupki.prom.ua/remote/dispatcher/state_contracting_view/8836200", "UA-2021-05-12-008419-b-b1")</f>
        <v>UA-2021-05-12-008419-b-b1</v>
      </c>
      <c r="E33" s="6" t="s">
        <v>287</v>
      </c>
      <c r="F33" s="6" t="s">
        <v>85</v>
      </c>
      <c r="G33" s="6" t="s">
        <v>84</v>
      </c>
      <c r="H33" s="6" t="s">
        <v>86</v>
      </c>
      <c r="I33" s="6" t="s">
        <v>389</v>
      </c>
      <c r="J33" s="6" t="s">
        <v>436</v>
      </c>
      <c r="K33" s="6" t="s">
        <v>72</v>
      </c>
      <c r="L33" s="6" t="s">
        <v>8</v>
      </c>
      <c r="M33" s="7">
        <v>2160</v>
      </c>
      <c r="N33" s="8">
        <v>44328</v>
      </c>
      <c r="O33" s="8">
        <v>44561</v>
      </c>
      <c r="P33" s="6" t="s">
        <v>449</v>
      </c>
    </row>
    <row r="34" spans="1:16" x14ac:dyDescent="0.25">
      <c r="A34" s="4">
        <f t="shared" si="0"/>
        <v>30</v>
      </c>
      <c r="B34" s="5" t="str">
        <f>HYPERLINK("https://my.zakupki.prom.ua/remote/dispatcher/state_purchase_view/32978152", "UA-2021-12-13-006376-c")</f>
        <v>UA-2021-12-13-006376-c</v>
      </c>
      <c r="C34" s="5" t="s">
        <v>400</v>
      </c>
      <c r="D34" s="5" t="str">
        <f>HYPERLINK("https://my.zakupki.prom.ua/remote/dispatcher/state_contracting_view/11874996", "UA-2021-12-13-006376-c-c1")</f>
        <v>UA-2021-12-13-006376-c-c1</v>
      </c>
      <c r="E34" s="6" t="s">
        <v>242</v>
      </c>
      <c r="F34" s="6" t="s">
        <v>123</v>
      </c>
      <c r="G34" s="6" t="s">
        <v>122</v>
      </c>
      <c r="H34" s="6" t="s">
        <v>121</v>
      </c>
      <c r="I34" s="6" t="s">
        <v>389</v>
      </c>
      <c r="J34" s="6" t="s">
        <v>330</v>
      </c>
      <c r="K34" s="6" t="s">
        <v>127</v>
      </c>
      <c r="L34" s="6" t="s">
        <v>15</v>
      </c>
      <c r="M34" s="7">
        <v>48900</v>
      </c>
      <c r="N34" s="8">
        <v>44539</v>
      </c>
      <c r="O34" s="8">
        <v>44561</v>
      </c>
      <c r="P34" s="6" t="s">
        <v>449</v>
      </c>
    </row>
    <row r="35" spans="1:16" x14ac:dyDescent="0.25">
      <c r="A35" s="4">
        <f t="shared" si="0"/>
        <v>31</v>
      </c>
      <c r="B35" s="5" t="str">
        <f>HYPERLINK("https://my.zakupki.prom.ua/remote/dispatcher/state_purchase_view/25037626", "UA-2021-03-18-007482-c")</f>
        <v>UA-2021-03-18-007482-c</v>
      </c>
      <c r="C35" s="5" t="s">
        <v>400</v>
      </c>
      <c r="D35" s="5" t="str">
        <f>HYPERLINK("https://my.zakupki.prom.ua/remote/dispatcher/state_contracting_view/8158871", "UA-2021-03-18-007482-c-c1")</f>
        <v>UA-2021-03-18-007482-c-c1</v>
      </c>
      <c r="E35" s="6" t="s">
        <v>229</v>
      </c>
      <c r="F35" s="6" t="s">
        <v>248</v>
      </c>
      <c r="G35" s="6" t="s">
        <v>248</v>
      </c>
      <c r="H35" s="6" t="s">
        <v>255</v>
      </c>
      <c r="I35" s="6" t="s">
        <v>389</v>
      </c>
      <c r="J35" s="6" t="s">
        <v>446</v>
      </c>
      <c r="K35" s="6" t="s">
        <v>103</v>
      </c>
      <c r="L35" s="6" t="s">
        <v>150</v>
      </c>
      <c r="M35" s="7">
        <v>2800</v>
      </c>
      <c r="N35" s="8">
        <v>44273</v>
      </c>
      <c r="O35" s="8">
        <v>44561</v>
      </c>
      <c r="P35" s="6" t="s">
        <v>449</v>
      </c>
    </row>
    <row r="36" spans="1:16" x14ac:dyDescent="0.25">
      <c r="A36" s="4">
        <f t="shared" si="0"/>
        <v>32</v>
      </c>
      <c r="B36" s="5" t="str">
        <f>HYPERLINK("https://my.zakupki.prom.ua/remote/dispatcher/state_purchase_view/28171940", "UA-2021-07-13-000558-c")</f>
        <v>UA-2021-07-13-000558-c</v>
      </c>
      <c r="C36" s="5" t="s">
        <v>400</v>
      </c>
      <c r="D36" s="5" t="str">
        <f>HYPERLINK("https://my.zakupki.prom.ua/remote/dispatcher/state_contracting_view/9647385", "UA-2021-07-13-000558-c-c1")</f>
        <v>UA-2021-07-13-000558-c-c1</v>
      </c>
      <c r="E36" s="6" t="s">
        <v>146</v>
      </c>
      <c r="F36" s="6" t="s">
        <v>216</v>
      </c>
      <c r="G36" s="6" t="s">
        <v>215</v>
      </c>
      <c r="H36" s="6" t="s">
        <v>213</v>
      </c>
      <c r="I36" s="6" t="s">
        <v>389</v>
      </c>
      <c r="J36" s="6" t="s">
        <v>427</v>
      </c>
      <c r="K36" s="6" t="s">
        <v>176</v>
      </c>
      <c r="L36" s="6" t="s">
        <v>217</v>
      </c>
      <c r="M36" s="7">
        <v>2700</v>
      </c>
      <c r="N36" s="8">
        <v>44386</v>
      </c>
      <c r="O36" s="8">
        <v>44561</v>
      </c>
      <c r="P36" s="6" t="s">
        <v>449</v>
      </c>
    </row>
    <row r="37" spans="1:16" x14ac:dyDescent="0.25">
      <c r="A37" s="4">
        <f t="shared" si="0"/>
        <v>33</v>
      </c>
      <c r="B37" s="5" t="str">
        <f>HYPERLINK("https://my.zakupki.prom.ua/remote/dispatcher/state_purchase_view/31888262", "UA-2021-11-17-007135-a")</f>
        <v>UA-2021-11-17-007135-a</v>
      </c>
      <c r="C37" s="5" t="s">
        <v>400</v>
      </c>
      <c r="D37" s="5" t="str">
        <f>HYPERLINK("https://my.zakupki.prom.ua/remote/dispatcher/state_contracting_view/11368942", "UA-2021-11-17-007135-a-a1")</f>
        <v>UA-2021-11-17-007135-a-a1</v>
      </c>
      <c r="E37" s="6" t="s">
        <v>275</v>
      </c>
      <c r="F37" s="6" t="s">
        <v>135</v>
      </c>
      <c r="G37" s="6" t="s">
        <v>134</v>
      </c>
      <c r="H37" s="6" t="s">
        <v>136</v>
      </c>
      <c r="I37" s="6" t="s">
        <v>389</v>
      </c>
      <c r="J37" s="6" t="s">
        <v>433</v>
      </c>
      <c r="K37" s="6" t="s">
        <v>149</v>
      </c>
      <c r="L37" s="6" t="s">
        <v>225</v>
      </c>
      <c r="M37" s="7">
        <v>695</v>
      </c>
      <c r="N37" s="8">
        <v>44516</v>
      </c>
      <c r="O37" s="8">
        <v>44561</v>
      </c>
      <c r="P37" s="6" t="s">
        <v>449</v>
      </c>
    </row>
    <row r="38" spans="1:16" x14ac:dyDescent="0.25">
      <c r="A38" s="4">
        <f t="shared" si="0"/>
        <v>34</v>
      </c>
      <c r="B38" s="5" t="str">
        <f>HYPERLINK("https://my.zakupki.prom.ua/remote/dispatcher/state_purchase_view/28033531", "UA-2021-07-07-004168-c")</f>
        <v>UA-2021-07-07-004168-c</v>
      </c>
      <c r="C38" s="5" t="s">
        <v>400</v>
      </c>
      <c r="D38" s="5" t="str">
        <f>HYPERLINK("https://my.zakupki.prom.ua/remote/dispatcher/state_contracting_view/9583237", "UA-2021-07-07-004168-c-c1")</f>
        <v>UA-2021-07-07-004168-c-c1</v>
      </c>
      <c r="E38" s="6" t="s">
        <v>289</v>
      </c>
      <c r="F38" s="6" t="s">
        <v>196</v>
      </c>
      <c r="G38" s="6" t="s">
        <v>195</v>
      </c>
      <c r="H38" s="6" t="s">
        <v>195</v>
      </c>
      <c r="I38" s="6" t="s">
        <v>389</v>
      </c>
      <c r="J38" s="6" t="s">
        <v>388</v>
      </c>
      <c r="K38" s="6" t="s">
        <v>111</v>
      </c>
      <c r="L38" s="6" t="s">
        <v>10</v>
      </c>
      <c r="M38" s="7">
        <v>2333.86</v>
      </c>
      <c r="N38" s="8">
        <v>44383</v>
      </c>
      <c r="O38" s="8">
        <v>44561</v>
      </c>
      <c r="P38" s="6" t="s">
        <v>449</v>
      </c>
    </row>
    <row r="39" spans="1:16" x14ac:dyDescent="0.25">
      <c r="A39" s="4">
        <f t="shared" si="0"/>
        <v>35</v>
      </c>
      <c r="B39" s="5" t="str">
        <f>HYPERLINK("https://my.zakupki.prom.ua/remote/dispatcher/state_purchase_view/30404055", "UA-2021-10-01-003890-b")</f>
        <v>UA-2021-10-01-003890-b</v>
      </c>
      <c r="C39" s="5" t="s">
        <v>400</v>
      </c>
      <c r="D39" s="5" t="str">
        <f>HYPERLINK("https://my.zakupki.prom.ua/remote/dispatcher/state_contracting_view/10686405", "UA-2021-10-01-003890-b-b1")</f>
        <v>UA-2021-10-01-003890-b-b1</v>
      </c>
      <c r="E39" s="6" t="s">
        <v>99</v>
      </c>
      <c r="F39" s="6" t="s">
        <v>174</v>
      </c>
      <c r="G39" s="6" t="s">
        <v>371</v>
      </c>
      <c r="H39" s="6" t="s">
        <v>171</v>
      </c>
      <c r="I39" s="6" t="s">
        <v>389</v>
      </c>
      <c r="J39" s="6" t="s">
        <v>436</v>
      </c>
      <c r="K39" s="6" t="s">
        <v>72</v>
      </c>
      <c r="L39" s="6" t="s">
        <v>26</v>
      </c>
      <c r="M39" s="7">
        <v>456</v>
      </c>
      <c r="N39" s="8">
        <v>44470</v>
      </c>
      <c r="O39" s="8">
        <v>44561</v>
      </c>
      <c r="P39" s="6" t="s">
        <v>449</v>
      </c>
    </row>
    <row r="40" spans="1:16" x14ac:dyDescent="0.25">
      <c r="A40" s="4">
        <f t="shared" si="0"/>
        <v>36</v>
      </c>
      <c r="B40" s="5" t="str">
        <f>HYPERLINK("https://my.zakupki.prom.ua/remote/dispatcher/state_purchase_view/23115984", "UA-2021-01-21-002467-b")</f>
        <v>UA-2021-01-21-002467-b</v>
      </c>
      <c r="C40" s="5" t="s">
        <v>400</v>
      </c>
      <c r="D40" s="5" t="str">
        <f>HYPERLINK("https://my.zakupki.prom.ua/remote/dispatcher/state_contracting_view/7278608", "UA-2021-01-21-002467-b-b1")</f>
        <v>UA-2021-01-21-002467-b-b1</v>
      </c>
      <c r="E40" s="6" t="s">
        <v>310</v>
      </c>
      <c r="F40" s="6" t="s">
        <v>381</v>
      </c>
      <c r="G40" s="6" t="s">
        <v>381</v>
      </c>
      <c r="H40" s="6" t="s">
        <v>43</v>
      </c>
      <c r="I40" s="6" t="s">
        <v>389</v>
      </c>
      <c r="J40" s="6" t="s">
        <v>421</v>
      </c>
      <c r="K40" s="6" t="s">
        <v>191</v>
      </c>
      <c r="L40" s="6" t="s">
        <v>218</v>
      </c>
      <c r="M40" s="7">
        <v>49919.59</v>
      </c>
      <c r="N40" s="8">
        <v>44217</v>
      </c>
      <c r="O40" s="8">
        <v>44561</v>
      </c>
      <c r="P40" s="6" t="s">
        <v>449</v>
      </c>
    </row>
    <row r="41" spans="1:16" x14ac:dyDescent="0.25">
      <c r="A41" s="4">
        <f t="shared" si="0"/>
        <v>37</v>
      </c>
      <c r="B41" s="5" t="str">
        <f>HYPERLINK("https://my.zakupki.prom.ua/remote/dispatcher/state_purchase_view/31880995", "UA-2021-11-17-005155-a")</f>
        <v>UA-2021-11-17-005155-a</v>
      </c>
      <c r="C41" s="5" t="s">
        <v>400</v>
      </c>
      <c r="D41" s="5" t="str">
        <f>HYPERLINK("https://my.zakupki.prom.ua/remote/dispatcher/state_contracting_view/11366078", "UA-2021-11-17-005155-a-a1")</f>
        <v>UA-2021-11-17-005155-a-a1</v>
      </c>
      <c r="E41" s="6" t="s">
        <v>303</v>
      </c>
      <c r="F41" s="6" t="s">
        <v>125</v>
      </c>
      <c r="G41" s="6" t="s">
        <v>124</v>
      </c>
      <c r="H41" s="6" t="s">
        <v>126</v>
      </c>
      <c r="I41" s="6" t="s">
        <v>389</v>
      </c>
      <c r="J41" s="6" t="s">
        <v>436</v>
      </c>
      <c r="K41" s="6" t="s">
        <v>72</v>
      </c>
      <c r="L41" s="6" t="s">
        <v>14</v>
      </c>
      <c r="M41" s="7">
        <v>768</v>
      </c>
      <c r="N41" s="8">
        <v>44516</v>
      </c>
      <c r="O41" s="8">
        <v>44561</v>
      </c>
      <c r="P41" s="6" t="s">
        <v>449</v>
      </c>
    </row>
    <row r="42" spans="1:16" x14ac:dyDescent="0.25">
      <c r="A42" s="4">
        <f t="shared" si="0"/>
        <v>38</v>
      </c>
      <c r="B42" s="5" t="str">
        <f>HYPERLINK("https://my.zakupki.prom.ua/remote/dispatcher/state_purchase_view/28032302", "UA-2021-07-07-003863-c")</f>
        <v>UA-2021-07-07-003863-c</v>
      </c>
      <c r="C42" s="5" t="s">
        <v>400</v>
      </c>
      <c r="D42" s="5" t="str">
        <f>HYPERLINK("https://my.zakupki.prom.ua/remote/dispatcher/state_contracting_view/9582418", "UA-2021-07-07-003863-c-c1")</f>
        <v>UA-2021-07-07-003863-c-c1</v>
      </c>
      <c r="E42" s="6" t="s">
        <v>273</v>
      </c>
      <c r="F42" s="6" t="s">
        <v>76</v>
      </c>
      <c r="G42" s="6" t="s">
        <v>75</v>
      </c>
      <c r="H42" s="6" t="s">
        <v>75</v>
      </c>
      <c r="I42" s="6" t="s">
        <v>389</v>
      </c>
      <c r="J42" s="6" t="s">
        <v>436</v>
      </c>
      <c r="K42" s="6" t="s">
        <v>72</v>
      </c>
      <c r="L42" s="6" t="s">
        <v>10</v>
      </c>
      <c r="M42" s="7">
        <v>999.36</v>
      </c>
      <c r="N42" s="8">
        <v>44383</v>
      </c>
      <c r="O42" s="8">
        <v>44561</v>
      </c>
      <c r="P42" s="6" t="s">
        <v>449</v>
      </c>
    </row>
    <row r="43" spans="1:16" x14ac:dyDescent="0.25">
      <c r="A43" s="4">
        <f t="shared" si="0"/>
        <v>39</v>
      </c>
      <c r="B43" s="5" t="str">
        <f>HYPERLINK("https://my.zakupki.prom.ua/remote/dispatcher/state_purchase_view/28031173", "UA-2021-07-07-003545-c")</f>
        <v>UA-2021-07-07-003545-c</v>
      </c>
      <c r="C43" s="5" t="s">
        <v>400</v>
      </c>
      <c r="D43" s="5" t="str">
        <f>HYPERLINK("https://my.zakupki.prom.ua/remote/dispatcher/state_contracting_view/9582057", "UA-2021-07-07-003545-c-c1")</f>
        <v>UA-2021-07-07-003545-c-c1</v>
      </c>
      <c r="E43" s="6" t="s">
        <v>49</v>
      </c>
      <c r="F43" s="6" t="s">
        <v>131</v>
      </c>
      <c r="G43" s="6" t="s">
        <v>130</v>
      </c>
      <c r="H43" s="6" t="s">
        <v>129</v>
      </c>
      <c r="I43" s="6" t="s">
        <v>389</v>
      </c>
      <c r="J43" s="6" t="s">
        <v>436</v>
      </c>
      <c r="K43" s="6" t="s">
        <v>72</v>
      </c>
      <c r="L43" s="6" t="s">
        <v>24</v>
      </c>
      <c r="M43" s="7">
        <v>5313.6</v>
      </c>
      <c r="N43" s="8">
        <v>44383</v>
      </c>
      <c r="O43" s="8">
        <v>44561</v>
      </c>
      <c r="P43" s="6" t="s">
        <v>449</v>
      </c>
    </row>
    <row r="44" spans="1:16" x14ac:dyDescent="0.25">
      <c r="A44" s="4">
        <f t="shared" si="0"/>
        <v>40</v>
      </c>
      <c r="B44" s="5" t="str">
        <f>HYPERLINK("https://my.zakupki.prom.ua/remote/dispatcher/state_purchase_view/30403014", "UA-2021-10-01-003509-b")</f>
        <v>UA-2021-10-01-003509-b</v>
      </c>
      <c r="C44" s="5" t="s">
        <v>400</v>
      </c>
      <c r="D44" s="5" t="str">
        <f>HYPERLINK("https://my.zakupki.prom.ua/remote/dispatcher/state_contracting_view/10685939", "UA-2021-10-01-003509-b-b1")</f>
        <v>UA-2021-10-01-003509-b-b1</v>
      </c>
      <c r="E44" s="6" t="s">
        <v>223</v>
      </c>
      <c r="F44" s="6" t="s">
        <v>377</v>
      </c>
      <c r="G44" s="6" t="s">
        <v>362</v>
      </c>
      <c r="H44" s="6" t="s">
        <v>129</v>
      </c>
      <c r="I44" s="6" t="s">
        <v>389</v>
      </c>
      <c r="J44" s="6" t="s">
        <v>436</v>
      </c>
      <c r="K44" s="6" t="s">
        <v>72</v>
      </c>
      <c r="L44" s="6" t="s">
        <v>40</v>
      </c>
      <c r="M44" s="7">
        <v>1939.5</v>
      </c>
      <c r="N44" s="8">
        <v>44470</v>
      </c>
      <c r="O44" s="8">
        <v>44561</v>
      </c>
      <c r="P44" s="6" t="s">
        <v>449</v>
      </c>
    </row>
    <row r="45" spans="1:16" x14ac:dyDescent="0.25">
      <c r="A45" s="4">
        <f t="shared" si="0"/>
        <v>41</v>
      </c>
      <c r="B45" s="5" t="str">
        <f>HYPERLINK("https://my.zakupki.prom.ua/remote/dispatcher/state_purchase_view/32706240", "UA-2021-12-07-012040-c")</f>
        <v>UA-2021-12-07-012040-c</v>
      </c>
      <c r="C45" s="5" t="s">
        <v>400</v>
      </c>
      <c r="D45" s="5" t="str">
        <f>HYPERLINK("https://my.zakupki.prom.ua/remote/dispatcher/state_contracting_view/11745613", "UA-2021-12-07-012040-c-c1")</f>
        <v>UA-2021-12-07-012040-c-c1</v>
      </c>
      <c r="E45" s="6" t="s">
        <v>230</v>
      </c>
      <c r="F45" s="6" t="s">
        <v>175</v>
      </c>
      <c r="G45" s="6" t="s">
        <v>172</v>
      </c>
      <c r="H45" s="6" t="s">
        <v>171</v>
      </c>
      <c r="I45" s="6" t="s">
        <v>389</v>
      </c>
      <c r="J45" s="6" t="s">
        <v>426</v>
      </c>
      <c r="K45" s="6" t="s">
        <v>138</v>
      </c>
      <c r="L45" s="6" t="s">
        <v>22</v>
      </c>
      <c r="M45" s="7">
        <v>24996</v>
      </c>
      <c r="N45" s="8">
        <v>44537</v>
      </c>
      <c r="O45" s="8">
        <v>44561</v>
      </c>
      <c r="P45" s="6" t="s">
        <v>449</v>
      </c>
    </row>
    <row r="46" spans="1:16" x14ac:dyDescent="0.25">
      <c r="A46" s="4">
        <f t="shared" si="0"/>
        <v>42</v>
      </c>
      <c r="B46" s="5" t="str">
        <f>HYPERLINK("https://my.zakupki.prom.ua/remote/dispatcher/state_purchase_view/23510166", "UA-2021-02-01-014031-a")</f>
        <v>UA-2021-02-01-014031-a</v>
      </c>
      <c r="C46" s="5" t="s">
        <v>400</v>
      </c>
      <c r="D46" s="5" t="str">
        <f>HYPERLINK("https://my.zakupki.prom.ua/remote/dispatcher/state_contracting_view/7443108", "UA-2021-02-01-014031-a-a1")</f>
        <v>UA-2021-02-01-014031-a-a1</v>
      </c>
      <c r="E46" s="6" t="s">
        <v>286</v>
      </c>
      <c r="F46" s="6" t="s">
        <v>343</v>
      </c>
      <c r="G46" s="6" t="s">
        <v>343</v>
      </c>
      <c r="H46" s="6" t="s">
        <v>279</v>
      </c>
      <c r="I46" s="6" t="s">
        <v>389</v>
      </c>
      <c r="J46" s="6" t="s">
        <v>423</v>
      </c>
      <c r="K46" s="6" t="s">
        <v>192</v>
      </c>
      <c r="L46" s="6" t="s">
        <v>18</v>
      </c>
      <c r="M46" s="7">
        <v>1879.83</v>
      </c>
      <c r="N46" s="8">
        <v>44228</v>
      </c>
      <c r="O46" s="8">
        <v>44561</v>
      </c>
      <c r="P46" s="6" t="s">
        <v>449</v>
      </c>
    </row>
    <row r="47" spans="1:16" x14ac:dyDescent="0.25">
      <c r="A47" s="4">
        <f t="shared" si="0"/>
        <v>43</v>
      </c>
      <c r="B47" s="5" t="str">
        <f>HYPERLINK("https://my.zakupki.prom.ua/remote/dispatcher/state_purchase_view/23139745", "UA-2021-01-21-009406-b")</f>
        <v>UA-2021-01-21-009406-b</v>
      </c>
      <c r="C47" s="5" t="s">
        <v>400</v>
      </c>
      <c r="D47" s="5" t="str">
        <f>HYPERLINK("https://my.zakupki.prom.ua/remote/dispatcher/state_contracting_view/7287453", "UA-2021-01-21-009406-b-b1")</f>
        <v>UA-2021-01-21-009406-b-b1</v>
      </c>
      <c r="E47" s="6" t="s">
        <v>194</v>
      </c>
      <c r="F47" s="6" t="s">
        <v>376</v>
      </c>
      <c r="G47" s="6" t="s">
        <v>376</v>
      </c>
      <c r="H47" s="6" t="s">
        <v>262</v>
      </c>
      <c r="I47" s="6" t="s">
        <v>389</v>
      </c>
      <c r="J47" s="6" t="s">
        <v>429</v>
      </c>
      <c r="K47" s="6" t="s">
        <v>164</v>
      </c>
      <c r="L47" s="6" t="s">
        <v>39</v>
      </c>
      <c r="M47" s="7">
        <v>18000</v>
      </c>
      <c r="N47" s="8">
        <v>44217</v>
      </c>
      <c r="O47" s="8">
        <v>44561</v>
      </c>
      <c r="P47" s="6" t="s">
        <v>449</v>
      </c>
    </row>
    <row r="48" spans="1:16" x14ac:dyDescent="0.25">
      <c r="A48" s="4">
        <f t="shared" si="0"/>
        <v>44</v>
      </c>
      <c r="B48" s="5" t="str">
        <f>HYPERLINK("https://my.zakupki.prom.ua/remote/dispatcher/state_purchase_view/23705861", "UA-2021-02-05-008044-a")</f>
        <v>UA-2021-02-05-008044-a</v>
      </c>
      <c r="C48" s="5" t="s">
        <v>400</v>
      </c>
      <c r="D48" s="5" t="str">
        <f>HYPERLINK("https://my.zakupki.prom.ua/remote/dispatcher/state_contracting_view/7530867", "UA-2021-02-05-008044-a-a1")</f>
        <v>UA-2021-02-05-008044-a-a1</v>
      </c>
      <c r="E48" s="6" t="s">
        <v>259</v>
      </c>
      <c r="F48" s="6" t="s">
        <v>339</v>
      </c>
      <c r="G48" s="6" t="s">
        <v>339</v>
      </c>
      <c r="H48" s="6" t="s">
        <v>69</v>
      </c>
      <c r="I48" s="6" t="s">
        <v>389</v>
      </c>
      <c r="J48" s="6" t="s">
        <v>436</v>
      </c>
      <c r="K48" s="6" t="s">
        <v>72</v>
      </c>
      <c r="L48" s="6" t="s">
        <v>55</v>
      </c>
      <c r="M48" s="7">
        <v>723.9</v>
      </c>
      <c r="N48" s="8">
        <v>44232</v>
      </c>
      <c r="O48" s="8">
        <v>44561</v>
      </c>
      <c r="P48" s="6" t="s">
        <v>449</v>
      </c>
    </row>
    <row r="49" spans="1:16" x14ac:dyDescent="0.25">
      <c r="A49" s="4">
        <f t="shared" si="0"/>
        <v>45</v>
      </c>
      <c r="B49" s="5" t="str">
        <f>HYPERLINK("https://my.zakupki.prom.ua/remote/dispatcher/state_purchase_view/32008768", "UA-2021-11-19-010309-a")</f>
        <v>UA-2021-11-19-010309-a</v>
      </c>
      <c r="C49" s="5" t="s">
        <v>400</v>
      </c>
      <c r="D49" s="5" t="str">
        <f>HYPERLINK("https://my.zakupki.prom.ua/remote/dispatcher/state_contracting_view/11423673", "UA-2021-11-19-010309-a-a1")</f>
        <v>UA-2021-11-19-010309-a-a1</v>
      </c>
      <c r="E49" s="6" t="s">
        <v>269</v>
      </c>
      <c r="F49" s="6" t="s">
        <v>160</v>
      </c>
      <c r="G49" s="6" t="s">
        <v>159</v>
      </c>
      <c r="H49" s="6" t="s">
        <v>158</v>
      </c>
      <c r="I49" s="6" t="s">
        <v>389</v>
      </c>
      <c r="J49" s="6" t="s">
        <v>442</v>
      </c>
      <c r="K49" s="6" t="s">
        <v>92</v>
      </c>
      <c r="L49" s="6" t="s">
        <v>14</v>
      </c>
      <c r="M49" s="7">
        <v>19032</v>
      </c>
      <c r="N49" s="8">
        <v>44519</v>
      </c>
      <c r="O49" s="8">
        <v>44561</v>
      </c>
      <c r="P49" s="6" t="s">
        <v>449</v>
      </c>
    </row>
    <row r="50" spans="1:16" x14ac:dyDescent="0.25">
      <c r="A50" s="4">
        <f t="shared" si="0"/>
        <v>46</v>
      </c>
      <c r="B50" s="5" t="str">
        <f>HYPERLINK("https://my.zakupki.prom.ua/remote/dispatcher/state_purchase_view/23439484", "UA-2021-01-29-007034-b")</f>
        <v>UA-2021-01-29-007034-b</v>
      </c>
      <c r="C50" s="5" t="s">
        <v>400</v>
      </c>
      <c r="D50" s="5" t="str">
        <f>HYPERLINK("https://my.zakupki.prom.ua/remote/dispatcher/state_contracting_view/7413238", "UA-2021-01-29-007034-b-b1")</f>
        <v>UA-2021-01-29-007034-b-b1</v>
      </c>
      <c r="E50" s="6" t="s">
        <v>291</v>
      </c>
      <c r="F50" s="6" t="s">
        <v>357</v>
      </c>
      <c r="G50" s="6" t="s">
        <v>357</v>
      </c>
      <c r="H50" s="6" t="s">
        <v>241</v>
      </c>
      <c r="I50" s="6" t="s">
        <v>389</v>
      </c>
      <c r="J50" s="6" t="s">
        <v>403</v>
      </c>
      <c r="K50" s="6" t="s">
        <v>181</v>
      </c>
      <c r="L50" s="6" t="s">
        <v>6</v>
      </c>
      <c r="M50" s="7">
        <v>12819</v>
      </c>
      <c r="N50" s="8">
        <v>44225</v>
      </c>
      <c r="O50" s="8">
        <v>44561</v>
      </c>
      <c r="P50" s="6" t="s">
        <v>449</v>
      </c>
    </row>
    <row r="51" spans="1:16" x14ac:dyDescent="0.25">
      <c r="A51" s="4">
        <f t="shared" si="0"/>
        <v>47</v>
      </c>
      <c r="B51" s="5" t="str">
        <f>HYPERLINK("https://my.zakupki.prom.ua/remote/dispatcher/state_purchase_view/25735067", "UA-2021-04-12-003868-b")</f>
        <v>UA-2021-04-12-003868-b</v>
      </c>
      <c r="C51" s="5" t="s">
        <v>400</v>
      </c>
      <c r="D51" s="5" t="str">
        <f>HYPERLINK("https://my.zakupki.prom.ua/remote/dispatcher/state_contracting_view/8487229", "UA-2021-04-12-003868-b-b1")</f>
        <v>UA-2021-04-12-003868-b-b1</v>
      </c>
      <c r="E51" s="6" t="s">
        <v>270</v>
      </c>
      <c r="F51" s="6" t="s">
        <v>187</v>
      </c>
      <c r="G51" s="6" t="s">
        <v>187</v>
      </c>
      <c r="H51" s="6" t="s">
        <v>183</v>
      </c>
      <c r="I51" s="6" t="s">
        <v>389</v>
      </c>
      <c r="J51" s="6" t="s">
        <v>390</v>
      </c>
      <c r="K51" s="6" t="s">
        <v>31</v>
      </c>
      <c r="L51" s="6" t="s">
        <v>63</v>
      </c>
      <c r="M51" s="7">
        <v>6169.3</v>
      </c>
      <c r="N51" s="8">
        <v>44298</v>
      </c>
      <c r="O51" s="8">
        <v>44561</v>
      </c>
      <c r="P51" s="6" t="s">
        <v>449</v>
      </c>
    </row>
    <row r="52" spans="1:16" x14ac:dyDescent="0.25">
      <c r="A52" s="4">
        <f t="shared" si="0"/>
        <v>48</v>
      </c>
      <c r="B52" s="5" t="str">
        <f>HYPERLINK("https://my.zakupki.prom.ua/remote/dispatcher/state_purchase_view/23178601", "UA-2021-01-22-009434-b")</f>
        <v>UA-2021-01-22-009434-b</v>
      </c>
      <c r="C52" s="5" t="s">
        <v>400</v>
      </c>
      <c r="D52" s="5" t="str">
        <f>HYPERLINK("https://my.zakupki.prom.ua/remote/dispatcher/state_contracting_view/7302566", "UA-2021-01-22-009434-b-b1")</f>
        <v>UA-2021-01-22-009434-b-b1</v>
      </c>
      <c r="E52" s="6" t="s">
        <v>104</v>
      </c>
      <c r="F52" s="6" t="s">
        <v>342</v>
      </c>
      <c r="G52" s="6" t="s">
        <v>342</v>
      </c>
      <c r="H52" s="6" t="s">
        <v>213</v>
      </c>
      <c r="I52" s="6" t="s">
        <v>389</v>
      </c>
      <c r="J52" s="6" t="s">
        <v>424</v>
      </c>
      <c r="K52" s="6" t="s">
        <v>165</v>
      </c>
      <c r="L52" s="6" t="s">
        <v>406</v>
      </c>
      <c r="M52" s="7">
        <v>3000</v>
      </c>
      <c r="N52" s="8">
        <v>44218</v>
      </c>
      <c r="O52" s="8">
        <v>44561</v>
      </c>
      <c r="P52" s="6" t="s">
        <v>449</v>
      </c>
    </row>
    <row r="53" spans="1:16" x14ac:dyDescent="0.25">
      <c r="A53" s="4">
        <f t="shared" si="0"/>
        <v>49</v>
      </c>
      <c r="B53" s="5" t="str">
        <f>HYPERLINK("https://my.zakupki.prom.ua/remote/dispatcher/state_purchase_view/30405864", "UA-2021-10-01-004495-b")</f>
        <v>UA-2021-10-01-004495-b</v>
      </c>
      <c r="C53" s="5" t="s">
        <v>400</v>
      </c>
      <c r="D53" s="5" t="str">
        <f>HYPERLINK("https://my.zakupki.prom.ua/remote/dispatcher/state_contracting_view/10687333", "UA-2021-10-01-004495-b-b1")</f>
        <v>UA-2021-10-01-004495-b-b1</v>
      </c>
      <c r="E53" s="6" t="s">
        <v>144</v>
      </c>
      <c r="F53" s="6" t="s">
        <v>142</v>
      </c>
      <c r="G53" s="6" t="s">
        <v>366</v>
      </c>
      <c r="H53" s="6" t="s">
        <v>143</v>
      </c>
      <c r="I53" s="6" t="s">
        <v>389</v>
      </c>
      <c r="J53" s="6" t="s">
        <v>436</v>
      </c>
      <c r="K53" s="6" t="s">
        <v>72</v>
      </c>
      <c r="L53" s="6" t="s">
        <v>30</v>
      </c>
      <c r="M53" s="7">
        <v>448.5</v>
      </c>
      <c r="N53" s="8">
        <v>44470</v>
      </c>
      <c r="O53" s="8">
        <v>44561</v>
      </c>
      <c r="P53" s="6" t="s">
        <v>449</v>
      </c>
    </row>
    <row r="54" spans="1:16" x14ac:dyDescent="0.25">
      <c r="A54" s="4">
        <f t="shared" si="0"/>
        <v>50</v>
      </c>
      <c r="B54" s="5" t="str">
        <f>HYPERLINK("https://my.zakupki.prom.ua/remote/dispatcher/state_purchase_view/23646356", "UA-2021-02-04-005329-a")</f>
        <v>UA-2021-02-04-005329-a</v>
      </c>
      <c r="C54" s="5" t="s">
        <v>400</v>
      </c>
      <c r="D54" s="5" t="str">
        <f>HYPERLINK("https://my.zakupki.prom.ua/remote/dispatcher/state_contracting_view/7741584", "UA-2021-02-04-005329-a-a1")</f>
        <v>UA-2021-02-04-005329-a-a1</v>
      </c>
      <c r="E54" s="6" t="s">
        <v>276</v>
      </c>
      <c r="F54" s="6" t="s">
        <v>344</v>
      </c>
      <c r="G54" s="6" t="s">
        <v>344</v>
      </c>
      <c r="H54" s="6" t="s">
        <v>45</v>
      </c>
      <c r="I54" s="6" t="s">
        <v>407</v>
      </c>
      <c r="J54" s="6" t="s">
        <v>391</v>
      </c>
      <c r="K54" s="6" t="s">
        <v>137</v>
      </c>
      <c r="L54" s="6" t="s">
        <v>33</v>
      </c>
      <c r="M54" s="7">
        <v>248820</v>
      </c>
      <c r="N54" s="8">
        <v>44245</v>
      </c>
      <c r="O54" s="8">
        <v>44561</v>
      </c>
      <c r="P54" s="6" t="s">
        <v>449</v>
      </c>
    </row>
    <row r="55" spans="1:16" x14ac:dyDescent="0.25">
      <c r="A55" s="4">
        <f t="shared" si="0"/>
        <v>51</v>
      </c>
      <c r="B55" s="5" t="str">
        <f>HYPERLINK("https://my.zakupki.prom.ua/remote/dispatcher/state_purchase_view/23250414", "UA-2021-01-26-000793-b")</f>
        <v>UA-2021-01-26-000793-b</v>
      </c>
      <c r="C55" s="5" t="s">
        <v>400</v>
      </c>
      <c r="D55" s="5" t="str">
        <f>HYPERLINK("https://my.zakupki.prom.ua/remote/dispatcher/state_contracting_view/7331548", "UA-2021-01-26-000793-b-b1")</f>
        <v>UA-2021-01-26-000793-b-b1</v>
      </c>
      <c r="E55" s="6" t="s">
        <v>231</v>
      </c>
      <c r="F55" s="6" t="s">
        <v>264</v>
      </c>
      <c r="G55" s="6" t="s">
        <v>265</v>
      </c>
      <c r="H55" s="6" t="s">
        <v>263</v>
      </c>
      <c r="I55" s="6" t="s">
        <v>389</v>
      </c>
      <c r="J55" s="6" t="s">
        <v>420</v>
      </c>
      <c r="K55" s="6" t="s">
        <v>71</v>
      </c>
      <c r="L55" s="6" t="s">
        <v>333</v>
      </c>
      <c r="M55" s="7">
        <v>1785.68</v>
      </c>
      <c r="N55" s="8">
        <v>44218</v>
      </c>
      <c r="O55" s="8">
        <v>44561</v>
      </c>
      <c r="P55" s="6" t="s">
        <v>449</v>
      </c>
    </row>
    <row r="56" spans="1:16" x14ac:dyDescent="0.25">
      <c r="A56" s="4">
        <f t="shared" si="0"/>
        <v>52</v>
      </c>
      <c r="B56" s="5" t="str">
        <f>HYPERLINK("https://my.zakupki.prom.ua/remote/dispatcher/state_purchase_view/24997291", "UA-2021-03-17-013162-c")</f>
        <v>UA-2021-03-17-013162-c</v>
      </c>
      <c r="C56" s="5" t="s">
        <v>400</v>
      </c>
      <c r="D56" s="5" t="str">
        <f>HYPERLINK("https://my.zakupki.prom.ua/remote/dispatcher/state_contracting_view/8136204", "UA-2021-03-17-013162-c-c1")</f>
        <v>UA-2021-03-17-013162-c-c1</v>
      </c>
      <c r="E56" s="6" t="s">
        <v>313</v>
      </c>
      <c r="F56" s="6" t="s">
        <v>97</v>
      </c>
      <c r="G56" s="6" t="s">
        <v>96</v>
      </c>
      <c r="H56" s="6" t="s">
        <v>95</v>
      </c>
      <c r="I56" s="6" t="s">
        <v>389</v>
      </c>
      <c r="J56" s="6" t="s">
        <v>328</v>
      </c>
      <c r="K56" s="6" t="s">
        <v>110</v>
      </c>
      <c r="L56" s="6" t="s">
        <v>7</v>
      </c>
      <c r="M56" s="7">
        <v>27960</v>
      </c>
      <c r="N56" s="8">
        <v>44272</v>
      </c>
      <c r="O56" s="8">
        <v>44561</v>
      </c>
      <c r="P56" s="6" t="s">
        <v>449</v>
      </c>
    </row>
    <row r="57" spans="1:16" x14ac:dyDescent="0.25">
      <c r="A57" s="4">
        <f t="shared" si="0"/>
        <v>53</v>
      </c>
      <c r="B57" s="5" t="str">
        <f>HYPERLINK("https://my.zakupki.prom.ua/remote/dispatcher/state_purchase_view/31886981", "UA-2021-11-17-006778-a")</f>
        <v>UA-2021-11-17-006778-a</v>
      </c>
      <c r="C57" s="5" t="s">
        <v>400</v>
      </c>
      <c r="D57" s="5" t="str">
        <f>HYPERLINK("https://my.zakupki.prom.ua/remote/dispatcher/state_contracting_view/11369499", "UA-2021-11-17-006778-a-a1")</f>
        <v>UA-2021-11-17-006778-a-a1</v>
      </c>
      <c r="E57" s="6" t="s">
        <v>283</v>
      </c>
      <c r="F57" s="6" t="s">
        <v>253</v>
      </c>
      <c r="G57" s="6" t="s">
        <v>252</v>
      </c>
      <c r="H57" s="6" t="s">
        <v>251</v>
      </c>
      <c r="I57" s="6" t="s">
        <v>389</v>
      </c>
      <c r="J57" s="6" t="s">
        <v>435</v>
      </c>
      <c r="K57" s="6" t="s">
        <v>148</v>
      </c>
      <c r="L57" s="6" t="s">
        <v>29</v>
      </c>
      <c r="M57" s="7">
        <v>331</v>
      </c>
      <c r="N57" s="8">
        <v>44516</v>
      </c>
      <c r="O57" s="8">
        <v>44561</v>
      </c>
      <c r="P57" s="6" t="s">
        <v>449</v>
      </c>
    </row>
    <row r="58" spans="1:16" x14ac:dyDescent="0.25">
      <c r="A58" s="4">
        <f t="shared" si="0"/>
        <v>54</v>
      </c>
      <c r="B58" s="5" t="str">
        <f>HYPERLINK("https://my.zakupki.prom.ua/remote/dispatcher/state_purchase_view/33361865", "UA-2021-12-20-001521-c")</f>
        <v>UA-2021-12-20-001521-c</v>
      </c>
      <c r="C58" s="5" t="s">
        <v>400</v>
      </c>
      <c r="D58" s="5" t="str">
        <f>HYPERLINK("https://my.zakupki.prom.ua/remote/dispatcher/state_contracting_view/12058909", "UA-2021-12-20-001521-c-c1")</f>
        <v>UA-2021-12-20-001521-c-c1</v>
      </c>
      <c r="E58" s="6" t="s">
        <v>308</v>
      </c>
      <c r="F58" s="6" t="s">
        <v>210</v>
      </c>
      <c r="G58" s="6" t="s">
        <v>209</v>
      </c>
      <c r="H58" s="6" t="s">
        <v>205</v>
      </c>
      <c r="I58" s="6" t="s">
        <v>389</v>
      </c>
      <c r="J58" s="6" t="s">
        <v>329</v>
      </c>
      <c r="K58" s="6" t="s">
        <v>128</v>
      </c>
      <c r="L58" s="6" t="s">
        <v>68</v>
      </c>
      <c r="M58" s="7">
        <v>6000</v>
      </c>
      <c r="N58" s="8">
        <v>44547</v>
      </c>
      <c r="O58" s="8">
        <v>44561</v>
      </c>
      <c r="P58" s="6" t="s">
        <v>449</v>
      </c>
    </row>
    <row r="59" spans="1:16" x14ac:dyDescent="0.25">
      <c r="A59" s="4">
        <f t="shared" si="0"/>
        <v>55</v>
      </c>
      <c r="B59" s="5" t="str">
        <f>HYPERLINK("https://my.zakupki.prom.ua/remote/dispatcher/state_purchase_view/23441712", "UA-2021-01-29-007606-b")</f>
        <v>UA-2021-01-29-007606-b</v>
      </c>
      <c r="C59" s="5" t="s">
        <v>400</v>
      </c>
      <c r="D59" s="5" t="str">
        <f>HYPERLINK("https://my.zakupki.prom.ua/remote/dispatcher/state_contracting_view/7414160", "UA-2021-01-29-007606-b-b1")</f>
        <v>UA-2021-01-29-007606-b-b1</v>
      </c>
      <c r="E59" s="6" t="s">
        <v>280</v>
      </c>
      <c r="F59" s="6" t="s">
        <v>375</v>
      </c>
      <c r="G59" s="6" t="s">
        <v>375</v>
      </c>
      <c r="H59" s="6" t="s">
        <v>241</v>
      </c>
      <c r="I59" s="6" t="s">
        <v>389</v>
      </c>
      <c r="J59" s="6" t="s">
        <v>432</v>
      </c>
      <c r="K59" s="6" t="s">
        <v>190</v>
      </c>
      <c r="L59" s="6" t="s">
        <v>5</v>
      </c>
      <c r="M59" s="7">
        <v>10262.040000000001</v>
      </c>
      <c r="N59" s="8">
        <v>44225</v>
      </c>
      <c r="O59" s="8">
        <v>44561</v>
      </c>
      <c r="P59" s="6" t="s">
        <v>449</v>
      </c>
    </row>
    <row r="60" spans="1:16" x14ac:dyDescent="0.25">
      <c r="A60" s="4">
        <f t="shared" si="0"/>
        <v>56</v>
      </c>
      <c r="B60" s="5" t="str">
        <f>HYPERLINK("https://my.zakupki.prom.ua/remote/dispatcher/state_purchase_view/31883997", "UA-2021-11-17-005950-a")</f>
        <v>UA-2021-11-17-005950-a</v>
      </c>
      <c r="C60" s="5" t="s">
        <v>400</v>
      </c>
      <c r="D60" s="5" t="str">
        <f>HYPERLINK("https://my.zakupki.prom.ua/remote/dispatcher/state_contracting_view/11366961", "UA-2021-11-17-005950-a-a1")</f>
        <v>UA-2021-11-17-005950-a-a1</v>
      </c>
      <c r="E60" s="6" t="s">
        <v>302</v>
      </c>
      <c r="F60" s="6" t="s">
        <v>173</v>
      </c>
      <c r="G60" s="6" t="s">
        <v>172</v>
      </c>
      <c r="H60" s="6" t="s">
        <v>171</v>
      </c>
      <c r="I60" s="6" t="s">
        <v>389</v>
      </c>
      <c r="J60" s="6" t="s">
        <v>436</v>
      </c>
      <c r="K60" s="6" t="s">
        <v>72</v>
      </c>
      <c r="L60" s="6" t="s">
        <v>27</v>
      </c>
      <c r="M60" s="7">
        <v>2155.8000000000002</v>
      </c>
      <c r="N60" s="8">
        <v>44516</v>
      </c>
      <c r="O60" s="8">
        <v>44561</v>
      </c>
      <c r="P60" s="6" t="s">
        <v>449</v>
      </c>
    </row>
    <row r="61" spans="1:16" x14ac:dyDescent="0.25">
      <c r="A61" s="4">
        <f t="shared" si="0"/>
        <v>57</v>
      </c>
      <c r="B61" s="5" t="str">
        <f>HYPERLINK("https://my.zakupki.prom.ua/remote/dispatcher/state_purchase_view/32430825", "UA-2021-12-01-005959-c")</f>
        <v>UA-2021-12-01-005959-c</v>
      </c>
      <c r="C61" s="5" t="s">
        <v>400</v>
      </c>
      <c r="D61" s="5" t="str">
        <f>HYPERLINK("https://my.zakupki.prom.ua/remote/dispatcher/state_contracting_view/11619025", "UA-2021-12-01-005959-c-c1")</f>
        <v>UA-2021-12-01-005959-c-c1</v>
      </c>
      <c r="E61" s="6" t="s">
        <v>108</v>
      </c>
      <c r="F61" s="6" t="s">
        <v>118</v>
      </c>
      <c r="G61" s="6" t="s">
        <v>117</v>
      </c>
      <c r="H61" s="6" t="s">
        <v>114</v>
      </c>
      <c r="I61" s="6" t="s">
        <v>389</v>
      </c>
      <c r="J61" s="6" t="s">
        <v>436</v>
      </c>
      <c r="K61" s="6" t="s">
        <v>72</v>
      </c>
      <c r="L61" s="6" t="s">
        <v>101</v>
      </c>
      <c r="M61" s="7">
        <v>4815</v>
      </c>
      <c r="N61" s="8">
        <v>44531</v>
      </c>
      <c r="O61" s="8">
        <v>44561</v>
      </c>
      <c r="P61" s="6" t="s">
        <v>449</v>
      </c>
    </row>
    <row r="62" spans="1:16" x14ac:dyDescent="0.25">
      <c r="A62" s="4">
        <f t="shared" si="0"/>
        <v>58</v>
      </c>
      <c r="B62" s="5" t="str">
        <f>HYPERLINK("https://my.zakupki.prom.ua/remote/dispatcher/state_purchase_view/30392130", "UA-2021-10-01-000147-b")</f>
        <v>UA-2021-10-01-000147-b</v>
      </c>
      <c r="C62" s="5" t="s">
        <v>400</v>
      </c>
      <c r="D62" s="5" t="str">
        <f>HYPERLINK("https://my.zakupki.prom.ua/remote/dispatcher/state_contracting_view/10685129", "UA-2021-10-01-000147-b-b1")</f>
        <v>UA-2021-10-01-000147-b-b1</v>
      </c>
      <c r="E62" s="6" t="s">
        <v>301</v>
      </c>
      <c r="F62" s="6" t="s">
        <v>89</v>
      </c>
      <c r="G62" s="6" t="s">
        <v>88</v>
      </c>
      <c r="H62" s="6" t="s">
        <v>87</v>
      </c>
      <c r="I62" s="6" t="s">
        <v>389</v>
      </c>
      <c r="J62" s="6" t="s">
        <v>436</v>
      </c>
      <c r="K62" s="6" t="s">
        <v>72</v>
      </c>
      <c r="L62" s="6" t="s">
        <v>41</v>
      </c>
      <c r="M62" s="7">
        <v>1482</v>
      </c>
      <c r="N62" s="8">
        <v>44470</v>
      </c>
      <c r="O62" s="8">
        <v>44561</v>
      </c>
      <c r="P62" s="6" t="s">
        <v>449</v>
      </c>
    </row>
    <row r="63" spans="1:16" x14ac:dyDescent="0.25">
      <c r="A63" s="4">
        <f t="shared" si="0"/>
        <v>59</v>
      </c>
      <c r="B63" s="5" t="str">
        <f>HYPERLINK("https://my.zakupki.prom.ua/remote/dispatcher/state_purchase_view/31885508", "UA-2021-11-17-006352-a")</f>
        <v>UA-2021-11-17-006352-a</v>
      </c>
      <c r="C63" s="5" t="s">
        <v>400</v>
      </c>
      <c r="D63" s="5" t="str">
        <f>HYPERLINK("https://my.zakupki.prom.ua/remote/dispatcher/state_contracting_view/11367718", "UA-2021-11-17-006352-a-a1")</f>
        <v>UA-2021-11-17-006352-a-a1</v>
      </c>
      <c r="E63" s="6" t="s">
        <v>47</v>
      </c>
      <c r="F63" s="6" t="s">
        <v>250</v>
      </c>
      <c r="G63" s="6" t="s">
        <v>246</v>
      </c>
      <c r="H63" s="6" t="s">
        <v>243</v>
      </c>
      <c r="I63" s="6" t="s">
        <v>389</v>
      </c>
      <c r="J63" s="6" t="s">
        <v>446</v>
      </c>
      <c r="K63" s="6" t="s">
        <v>103</v>
      </c>
      <c r="L63" s="6" t="s">
        <v>54</v>
      </c>
      <c r="M63" s="7">
        <v>400</v>
      </c>
      <c r="N63" s="8">
        <v>44516</v>
      </c>
      <c r="O63" s="8">
        <v>44561</v>
      </c>
      <c r="P63" s="6" t="s">
        <v>449</v>
      </c>
    </row>
    <row r="64" spans="1:16" x14ac:dyDescent="0.25">
      <c r="A64" s="4">
        <f t="shared" si="0"/>
        <v>60</v>
      </c>
      <c r="B64" s="5" t="str">
        <f>HYPERLINK("https://my.zakupki.prom.ua/remote/dispatcher/state_purchase_view/30404998", "UA-2021-10-01-004205-b")</f>
        <v>UA-2021-10-01-004205-b</v>
      </c>
      <c r="C64" s="5" t="s">
        <v>400</v>
      </c>
      <c r="D64" s="5" t="str">
        <f>HYPERLINK("https://my.zakupki.prom.ua/remote/dispatcher/state_contracting_view/10687043", "UA-2021-10-01-004205-b-b1")</f>
        <v>UA-2021-10-01-004205-b-b1</v>
      </c>
      <c r="E64" s="6" t="s">
        <v>299</v>
      </c>
      <c r="F64" s="6" t="s">
        <v>70</v>
      </c>
      <c r="G64" s="6" t="s">
        <v>360</v>
      </c>
      <c r="H64" s="6" t="s">
        <v>69</v>
      </c>
      <c r="I64" s="6" t="s">
        <v>389</v>
      </c>
      <c r="J64" s="6" t="s">
        <v>436</v>
      </c>
      <c r="K64" s="6" t="s">
        <v>72</v>
      </c>
      <c r="L64" s="6" t="s">
        <v>35</v>
      </c>
      <c r="M64" s="7">
        <v>702</v>
      </c>
      <c r="N64" s="8">
        <v>44470</v>
      </c>
      <c r="O64" s="8">
        <v>44561</v>
      </c>
      <c r="P64" s="6" t="s">
        <v>449</v>
      </c>
    </row>
    <row r="65" spans="1:16" x14ac:dyDescent="0.25">
      <c r="A65" s="4">
        <f t="shared" si="0"/>
        <v>61</v>
      </c>
      <c r="B65" s="5" t="str">
        <f>HYPERLINK("https://my.zakupki.prom.ua/remote/dispatcher/state_purchase_view/23252175", "UA-2021-01-26-001265-b")</f>
        <v>UA-2021-01-26-001265-b</v>
      </c>
      <c r="C65" s="5" t="s">
        <v>400</v>
      </c>
      <c r="D65" s="5" t="str">
        <f>HYPERLINK("https://my.zakupki.prom.ua/remote/dispatcher/state_contracting_view/7332348", "UA-2021-01-26-001265-b-b1")</f>
        <v>UA-2021-01-26-001265-b-b1</v>
      </c>
      <c r="E65" s="6" t="s">
        <v>290</v>
      </c>
      <c r="F65" s="6" t="s">
        <v>240</v>
      </c>
      <c r="G65" s="6" t="s">
        <v>239</v>
      </c>
      <c r="H65" s="6" t="s">
        <v>241</v>
      </c>
      <c r="I65" s="6" t="s">
        <v>389</v>
      </c>
      <c r="J65" s="6" t="s">
        <v>404</v>
      </c>
      <c r="K65" s="6" t="s">
        <v>179</v>
      </c>
      <c r="L65" s="6" t="s">
        <v>6</v>
      </c>
      <c r="M65" s="7">
        <v>4556.6400000000003</v>
      </c>
      <c r="N65" s="8">
        <v>44218</v>
      </c>
      <c r="O65" s="8">
        <v>44561</v>
      </c>
      <c r="P65" s="6" t="s">
        <v>449</v>
      </c>
    </row>
    <row r="66" spans="1:16" x14ac:dyDescent="0.25">
      <c r="A66" s="4">
        <f t="shared" si="0"/>
        <v>62</v>
      </c>
      <c r="B66" s="5" t="str">
        <f>HYPERLINK("https://my.zakupki.prom.ua/remote/dispatcher/state_purchase_view/25733755", "UA-2021-04-12-003056-c")</f>
        <v>UA-2021-04-12-003056-c</v>
      </c>
      <c r="C66" s="5" t="s">
        <v>400</v>
      </c>
      <c r="D66" s="5" t="str">
        <f>HYPERLINK("https://my.zakupki.prom.ua/remote/dispatcher/state_contracting_view/8487186", "UA-2021-04-12-003056-c-c1")</f>
        <v>UA-2021-04-12-003056-c-c1</v>
      </c>
      <c r="E66" s="6" t="s">
        <v>305</v>
      </c>
      <c r="F66" s="6" t="s">
        <v>185</v>
      </c>
      <c r="G66" s="6" t="s">
        <v>185</v>
      </c>
      <c r="H66" s="6" t="s">
        <v>183</v>
      </c>
      <c r="I66" s="6" t="s">
        <v>389</v>
      </c>
      <c r="J66" s="6" t="s">
        <v>390</v>
      </c>
      <c r="K66" s="6" t="s">
        <v>31</v>
      </c>
      <c r="L66" s="6" t="s">
        <v>66</v>
      </c>
      <c r="M66" s="7">
        <v>3034.08</v>
      </c>
      <c r="N66" s="8">
        <v>44298</v>
      </c>
      <c r="O66" s="8">
        <v>44561</v>
      </c>
      <c r="P66" s="6" t="s">
        <v>449</v>
      </c>
    </row>
    <row r="67" spans="1:16" x14ac:dyDescent="0.25">
      <c r="A67" s="4">
        <f t="shared" si="0"/>
        <v>63</v>
      </c>
      <c r="B67" s="5" t="str">
        <f>HYPERLINK("https://my.zakupki.prom.ua/remote/dispatcher/state_purchase_view/30406732", "UA-2021-10-01-004836-b")</f>
        <v>UA-2021-10-01-004836-b</v>
      </c>
      <c r="C67" s="5" t="s">
        <v>400</v>
      </c>
      <c r="D67" s="5" t="str">
        <f>HYPERLINK("https://my.zakupki.prom.ua/remote/dispatcher/state_contracting_view/10687717", "UA-2021-10-01-004836-b-b1")</f>
        <v>UA-2021-10-01-004836-b-b1</v>
      </c>
      <c r="E67" s="6" t="s">
        <v>294</v>
      </c>
      <c r="F67" s="6" t="s">
        <v>120</v>
      </c>
      <c r="G67" s="6" t="s">
        <v>119</v>
      </c>
      <c r="H67" s="6" t="s">
        <v>114</v>
      </c>
      <c r="I67" s="6" t="s">
        <v>389</v>
      </c>
      <c r="J67" s="6" t="s">
        <v>436</v>
      </c>
      <c r="K67" s="6" t="s">
        <v>72</v>
      </c>
      <c r="L67" s="6" t="s">
        <v>36</v>
      </c>
      <c r="M67" s="7">
        <v>1682.4</v>
      </c>
      <c r="N67" s="8">
        <v>44470</v>
      </c>
      <c r="O67" s="8">
        <v>44473</v>
      </c>
      <c r="P67" s="6" t="s">
        <v>449</v>
      </c>
    </row>
    <row r="68" spans="1:16" x14ac:dyDescent="0.25">
      <c r="A68" s="4">
        <f t="shared" si="0"/>
        <v>64</v>
      </c>
      <c r="B68" s="5" t="str">
        <f>HYPERLINK("https://my.zakupki.prom.ua/remote/dispatcher/state_purchase_view/30409182", "UA-2021-10-01-005581-b")</f>
        <v>UA-2021-10-01-005581-b</v>
      </c>
      <c r="C68" s="5" t="s">
        <v>400</v>
      </c>
      <c r="D68" s="5" t="str">
        <f>HYPERLINK("https://my.zakupki.prom.ua/remote/dispatcher/state_contracting_view/10688923", "UA-2021-10-01-005581-b-b1")</f>
        <v>UA-2021-10-01-005581-b-b1</v>
      </c>
      <c r="E68" s="6" t="s">
        <v>298</v>
      </c>
      <c r="F68" s="6" t="s">
        <v>74</v>
      </c>
      <c r="G68" s="6" t="s">
        <v>338</v>
      </c>
      <c r="H68" s="6" t="s">
        <v>73</v>
      </c>
      <c r="I68" s="6" t="s">
        <v>389</v>
      </c>
      <c r="J68" s="6" t="s">
        <v>436</v>
      </c>
      <c r="K68" s="6" t="s">
        <v>72</v>
      </c>
      <c r="L68" s="6" t="s">
        <v>13</v>
      </c>
      <c r="M68" s="7">
        <v>930</v>
      </c>
      <c r="N68" s="8">
        <v>44470</v>
      </c>
      <c r="O68" s="8">
        <v>44473</v>
      </c>
      <c r="P68" s="6" t="s">
        <v>449</v>
      </c>
    </row>
    <row r="69" spans="1:16" x14ac:dyDescent="0.25">
      <c r="A69" s="4">
        <f t="shared" si="0"/>
        <v>65</v>
      </c>
      <c r="B69" s="5" t="str">
        <f>HYPERLINK("https://my.zakupki.prom.ua/remote/dispatcher/state_purchase_view/14769252", "UA-2020-01-23-003881-a")</f>
        <v>UA-2020-01-23-003881-a</v>
      </c>
      <c r="C69" s="5" t="s">
        <v>400</v>
      </c>
      <c r="D69" s="5" t="str">
        <f>HYPERLINK("https://my.zakupki.prom.ua/remote/dispatcher/state_contracting_view/3676568", "UA-2020-01-23-003881-a-a1")</f>
        <v>UA-2020-01-23-003881-a-a1</v>
      </c>
      <c r="E69" s="6" t="s">
        <v>224</v>
      </c>
      <c r="F69" s="6" t="s">
        <v>380</v>
      </c>
      <c r="G69" s="6" t="s">
        <v>380</v>
      </c>
      <c r="H69" s="6" t="s">
        <v>43</v>
      </c>
      <c r="I69" s="6" t="s">
        <v>389</v>
      </c>
      <c r="J69" s="6" t="s">
        <v>421</v>
      </c>
      <c r="K69" s="6" t="s">
        <v>191</v>
      </c>
      <c r="L69" s="6" t="s">
        <v>21</v>
      </c>
      <c r="M69" s="7">
        <v>46282.7</v>
      </c>
      <c r="N69" s="8">
        <v>43852</v>
      </c>
      <c r="O69" s="8">
        <v>44196</v>
      </c>
      <c r="P69" s="6" t="s">
        <v>449</v>
      </c>
    </row>
    <row r="70" spans="1:16" x14ac:dyDescent="0.25">
      <c r="A70" s="4">
        <f t="shared" si="0"/>
        <v>66</v>
      </c>
      <c r="B70" s="5" t="str">
        <f>HYPERLINK("https://my.zakupki.prom.ua/remote/dispatcher/state_purchase_view/16684463", "UA-2020-05-15-000323-b")</f>
        <v>UA-2020-05-15-000323-b</v>
      </c>
      <c r="C70" s="5" t="s">
        <v>400</v>
      </c>
      <c r="D70" s="5" t="str">
        <f>HYPERLINK("https://my.zakupki.prom.ua/remote/dispatcher/state_contracting_view/4282444", "UA-2020-05-15-000323-b-b1")</f>
        <v>UA-2020-05-15-000323-b-b1</v>
      </c>
      <c r="E70" s="6" t="s">
        <v>293</v>
      </c>
      <c r="F70" s="6" t="s">
        <v>372</v>
      </c>
      <c r="G70" s="6" t="s">
        <v>399</v>
      </c>
      <c r="H70" s="6" t="s">
        <v>171</v>
      </c>
      <c r="I70" s="6" t="s">
        <v>389</v>
      </c>
      <c r="J70" s="6" t="s">
        <v>436</v>
      </c>
      <c r="K70" s="6" t="s">
        <v>72</v>
      </c>
      <c r="L70" s="6" t="s">
        <v>53</v>
      </c>
      <c r="M70" s="7">
        <v>1287.5999999999999</v>
      </c>
      <c r="N70" s="8">
        <v>43964</v>
      </c>
      <c r="O70" s="8">
        <v>44196</v>
      </c>
      <c r="P70" s="6" t="s">
        <v>449</v>
      </c>
    </row>
    <row r="71" spans="1:16" x14ac:dyDescent="0.25">
      <c r="A71" s="4">
        <f t="shared" ref="A71:A98" si="1">A70+1</f>
        <v>67</v>
      </c>
      <c r="B71" s="5" t="str">
        <f>HYPERLINK("https://my.zakupki.prom.ua/remote/dispatcher/state_purchase_view/17209932", "UA-2020-06-12-005590-c")</f>
        <v>UA-2020-06-12-005590-c</v>
      </c>
      <c r="C71" s="5" t="s">
        <v>400</v>
      </c>
      <c r="D71" s="5" t="str">
        <f>HYPERLINK("https://my.zakupki.prom.ua/remote/dispatcher/state_contracting_view/4519708", "UA-2020-06-12-005590-c-c1")</f>
        <v>UA-2020-06-12-005590-c-c1</v>
      </c>
      <c r="E71" s="6" t="s">
        <v>292</v>
      </c>
      <c r="F71" s="6" t="s">
        <v>374</v>
      </c>
      <c r="G71" s="6" t="s">
        <v>443</v>
      </c>
      <c r="H71" s="6" t="s">
        <v>195</v>
      </c>
      <c r="I71" s="6" t="s">
        <v>389</v>
      </c>
      <c r="J71" s="6" t="s">
        <v>388</v>
      </c>
      <c r="K71" s="6" t="s">
        <v>111</v>
      </c>
      <c r="L71" s="6" t="s">
        <v>9</v>
      </c>
      <c r="M71" s="7">
        <v>1646.06</v>
      </c>
      <c r="N71" s="8">
        <v>43993</v>
      </c>
      <c r="O71" s="8">
        <v>44196</v>
      </c>
      <c r="P71" s="6" t="s">
        <v>449</v>
      </c>
    </row>
    <row r="72" spans="1:16" x14ac:dyDescent="0.25">
      <c r="A72" s="4">
        <f t="shared" si="1"/>
        <v>68</v>
      </c>
      <c r="B72" s="5" t="str">
        <f>HYPERLINK("https://my.zakupki.prom.ua/remote/dispatcher/state_purchase_view/17705398", "UA-2020-07-07-002559-c")</f>
        <v>UA-2020-07-07-002559-c</v>
      </c>
      <c r="C72" s="5" t="s">
        <v>400</v>
      </c>
      <c r="D72" s="5" t="str">
        <f>HYPERLINK("https://my.zakupki.prom.ua/remote/dispatcher/state_contracting_view/4748748", "UA-2020-07-07-002559-c-c1")</f>
        <v>UA-2020-07-07-002559-c-c1</v>
      </c>
      <c r="E72" s="6" t="s">
        <v>285</v>
      </c>
      <c r="F72" s="6" t="s">
        <v>345</v>
      </c>
      <c r="G72" s="6" t="s">
        <v>345</v>
      </c>
      <c r="H72" s="6" t="s">
        <v>129</v>
      </c>
      <c r="I72" s="6" t="s">
        <v>389</v>
      </c>
      <c r="J72" s="6" t="s">
        <v>436</v>
      </c>
      <c r="K72" s="6" t="s">
        <v>72</v>
      </c>
      <c r="L72" s="6" t="s">
        <v>59</v>
      </c>
      <c r="M72" s="7">
        <v>1226.4000000000001</v>
      </c>
      <c r="N72" s="8">
        <v>44015</v>
      </c>
      <c r="O72" s="8">
        <v>44196</v>
      </c>
      <c r="P72" s="6" t="s">
        <v>449</v>
      </c>
    </row>
    <row r="73" spans="1:16" x14ac:dyDescent="0.25">
      <c r="A73" s="4">
        <f t="shared" si="1"/>
        <v>69</v>
      </c>
      <c r="B73" s="5" t="str">
        <f>HYPERLINK("https://my.zakupki.prom.ua/remote/dispatcher/state_purchase_view/18465862", "UA-2020-08-11-007013-a")</f>
        <v>UA-2020-08-11-007013-a</v>
      </c>
      <c r="C73" s="5" t="s">
        <v>400</v>
      </c>
      <c r="D73" s="5" t="str">
        <f>HYPERLINK("https://my.zakupki.prom.ua/remote/dispatcher/state_contracting_view/5102534", "UA-2020-08-11-007013-a-a1")</f>
        <v>UA-2020-08-11-007013-a-a1</v>
      </c>
      <c r="E73" s="6" t="s">
        <v>315</v>
      </c>
      <c r="F73" s="6" t="s">
        <v>361</v>
      </c>
      <c r="G73" s="6" t="s">
        <v>348</v>
      </c>
      <c r="H73" s="6" t="s">
        <v>114</v>
      </c>
      <c r="I73" s="6" t="s">
        <v>389</v>
      </c>
      <c r="J73" s="6" t="s">
        <v>436</v>
      </c>
      <c r="K73" s="6" t="s">
        <v>72</v>
      </c>
      <c r="L73" s="6" t="s">
        <v>61</v>
      </c>
      <c r="M73" s="7">
        <v>1173</v>
      </c>
      <c r="N73" s="8">
        <v>44053</v>
      </c>
      <c r="O73" s="8">
        <v>44196</v>
      </c>
      <c r="P73" s="6" t="s">
        <v>449</v>
      </c>
    </row>
    <row r="74" spans="1:16" x14ac:dyDescent="0.25">
      <c r="A74" s="4">
        <f t="shared" si="1"/>
        <v>70</v>
      </c>
      <c r="B74" s="5" t="str">
        <f>HYPERLINK("https://my.zakupki.prom.ua/remote/dispatcher/state_purchase_view/20665107", "UA-2020-11-02-006276-c")</f>
        <v>UA-2020-11-02-006276-c</v>
      </c>
      <c r="C74" s="5" t="s">
        <v>400</v>
      </c>
      <c r="D74" s="5" t="str">
        <f>HYPERLINK("https://my.zakupki.prom.ua/remote/dispatcher/state_contracting_view/6148672", "UA-2020-11-02-006276-c-c1")</f>
        <v>UA-2020-11-02-006276-c-c1</v>
      </c>
      <c r="E74" s="6" t="s">
        <v>296</v>
      </c>
      <c r="F74" s="6" t="s">
        <v>353</v>
      </c>
      <c r="G74" s="6" t="s">
        <v>353</v>
      </c>
      <c r="H74" s="6" t="s">
        <v>166</v>
      </c>
      <c r="I74" s="6" t="s">
        <v>389</v>
      </c>
      <c r="J74" s="6" t="s">
        <v>392</v>
      </c>
      <c r="K74" s="6" t="s">
        <v>102</v>
      </c>
      <c r="L74" s="6" t="s">
        <v>14</v>
      </c>
      <c r="M74" s="7">
        <v>4500</v>
      </c>
      <c r="N74" s="8">
        <v>44137</v>
      </c>
      <c r="O74" s="8">
        <v>44196</v>
      </c>
      <c r="P74" s="6" t="s">
        <v>449</v>
      </c>
    </row>
    <row r="75" spans="1:16" x14ac:dyDescent="0.25">
      <c r="A75" s="4">
        <f t="shared" si="1"/>
        <v>71</v>
      </c>
      <c r="B75" s="5" t="str">
        <f>HYPERLINK("https://my.zakupki.prom.ua/remote/dispatcher/state_purchase_view/16685236", "UA-2020-05-15-000561-b")</f>
        <v>UA-2020-05-15-000561-b</v>
      </c>
      <c r="C75" s="5" t="s">
        <v>400</v>
      </c>
      <c r="D75" s="5" t="str">
        <f>HYPERLINK("https://my.zakupki.prom.ua/remote/dispatcher/state_contracting_view/4282231", "UA-2020-05-15-000561-b-b1")</f>
        <v>UA-2020-05-15-000561-b-b1</v>
      </c>
      <c r="E75" s="6" t="s">
        <v>182</v>
      </c>
      <c r="F75" s="6" t="s">
        <v>364</v>
      </c>
      <c r="G75" s="6" t="s">
        <v>439</v>
      </c>
      <c r="H75" s="6" t="s">
        <v>141</v>
      </c>
      <c r="I75" s="6" t="s">
        <v>389</v>
      </c>
      <c r="J75" s="6" t="s">
        <v>436</v>
      </c>
      <c r="K75" s="6" t="s">
        <v>72</v>
      </c>
      <c r="L75" s="6" t="s">
        <v>52</v>
      </c>
      <c r="M75" s="7">
        <v>1116</v>
      </c>
      <c r="N75" s="8">
        <v>43964</v>
      </c>
      <c r="O75" s="8">
        <v>44196</v>
      </c>
      <c r="P75" s="6" t="s">
        <v>449</v>
      </c>
    </row>
    <row r="76" spans="1:16" x14ac:dyDescent="0.25">
      <c r="A76" s="4">
        <f t="shared" si="1"/>
        <v>72</v>
      </c>
      <c r="B76" s="5" t="str">
        <f>HYPERLINK("https://my.zakupki.prom.ua/remote/dispatcher/state_purchase_view/17700347", "UA-2020-07-07-001197-c")</f>
        <v>UA-2020-07-07-001197-c</v>
      </c>
      <c r="C76" s="5" t="s">
        <v>400</v>
      </c>
      <c r="D76" s="5" t="str">
        <f>HYPERLINK("https://my.zakupki.prom.ua/remote/dispatcher/state_contracting_view/4773551", "UA-2020-07-07-001197-c-c1")</f>
        <v>UA-2020-07-07-001197-c-c1</v>
      </c>
      <c r="E76" s="6" t="s">
        <v>228</v>
      </c>
      <c r="F76" s="6" t="s">
        <v>413</v>
      </c>
      <c r="G76" s="6" t="s">
        <v>341</v>
      </c>
      <c r="H76" s="6" t="s">
        <v>198</v>
      </c>
      <c r="I76" s="6" t="s">
        <v>389</v>
      </c>
      <c r="J76" s="6" t="s">
        <v>331</v>
      </c>
      <c r="K76" s="6" t="s">
        <v>107</v>
      </c>
      <c r="L76" s="6" t="s">
        <v>38</v>
      </c>
      <c r="M76" s="7">
        <v>12840</v>
      </c>
      <c r="N76" s="8">
        <v>44019</v>
      </c>
      <c r="O76" s="8">
        <v>44196</v>
      </c>
      <c r="P76" s="6" t="s">
        <v>449</v>
      </c>
    </row>
    <row r="77" spans="1:16" x14ac:dyDescent="0.25">
      <c r="A77" s="4">
        <f t="shared" si="1"/>
        <v>73</v>
      </c>
      <c r="B77" s="5" t="str">
        <f>HYPERLINK("https://my.zakupki.prom.ua/remote/dispatcher/state_purchase_view/17706538", "UA-2020-07-07-002826-c")</f>
        <v>UA-2020-07-07-002826-c</v>
      </c>
      <c r="C77" s="5" t="s">
        <v>400</v>
      </c>
      <c r="D77" s="5" t="str">
        <f>HYPERLINK("https://my.zakupki.prom.ua/remote/dispatcher/state_contracting_view/4749076", "UA-2020-07-07-002826-c-c1")</f>
        <v>UA-2020-07-07-002826-c-c1</v>
      </c>
      <c r="E77" s="6" t="s">
        <v>297</v>
      </c>
      <c r="F77" s="6" t="s">
        <v>369</v>
      </c>
      <c r="G77" s="6" t="s">
        <v>369</v>
      </c>
      <c r="H77" s="6" t="s">
        <v>163</v>
      </c>
      <c r="I77" s="6" t="s">
        <v>389</v>
      </c>
      <c r="J77" s="6" t="s">
        <v>436</v>
      </c>
      <c r="K77" s="6" t="s">
        <v>72</v>
      </c>
      <c r="L77" s="6" t="s">
        <v>57</v>
      </c>
      <c r="M77" s="7">
        <v>348</v>
      </c>
      <c r="N77" s="8">
        <v>44015</v>
      </c>
      <c r="O77" s="8">
        <v>44196</v>
      </c>
      <c r="P77" s="6" t="s">
        <v>449</v>
      </c>
    </row>
    <row r="78" spans="1:16" x14ac:dyDescent="0.25">
      <c r="A78" s="4">
        <f t="shared" si="1"/>
        <v>74</v>
      </c>
      <c r="B78" s="5" t="str">
        <f>HYPERLINK("https://my.zakupki.prom.ua/remote/dispatcher/state_purchase_view/18671540", "UA-2020-08-19-008468-a")</f>
        <v>UA-2020-08-19-008468-a</v>
      </c>
      <c r="C78" s="5" t="s">
        <v>400</v>
      </c>
      <c r="D78" s="5" t="str">
        <f>HYPERLINK("https://my.zakupki.prom.ua/remote/dispatcher/state_contracting_view/5199808", "UA-2020-08-19-008468-a-a1")</f>
        <v>UA-2020-08-19-008468-a-a1</v>
      </c>
      <c r="E78" s="6" t="s">
        <v>113</v>
      </c>
      <c r="F78" s="6" t="s">
        <v>151</v>
      </c>
      <c r="G78" s="6" t="s">
        <v>152</v>
      </c>
      <c r="H78" s="6" t="s">
        <v>155</v>
      </c>
      <c r="I78" s="6" t="s">
        <v>389</v>
      </c>
      <c r="J78" s="6" t="s">
        <v>425</v>
      </c>
      <c r="K78" s="6" t="s">
        <v>178</v>
      </c>
      <c r="L78" s="6" t="s">
        <v>11</v>
      </c>
      <c r="M78" s="7">
        <v>1900</v>
      </c>
      <c r="N78" s="8">
        <v>44062</v>
      </c>
      <c r="O78" s="8">
        <v>44196</v>
      </c>
      <c r="P78" s="6" t="s">
        <v>449</v>
      </c>
    </row>
    <row r="79" spans="1:16" x14ac:dyDescent="0.25">
      <c r="A79" s="4">
        <f t="shared" si="1"/>
        <v>75</v>
      </c>
      <c r="B79" s="5" t="str">
        <f>HYPERLINK("https://my.zakupki.prom.ua/remote/dispatcher/state_purchase_view/21663108", "UA-2020-12-02-008367-b")</f>
        <v>UA-2020-12-02-008367-b</v>
      </c>
      <c r="C79" s="5" t="s">
        <v>400</v>
      </c>
      <c r="D79" s="5" t="str">
        <f>HYPERLINK("https://my.zakupki.prom.ua/remote/dispatcher/state_contracting_view/6617396", "UA-2020-12-02-008367-b-b1")</f>
        <v>UA-2020-12-02-008367-b-b1</v>
      </c>
      <c r="E79" s="6" t="s">
        <v>322</v>
      </c>
      <c r="F79" s="6" t="s">
        <v>346</v>
      </c>
      <c r="G79" s="6" t="s">
        <v>346</v>
      </c>
      <c r="H79" s="6" t="s">
        <v>143</v>
      </c>
      <c r="I79" s="6" t="s">
        <v>389</v>
      </c>
      <c r="J79" s="6" t="s">
        <v>430</v>
      </c>
      <c r="K79" s="6" t="s">
        <v>161</v>
      </c>
      <c r="L79" s="6" t="s">
        <v>17</v>
      </c>
      <c r="M79" s="7">
        <v>366.12</v>
      </c>
      <c r="N79" s="8">
        <v>44166</v>
      </c>
      <c r="O79" s="8">
        <v>44196</v>
      </c>
      <c r="P79" s="6" t="s">
        <v>449</v>
      </c>
    </row>
    <row r="80" spans="1:16" x14ac:dyDescent="0.25">
      <c r="A80" s="4">
        <f t="shared" si="1"/>
        <v>76</v>
      </c>
      <c r="B80" s="5" t="str">
        <f>HYPERLINK("https://my.zakupki.prom.ua/remote/dispatcher/state_purchase_view/14621356", "UA-2020-01-20-002243-c")</f>
        <v>UA-2020-01-20-002243-c</v>
      </c>
      <c r="C80" s="5" t="s">
        <v>400</v>
      </c>
      <c r="D80" s="5" t="str">
        <f>HYPERLINK("https://my.zakupki.prom.ua/remote/dispatcher/state_contracting_view/3751194", "UA-2020-01-20-002243-c-c1")</f>
        <v>UA-2020-01-20-002243-c-c1</v>
      </c>
      <c r="E80" s="6" t="s">
        <v>268</v>
      </c>
      <c r="F80" s="6" t="s">
        <v>379</v>
      </c>
      <c r="G80" s="6" t="s">
        <v>379</v>
      </c>
      <c r="H80" s="6" t="s">
        <v>45</v>
      </c>
      <c r="I80" s="6" t="s">
        <v>408</v>
      </c>
      <c r="J80" s="6" t="s">
        <v>391</v>
      </c>
      <c r="K80" s="6" t="s">
        <v>137</v>
      </c>
      <c r="L80" s="6" t="s">
        <v>33</v>
      </c>
      <c r="M80" s="7">
        <v>239666</v>
      </c>
      <c r="N80" s="8">
        <v>43866</v>
      </c>
      <c r="O80" s="8">
        <v>44196</v>
      </c>
      <c r="P80" s="6" t="s">
        <v>449</v>
      </c>
    </row>
    <row r="81" spans="1:16" x14ac:dyDescent="0.25">
      <c r="A81" s="4">
        <f t="shared" si="1"/>
        <v>77</v>
      </c>
      <c r="B81" s="5" t="str">
        <f>HYPERLINK("https://my.zakupki.prom.ua/remote/dispatcher/state_purchase_view/16687101", "UA-2020-05-15-001021-b")</f>
        <v>UA-2020-05-15-001021-b</v>
      </c>
      <c r="C81" s="5" t="s">
        <v>400</v>
      </c>
      <c r="D81" s="5" t="str">
        <f>HYPERLINK("https://my.zakupki.prom.ua/remote/dispatcher/state_contracting_view/4282016", "UA-2020-05-15-001021-b-b1")</f>
        <v>UA-2020-05-15-001021-b-b1</v>
      </c>
      <c r="E81" s="6" t="s">
        <v>282</v>
      </c>
      <c r="F81" s="6" t="s">
        <v>337</v>
      </c>
      <c r="G81" s="6" t="s">
        <v>415</v>
      </c>
      <c r="H81" s="6" t="s">
        <v>86</v>
      </c>
      <c r="I81" s="6" t="s">
        <v>389</v>
      </c>
      <c r="J81" s="6" t="s">
        <v>436</v>
      </c>
      <c r="K81" s="6" t="s">
        <v>72</v>
      </c>
      <c r="L81" s="6" t="s">
        <v>51</v>
      </c>
      <c r="M81" s="7">
        <v>2025</v>
      </c>
      <c r="N81" s="8">
        <v>43964</v>
      </c>
      <c r="O81" s="8">
        <v>44196</v>
      </c>
      <c r="P81" s="6" t="s">
        <v>449</v>
      </c>
    </row>
    <row r="82" spans="1:16" x14ac:dyDescent="0.25">
      <c r="A82" s="4">
        <f t="shared" si="1"/>
        <v>78</v>
      </c>
      <c r="B82" s="5" t="str">
        <f>HYPERLINK("https://my.zakupki.prom.ua/remote/dispatcher/state_purchase_view/18032430", "UA-2020-07-22-001828-b")</f>
        <v>UA-2020-07-22-001828-b</v>
      </c>
      <c r="C82" s="5" t="s">
        <v>400</v>
      </c>
      <c r="D82" s="5" t="str">
        <f>HYPERLINK("https://my.zakupki.prom.ua/remote/dispatcher/state_contracting_view/4901270", "UA-2020-07-22-001828-b-b1")</f>
        <v>UA-2020-07-22-001828-b-b1</v>
      </c>
      <c r="E82" s="6" t="s">
        <v>304</v>
      </c>
      <c r="F82" s="6" t="s">
        <v>351</v>
      </c>
      <c r="G82" s="6" t="s">
        <v>351</v>
      </c>
      <c r="H82" s="6" t="s">
        <v>95</v>
      </c>
      <c r="I82" s="6" t="s">
        <v>389</v>
      </c>
      <c r="J82" s="6" t="s">
        <v>393</v>
      </c>
      <c r="K82" s="6" t="s">
        <v>132</v>
      </c>
      <c r="L82" s="6" t="s">
        <v>10</v>
      </c>
      <c r="M82" s="7">
        <v>2698</v>
      </c>
      <c r="N82" s="8">
        <v>44032</v>
      </c>
      <c r="O82" s="8">
        <v>44196</v>
      </c>
      <c r="P82" s="6" t="s">
        <v>449</v>
      </c>
    </row>
    <row r="83" spans="1:16" x14ac:dyDescent="0.25">
      <c r="A83" s="4">
        <f t="shared" si="1"/>
        <v>79</v>
      </c>
      <c r="B83" s="5" t="str">
        <f>HYPERLINK("https://my.zakupki.prom.ua/remote/dispatcher/state_purchase_view/15415274", "UA-2020-02-21-000959-b")</f>
        <v>UA-2020-02-21-000959-b</v>
      </c>
      <c r="C83" s="5" t="s">
        <v>400</v>
      </c>
      <c r="D83" s="5" t="str">
        <f>HYPERLINK("https://my.zakupki.prom.ua/remote/dispatcher/state_contracting_view/3910117", "UA-2020-02-21-000959-b-a1")</f>
        <v>UA-2020-02-21-000959-b-a1</v>
      </c>
      <c r="E83" s="6" t="s">
        <v>112</v>
      </c>
      <c r="F83" s="6" t="s">
        <v>405</v>
      </c>
      <c r="G83" s="6" t="s">
        <v>412</v>
      </c>
      <c r="H83" s="6" t="s">
        <v>262</v>
      </c>
      <c r="I83" s="6" t="s">
        <v>416</v>
      </c>
      <c r="J83" s="6" t="s">
        <v>429</v>
      </c>
      <c r="K83" s="6" t="s">
        <v>164</v>
      </c>
      <c r="L83" s="6" t="s">
        <v>50</v>
      </c>
      <c r="M83" s="7">
        <v>11740</v>
      </c>
      <c r="N83" s="8">
        <v>43900</v>
      </c>
      <c r="O83" s="8">
        <v>44196</v>
      </c>
      <c r="P83" s="6" t="s">
        <v>449</v>
      </c>
    </row>
    <row r="84" spans="1:16" x14ac:dyDescent="0.25">
      <c r="A84" s="4">
        <f t="shared" si="1"/>
        <v>80</v>
      </c>
      <c r="B84" s="5" t="str">
        <f>HYPERLINK("https://my.zakupki.prom.ua/remote/dispatcher/state_purchase_view/17702249", "UA-2020-07-07-001657-c")</f>
        <v>UA-2020-07-07-001657-c</v>
      </c>
      <c r="C84" s="5" t="s">
        <v>400</v>
      </c>
      <c r="D84" s="5" t="str">
        <f>HYPERLINK("https://my.zakupki.prom.ua/remote/dispatcher/state_contracting_view/4748864", "UA-2020-07-07-001657-c-c1")</f>
        <v>UA-2020-07-07-001657-c-c1</v>
      </c>
      <c r="E84" s="6" t="s">
        <v>318</v>
      </c>
      <c r="F84" s="6" t="s">
        <v>340</v>
      </c>
      <c r="G84" s="6" t="s">
        <v>410</v>
      </c>
      <c r="H84" s="6" t="s">
        <v>73</v>
      </c>
      <c r="I84" s="6" t="s">
        <v>389</v>
      </c>
      <c r="J84" s="6" t="s">
        <v>436</v>
      </c>
      <c r="K84" s="6" t="s">
        <v>72</v>
      </c>
      <c r="L84" s="6" t="s">
        <v>58</v>
      </c>
      <c r="M84" s="7">
        <v>1116</v>
      </c>
      <c r="N84" s="8">
        <v>44015</v>
      </c>
      <c r="O84" s="8">
        <v>44196</v>
      </c>
      <c r="P84" s="6" t="s">
        <v>449</v>
      </c>
    </row>
    <row r="85" spans="1:16" x14ac:dyDescent="0.25">
      <c r="A85" s="4">
        <f t="shared" si="1"/>
        <v>81</v>
      </c>
      <c r="B85" s="5" t="str">
        <f>HYPERLINK("https://my.zakupki.prom.ua/remote/dispatcher/state_purchase_view/20195876", "UA-2020-10-19-000401-c")</f>
        <v>UA-2020-10-19-000401-c</v>
      </c>
      <c r="C85" s="5" t="s">
        <v>400</v>
      </c>
      <c r="D85" s="5" t="str">
        <f>HYPERLINK("https://my.zakupki.prom.ua/remote/dispatcher/state_contracting_view/5920999", "UA-2020-10-19-000401-c-c1")</f>
        <v>UA-2020-10-19-000401-c-c1</v>
      </c>
      <c r="E85" s="6" t="s">
        <v>197</v>
      </c>
      <c r="F85" s="6" t="s">
        <v>368</v>
      </c>
      <c r="G85" s="6" t="s">
        <v>368</v>
      </c>
      <c r="H85" s="6" t="s">
        <v>158</v>
      </c>
      <c r="I85" s="6" t="s">
        <v>389</v>
      </c>
      <c r="J85" s="6" t="s">
        <v>445</v>
      </c>
      <c r="K85" s="6" t="s">
        <v>91</v>
      </c>
      <c r="L85" s="6" t="s">
        <v>13</v>
      </c>
      <c r="M85" s="7">
        <v>30415</v>
      </c>
      <c r="N85" s="8">
        <v>44120</v>
      </c>
      <c r="O85" s="8">
        <v>44196</v>
      </c>
      <c r="P85" s="6" t="s">
        <v>449</v>
      </c>
    </row>
    <row r="86" spans="1:16" x14ac:dyDescent="0.25">
      <c r="A86" s="4">
        <f t="shared" si="1"/>
        <v>82</v>
      </c>
      <c r="B86" s="5" t="str">
        <f>HYPERLINK("https://my.zakupki.prom.ua/remote/dispatcher/state_purchase_view/19688001", "UA-2020-09-29-004641-a")</f>
        <v>UA-2020-09-29-004641-a</v>
      </c>
      <c r="C86" s="5" t="s">
        <v>400</v>
      </c>
      <c r="D86" s="5" t="str">
        <f>HYPERLINK("https://my.zakupki.prom.ua/remote/dispatcher/state_contracting_view/5682565", "UA-2020-09-29-004641-a-a1")</f>
        <v>UA-2020-09-29-004641-a-a1</v>
      </c>
      <c r="E86" s="6" t="s">
        <v>156</v>
      </c>
      <c r="F86" s="6" t="s">
        <v>98</v>
      </c>
      <c r="G86" s="6" t="s">
        <v>98</v>
      </c>
      <c r="H86" s="6" t="s">
        <v>95</v>
      </c>
      <c r="I86" s="6" t="s">
        <v>389</v>
      </c>
      <c r="J86" s="6" t="s">
        <v>447</v>
      </c>
      <c r="K86" s="6" t="s">
        <v>100</v>
      </c>
      <c r="L86" s="6" t="s">
        <v>12</v>
      </c>
      <c r="M86" s="7">
        <v>18768</v>
      </c>
      <c r="N86" s="8">
        <v>44103</v>
      </c>
      <c r="O86" s="8">
        <v>44196</v>
      </c>
      <c r="P86" s="6" t="s">
        <v>449</v>
      </c>
    </row>
    <row r="87" spans="1:16" x14ac:dyDescent="0.25">
      <c r="A87" s="4">
        <f t="shared" si="1"/>
        <v>83</v>
      </c>
      <c r="B87" s="5" t="str">
        <f>HYPERLINK("https://my.zakupki.prom.ua/remote/dispatcher/state_purchase_view/19687341", "UA-2020-09-29-004472-a")</f>
        <v>UA-2020-09-29-004472-a</v>
      </c>
      <c r="C87" s="5" t="s">
        <v>400</v>
      </c>
      <c r="D87" s="5" t="str">
        <f>HYPERLINK("https://my.zakupki.prom.ua/remote/dispatcher/state_contracting_view/5682420", "UA-2020-09-29-004472-a-a1")</f>
        <v>UA-2020-09-29-004472-a-a1</v>
      </c>
      <c r="E87" s="6" t="s">
        <v>221</v>
      </c>
      <c r="F87" s="6" t="s">
        <v>154</v>
      </c>
      <c r="G87" s="6" t="s">
        <v>153</v>
      </c>
      <c r="H87" s="6" t="s">
        <v>155</v>
      </c>
      <c r="I87" s="6" t="s">
        <v>389</v>
      </c>
      <c r="J87" s="6" t="s">
        <v>447</v>
      </c>
      <c r="K87" s="6" t="s">
        <v>100</v>
      </c>
      <c r="L87" s="6" t="s">
        <v>25</v>
      </c>
      <c r="M87" s="7">
        <v>1320</v>
      </c>
      <c r="N87" s="8">
        <v>44103</v>
      </c>
      <c r="O87" s="8">
        <v>44196</v>
      </c>
      <c r="P87" s="6" t="s">
        <v>449</v>
      </c>
    </row>
    <row r="88" spans="1:16" x14ac:dyDescent="0.25">
      <c r="A88" s="4">
        <f t="shared" si="1"/>
        <v>84</v>
      </c>
      <c r="B88" s="5" t="str">
        <f>HYPERLINK("https://my.zakupki.prom.ua/remote/dispatcher/state_purchase_view/21654276", "UA-2020-12-02-006014-b")</f>
        <v>UA-2020-12-02-006014-b</v>
      </c>
      <c r="C88" s="5" t="s">
        <v>400</v>
      </c>
      <c r="D88" s="5" t="str">
        <f>HYPERLINK("https://my.zakupki.prom.ua/remote/dispatcher/state_contracting_view/6613221", "UA-2020-12-02-006014-b-b1")</f>
        <v>UA-2020-12-02-006014-b-b1</v>
      </c>
      <c r="E88" s="6" t="s">
        <v>319</v>
      </c>
      <c r="F88" s="6" t="s">
        <v>356</v>
      </c>
      <c r="G88" s="6" t="s">
        <v>356</v>
      </c>
      <c r="H88" s="6" t="s">
        <v>241</v>
      </c>
      <c r="I88" s="6" t="s">
        <v>389</v>
      </c>
      <c r="J88" s="6" t="s">
        <v>432</v>
      </c>
      <c r="K88" s="6" t="s">
        <v>190</v>
      </c>
      <c r="L88" s="6" t="s">
        <v>109</v>
      </c>
      <c r="M88" s="7">
        <v>7582.51</v>
      </c>
      <c r="N88" s="8">
        <v>44166</v>
      </c>
      <c r="O88" s="8">
        <v>44196</v>
      </c>
      <c r="P88" s="6" t="s">
        <v>449</v>
      </c>
    </row>
    <row r="89" spans="1:16" x14ac:dyDescent="0.25">
      <c r="A89" s="4">
        <f t="shared" si="1"/>
        <v>85</v>
      </c>
      <c r="B89" s="5" t="str">
        <f>HYPERLINK("https://my.zakupki.prom.ua/remote/dispatcher/state_purchase_view/16686353", "UA-2020-05-15-000835-b")</f>
        <v>UA-2020-05-15-000835-b</v>
      </c>
      <c r="C89" s="5" t="s">
        <v>400</v>
      </c>
      <c r="D89" s="5" t="str">
        <f>HYPERLINK("https://my.zakupki.prom.ua/remote/dispatcher/state_contracting_view/4282404", "UA-2020-05-15-000835-b-b1")</f>
        <v>UA-2020-05-15-000835-b-b1</v>
      </c>
      <c r="E89" s="6" t="s">
        <v>317</v>
      </c>
      <c r="F89" s="6" t="s">
        <v>363</v>
      </c>
      <c r="G89" s="6" t="s">
        <v>398</v>
      </c>
      <c r="H89" s="6" t="s">
        <v>139</v>
      </c>
      <c r="I89" s="6" t="s">
        <v>389</v>
      </c>
      <c r="J89" s="6" t="s">
        <v>436</v>
      </c>
      <c r="K89" s="6" t="s">
        <v>72</v>
      </c>
      <c r="L89" s="6" t="s">
        <v>54</v>
      </c>
      <c r="M89" s="7">
        <v>782.64</v>
      </c>
      <c r="N89" s="8">
        <v>43964</v>
      </c>
      <c r="O89" s="8">
        <v>44196</v>
      </c>
      <c r="P89" s="6" t="s">
        <v>449</v>
      </c>
    </row>
    <row r="90" spans="1:16" x14ac:dyDescent="0.25">
      <c r="A90" s="4">
        <f t="shared" si="1"/>
        <v>86</v>
      </c>
      <c r="B90" s="5" t="str">
        <f>HYPERLINK("https://my.zakupki.prom.ua/remote/dispatcher/state_purchase_view/17731455", "UA-2020-07-08-003920-c")</f>
        <v>UA-2020-07-08-003920-c</v>
      </c>
      <c r="C90" s="5" t="s">
        <v>400</v>
      </c>
      <c r="D90" s="5" t="str">
        <f>HYPERLINK("https://my.zakupki.prom.ua/remote/dispatcher/state_contracting_view/4760645", "UA-2020-07-08-003920-c-c1")</f>
        <v>UA-2020-07-08-003920-c-c1</v>
      </c>
      <c r="E90" s="6" t="s">
        <v>300</v>
      </c>
      <c r="F90" s="6" t="s">
        <v>378</v>
      </c>
      <c r="G90" s="6" t="s">
        <v>378</v>
      </c>
      <c r="H90" s="6" t="s">
        <v>213</v>
      </c>
      <c r="I90" s="6" t="s">
        <v>389</v>
      </c>
      <c r="J90" s="6" t="s">
        <v>334</v>
      </c>
      <c r="K90" s="6" t="s">
        <v>34</v>
      </c>
      <c r="L90" s="6" t="s">
        <v>60</v>
      </c>
      <c r="M90" s="7">
        <v>554.4</v>
      </c>
      <c r="N90" s="8">
        <v>44018</v>
      </c>
      <c r="O90" s="8">
        <v>44196</v>
      </c>
      <c r="P90" s="6" t="s">
        <v>449</v>
      </c>
    </row>
    <row r="91" spans="1:16" x14ac:dyDescent="0.25">
      <c r="A91" s="4">
        <f t="shared" si="1"/>
        <v>87</v>
      </c>
      <c r="B91" s="5" t="str">
        <f>HYPERLINK("https://my.zakupki.prom.ua/remote/dispatcher/state_purchase_view/21661427", "UA-2020-12-02-007884-b")</f>
        <v>UA-2020-12-02-007884-b</v>
      </c>
      <c r="C91" s="5" t="s">
        <v>400</v>
      </c>
      <c r="D91" s="5" t="str">
        <f>HYPERLINK("https://my.zakupki.prom.ua/remote/dispatcher/state_contracting_view/6616219", "UA-2020-12-02-007884-b-b1")</f>
        <v>UA-2020-12-02-007884-b-b1</v>
      </c>
      <c r="E91" s="6" t="s">
        <v>219</v>
      </c>
      <c r="F91" s="6" t="s">
        <v>352</v>
      </c>
      <c r="G91" s="6" t="s">
        <v>352</v>
      </c>
      <c r="H91" s="6" t="s">
        <v>139</v>
      </c>
      <c r="I91" s="6" t="s">
        <v>389</v>
      </c>
      <c r="J91" s="6" t="s">
        <v>430</v>
      </c>
      <c r="K91" s="6" t="s">
        <v>161</v>
      </c>
      <c r="L91" s="6" t="s">
        <v>16</v>
      </c>
      <c r="M91" s="7">
        <v>824.88</v>
      </c>
      <c r="N91" s="8">
        <v>44166</v>
      </c>
      <c r="O91" s="8">
        <v>44196</v>
      </c>
      <c r="P91" s="6" t="s">
        <v>449</v>
      </c>
    </row>
    <row r="92" spans="1:16" x14ac:dyDescent="0.25">
      <c r="A92" s="4">
        <f t="shared" si="1"/>
        <v>88</v>
      </c>
      <c r="B92" s="5" t="str">
        <f>HYPERLINK("https://my.zakupki.prom.ua/remote/dispatcher/state_purchase_view/18617552", "UA-2020-08-18-002805-a")</f>
        <v>UA-2020-08-18-002805-a</v>
      </c>
      <c r="C92" s="5" t="s">
        <v>400</v>
      </c>
      <c r="D92" s="5" t="str">
        <f>HYPERLINK("https://my.zakupki.prom.ua/remote/dispatcher/state_contracting_view/5174189", "UA-2020-08-18-002805-a-a1")</f>
        <v>UA-2020-08-18-002805-a-a1</v>
      </c>
      <c r="E92" s="6" t="s">
        <v>226</v>
      </c>
      <c r="F92" s="6" t="s">
        <v>373</v>
      </c>
      <c r="G92" s="6" t="s">
        <v>373</v>
      </c>
      <c r="H92" s="6" t="s">
        <v>193</v>
      </c>
      <c r="I92" s="6" t="s">
        <v>389</v>
      </c>
      <c r="J92" s="6" t="s">
        <v>436</v>
      </c>
      <c r="K92" s="6" t="s">
        <v>72</v>
      </c>
      <c r="L92" s="6" t="s">
        <v>62</v>
      </c>
      <c r="M92" s="7">
        <v>336</v>
      </c>
      <c r="N92" s="8">
        <v>44057</v>
      </c>
      <c r="O92" s="8">
        <v>44196</v>
      </c>
      <c r="P92" s="6" t="s">
        <v>449</v>
      </c>
    </row>
    <row r="93" spans="1:16" x14ac:dyDescent="0.25">
      <c r="A93" s="4">
        <f t="shared" si="1"/>
        <v>89</v>
      </c>
      <c r="B93" s="5" t="str">
        <f>HYPERLINK("https://my.zakupki.prom.ua/remote/dispatcher/state_purchase_view/18669108", "UA-2020-08-19-007859-a")</f>
        <v>UA-2020-08-19-007859-a</v>
      </c>
      <c r="C93" s="5" t="s">
        <v>400</v>
      </c>
      <c r="D93" s="5" t="str">
        <f>HYPERLINK("https://my.zakupki.prom.ua/remote/dispatcher/state_contracting_view/5198533", "UA-2020-08-19-007859-a-a1")</f>
        <v>UA-2020-08-19-007859-a-a1</v>
      </c>
      <c r="E93" s="6" t="s">
        <v>4</v>
      </c>
      <c r="F93" s="6" t="s">
        <v>365</v>
      </c>
      <c r="G93" s="6" t="s">
        <v>365</v>
      </c>
      <c r="H93" s="6" t="s">
        <v>143</v>
      </c>
      <c r="I93" s="6" t="s">
        <v>389</v>
      </c>
      <c r="J93" s="6" t="s">
        <v>436</v>
      </c>
      <c r="K93" s="6" t="s">
        <v>72</v>
      </c>
      <c r="L93" s="6" t="s">
        <v>11</v>
      </c>
      <c r="M93" s="7">
        <v>514.79999999999995</v>
      </c>
      <c r="N93" s="8">
        <v>44061</v>
      </c>
      <c r="O93" s="8">
        <v>44196</v>
      </c>
      <c r="P93" s="6" t="s">
        <v>449</v>
      </c>
    </row>
    <row r="94" spans="1:16" x14ac:dyDescent="0.25">
      <c r="A94" s="4">
        <f t="shared" si="1"/>
        <v>90</v>
      </c>
      <c r="B94" s="5" t="str">
        <f>HYPERLINK("https://my.zakupki.prom.ua/remote/dispatcher/state_purchase_view/14615973", "UA-2020-01-20-001517-c")</f>
        <v>UA-2020-01-20-001517-c</v>
      </c>
      <c r="C94" s="5" t="s">
        <v>400</v>
      </c>
      <c r="D94" s="5" t="str">
        <f>HYPERLINK("https://my.zakupki.prom.ua/remote/dispatcher/state_contracting_view/3774384", "UA-2020-01-20-001517-c-c1")</f>
        <v>UA-2020-01-20-001517-c-c1</v>
      </c>
      <c r="E94" s="6" t="s">
        <v>312</v>
      </c>
      <c r="F94" s="6" t="s">
        <v>359</v>
      </c>
      <c r="G94" s="6" t="s">
        <v>354</v>
      </c>
      <c r="H94" s="6" t="s">
        <v>183</v>
      </c>
      <c r="I94" s="6" t="s">
        <v>407</v>
      </c>
      <c r="J94" s="6" t="s">
        <v>390</v>
      </c>
      <c r="K94" s="6" t="s">
        <v>31</v>
      </c>
      <c r="L94" s="6" t="s">
        <v>66</v>
      </c>
      <c r="M94" s="7">
        <v>7370</v>
      </c>
      <c r="N94" s="8">
        <v>43871</v>
      </c>
      <c r="O94" s="8">
        <v>44196</v>
      </c>
      <c r="P94" s="6" t="s">
        <v>449</v>
      </c>
    </row>
    <row r="95" spans="1:16" x14ac:dyDescent="0.25">
      <c r="A95" s="4">
        <f t="shared" si="1"/>
        <v>91</v>
      </c>
      <c r="B95" s="5" t="str">
        <f>HYPERLINK("https://my.zakupki.prom.ua/remote/dispatcher/state_purchase_view/15415989", "UA-2020-02-21-001079-b")</f>
        <v>UA-2020-02-21-001079-b</v>
      </c>
      <c r="C95" s="5" t="s">
        <v>400</v>
      </c>
      <c r="D95" s="5" t="str">
        <f>HYPERLINK("https://my.zakupki.prom.ua/remote/dispatcher/state_contracting_view/3899212", "UA-2020-02-21-001079-b-a1")</f>
        <v>UA-2020-02-21-001079-b-a1</v>
      </c>
      <c r="E95" s="6" t="s">
        <v>67</v>
      </c>
      <c r="F95" s="6" t="s">
        <v>411</v>
      </c>
      <c r="G95" s="6" t="s">
        <v>355</v>
      </c>
      <c r="H95" s="6" t="s">
        <v>213</v>
      </c>
      <c r="I95" s="6" t="s">
        <v>416</v>
      </c>
      <c r="J95" s="6" t="s">
        <v>419</v>
      </c>
      <c r="K95" s="6" t="s">
        <v>165</v>
      </c>
      <c r="L95" s="6" t="s">
        <v>451</v>
      </c>
      <c r="M95" s="7">
        <v>1900</v>
      </c>
      <c r="N95" s="8">
        <v>43895</v>
      </c>
      <c r="O95" s="8">
        <v>44196</v>
      </c>
      <c r="P95" s="6" t="s">
        <v>449</v>
      </c>
    </row>
    <row r="96" spans="1:16" x14ac:dyDescent="0.25">
      <c r="A96" s="4">
        <f t="shared" si="1"/>
        <v>92</v>
      </c>
      <c r="B96" s="5" t="str">
        <f>HYPERLINK("https://my.zakupki.prom.ua/remote/dispatcher/state_purchase_view/21659379", "UA-2020-12-02-007388-b")</f>
        <v>UA-2020-12-02-007388-b</v>
      </c>
      <c r="C96" s="5" t="s">
        <v>400</v>
      </c>
      <c r="D96" s="5" t="str">
        <f>HYPERLINK("https://my.zakupki.prom.ua/remote/dispatcher/state_contracting_view/6615439", "UA-2020-12-02-007388-b-b1")</f>
        <v>UA-2020-12-02-007388-b-b1</v>
      </c>
      <c r="E96" s="6" t="s">
        <v>78</v>
      </c>
      <c r="F96" s="6" t="s">
        <v>370</v>
      </c>
      <c r="G96" s="6" t="s">
        <v>370</v>
      </c>
      <c r="H96" s="6" t="s">
        <v>170</v>
      </c>
      <c r="I96" s="6" t="s">
        <v>389</v>
      </c>
      <c r="J96" s="6" t="s">
        <v>436</v>
      </c>
      <c r="K96" s="6" t="s">
        <v>72</v>
      </c>
      <c r="L96" s="6" t="s">
        <v>94</v>
      </c>
      <c r="M96" s="7">
        <v>787.5</v>
      </c>
      <c r="N96" s="8">
        <v>44165</v>
      </c>
      <c r="O96" s="8">
        <v>44196</v>
      </c>
      <c r="P96" s="6" t="s">
        <v>449</v>
      </c>
    </row>
    <row r="97" spans="1:16" x14ac:dyDescent="0.25">
      <c r="A97" s="4">
        <f t="shared" si="1"/>
        <v>93</v>
      </c>
      <c r="B97" s="5" t="str">
        <f>HYPERLINK("https://my.zakupki.prom.ua/remote/dispatcher/state_purchase_view/21664781", "UA-2020-12-02-008802-b")</f>
        <v>UA-2020-12-02-008802-b</v>
      </c>
      <c r="C97" s="5" t="s">
        <v>400</v>
      </c>
      <c r="D97" s="5" t="str">
        <f>HYPERLINK("https://my.zakupki.prom.ua/remote/dispatcher/state_contracting_view/6617560", "UA-2020-12-02-008802-b-b1")</f>
        <v>UA-2020-12-02-008802-b-b1</v>
      </c>
      <c r="E97" s="6" t="s">
        <v>79</v>
      </c>
      <c r="F97" s="6" t="s">
        <v>335</v>
      </c>
      <c r="G97" s="6" t="s">
        <v>335</v>
      </c>
      <c r="H97" s="6" t="s">
        <v>114</v>
      </c>
      <c r="I97" s="6" t="s">
        <v>389</v>
      </c>
      <c r="J97" s="6" t="s">
        <v>436</v>
      </c>
      <c r="K97" s="6" t="s">
        <v>72</v>
      </c>
      <c r="L97" s="6" t="s">
        <v>93</v>
      </c>
      <c r="M97" s="7">
        <v>8400</v>
      </c>
      <c r="N97" s="8">
        <v>44165</v>
      </c>
      <c r="O97" s="8">
        <v>44196</v>
      </c>
      <c r="P97" s="6" t="s">
        <v>449</v>
      </c>
    </row>
    <row r="98" spans="1:16" x14ac:dyDescent="0.25">
      <c r="A98" s="4">
        <f t="shared" si="1"/>
        <v>94</v>
      </c>
      <c r="B98" s="5" t="str">
        <f>HYPERLINK("https://my.zakupki.prom.ua/remote/dispatcher/state_purchase_view/20424747", "UA-2020-10-23-007607-a")</f>
        <v>UA-2020-10-23-007607-a</v>
      </c>
      <c r="C98" s="5" t="s">
        <v>400</v>
      </c>
      <c r="D98" s="5" t="str">
        <f>HYPERLINK("https://my.zakupki.prom.ua/remote/dispatcher/state_contracting_view/6031612", "UA-2020-10-23-007607-a-a1")</f>
        <v>UA-2020-10-23-007607-a-a1</v>
      </c>
      <c r="E98" s="6" t="s">
        <v>271</v>
      </c>
      <c r="F98" s="6" t="s">
        <v>367</v>
      </c>
      <c r="G98" s="6" t="s">
        <v>367</v>
      </c>
      <c r="H98" s="6" t="s">
        <v>157</v>
      </c>
      <c r="I98" s="6" t="s">
        <v>389</v>
      </c>
      <c r="J98" s="6" t="s">
        <v>444</v>
      </c>
      <c r="K98" s="6" t="s">
        <v>90</v>
      </c>
      <c r="L98" s="6" t="s">
        <v>13</v>
      </c>
      <c r="M98" s="7">
        <v>17325</v>
      </c>
      <c r="N98" s="8">
        <v>44127</v>
      </c>
      <c r="O98" s="8">
        <v>44196</v>
      </c>
      <c r="P98" s="6" t="s">
        <v>449</v>
      </c>
    </row>
  </sheetData>
  <autoFilter ref="A4:P98" xr:uid="{00000000-0009-0000-0000-000000000000}"/>
  <hyperlinks>
    <hyperlink ref="A2" r:id="rId1" display="mailto:report.zakupki@prom.ua" xr:uid="{00000000-0004-0000-0000-000000000000}"/>
    <hyperlink ref="B5" r:id="rId2" display="https://my.zakupki.prom.ua/remote/dispatcher/state_purchase_view/34348078" xr:uid="{00000000-0004-0000-0000-000009000000}"/>
    <hyperlink ref="D5" r:id="rId3" display="https://my.zakupki.prom.ua/remote/dispatcher/state_contracting_view/12503757" xr:uid="{00000000-0004-0000-0000-00000A000000}"/>
    <hyperlink ref="B6" r:id="rId4" display="https://my.zakupki.prom.ua/remote/dispatcher/state_purchase_view/34474387" xr:uid="{00000000-0004-0000-0000-00000B000000}"/>
    <hyperlink ref="D6" r:id="rId5" display="https://my.zakupki.prom.ua/remote/dispatcher/state_contracting_view/12603798" xr:uid="{00000000-0004-0000-0000-00000C000000}"/>
    <hyperlink ref="B7" r:id="rId6" display="https://my.zakupki.prom.ua/remote/dispatcher/state_purchase_view/35944891" xr:uid="{00000000-0004-0000-0000-00000D000000}"/>
    <hyperlink ref="D7" r:id="rId7" display="https://my.zakupki.prom.ua/remote/dispatcher/state_contracting_view/13278097" xr:uid="{00000000-0004-0000-0000-00000E000000}"/>
    <hyperlink ref="B8" r:id="rId8" display="https://my.zakupki.prom.ua/remote/dispatcher/state_purchase_view/34316061" xr:uid="{00000000-0004-0000-0000-00000F000000}"/>
    <hyperlink ref="D8" r:id="rId9" display="https://my.zakupki.prom.ua/remote/dispatcher/state_contracting_view/12489456" xr:uid="{00000000-0004-0000-0000-000010000000}"/>
    <hyperlink ref="B9" r:id="rId10" display="https://my.zakupki.prom.ua/remote/dispatcher/state_purchase_view/34472862" xr:uid="{00000000-0004-0000-0000-000011000000}"/>
    <hyperlink ref="D9" r:id="rId11" display="https://my.zakupki.prom.ua/remote/dispatcher/state_contracting_view/12607570" xr:uid="{00000000-0004-0000-0000-000012000000}"/>
    <hyperlink ref="B10" r:id="rId12" display="https://my.zakupki.prom.ua/remote/dispatcher/state_purchase_view/38123683" xr:uid="{00000000-0004-0000-0000-000013000000}"/>
    <hyperlink ref="D10" r:id="rId13" display="https://my.zakupki.prom.ua/remote/dispatcher/state_contracting_view/14350253" xr:uid="{00000000-0004-0000-0000-000014000000}"/>
    <hyperlink ref="B11" r:id="rId14" display="https://my.zakupki.prom.ua/remote/dispatcher/state_purchase_view/35265688" xr:uid="{00000000-0004-0000-0000-000015000000}"/>
    <hyperlink ref="D11" r:id="rId15" display="https://my.zakupki.prom.ua/remote/dispatcher/state_contracting_view/12931392" xr:uid="{00000000-0004-0000-0000-000016000000}"/>
    <hyperlink ref="B12" r:id="rId16" display="https://my.zakupki.prom.ua/remote/dispatcher/state_purchase_view/34031667" xr:uid="{00000000-0004-0000-0000-000017000000}"/>
    <hyperlink ref="D12" r:id="rId17" display="https://my.zakupki.prom.ua/remote/dispatcher/state_contracting_view/12374335" xr:uid="{00000000-0004-0000-0000-000018000000}"/>
    <hyperlink ref="B13" r:id="rId18" display="https://my.zakupki.prom.ua/remote/dispatcher/state_purchase_view/35746435" xr:uid="{00000000-0004-0000-0000-000019000000}"/>
    <hyperlink ref="D13" r:id="rId19" display="https://my.zakupki.prom.ua/remote/dispatcher/state_contracting_view/13175038" xr:uid="{00000000-0004-0000-0000-00001A000000}"/>
    <hyperlink ref="B14" r:id="rId20" display="https://my.zakupki.prom.ua/remote/dispatcher/state_purchase_view/39481728" xr:uid="{00000000-0004-0000-0000-00001B000000}"/>
    <hyperlink ref="D14" r:id="rId21" display="https://my.zakupki.prom.ua/remote/dispatcher/state_contracting_view/14984867" xr:uid="{00000000-0004-0000-0000-00001C000000}"/>
    <hyperlink ref="B15" r:id="rId22" display="https://my.zakupki.prom.ua/remote/dispatcher/state_purchase_view/34107192" xr:uid="{00000000-0004-0000-0000-00001D000000}"/>
    <hyperlink ref="D15" r:id="rId23" display="https://my.zakupki.prom.ua/remote/dispatcher/state_contracting_view/12401766" xr:uid="{00000000-0004-0000-0000-00001E000000}"/>
    <hyperlink ref="B16" r:id="rId24" display="https://my.zakupki.prom.ua/remote/dispatcher/state_purchase_view/35264816" xr:uid="{00000000-0004-0000-0000-00001F000000}"/>
    <hyperlink ref="D16" r:id="rId25" display="https://my.zakupki.prom.ua/remote/dispatcher/state_contracting_view/12930764" xr:uid="{00000000-0004-0000-0000-000020000000}"/>
    <hyperlink ref="B17" r:id="rId26" display="https://my.zakupki.prom.ua/remote/dispatcher/state_purchase_view/35746635" xr:uid="{00000000-0004-0000-0000-000021000000}"/>
    <hyperlink ref="D17" r:id="rId27" display="https://my.zakupki.prom.ua/remote/dispatcher/state_contracting_view/13175162" xr:uid="{00000000-0004-0000-0000-000022000000}"/>
    <hyperlink ref="B18" r:id="rId28" display="https://my.zakupki.prom.ua/remote/dispatcher/state_purchase_view/34790356" xr:uid="{00000000-0004-0000-0000-000023000000}"/>
    <hyperlink ref="D18" r:id="rId29" display="https://my.zakupki.prom.ua/remote/dispatcher/state_contracting_view/12706463" xr:uid="{00000000-0004-0000-0000-000024000000}"/>
    <hyperlink ref="B19" r:id="rId30" display="https://my.zakupki.prom.ua/remote/dispatcher/state_purchase_view/34037499" xr:uid="{00000000-0004-0000-0000-000025000000}"/>
    <hyperlink ref="D19" r:id="rId31" display="https://my.zakupki.prom.ua/remote/dispatcher/state_contracting_view/12635709" xr:uid="{00000000-0004-0000-0000-000026000000}"/>
    <hyperlink ref="B20" r:id="rId32" display="https://my.zakupki.prom.ua/remote/dispatcher/state_purchase_view/34065896" xr:uid="{00000000-0004-0000-0000-000027000000}"/>
    <hyperlink ref="D20" r:id="rId33" display="https://my.zakupki.prom.ua/remote/dispatcher/state_contracting_view/12386457" xr:uid="{00000000-0004-0000-0000-000028000000}"/>
    <hyperlink ref="B21" r:id="rId34" display="https://my.zakupki.prom.ua/remote/dispatcher/state_purchase_view/32702244" xr:uid="{00000000-0004-0000-0000-000029000000}"/>
    <hyperlink ref="D21" r:id="rId35" display="https://my.zakupki.prom.ua/remote/dispatcher/state_contracting_view/11744083" xr:uid="{00000000-0004-0000-0000-00002A000000}"/>
    <hyperlink ref="B22" r:id="rId36" display="https://my.zakupki.prom.ua/remote/dispatcher/state_purchase_view/34223024" xr:uid="{00000000-0004-0000-0000-00002B000000}"/>
    <hyperlink ref="D22" r:id="rId37" display="https://my.zakupki.prom.ua/remote/dispatcher/state_contracting_view/12450136" xr:uid="{00000000-0004-0000-0000-00002C000000}"/>
    <hyperlink ref="B23" r:id="rId38" display="https://my.zakupki.prom.ua/remote/dispatcher/state_purchase_view/34351187" xr:uid="{00000000-0004-0000-0000-00002D000000}"/>
    <hyperlink ref="D23" r:id="rId39" display="https://my.zakupki.prom.ua/remote/dispatcher/state_contracting_view/12505092" xr:uid="{00000000-0004-0000-0000-00002E000000}"/>
    <hyperlink ref="B24" r:id="rId40" display="https://my.zakupki.prom.ua/remote/dispatcher/state_purchase_view/38004807" xr:uid="{00000000-0004-0000-0000-00002F000000}"/>
    <hyperlink ref="D24" r:id="rId41" display="https://my.zakupki.prom.ua/remote/dispatcher/state_contracting_view/14289034" xr:uid="{00000000-0004-0000-0000-000030000000}"/>
    <hyperlink ref="B25" r:id="rId42" display="https://my.zakupki.prom.ua/remote/dispatcher/state_purchase_view/26459987" xr:uid="{00000000-0004-0000-0000-000031000000}"/>
    <hyperlink ref="D25" r:id="rId43" display="https://my.zakupki.prom.ua/remote/dispatcher/state_contracting_view/8836111" xr:uid="{00000000-0004-0000-0000-000032000000}"/>
    <hyperlink ref="B26" r:id="rId44" display="https://my.zakupki.prom.ua/remote/dispatcher/state_purchase_view/24573216" xr:uid="{00000000-0004-0000-0000-000033000000}"/>
    <hyperlink ref="D26" r:id="rId45" display="https://my.zakupki.prom.ua/remote/dispatcher/state_contracting_view/7937309" xr:uid="{00000000-0004-0000-0000-000034000000}"/>
    <hyperlink ref="B27" r:id="rId46" display="https://my.zakupki.prom.ua/remote/dispatcher/state_purchase_view/23704858" xr:uid="{00000000-0004-0000-0000-000035000000}"/>
    <hyperlink ref="D27" r:id="rId47" display="https://my.zakupki.prom.ua/remote/dispatcher/state_contracting_view/7530381" xr:uid="{00000000-0004-0000-0000-000036000000}"/>
    <hyperlink ref="B28" r:id="rId48" display="https://my.zakupki.prom.ua/remote/dispatcher/state_purchase_view/30577585" xr:uid="{00000000-0004-0000-0000-000037000000}"/>
    <hyperlink ref="D28" r:id="rId49" display="https://my.zakupki.prom.ua/remote/dispatcher/state_contracting_view/10766334" xr:uid="{00000000-0004-0000-0000-000038000000}"/>
    <hyperlink ref="B29" r:id="rId50" display="https://my.zakupki.prom.ua/remote/dispatcher/state_purchase_view/32973034" xr:uid="{00000000-0004-0000-0000-000039000000}"/>
    <hyperlink ref="D29" r:id="rId51" display="https://my.zakupki.prom.ua/remote/dispatcher/state_contracting_view/11870851" xr:uid="{00000000-0004-0000-0000-00003A000000}"/>
    <hyperlink ref="B30" r:id="rId52" display="https://my.zakupki.prom.ua/remote/dispatcher/state_purchase_view/23319453" xr:uid="{00000000-0004-0000-0000-00003B000000}"/>
    <hyperlink ref="D30" r:id="rId53" display="https://my.zakupki.prom.ua/remote/dispatcher/state_contracting_view/7360644" xr:uid="{00000000-0004-0000-0000-00003C000000}"/>
    <hyperlink ref="B31" r:id="rId54" display="https://my.zakupki.prom.ua/remote/dispatcher/state_purchase_view/30408583" xr:uid="{00000000-0004-0000-0000-00003D000000}"/>
    <hyperlink ref="D31" r:id="rId55" display="https://my.zakupki.prom.ua/remote/dispatcher/state_contracting_view/10688598" xr:uid="{00000000-0004-0000-0000-00003E000000}"/>
    <hyperlink ref="B32" r:id="rId56" display="https://my.zakupki.prom.ua/remote/dispatcher/state_purchase_view/30407751" xr:uid="{00000000-0004-0000-0000-00003F000000}"/>
    <hyperlink ref="D32" r:id="rId57" display="https://my.zakupki.prom.ua/remote/dispatcher/state_contracting_view/10688376" xr:uid="{00000000-0004-0000-0000-000040000000}"/>
    <hyperlink ref="B33" r:id="rId58" display="https://my.zakupki.prom.ua/remote/dispatcher/state_purchase_view/26461119" xr:uid="{00000000-0004-0000-0000-000041000000}"/>
    <hyperlink ref="D33" r:id="rId59" display="https://my.zakupki.prom.ua/remote/dispatcher/state_contracting_view/8836200" xr:uid="{00000000-0004-0000-0000-000042000000}"/>
    <hyperlink ref="B34" r:id="rId60" display="https://my.zakupki.prom.ua/remote/dispatcher/state_purchase_view/32978152" xr:uid="{00000000-0004-0000-0000-000043000000}"/>
    <hyperlink ref="D34" r:id="rId61" display="https://my.zakupki.prom.ua/remote/dispatcher/state_contracting_view/11874996" xr:uid="{00000000-0004-0000-0000-000044000000}"/>
    <hyperlink ref="B35" r:id="rId62" display="https://my.zakupki.prom.ua/remote/dispatcher/state_purchase_view/25037626" xr:uid="{00000000-0004-0000-0000-000045000000}"/>
    <hyperlink ref="D35" r:id="rId63" display="https://my.zakupki.prom.ua/remote/dispatcher/state_contracting_view/8158871" xr:uid="{00000000-0004-0000-0000-000046000000}"/>
    <hyperlink ref="B36" r:id="rId64" display="https://my.zakupki.prom.ua/remote/dispatcher/state_purchase_view/28171940" xr:uid="{00000000-0004-0000-0000-000047000000}"/>
    <hyperlink ref="D36" r:id="rId65" display="https://my.zakupki.prom.ua/remote/dispatcher/state_contracting_view/9647385" xr:uid="{00000000-0004-0000-0000-000048000000}"/>
    <hyperlink ref="B37" r:id="rId66" display="https://my.zakupki.prom.ua/remote/dispatcher/state_purchase_view/31888262" xr:uid="{00000000-0004-0000-0000-000049000000}"/>
    <hyperlink ref="D37" r:id="rId67" display="https://my.zakupki.prom.ua/remote/dispatcher/state_contracting_view/11368942" xr:uid="{00000000-0004-0000-0000-00004A000000}"/>
    <hyperlink ref="B38" r:id="rId68" display="https://my.zakupki.prom.ua/remote/dispatcher/state_purchase_view/28033531" xr:uid="{00000000-0004-0000-0000-00004B000000}"/>
    <hyperlink ref="D38" r:id="rId69" display="https://my.zakupki.prom.ua/remote/dispatcher/state_contracting_view/9583237" xr:uid="{00000000-0004-0000-0000-00004C000000}"/>
    <hyperlink ref="B39" r:id="rId70" display="https://my.zakupki.prom.ua/remote/dispatcher/state_purchase_view/30404055" xr:uid="{00000000-0004-0000-0000-00004D000000}"/>
    <hyperlink ref="D39" r:id="rId71" display="https://my.zakupki.prom.ua/remote/dispatcher/state_contracting_view/10686405" xr:uid="{00000000-0004-0000-0000-00004E000000}"/>
    <hyperlink ref="B40" r:id="rId72" display="https://my.zakupki.prom.ua/remote/dispatcher/state_purchase_view/23115984" xr:uid="{00000000-0004-0000-0000-00004F000000}"/>
    <hyperlink ref="D40" r:id="rId73" display="https://my.zakupki.prom.ua/remote/dispatcher/state_contracting_view/7278608" xr:uid="{00000000-0004-0000-0000-000050000000}"/>
    <hyperlink ref="B41" r:id="rId74" display="https://my.zakupki.prom.ua/remote/dispatcher/state_purchase_view/31880995" xr:uid="{00000000-0004-0000-0000-000051000000}"/>
    <hyperlink ref="D41" r:id="rId75" display="https://my.zakupki.prom.ua/remote/dispatcher/state_contracting_view/11366078" xr:uid="{00000000-0004-0000-0000-000052000000}"/>
    <hyperlink ref="B42" r:id="rId76" display="https://my.zakupki.prom.ua/remote/dispatcher/state_purchase_view/28032302" xr:uid="{00000000-0004-0000-0000-000053000000}"/>
    <hyperlink ref="D42" r:id="rId77" display="https://my.zakupki.prom.ua/remote/dispatcher/state_contracting_view/9582418" xr:uid="{00000000-0004-0000-0000-000054000000}"/>
    <hyperlink ref="B43" r:id="rId78" display="https://my.zakupki.prom.ua/remote/dispatcher/state_purchase_view/28031173" xr:uid="{00000000-0004-0000-0000-000055000000}"/>
    <hyperlink ref="D43" r:id="rId79" display="https://my.zakupki.prom.ua/remote/dispatcher/state_contracting_view/9582057" xr:uid="{00000000-0004-0000-0000-000056000000}"/>
    <hyperlink ref="B44" r:id="rId80" display="https://my.zakupki.prom.ua/remote/dispatcher/state_purchase_view/30403014" xr:uid="{00000000-0004-0000-0000-000057000000}"/>
    <hyperlink ref="D44" r:id="rId81" display="https://my.zakupki.prom.ua/remote/dispatcher/state_contracting_view/10685939" xr:uid="{00000000-0004-0000-0000-000058000000}"/>
    <hyperlink ref="B45" r:id="rId82" display="https://my.zakupki.prom.ua/remote/dispatcher/state_purchase_view/32706240" xr:uid="{00000000-0004-0000-0000-000059000000}"/>
    <hyperlink ref="D45" r:id="rId83" display="https://my.zakupki.prom.ua/remote/dispatcher/state_contracting_view/11745613" xr:uid="{00000000-0004-0000-0000-00005A000000}"/>
    <hyperlink ref="B46" r:id="rId84" display="https://my.zakupki.prom.ua/remote/dispatcher/state_purchase_view/23510166" xr:uid="{00000000-0004-0000-0000-00005B000000}"/>
    <hyperlink ref="D46" r:id="rId85" display="https://my.zakupki.prom.ua/remote/dispatcher/state_contracting_view/7443108" xr:uid="{00000000-0004-0000-0000-00005C000000}"/>
    <hyperlink ref="B47" r:id="rId86" display="https://my.zakupki.prom.ua/remote/dispatcher/state_purchase_view/23139745" xr:uid="{00000000-0004-0000-0000-00005D000000}"/>
    <hyperlink ref="D47" r:id="rId87" display="https://my.zakupki.prom.ua/remote/dispatcher/state_contracting_view/7287453" xr:uid="{00000000-0004-0000-0000-00005E000000}"/>
    <hyperlink ref="B48" r:id="rId88" display="https://my.zakupki.prom.ua/remote/dispatcher/state_purchase_view/23705861" xr:uid="{00000000-0004-0000-0000-00005F000000}"/>
    <hyperlink ref="D48" r:id="rId89" display="https://my.zakupki.prom.ua/remote/dispatcher/state_contracting_view/7530867" xr:uid="{00000000-0004-0000-0000-000060000000}"/>
    <hyperlink ref="B49" r:id="rId90" display="https://my.zakupki.prom.ua/remote/dispatcher/state_purchase_view/32008768" xr:uid="{00000000-0004-0000-0000-000061000000}"/>
    <hyperlink ref="D49" r:id="rId91" display="https://my.zakupki.prom.ua/remote/dispatcher/state_contracting_view/11423673" xr:uid="{00000000-0004-0000-0000-000062000000}"/>
    <hyperlink ref="B50" r:id="rId92" display="https://my.zakupki.prom.ua/remote/dispatcher/state_purchase_view/23439484" xr:uid="{00000000-0004-0000-0000-000063000000}"/>
    <hyperlink ref="D50" r:id="rId93" display="https://my.zakupki.prom.ua/remote/dispatcher/state_contracting_view/7413238" xr:uid="{00000000-0004-0000-0000-000064000000}"/>
    <hyperlink ref="B51" r:id="rId94" display="https://my.zakupki.prom.ua/remote/dispatcher/state_purchase_view/25735067" xr:uid="{00000000-0004-0000-0000-000065000000}"/>
    <hyperlink ref="D51" r:id="rId95" display="https://my.zakupki.prom.ua/remote/dispatcher/state_contracting_view/8487229" xr:uid="{00000000-0004-0000-0000-000066000000}"/>
    <hyperlink ref="B52" r:id="rId96" display="https://my.zakupki.prom.ua/remote/dispatcher/state_purchase_view/23178601" xr:uid="{00000000-0004-0000-0000-000067000000}"/>
    <hyperlink ref="D52" r:id="rId97" display="https://my.zakupki.prom.ua/remote/dispatcher/state_contracting_view/7302566" xr:uid="{00000000-0004-0000-0000-000068000000}"/>
    <hyperlink ref="B53" r:id="rId98" display="https://my.zakupki.prom.ua/remote/dispatcher/state_purchase_view/30405864" xr:uid="{00000000-0004-0000-0000-000069000000}"/>
    <hyperlink ref="D53" r:id="rId99" display="https://my.zakupki.prom.ua/remote/dispatcher/state_contracting_view/10687333" xr:uid="{00000000-0004-0000-0000-00006A000000}"/>
    <hyperlink ref="B54" r:id="rId100" display="https://my.zakupki.prom.ua/remote/dispatcher/state_purchase_view/23646356" xr:uid="{00000000-0004-0000-0000-00006B000000}"/>
    <hyperlink ref="D54" r:id="rId101" display="https://my.zakupki.prom.ua/remote/dispatcher/state_contracting_view/7741584" xr:uid="{00000000-0004-0000-0000-00006C000000}"/>
    <hyperlink ref="B55" r:id="rId102" display="https://my.zakupki.prom.ua/remote/dispatcher/state_purchase_view/23250414" xr:uid="{00000000-0004-0000-0000-00006D000000}"/>
    <hyperlink ref="D55" r:id="rId103" display="https://my.zakupki.prom.ua/remote/dispatcher/state_contracting_view/7331548" xr:uid="{00000000-0004-0000-0000-00006E000000}"/>
    <hyperlink ref="B56" r:id="rId104" display="https://my.zakupki.prom.ua/remote/dispatcher/state_purchase_view/24997291" xr:uid="{00000000-0004-0000-0000-00006F000000}"/>
    <hyperlink ref="D56" r:id="rId105" display="https://my.zakupki.prom.ua/remote/dispatcher/state_contracting_view/8136204" xr:uid="{00000000-0004-0000-0000-000070000000}"/>
    <hyperlink ref="B57" r:id="rId106" display="https://my.zakupki.prom.ua/remote/dispatcher/state_purchase_view/31886981" xr:uid="{00000000-0004-0000-0000-000071000000}"/>
    <hyperlink ref="D57" r:id="rId107" display="https://my.zakupki.prom.ua/remote/dispatcher/state_contracting_view/11369499" xr:uid="{00000000-0004-0000-0000-000072000000}"/>
    <hyperlink ref="B58" r:id="rId108" display="https://my.zakupki.prom.ua/remote/dispatcher/state_purchase_view/33361865" xr:uid="{00000000-0004-0000-0000-000073000000}"/>
    <hyperlink ref="D58" r:id="rId109" display="https://my.zakupki.prom.ua/remote/dispatcher/state_contracting_view/12058909" xr:uid="{00000000-0004-0000-0000-000074000000}"/>
    <hyperlink ref="B59" r:id="rId110" display="https://my.zakupki.prom.ua/remote/dispatcher/state_purchase_view/23441712" xr:uid="{00000000-0004-0000-0000-000075000000}"/>
    <hyperlink ref="D59" r:id="rId111" display="https://my.zakupki.prom.ua/remote/dispatcher/state_contracting_view/7414160" xr:uid="{00000000-0004-0000-0000-000076000000}"/>
    <hyperlink ref="B60" r:id="rId112" display="https://my.zakupki.prom.ua/remote/dispatcher/state_purchase_view/31883997" xr:uid="{00000000-0004-0000-0000-000077000000}"/>
    <hyperlink ref="D60" r:id="rId113" display="https://my.zakupki.prom.ua/remote/dispatcher/state_contracting_view/11366961" xr:uid="{00000000-0004-0000-0000-000078000000}"/>
    <hyperlink ref="B61" r:id="rId114" display="https://my.zakupki.prom.ua/remote/dispatcher/state_purchase_view/32430825" xr:uid="{00000000-0004-0000-0000-000079000000}"/>
    <hyperlink ref="D61" r:id="rId115" display="https://my.zakupki.prom.ua/remote/dispatcher/state_contracting_view/11619025" xr:uid="{00000000-0004-0000-0000-00007A000000}"/>
    <hyperlink ref="B62" r:id="rId116" display="https://my.zakupki.prom.ua/remote/dispatcher/state_purchase_view/30392130" xr:uid="{00000000-0004-0000-0000-00007B000000}"/>
    <hyperlink ref="D62" r:id="rId117" display="https://my.zakupki.prom.ua/remote/dispatcher/state_contracting_view/10685129" xr:uid="{00000000-0004-0000-0000-00007C000000}"/>
    <hyperlink ref="B63" r:id="rId118" display="https://my.zakupki.prom.ua/remote/dispatcher/state_purchase_view/31885508" xr:uid="{00000000-0004-0000-0000-00007D000000}"/>
    <hyperlink ref="D63" r:id="rId119" display="https://my.zakupki.prom.ua/remote/dispatcher/state_contracting_view/11367718" xr:uid="{00000000-0004-0000-0000-00007E000000}"/>
    <hyperlink ref="B64" r:id="rId120" display="https://my.zakupki.prom.ua/remote/dispatcher/state_purchase_view/30404998" xr:uid="{00000000-0004-0000-0000-00007F000000}"/>
    <hyperlink ref="D64" r:id="rId121" display="https://my.zakupki.prom.ua/remote/dispatcher/state_contracting_view/10687043" xr:uid="{00000000-0004-0000-0000-000080000000}"/>
    <hyperlink ref="B65" r:id="rId122" display="https://my.zakupki.prom.ua/remote/dispatcher/state_purchase_view/23252175" xr:uid="{00000000-0004-0000-0000-000081000000}"/>
    <hyperlink ref="D65" r:id="rId123" display="https://my.zakupki.prom.ua/remote/dispatcher/state_contracting_view/7332348" xr:uid="{00000000-0004-0000-0000-000082000000}"/>
    <hyperlink ref="B66" r:id="rId124" display="https://my.zakupki.prom.ua/remote/dispatcher/state_purchase_view/25733755" xr:uid="{00000000-0004-0000-0000-000083000000}"/>
    <hyperlink ref="D66" r:id="rId125" display="https://my.zakupki.prom.ua/remote/dispatcher/state_contracting_view/8487186" xr:uid="{00000000-0004-0000-0000-000084000000}"/>
    <hyperlink ref="B67" r:id="rId126" display="https://my.zakupki.prom.ua/remote/dispatcher/state_purchase_view/30406732" xr:uid="{00000000-0004-0000-0000-000085000000}"/>
    <hyperlink ref="D67" r:id="rId127" display="https://my.zakupki.prom.ua/remote/dispatcher/state_contracting_view/10687717" xr:uid="{00000000-0004-0000-0000-000086000000}"/>
    <hyperlink ref="B68" r:id="rId128" display="https://my.zakupki.prom.ua/remote/dispatcher/state_purchase_view/30409182" xr:uid="{00000000-0004-0000-0000-000087000000}"/>
    <hyperlink ref="D68" r:id="rId129" display="https://my.zakupki.prom.ua/remote/dispatcher/state_contracting_view/10688923" xr:uid="{00000000-0004-0000-0000-000088000000}"/>
    <hyperlink ref="B69" r:id="rId130" display="https://my.zakupki.prom.ua/remote/dispatcher/state_purchase_view/14769252" xr:uid="{00000000-0004-0000-0000-000089000000}"/>
    <hyperlink ref="D69" r:id="rId131" display="https://my.zakupki.prom.ua/remote/dispatcher/state_contracting_view/3676568" xr:uid="{00000000-0004-0000-0000-00008A000000}"/>
    <hyperlink ref="B70" r:id="rId132" display="https://my.zakupki.prom.ua/remote/dispatcher/state_purchase_view/16684463" xr:uid="{00000000-0004-0000-0000-00008B000000}"/>
    <hyperlink ref="D70" r:id="rId133" display="https://my.zakupki.prom.ua/remote/dispatcher/state_contracting_view/4282444" xr:uid="{00000000-0004-0000-0000-00008C000000}"/>
    <hyperlink ref="B71" r:id="rId134" display="https://my.zakupki.prom.ua/remote/dispatcher/state_purchase_view/17209932" xr:uid="{00000000-0004-0000-0000-00008D000000}"/>
    <hyperlink ref="D71" r:id="rId135" display="https://my.zakupki.prom.ua/remote/dispatcher/state_contracting_view/4519708" xr:uid="{00000000-0004-0000-0000-00008E000000}"/>
    <hyperlink ref="B72" r:id="rId136" display="https://my.zakupki.prom.ua/remote/dispatcher/state_purchase_view/17705398" xr:uid="{00000000-0004-0000-0000-00008F000000}"/>
    <hyperlink ref="D72" r:id="rId137" display="https://my.zakupki.prom.ua/remote/dispatcher/state_contracting_view/4748748" xr:uid="{00000000-0004-0000-0000-000090000000}"/>
    <hyperlink ref="B73" r:id="rId138" display="https://my.zakupki.prom.ua/remote/dispatcher/state_purchase_view/18465862" xr:uid="{00000000-0004-0000-0000-000091000000}"/>
    <hyperlink ref="D73" r:id="rId139" display="https://my.zakupki.prom.ua/remote/dispatcher/state_contracting_view/5102534" xr:uid="{00000000-0004-0000-0000-000092000000}"/>
    <hyperlink ref="B74" r:id="rId140" display="https://my.zakupki.prom.ua/remote/dispatcher/state_purchase_view/20665107" xr:uid="{00000000-0004-0000-0000-000093000000}"/>
    <hyperlink ref="D74" r:id="rId141" display="https://my.zakupki.prom.ua/remote/dispatcher/state_contracting_view/6148672" xr:uid="{00000000-0004-0000-0000-000094000000}"/>
    <hyperlink ref="B75" r:id="rId142" display="https://my.zakupki.prom.ua/remote/dispatcher/state_purchase_view/16685236" xr:uid="{00000000-0004-0000-0000-000095000000}"/>
    <hyperlink ref="D75" r:id="rId143" display="https://my.zakupki.prom.ua/remote/dispatcher/state_contracting_view/4282231" xr:uid="{00000000-0004-0000-0000-000096000000}"/>
    <hyperlink ref="B76" r:id="rId144" display="https://my.zakupki.prom.ua/remote/dispatcher/state_purchase_view/17700347" xr:uid="{00000000-0004-0000-0000-000097000000}"/>
    <hyperlink ref="D76" r:id="rId145" display="https://my.zakupki.prom.ua/remote/dispatcher/state_contracting_view/4773551" xr:uid="{00000000-0004-0000-0000-000098000000}"/>
    <hyperlink ref="B77" r:id="rId146" display="https://my.zakupki.prom.ua/remote/dispatcher/state_purchase_view/17706538" xr:uid="{00000000-0004-0000-0000-000099000000}"/>
    <hyperlink ref="D77" r:id="rId147" display="https://my.zakupki.prom.ua/remote/dispatcher/state_contracting_view/4749076" xr:uid="{00000000-0004-0000-0000-00009A000000}"/>
    <hyperlink ref="B78" r:id="rId148" display="https://my.zakupki.prom.ua/remote/dispatcher/state_purchase_view/18671540" xr:uid="{00000000-0004-0000-0000-00009B000000}"/>
    <hyperlink ref="D78" r:id="rId149" display="https://my.zakupki.prom.ua/remote/dispatcher/state_contracting_view/5199808" xr:uid="{00000000-0004-0000-0000-00009C000000}"/>
    <hyperlink ref="B79" r:id="rId150" display="https://my.zakupki.prom.ua/remote/dispatcher/state_purchase_view/21663108" xr:uid="{00000000-0004-0000-0000-00009D000000}"/>
    <hyperlink ref="D79" r:id="rId151" display="https://my.zakupki.prom.ua/remote/dispatcher/state_contracting_view/6617396" xr:uid="{00000000-0004-0000-0000-00009E000000}"/>
    <hyperlink ref="B80" r:id="rId152" display="https://my.zakupki.prom.ua/remote/dispatcher/state_purchase_view/14621356" xr:uid="{00000000-0004-0000-0000-00009F000000}"/>
    <hyperlink ref="D80" r:id="rId153" display="https://my.zakupki.prom.ua/remote/dispatcher/state_contracting_view/3751194" xr:uid="{00000000-0004-0000-0000-0000A0000000}"/>
    <hyperlink ref="B81" r:id="rId154" display="https://my.zakupki.prom.ua/remote/dispatcher/state_purchase_view/16687101" xr:uid="{00000000-0004-0000-0000-0000A1000000}"/>
    <hyperlink ref="D81" r:id="rId155" display="https://my.zakupki.prom.ua/remote/dispatcher/state_contracting_view/4282016" xr:uid="{00000000-0004-0000-0000-0000A2000000}"/>
    <hyperlink ref="B82" r:id="rId156" display="https://my.zakupki.prom.ua/remote/dispatcher/state_purchase_view/18032430" xr:uid="{00000000-0004-0000-0000-0000A3000000}"/>
    <hyperlink ref="D82" r:id="rId157" display="https://my.zakupki.prom.ua/remote/dispatcher/state_contracting_view/4901270" xr:uid="{00000000-0004-0000-0000-0000A4000000}"/>
    <hyperlink ref="B83" r:id="rId158" display="https://my.zakupki.prom.ua/remote/dispatcher/state_purchase_view/15415274" xr:uid="{00000000-0004-0000-0000-0000A5000000}"/>
    <hyperlink ref="D83" r:id="rId159" display="https://my.zakupki.prom.ua/remote/dispatcher/state_contracting_view/3910117" xr:uid="{00000000-0004-0000-0000-0000A6000000}"/>
    <hyperlink ref="B84" r:id="rId160" display="https://my.zakupki.prom.ua/remote/dispatcher/state_purchase_view/17702249" xr:uid="{00000000-0004-0000-0000-0000A7000000}"/>
    <hyperlink ref="D84" r:id="rId161" display="https://my.zakupki.prom.ua/remote/dispatcher/state_contracting_view/4748864" xr:uid="{00000000-0004-0000-0000-0000A8000000}"/>
    <hyperlink ref="B85" r:id="rId162" display="https://my.zakupki.prom.ua/remote/dispatcher/state_purchase_view/20195876" xr:uid="{00000000-0004-0000-0000-0000A9000000}"/>
    <hyperlink ref="D85" r:id="rId163" display="https://my.zakupki.prom.ua/remote/dispatcher/state_contracting_view/5920999" xr:uid="{00000000-0004-0000-0000-0000AA000000}"/>
    <hyperlink ref="B86" r:id="rId164" display="https://my.zakupki.prom.ua/remote/dispatcher/state_purchase_view/19688001" xr:uid="{00000000-0004-0000-0000-0000AB000000}"/>
    <hyperlink ref="D86" r:id="rId165" display="https://my.zakupki.prom.ua/remote/dispatcher/state_contracting_view/5682565" xr:uid="{00000000-0004-0000-0000-0000AC000000}"/>
    <hyperlink ref="B87" r:id="rId166" display="https://my.zakupki.prom.ua/remote/dispatcher/state_purchase_view/19687341" xr:uid="{00000000-0004-0000-0000-0000AD000000}"/>
    <hyperlink ref="D87" r:id="rId167" display="https://my.zakupki.prom.ua/remote/dispatcher/state_contracting_view/5682420" xr:uid="{00000000-0004-0000-0000-0000AE000000}"/>
    <hyperlink ref="B88" r:id="rId168" display="https://my.zakupki.prom.ua/remote/dispatcher/state_purchase_view/21654276" xr:uid="{00000000-0004-0000-0000-0000AF000000}"/>
    <hyperlink ref="D88" r:id="rId169" display="https://my.zakupki.prom.ua/remote/dispatcher/state_contracting_view/6613221" xr:uid="{00000000-0004-0000-0000-0000B0000000}"/>
    <hyperlink ref="B89" r:id="rId170" display="https://my.zakupki.prom.ua/remote/dispatcher/state_purchase_view/16686353" xr:uid="{00000000-0004-0000-0000-0000B1000000}"/>
    <hyperlink ref="D89" r:id="rId171" display="https://my.zakupki.prom.ua/remote/dispatcher/state_contracting_view/4282404" xr:uid="{00000000-0004-0000-0000-0000B2000000}"/>
    <hyperlink ref="B90" r:id="rId172" display="https://my.zakupki.prom.ua/remote/dispatcher/state_purchase_view/17731455" xr:uid="{00000000-0004-0000-0000-0000B3000000}"/>
    <hyperlink ref="D90" r:id="rId173" display="https://my.zakupki.prom.ua/remote/dispatcher/state_contracting_view/4760645" xr:uid="{00000000-0004-0000-0000-0000B4000000}"/>
    <hyperlink ref="B91" r:id="rId174" display="https://my.zakupki.prom.ua/remote/dispatcher/state_purchase_view/21661427" xr:uid="{00000000-0004-0000-0000-0000B5000000}"/>
    <hyperlink ref="D91" r:id="rId175" display="https://my.zakupki.prom.ua/remote/dispatcher/state_contracting_view/6616219" xr:uid="{00000000-0004-0000-0000-0000B6000000}"/>
    <hyperlink ref="B92" r:id="rId176" display="https://my.zakupki.prom.ua/remote/dispatcher/state_purchase_view/18617552" xr:uid="{00000000-0004-0000-0000-0000B7000000}"/>
    <hyperlink ref="D92" r:id="rId177" display="https://my.zakupki.prom.ua/remote/dispatcher/state_contracting_view/5174189" xr:uid="{00000000-0004-0000-0000-0000B8000000}"/>
    <hyperlink ref="B93" r:id="rId178" display="https://my.zakupki.prom.ua/remote/dispatcher/state_purchase_view/18669108" xr:uid="{00000000-0004-0000-0000-0000B9000000}"/>
    <hyperlink ref="D93" r:id="rId179" display="https://my.zakupki.prom.ua/remote/dispatcher/state_contracting_view/5198533" xr:uid="{00000000-0004-0000-0000-0000BA000000}"/>
    <hyperlink ref="B94" r:id="rId180" display="https://my.zakupki.prom.ua/remote/dispatcher/state_purchase_view/14615973" xr:uid="{00000000-0004-0000-0000-0000BB000000}"/>
    <hyperlink ref="D94" r:id="rId181" display="https://my.zakupki.prom.ua/remote/dispatcher/state_contracting_view/3774384" xr:uid="{00000000-0004-0000-0000-0000BC000000}"/>
    <hyperlink ref="B95" r:id="rId182" display="https://my.zakupki.prom.ua/remote/dispatcher/state_purchase_view/15415989" xr:uid="{00000000-0004-0000-0000-0000BD000000}"/>
    <hyperlink ref="D95" r:id="rId183" display="https://my.zakupki.prom.ua/remote/dispatcher/state_contracting_view/3899212" xr:uid="{00000000-0004-0000-0000-0000BE000000}"/>
    <hyperlink ref="B96" r:id="rId184" display="https://my.zakupki.prom.ua/remote/dispatcher/state_purchase_view/21659379" xr:uid="{00000000-0004-0000-0000-0000BF000000}"/>
    <hyperlink ref="D96" r:id="rId185" display="https://my.zakupki.prom.ua/remote/dispatcher/state_contracting_view/6615439" xr:uid="{00000000-0004-0000-0000-0000C0000000}"/>
    <hyperlink ref="B97" r:id="rId186" display="https://my.zakupki.prom.ua/remote/dispatcher/state_purchase_view/21664781" xr:uid="{00000000-0004-0000-0000-0000C1000000}"/>
    <hyperlink ref="D97" r:id="rId187" display="https://my.zakupki.prom.ua/remote/dispatcher/state_contracting_view/6617560" xr:uid="{00000000-0004-0000-0000-0000C2000000}"/>
    <hyperlink ref="B98" r:id="rId188" display="https://my.zakupki.prom.ua/remote/dispatcher/state_purchase_view/20424747" xr:uid="{00000000-0004-0000-0000-0000C3000000}"/>
    <hyperlink ref="D98" r:id="rId189" display="https://my.zakupki.prom.ua/remote/dispatcher/state_contracting_view/6031612" xr:uid="{00000000-0004-0000-0000-0000C4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2023-02-01T14:29:12Z</dcterms:created>
  <dcterms:modified xsi:type="dcterms:W3CDTF">2023-02-01T12:41:14Z</dcterms:modified>
  <cp:category/>
</cp:coreProperties>
</file>