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ІДКРИТІ ДАННІ 2023\"/>
    </mc:Choice>
  </mc:AlternateContent>
  <bookViews>
    <workbookView xWindow="0" yWindow="0" windowWidth="28800" windowHeight="12330"/>
  </bookViews>
  <sheets>
    <sheet name="Sheet" sheetId="1" r:id="rId1"/>
  </sheets>
  <definedNames>
    <definedName name="_xlnm._FilterDatabase" localSheetId="0" hidden="1">Sheet!$A$1:$L$43</definedName>
  </definedNames>
  <calcPr calcId="162913"/>
</workbook>
</file>

<file path=xl/calcChain.xml><?xml version="1.0" encoding="utf-8"?>
<calcChain xmlns="http://schemas.openxmlformats.org/spreadsheetml/2006/main">
  <c r="A43" i="1" l="1"/>
  <c r="A42" i="1"/>
  <c r="J41" i="1"/>
  <c r="A41" i="1"/>
  <c r="J40" i="1"/>
  <c r="A40" i="1"/>
  <c r="J39" i="1"/>
  <c r="A39" i="1"/>
  <c r="J38" i="1"/>
  <c r="A38" i="1"/>
  <c r="J37" i="1"/>
  <c r="A37" i="1"/>
  <c r="J36" i="1"/>
  <c r="A36" i="1"/>
  <c r="J35" i="1"/>
  <c r="A35" i="1"/>
  <c r="J34" i="1"/>
  <c r="A34" i="1"/>
  <c r="J33" i="1"/>
  <c r="A33" i="1"/>
  <c r="J32" i="1"/>
  <c r="A32" i="1"/>
  <c r="J31" i="1"/>
  <c r="A31" i="1"/>
  <c r="J30" i="1"/>
  <c r="A30" i="1"/>
  <c r="J29" i="1"/>
  <c r="A29" i="1"/>
  <c r="J28" i="1"/>
  <c r="A28" i="1"/>
  <c r="J27" i="1"/>
  <c r="A27" i="1"/>
  <c r="J26" i="1"/>
  <c r="A26" i="1"/>
  <c r="A25" i="1"/>
  <c r="J24" i="1"/>
  <c r="A24" i="1"/>
  <c r="J23" i="1"/>
  <c r="A23" i="1"/>
  <c r="J22" i="1"/>
  <c r="A22" i="1"/>
  <c r="J21" i="1"/>
  <c r="A21" i="1"/>
  <c r="J20" i="1"/>
  <c r="A20" i="1"/>
  <c r="J19" i="1"/>
  <c r="A19" i="1"/>
  <c r="J18" i="1"/>
  <c r="A18" i="1"/>
  <c r="J17" i="1"/>
  <c r="A17" i="1"/>
  <c r="J16" i="1"/>
  <c r="A16" i="1"/>
  <c r="J15" i="1"/>
  <c r="A15" i="1"/>
  <c r="J14" i="1"/>
  <c r="A14" i="1"/>
  <c r="J13" i="1"/>
  <c r="A13" i="1"/>
  <c r="J12" i="1"/>
  <c r="A12" i="1"/>
  <c r="J11" i="1"/>
  <c r="A11" i="1"/>
  <c r="J10" i="1"/>
  <c r="A10" i="1"/>
  <c r="A9" i="1"/>
  <c r="A8" i="1"/>
  <c r="A7" i="1"/>
  <c r="J6" i="1"/>
  <c r="A6" i="1"/>
  <c r="A5" i="1"/>
  <c r="A4" i="1"/>
  <c r="J3" i="1"/>
  <c r="A3" i="1"/>
  <c r="A2" i="1"/>
</calcChain>
</file>

<file path=xl/sharedStrings.xml><?xml version="1.0" encoding="utf-8"?>
<sst xmlns="http://schemas.openxmlformats.org/spreadsheetml/2006/main" count="390" uniqueCount="157">
  <si>
    <t xml:space="preserve"> 33120000-7 Системи реєстрації медичної інформації та дослідне обладнання (33121500-9- Електрокардіографи.) Електрокардіограф  12-ти канальний.</t>
  </si>
  <si>
    <t xml:space="preserve"> Система забору капілярної крові для гематологічних досліджень.</t>
  </si>
  <si>
    <t>01995663</t>
  </si>
  <si>
    <t>04725941</t>
  </si>
  <si>
    <t>09310000-5 «Електрична енергія».</t>
  </si>
  <si>
    <t>09310000-5 Електрична енергія</t>
  </si>
  <si>
    <t xml:space="preserve">15880000-0 - Спеціальні продукти харчування, збагачені поживними речовинами. (15884000-8 — Продукти дитячого харчування ) Суміш суха молочна  (від 0-6 міс.). Суміш суха молочна  ( від 6 міс. до 12 міс.).
</t>
  </si>
  <si>
    <t>15880000-0 Спеціальні продукти харчування, збагачені поживними речовинами</t>
  </si>
  <si>
    <t>15880000-0 – «Спеціальні продукти харчування, збагачені поживними речовинами» Лікувальна суміш МD мил ФКУ-3*.</t>
  </si>
  <si>
    <t>1759701761</t>
  </si>
  <si>
    <t>2014700277</t>
  </si>
  <si>
    <t>2022</t>
  </si>
  <si>
    <t>2204925665</t>
  </si>
  <si>
    <t>30190000-7 - Офісне устаткування та приладдя різне (30197630-1 Папір для друку). Папір офісний призначений для друку та копіюванні на лазерній та струменевій техніці (принтерах), білий, формат А4.:Папір офісний призначений для друку та копіюванні на лазерній та струменевій техніці (принтерах), білий, формат А4.</t>
  </si>
  <si>
    <t>30190000-7 - Офісне устаткування та приладдя різне. 30192700-8 Канцелярські товари.:30190000-7 - Офісне устаткування та приладдя різне. 30192700-8 Канцелярські товари.</t>
  </si>
  <si>
    <t>30190000-7 Офісне устаткування та приладдя різне</t>
  </si>
  <si>
    <t>3102311431</t>
  </si>
  <si>
    <t>31348357</t>
  </si>
  <si>
    <t>33110000-4 Візуалізаційне обладнання для потреб медицини, стоматології та ветеринарної медицини</t>
  </si>
  <si>
    <t>33110000-4 Візуалізаційне обладнання для потреб медицини, стоматології та ветеринарної медицини, 33112000-8 - Візуалізаційне обладнання з використанням ехографії, ультразвуку чи доплерографії. Система ультразвукової діагностики, в тому числі датчики.:33110000-4 Візуалізаційне обладнання для потреб медицини, стоматології та ветеринарної медицини, 33112000-8 - Візуалізаційне обладнання з використанням ехографії, ультразвуку чи доплерографії. Система ультразвукової діагностики, в тому числі датчики.</t>
  </si>
  <si>
    <t>33120000-7 Системи реєстрації медичної інформації та дослідне обладнання</t>
  </si>
  <si>
    <t>33120000-7 Системи реєстрації медичної інформації та дослідне обладнання (33121500-9- Електрокардіографи.)  Електрокардіограф  12-ти канальний згідно медико-технічних вимог.</t>
  </si>
  <si>
    <t>33120000-7 Системи реєстрації медичної інформації та дослідне обладнання. Глюкометр з голосовим супроводом.</t>
  </si>
  <si>
    <t>33140000-3 - Медичні матеріали. Калоприймач для кишкової стоми відкритого типу, однокомпонентний. Калоприймач для кишкової стоми відкритого типу, багатокомпонентний. Клейова пластина остоми. Мішок уростомний багатокомпонентний.:Калоприймач для кишкової стоми відкритого типу, однокомпонентний. Калоприймач для кишкової стоми відкритого типу, багатокомпонентний. Клейова пластина остоми. Мішок уростомний багатокомпонентний.</t>
  </si>
  <si>
    <t>33140000-3 Медичні матеріали</t>
  </si>
  <si>
    <t>33140000-3 Медичні матеріали. Cкарифікатор для крові стальний з центральною голкою, № 200. Ланцет автоматичний медичний (універсальний), № 200. Контейнер для збору сечі, 60 мл. Серветка спиртова, № 100. Серветки марлеві медичні, 5х5см, № 2. Бинт марлевий медичний нестерильний 7м х 14см. Бинт марлевий медичний нестерильний 5м х 10см. Серветка марлева медична, стерильна, 16 см х14 см, чотиришарова, № 1. Пластир бактерицидний дитячий, № 100. Пластир бактерицидний, № 100. Пластир для фіксації катетера внутрішньовенного. Шприц 10,0 мл. Шприц 20,0 мл. Канюля внутрішньовенна одноразового використання, з ін’єкційним клапаном / з крильцями та ін’єкційним клапаном, розмір G-16. Канюля внутрішньовенна одноразового використання, з ін’єкційним клапаном / з крильцями та ін’єкційним клапаном, розмір G-18. Канюля внутрішньовенна одноразового використання, з ін’єкційним клапаном / з крильцями та ін’єкційним клапаном, розмір G-20. Канюля внутрішньовенна одноразового використання, з ін’єкційним клапаном / з крильцями та ін’єкційним клапаном, розмір G-22. Канюля внутрішньовенна одноразового використання, з ін’єкційним клапаном / з крильцями та ін’єкційним клапаном, розмір G-24. Система інфузійна для вливання інфузійних розчинів (з металевою голкою). Рукавички оглядові не стерильні нітрилові, розмір М. Рукавички оглядові не стерильні нітрилові, розмір L. Рукавички оглядові стерильні нітрилові, з високим ступенем захисту, без пудри, розмір М. Простирадло одноразове 0,6-100 м.</t>
  </si>
  <si>
    <t>33140000-3 Медичні матеріали. Набір гінекологічний одноразовий. Гель для УЗД.:33140000-3 Медичні матеріали. Набір гінекологічний одноразовий. Гель для УЗД.</t>
  </si>
  <si>
    <t>33160000-9 Устаткування для операційних блоків</t>
  </si>
  <si>
    <t>33160000-9 – Устаткування для операційних блоків. Кольпоскоп згідно медико-технічних вимог.</t>
  </si>
  <si>
    <t>33180000-5 Апаратура для підтримування фізіологічних функцій організму</t>
  </si>
  <si>
    <t>33180000-5 — Апаратура для підтримування фізіологічних функцій організму. («33182100-0» - Дефібрилятори). Дефібрилятор згідно медико-технічних вимог.</t>
  </si>
  <si>
    <t>33190000-8 - Медичне обладнання та вироби медичного призначення різні. (33192500-7 Пробірки).
Система забору капілярної крові для гематологічних досліджень.</t>
  </si>
  <si>
    <t>33190000-8 - Медичне обладнання та вироби медичного призначення різні. (33192500-7 Пробірки). Система забору капілярної крові для гематологічних досліджень.</t>
  </si>
  <si>
    <t>33190000-8 Медичне обладнання та вироби медичного призначення різні</t>
  </si>
  <si>
    <t>33190000-8 Медичне обладнання та вироби медичного призначення різні. Монітор фетальний згідно медико-технічних вимог. Аспіратор медичний портативний згідно медико-технічних вимог. Шприцевий насос згідно медико-технічних вимог.</t>
  </si>
  <si>
    <t>33600000-6 Фармацевтична продукція</t>
  </si>
  <si>
    <t xml:space="preserve">33600000-6 – «Фармацевтична продукція»  АРАНЕСП / Darbepoetin alfa
</t>
  </si>
  <si>
    <t>33600000-6 – «Фармацевтична продукція». АРАНЕСП / Darbepoetin alfa. МИРЦЕРА / Methoxy polyethylene glycol-epoetin beta.</t>
  </si>
  <si>
    <t>33600000-6 – «Фармацевтична продукція». ТУБЕРКУЛІН ППД RT 23 SSI /Туберкулін- розчин для ін’єкцій 2 ТО/0,1 мл.</t>
  </si>
  <si>
    <t>33690000-3 Лікарські засоби різні</t>
  </si>
  <si>
    <t>33690000-3 Лікарські засоби різні. (33696500-0  -  Лабораторні реактиви.) Розчинник, 20 л. Лізуючий реагент, 1 л. Очищуючий розчин, 1 л. Гіпохлоритний Очищуючий Реагент, 1 л. Буфер фосфатний для аналізаторів Ексан 5 фл/уп. Калібратор глюкози 10 ммоль/л-5мл. Мембрана  глюкозооксидазна  для аналізатора глюкози ЕКСАН, 5 шт/уп. Суха сироватка Біоконт С, фасування 5 флаконів по 3,0 мл, для аналізатора глюкози Ексан. Розчин ізотонічний 20 л. Лізуючий реагент, 500 мл. Набір промивного розчину, 12 х 17 мл. Ферментний очищуючий розчин, 100 мл. Очищуючий реагент, 20 л. Трубка силіконова, 3 м.</t>
  </si>
  <si>
    <t xml:space="preserve">33690000-3 Лікарські засоби різні. (33696500-0 - Лабораторні реактиви)
  Розчинник, 20 л., Лізуючий реагент, 1 л., Очищуючий розчин, 1 л., Гіпохлоритний Очищуючий Реагент, 1 л., Мембрана  глюкозооксидазна  для аналізатора глюкози ЕКСАН, 5 шт/уп., Розчин ізотонічний 20 л., Лізуючий реагент, 500 мл., Набір промивного розчину, 12 х 17 мл., Очищуючий реагент, 20 л.
</t>
  </si>
  <si>
    <t>33690000-3 Лікарські засоби різні. (33696500-0 - Лабораторні реактиви). Глікогемоглобін Набір контролей. Глікогемоглобін Набір реагентів. Розчин для очистки, фасування 50мл.</t>
  </si>
  <si>
    <t xml:space="preserve">33696500-0  -  Лабораторні реактиви.
Глікогемоглобін Набір контролей. Глікогемоглобін Набір реагентів. Розчин для очистки, фасування: 50мл. 
</t>
  </si>
  <si>
    <t>33696500-0  -  Лабораторні реактиви. Контроль гематологічний Diacon 3 норма, DN35002-SET для Abacus 3 CT - система закритого типу.</t>
  </si>
  <si>
    <t>33696500-0 Лабораторні реактиви</t>
  </si>
  <si>
    <t>33700000-7 Засоби особистої гігієни</t>
  </si>
  <si>
    <t>33700000-7 — Засоби особистої гігієни, Підгузки для дорослих, Розмір Extra Plus М пакування  30 штук в упаковці. Підгузки для дорослих, Розмір Extra Plus L пакування  30 штук в упаковці. Підгузки для дорослих розмір XL (30 штук/уп). Пелюшка  поглинаюча, розмір 60х90 см пакування 30 штук.</t>
  </si>
  <si>
    <t xml:space="preserve">33700000-7 — Засоби особистої гігієни. Калоприймач двокомпонентний, мішок 1693, діаметр 50 мм, №30. Калоприймач  стомічний двокомпонентний пластина 1779, №5. Калоприймач однокомпонентний 17500, №30. Сечоприймач  750  мл.
</t>
  </si>
  <si>
    <t xml:space="preserve">33700000-7 — Засоби особистої гігієни. Калоприймач однокомпонентний 17500, №30. Калоприймач стомічний однокомпонентний відкритий №15570. Калоприймач двокомпонентний, мішок 1693, діаметр 50 мм, №30. Калоприймач  стомічний двокомпонентний пластина 1779, №5. Калоприймач стомичий двокомпонентний, мішок №13985, №30. Калоприймач двокомпонентний, пластина №46759, №4. Калоприймач стомічний двокомпонентний УРО 1758, №20. Калоприймач стомічний двокомпонентний. Пластина 13181, № 5. 
</t>
  </si>
  <si>
    <t>33700000-7 — Засоби особистої гігієни. Паста герметизуюча, 60 г. Абсорбуючий порошок (пудра).</t>
  </si>
  <si>
    <t>33700000-7 — Засоби особистої гігієни. Паста герметизуюча, 60 г. Абсорбуючий порошок (пудра). Пелюшка  поглинаюча, розмір 60х90 см. Пакування 30 штук.</t>
  </si>
  <si>
    <t>33700000-7 — Засоби особистої гігієни. Підгузник для дітей 7-18 кг (72шт/уп). Підгузник для дітей 11-25 кг (30шт/уп).  Підгузник для дітей 15-30 кг (30шт/уп). Підгузки розмір XS (10 штук/уп). Підгузки для дорослих розмір S (30 штук/уп). Підгузки для дорослих, розмір Extra Plus М пакування 30 штук в упаковці. Підгузки для дорослих, розмір Extra Plus L пакування 30 штук в упаковці. Підгузки для дорослих розмір XL (30 шт/уп).</t>
  </si>
  <si>
    <t>33750000-2 Засоби для догляду за малюками</t>
  </si>
  <si>
    <t>33750000-2-Засоби для догляду за малюками. (33751000-9-Підгузки). Підгузки дитячі  8-18кг.  Підгузки дитячі 11-25 кг. Підгузки дитячі 15-30 кг. Підгузки для дорослих, розмір M. Підгузки для дорослих, розмір L. Підгузки для дорослих, розмір XL.:Підгузки дитячі  8-18кг.  Підгузки дитячі 11-25 кг. Підгузки дитячі 15-30 кг. Підгузки для дорослих, розмір M. Підгузки для дорослих, розмір L. Підгузки для дорослих, розмір XL.</t>
  </si>
  <si>
    <t>3416705054</t>
  </si>
  <si>
    <t>3550502015</t>
  </si>
  <si>
    <t>37899694</t>
  </si>
  <si>
    <t>38517622</t>
  </si>
  <si>
    <t>39151000-5 Меблі різні</t>
  </si>
  <si>
    <t>39151000-5 Меблі різні. Cтіл лікаря /медсестри., Тумба до столу лікаря/медсестри., Шафа з полицями для архіву., Шафа з полицями для архіву., Шафа з полицями для архіву., Шафа з полицями., Шафа з полицями 2-х дверна., Шафа для одягу персоналу., Антрисоль 2-х дверна з полицею., Шафа для верхнього одягу пацієнтів.,  Шафа для верхнього одягу пацієнтів.,  Шафа –органайзер., Крісло для персоналу., Тумба., Банкетка зі спинкою тримісна., Банкетка зі спинкою  п’ятимісна., Лавка в стилі Лофт  зі столиком 2200х600х850Н., Лавка в стилі Лофт  зі столиком 5200х600х850Н., Лавка в стилі Лофт  зі столиком 3650х600х850Н., Лавка в стилі Лофт 2100х600х850Н.,   Лавка в стилі Лофт  зі столиком 3500х600х850Н., Лавка в стилі Лофт  3000х600х850Н., Лавка в стилі Лофт  з двома столиками 4050х600х850Н., Бізіборд по методиці Монтессорі.</t>
  </si>
  <si>
    <t>40091017</t>
  </si>
  <si>
    <t>41136522</t>
  </si>
  <si>
    <t>41436140</t>
  </si>
  <si>
    <t>42082379</t>
  </si>
  <si>
    <t>43197388</t>
  </si>
  <si>
    <t>43481656</t>
  </si>
  <si>
    <t>43808856</t>
  </si>
  <si>
    <t>43977041</t>
  </si>
  <si>
    <t>44276769</t>
  </si>
  <si>
    <t>45000000-7 	Будівельні роботи та поточний ремонт. Поточний ремонт ганку та приміщень кабінетів на 1 поверсі КНП “ДЦПМСД № 5” ДМР за адресою: м. Дніпро, вул. Велика Діївська, 111.</t>
  </si>
  <si>
    <t>45000000-7 Будівельні роботи та поточний ремонт</t>
  </si>
  <si>
    <t>45312200-9 Встановлення систем охоронної сигналізації</t>
  </si>
  <si>
    <t>45312200-9 Встановлення систем охоронної сигналізації. Встановлення систем охоронної сигналізації в КНП “ДЦПМСД № 5” ДМР за адресою: м. Дніпро, вул. Велика Діївська, 111.</t>
  </si>
  <si>
    <t>71630000-3 - Послуги з технічного огляду та випробовувань. Проведення повірки медичного обладнання у 2022 р.: Проведення повірки медичного обладнання у 2022 р.</t>
  </si>
  <si>
    <t>71630000-3 Послуги з технічного огляду та випробовувань</t>
  </si>
  <si>
    <t>85140000-2 Послуги у сфері охорони здоров’я різні</t>
  </si>
  <si>
    <t>«33120000-7	Системи реєстрації медичної інформації та дослідне обладнання»  (33124131-2 Індикаторні смужки). Тест смужки для сечового аналізатора  Strip Reader 40 (100 шт. в уп). Реагентні смужки до аналізатору сечі Dirui H-100 (100 шт/уп)</t>
  </si>
  <si>
    <t>«33120000-7	Системи реєстрації медичної інформації та дослідне обладнання»  (33124131-2 Індикаторні смужки). Тест смужки для сечового аналізатора  Strip Reader 40 (100 шт. в уп)., Реагентні смужки до аналізатору сечі Dirui H-100 (100 шт/уп)., Тест для діагностики ВІЛ-інфекції ВІЛ., Одноступеневий ультра тест на поверхневий антиген гепатиту В., Одноступеневий тест на вірус гепатиту С.</t>
  </si>
  <si>
    <t xml:space="preserve">«33120000-7	Системи реєстрації медичної інформації та дослідне обладнання»  (33124131-2 Індикаторні смужки). Тест-система на визначення міоглобіну/KK MB/тропоніну I Cardio Combo №1. Тест на вагітність (смужка) №1. Гепатит В Тест для діагностики вірусного гепатиту В №1. Тест-система для виявлення вірусу гепатиту С  HСV №1. Тест смужки для вимірювання рівня холестерину в крові (25 шт). Тест смужки  для вимірювання  глюкози в крові (50 шт/уп).  Тест для діагностики ВІЛ-інфекції ВІЛ*. Тест-система для виявлення ВІЛ 1 та 2 типів HІV ½ №1*.
</t>
  </si>
  <si>
    <t>ЄДРПОУ організатора</t>
  </si>
  <si>
    <t>ЄДРПОУ переможця</t>
  </si>
  <si>
    <t>Ідентифікатор закупівлі</t>
  </si>
  <si>
    <t>Відкриті торги</t>
  </si>
  <si>
    <t>Відкриті торги з особливостями</t>
  </si>
  <si>
    <t>ДП Дніпропетровський регіональний державний науково-технічний центр стандартизації, метрології та сертифікації</t>
  </si>
  <si>
    <t>КОМУНАЛЬНЕ НЕКОМЕРЦІЙНЕ ПІДПРИЄМСТВО "ДНІПРОВСЬКИЙ ЦЕНТР ПЕРВИННОЇ МЕДИКО-САНІТАРНОЇ ДОПОМОГИ № 5" ДНІПРОВСЬКОЇ МІСЬКОЇ РАДИ</t>
  </si>
  <si>
    <t>КОМУНАЛЬНЕ ПІДПРИЄМСТВО "АВТОПІДПРИЄМСТВО САНІТАРНОГО ТРАНСПОРТУ" ДНІПРОВСЬКОЇ МІСЬКОЇ РАДИ</t>
  </si>
  <si>
    <t>Класифікатор</t>
  </si>
  <si>
    <t>ЛЯШУК ДМИТРО СЕРГІЙОВИЧ</t>
  </si>
  <si>
    <t>Номер договору</t>
  </si>
  <si>
    <t>Організатор</t>
  </si>
  <si>
    <t>ПРИВАТНЕ ПІДПРИЄМСТВО "ДЕЛЬТА-ОХОРОНА"</t>
  </si>
  <si>
    <t>Переговорна процедура</t>
  </si>
  <si>
    <t>Посилання на редукціон</t>
  </si>
  <si>
    <t>Річний план на</t>
  </si>
  <si>
    <t>Сума укладеного договору</t>
  </si>
  <si>
    <t>ТОВ "АТОМ-Т"</t>
  </si>
  <si>
    <t>ТОВ "СТМ-Фарм"</t>
  </si>
  <si>
    <t>ТОВ "УКРСТРОЙДНІПРО"</t>
  </si>
  <si>
    <t>ТОВ "ФАРМАСТОК"</t>
  </si>
  <si>
    <t>ТОВ ХЕЛСІМЕД</t>
  </si>
  <si>
    <t>ТОВ ЮР-ТВІН</t>
  </si>
  <si>
    <t>ТОВАРИСТВО З ОБМЕЖЕНОЮ ВІДПОВІДАЛЬНІСТЮ "ДИРЕКТ ОФІС СЕРВІС"</t>
  </si>
  <si>
    <t>ТОВАРИСТВО З ОБМЕЖЕНОЮ ВІДПОВІДАЛЬНІСТЮ "ДНІПРОВСЬКІ ЕНЕРГЕТИЧНІ ПОСЛУГИ"</t>
  </si>
  <si>
    <t>ТОВАРИСТВО З ОБМЕЖЕНОЮ ВІДПОВІДАЛЬНІСТЮ "Торгово-Виробнича Група Український папір"</t>
  </si>
  <si>
    <t>Тип процедури</t>
  </si>
  <si>
    <t>Товариство з обмеженою відповідальністю "УКР ДІАГНОСТИКА"</t>
  </si>
  <si>
    <t>Узагальнена назва закупівлі</t>
  </si>
  <si>
    <t>ФОП "ЧУМАК ВАЛЕРІЙ ВАСИЛЬОВИЧ "</t>
  </si>
  <si>
    <t>ФОП Антонов Сергій Олександрович</t>
  </si>
  <si>
    <t>ФОП Диханова  Світлана Вікторівна</t>
  </si>
  <si>
    <t>ФОП ЛУПИКОВ ВЛАДИСЛАВ СЕРГІЙОВИЧ</t>
  </si>
  <si>
    <t>Фактичний переможець</t>
  </si>
  <si>
    <t>ЧЕРНИШОВА ГАЛИНА ІВАНІВНА</t>
  </si>
  <si>
    <t>послуги спеціалізованого санітарного транспорту</t>
  </si>
  <si>
    <t>№ 10</t>
  </si>
  <si>
    <t>№ 11</t>
  </si>
  <si>
    <t>№ 14-0/13490 П</t>
  </si>
  <si>
    <t>№ 15</t>
  </si>
  <si>
    <t>№ 16</t>
  </si>
  <si>
    <t>№ 16/22</t>
  </si>
  <si>
    <t>№ 17</t>
  </si>
  <si>
    <t>№ 19</t>
  </si>
  <si>
    <t>№ 20</t>
  </si>
  <si>
    <t>№ 21</t>
  </si>
  <si>
    <t>№ 36</t>
  </si>
  <si>
    <t>№ 37</t>
  </si>
  <si>
    <t>№ 4</t>
  </si>
  <si>
    <t>№ 43</t>
  </si>
  <si>
    <t>№ 440</t>
  </si>
  <si>
    <t>№ 45</t>
  </si>
  <si>
    <t>№ 47</t>
  </si>
  <si>
    <t>№ 49</t>
  </si>
  <si>
    <t>№ 5</t>
  </si>
  <si>
    <t>№ 53</t>
  </si>
  <si>
    <t>№ 54</t>
  </si>
  <si>
    <t>№ 55</t>
  </si>
  <si>
    <t>№ 56001</t>
  </si>
  <si>
    <t>№ 58</t>
  </si>
  <si>
    <t>№ 6</t>
  </si>
  <si>
    <t>№ 60</t>
  </si>
  <si>
    <t>№ 61</t>
  </si>
  <si>
    <t>№ 62</t>
  </si>
  <si>
    <t>№ 63</t>
  </si>
  <si>
    <t>№ 64</t>
  </si>
  <si>
    <t>№ 65</t>
  </si>
  <si>
    <t>№ 66</t>
  </si>
  <si>
    <t>№ 67</t>
  </si>
  <si>
    <t>№ 7</t>
  </si>
  <si>
    <t>№ 76</t>
  </si>
  <si>
    <t>№ 83</t>
  </si>
  <si>
    <t>№ 9</t>
  </si>
  <si>
    <t>№ 92</t>
  </si>
  <si>
    <t>№ 93</t>
  </si>
  <si>
    <t>№ 99</t>
  </si>
  <si>
    <t>№35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</si>
</sst>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auctions.prozorro.gov.ua/tenders/b7ee89117ba94051908f983569533ed0" TargetMode="External"/><Relationship Id="rId21" Type="http://schemas.openxmlformats.org/officeDocument/2006/relationships/hyperlink" Target="https://my.zakupki.prom.ua/remote/dispatcher/state_purchase_view/37775323" TargetMode="External"/><Relationship Id="rId42" Type="http://schemas.openxmlformats.org/officeDocument/2006/relationships/hyperlink" Target="https://my.zakupki.prom.ua/remote/dispatcher/state_purchase_view/36458798" TargetMode="External"/><Relationship Id="rId47" Type="http://schemas.openxmlformats.org/officeDocument/2006/relationships/hyperlink" Target="https://auctions.prozorro.gov.ua/tenders/a0a44f0ed494460ca79f4906498e853e" TargetMode="External"/><Relationship Id="rId63" Type="http://schemas.openxmlformats.org/officeDocument/2006/relationships/hyperlink" Target="https://auctions.prozorro.gov.ua/tenders/d7d17d117808482988a7527869f2676c" TargetMode="External"/><Relationship Id="rId68" Type="http://schemas.openxmlformats.org/officeDocument/2006/relationships/hyperlink" Target="https://my.zakupki.prom.ua/remote/dispatcher/state_purchase_view/34537172" TargetMode="External"/><Relationship Id="rId2" Type="http://schemas.openxmlformats.org/officeDocument/2006/relationships/hyperlink" Target="https://my.zakupki.prom.ua/remote/dispatcher/state_purchase_view/38672157" TargetMode="External"/><Relationship Id="rId16" Type="http://schemas.openxmlformats.org/officeDocument/2006/relationships/hyperlink" Target="https://auctions.prozorro.gov.ua/tenders/1a953644e3d245f89aa3397eb710dd52" TargetMode="External"/><Relationship Id="rId29" Type="http://schemas.openxmlformats.org/officeDocument/2006/relationships/hyperlink" Target="https://my.zakupki.prom.ua/remote/dispatcher/state_purchase_view/37691862" TargetMode="External"/><Relationship Id="rId11" Type="http://schemas.openxmlformats.org/officeDocument/2006/relationships/hyperlink" Target="https://my.zakupki.prom.ua/remote/dispatcher/state_purchase_view/37971958" TargetMode="External"/><Relationship Id="rId24" Type="http://schemas.openxmlformats.org/officeDocument/2006/relationships/hyperlink" Target="https://auctions.prozorro.gov.ua/tenders/ca8b5b8643b24a2c9012f751bd1a0ca5" TargetMode="External"/><Relationship Id="rId32" Type="http://schemas.openxmlformats.org/officeDocument/2006/relationships/hyperlink" Target="https://auctions.prozorro.gov.ua/tenders/614e85e5820c450ca976f2aa75a931a4" TargetMode="External"/><Relationship Id="rId37" Type="http://schemas.openxmlformats.org/officeDocument/2006/relationships/hyperlink" Target="https://my.zakupki.prom.ua/remote/dispatcher/state_purchase_view/36828581" TargetMode="External"/><Relationship Id="rId40" Type="http://schemas.openxmlformats.org/officeDocument/2006/relationships/hyperlink" Target="https://auctions.prozorro.gov.ua/tenders/a59c8b5d1749438f9e2b36cd991f77d2" TargetMode="External"/><Relationship Id="rId45" Type="http://schemas.openxmlformats.org/officeDocument/2006/relationships/hyperlink" Target="https://auctions.prozorro.gov.ua/tenders/692ad5358830431a8c7dd5269d9f52ab" TargetMode="External"/><Relationship Id="rId53" Type="http://schemas.openxmlformats.org/officeDocument/2006/relationships/hyperlink" Target="https://auctions.prozorro.gov.ua/tenders/3f811e8bb12249779efe5ed68d70469f" TargetMode="External"/><Relationship Id="rId58" Type="http://schemas.openxmlformats.org/officeDocument/2006/relationships/hyperlink" Target="https://my.zakupki.prom.ua/remote/dispatcher/state_purchase_view/35113131" TargetMode="External"/><Relationship Id="rId66" Type="http://schemas.openxmlformats.org/officeDocument/2006/relationships/hyperlink" Target="https://my.zakupki.prom.ua/remote/dispatcher/state_purchase_view/34776327" TargetMode="External"/><Relationship Id="rId74" Type="http://schemas.openxmlformats.org/officeDocument/2006/relationships/hyperlink" Target="https://my.zakupki.prom.ua/remote/dispatcher/state_purchase_view/33832833" TargetMode="External"/><Relationship Id="rId5" Type="http://schemas.openxmlformats.org/officeDocument/2006/relationships/hyperlink" Target="https://my.zakupki.prom.ua/remote/dispatcher/state_purchase_view/38464768" TargetMode="External"/><Relationship Id="rId61" Type="http://schemas.openxmlformats.org/officeDocument/2006/relationships/hyperlink" Target="https://auctions.prozorro.gov.ua/tenders/2f1545fb11fd476682b0eeb23f1a1b04" TargetMode="External"/><Relationship Id="rId19" Type="http://schemas.openxmlformats.org/officeDocument/2006/relationships/hyperlink" Target="https://my.zakupki.prom.ua/remote/dispatcher/state_purchase_view/37862842" TargetMode="External"/><Relationship Id="rId14" Type="http://schemas.openxmlformats.org/officeDocument/2006/relationships/hyperlink" Target="https://auctions.prozorro.gov.ua/tenders/dc516ddd581b4d6383c6b538cb2ff18c" TargetMode="External"/><Relationship Id="rId22" Type="http://schemas.openxmlformats.org/officeDocument/2006/relationships/hyperlink" Target="https://auctions.prozorro.gov.ua/tenders/bfa8f6608ca144bc97b6f8ac3de097b7" TargetMode="External"/><Relationship Id="rId27" Type="http://schemas.openxmlformats.org/officeDocument/2006/relationships/hyperlink" Target="https://my.zakupki.prom.ua/remote/dispatcher/state_purchase_view/37695127" TargetMode="External"/><Relationship Id="rId30" Type="http://schemas.openxmlformats.org/officeDocument/2006/relationships/hyperlink" Target="https://auctions.prozorro.gov.ua/tenders/2c982a56d88d47cbad4c3e24a9d43028" TargetMode="External"/><Relationship Id="rId35" Type="http://schemas.openxmlformats.org/officeDocument/2006/relationships/hyperlink" Target="https://my.zakupki.prom.ua/remote/dispatcher/state_purchase_view/37022232" TargetMode="External"/><Relationship Id="rId43" Type="http://schemas.openxmlformats.org/officeDocument/2006/relationships/hyperlink" Target="https://auctions.prozorro.gov.ua/tenders/506491996ea148a78b43ee4478c33d29" TargetMode="External"/><Relationship Id="rId48" Type="http://schemas.openxmlformats.org/officeDocument/2006/relationships/hyperlink" Target="https://my.zakupki.prom.ua/remote/dispatcher/state_purchase_view/35703236" TargetMode="External"/><Relationship Id="rId56" Type="http://schemas.openxmlformats.org/officeDocument/2006/relationships/hyperlink" Target="https://my.zakupki.prom.ua/remote/dispatcher/state_purchase_view/35641645" TargetMode="External"/><Relationship Id="rId64" Type="http://schemas.openxmlformats.org/officeDocument/2006/relationships/hyperlink" Target="https://my.zakupki.prom.ua/remote/dispatcher/state_purchase_view/34860015" TargetMode="External"/><Relationship Id="rId69" Type="http://schemas.openxmlformats.org/officeDocument/2006/relationships/hyperlink" Target="https://auctions.prozorro.gov.ua/tenders/ab8e37eebea14260b8495e7cd5b21154" TargetMode="External"/><Relationship Id="rId8" Type="http://schemas.openxmlformats.org/officeDocument/2006/relationships/hyperlink" Target="https://my.zakupki.prom.ua/remote/dispatcher/state_purchase_view/38420574" TargetMode="External"/><Relationship Id="rId51" Type="http://schemas.openxmlformats.org/officeDocument/2006/relationships/hyperlink" Target="https://auctions.prozorro.gov.ua/tenders/e822dbb072e14b3cbb6eaf949ec92bdd" TargetMode="External"/><Relationship Id="rId72" Type="http://schemas.openxmlformats.org/officeDocument/2006/relationships/hyperlink" Target="https://my.zakupki.prom.ua/remote/dispatcher/state_purchase_view/34123973" TargetMode="External"/><Relationship Id="rId3" Type="http://schemas.openxmlformats.org/officeDocument/2006/relationships/hyperlink" Target="https://auctions.prozorro.gov.ua/tenders/5a54ff2b3c434bf79b05e17577d9d9bb_ef76671c74654d81ae2db32234516a14" TargetMode="External"/><Relationship Id="rId12" Type="http://schemas.openxmlformats.org/officeDocument/2006/relationships/hyperlink" Target="https://auctions.prozorro.gov.ua/tenders/7241b3313d954c879392c20d7320ab0e" TargetMode="External"/><Relationship Id="rId17" Type="http://schemas.openxmlformats.org/officeDocument/2006/relationships/hyperlink" Target="https://my.zakupki.prom.ua/remote/dispatcher/state_purchase_view/37870188" TargetMode="External"/><Relationship Id="rId25" Type="http://schemas.openxmlformats.org/officeDocument/2006/relationships/hyperlink" Target="https://my.zakupki.prom.ua/remote/dispatcher/state_purchase_view/37698533" TargetMode="External"/><Relationship Id="rId33" Type="http://schemas.openxmlformats.org/officeDocument/2006/relationships/hyperlink" Target="https://my.zakupki.prom.ua/remote/dispatcher/state_purchase_view/37062096" TargetMode="External"/><Relationship Id="rId38" Type="http://schemas.openxmlformats.org/officeDocument/2006/relationships/hyperlink" Target="https://auctions.prozorro.gov.ua/tenders/cb39cf0fcc2644b895566842d79c2aa6" TargetMode="External"/><Relationship Id="rId46" Type="http://schemas.openxmlformats.org/officeDocument/2006/relationships/hyperlink" Target="https://my.zakupki.prom.ua/remote/dispatcher/state_purchase_view/35726398" TargetMode="External"/><Relationship Id="rId59" Type="http://schemas.openxmlformats.org/officeDocument/2006/relationships/hyperlink" Target="https://auctions.prozorro.gov.ua/tenders/e5fd841933c54ee98bf1aa258d0c5afa" TargetMode="External"/><Relationship Id="rId67" Type="http://schemas.openxmlformats.org/officeDocument/2006/relationships/hyperlink" Target="https://auctions.prozorro.gov.ua/tenders/d30f9524ab744326b18a8f663b3608d4" TargetMode="External"/><Relationship Id="rId20" Type="http://schemas.openxmlformats.org/officeDocument/2006/relationships/hyperlink" Target="https://auctions.prozorro.gov.ua/tenders/1d7e4de5bc27443ab55beaa32b2e801e" TargetMode="External"/><Relationship Id="rId41" Type="http://schemas.openxmlformats.org/officeDocument/2006/relationships/hyperlink" Target="https://my.zakupki.prom.ua/remote/dispatcher/state_purchase_view/36510668" TargetMode="External"/><Relationship Id="rId54" Type="http://schemas.openxmlformats.org/officeDocument/2006/relationships/hyperlink" Target="https://my.zakupki.prom.ua/remote/dispatcher/state_purchase_view/35642438" TargetMode="External"/><Relationship Id="rId62" Type="http://schemas.openxmlformats.org/officeDocument/2006/relationships/hyperlink" Target="https://my.zakupki.prom.ua/remote/dispatcher/state_purchase_view/34873567" TargetMode="External"/><Relationship Id="rId70" Type="http://schemas.openxmlformats.org/officeDocument/2006/relationships/hyperlink" Target="https://my.zakupki.prom.ua/remote/dispatcher/state_purchase_view/34161572" TargetMode="External"/><Relationship Id="rId75" Type="http://schemas.openxmlformats.org/officeDocument/2006/relationships/hyperlink" Target="https://my.zakupki.prom.ua/remote/dispatcher/state_purchase_view/33823645" TargetMode="External"/><Relationship Id="rId1" Type="http://schemas.openxmlformats.org/officeDocument/2006/relationships/hyperlink" Target="https://my.zakupki.prom.ua/remote/dispatcher/state_purchase_view/38672735" TargetMode="External"/><Relationship Id="rId6" Type="http://schemas.openxmlformats.org/officeDocument/2006/relationships/hyperlink" Target="https://my.zakupki.prom.ua/remote/dispatcher/state_purchase_view/38424314" TargetMode="External"/><Relationship Id="rId15" Type="http://schemas.openxmlformats.org/officeDocument/2006/relationships/hyperlink" Target="https://my.zakupki.prom.ua/remote/dispatcher/state_purchase_view/37929374" TargetMode="External"/><Relationship Id="rId23" Type="http://schemas.openxmlformats.org/officeDocument/2006/relationships/hyperlink" Target="https://my.zakupki.prom.ua/remote/dispatcher/state_purchase_view/37772706" TargetMode="External"/><Relationship Id="rId28" Type="http://schemas.openxmlformats.org/officeDocument/2006/relationships/hyperlink" Target="https://auctions.prozorro.gov.ua/tenders/86de28552ec34799afaa6a0000b37be1" TargetMode="External"/><Relationship Id="rId36" Type="http://schemas.openxmlformats.org/officeDocument/2006/relationships/hyperlink" Target="https://auctions.prozorro.gov.ua/tenders/b766176fc12f46238de0b92ffbd9478f" TargetMode="External"/><Relationship Id="rId49" Type="http://schemas.openxmlformats.org/officeDocument/2006/relationships/hyperlink" Target="https://auctions.prozorro.gov.ua/tenders/a500429b48f14258a276b0173187383b" TargetMode="External"/><Relationship Id="rId57" Type="http://schemas.openxmlformats.org/officeDocument/2006/relationships/hyperlink" Target="https://auctions.prozorro.gov.ua/tenders/ff600fa377c142639e09b3222f633241" TargetMode="External"/><Relationship Id="rId10" Type="http://schemas.openxmlformats.org/officeDocument/2006/relationships/hyperlink" Target="https://my.zakupki.prom.ua/remote/dispatcher/state_purchase_view/37989772" TargetMode="External"/><Relationship Id="rId31" Type="http://schemas.openxmlformats.org/officeDocument/2006/relationships/hyperlink" Target="https://my.zakupki.prom.ua/remote/dispatcher/state_purchase_view/37095629" TargetMode="External"/><Relationship Id="rId44" Type="http://schemas.openxmlformats.org/officeDocument/2006/relationships/hyperlink" Target="https://my.zakupki.prom.ua/remote/dispatcher/state_purchase_view/36284173" TargetMode="External"/><Relationship Id="rId52" Type="http://schemas.openxmlformats.org/officeDocument/2006/relationships/hyperlink" Target="https://my.zakupki.prom.ua/remote/dispatcher/state_purchase_view/35649411" TargetMode="External"/><Relationship Id="rId60" Type="http://schemas.openxmlformats.org/officeDocument/2006/relationships/hyperlink" Target="https://my.zakupki.prom.ua/remote/dispatcher/state_purchase_view/34991576" TargetMode="External"/><Relationship Id="rId65" Type="http://schemas.openxmlformats.org/officeDocument/2006/relationships/hyperlink" Target="https://auctions.prozorro.gov.ua/tenders/565d1184e9e24aabaa122a11e6cde97a" TargetMode="External"/><Relationship Id="rId73" Type="http://schemas.openxmlformats.org/officeDocument/2006/relationships/hyperlink" Target="https://auctions.prozorro.gov.ua/tenders/cba6fb8aff0c4db7862076d22eb02df8" TargetMode="External"/><Relationship Id="rId4" Type="http://schemas.openxmlformats.org/officeDocument/2006/relationships/hyperlink" Target="https://my.zakupki.prom.ua/remote/dispatcher/state_purchase_view/38496530" TargetMode="External"/><Relationship Id="rId9" Type="http://schemas.openxmlformats.org/officeDocument/2006/relationships/hyperlink" Target="https://my.zakupki.prom.ua/remote/dispatcher/state_purchase_view/38212969" TargetMode="External"/><Relationship Id="rId13" Type="http://schemas.openxmlformats.org/officeDocument/2006/relationships/hyperlink" Target="https://my.zakupki.prom.ua/remote/dispatcher/state_purchase_view/37933303" TargetMode="External"/><Relationship Id="rId18" Type="http://schemas.openxmlformats.org/officeDocument/2006/relationships/hyperlink" Target="https://auctions.prozorro.gov.ua/tenders/cb6f6b7e3c374f27857ad723ac41ab8f" TargetMode="External"/><Relationship Id="rId39" Type="http://schemas.openxmlformats.org/officeDocument/2006/relationships/hyperlink" Target="https://my.zakupki.prom.ua/remote/dispatcher/state_purchase_view/36525845" TargetMode="External"/><Relationship Id="rId34" Type="http://schemas.openxmlformats.org/officeDocument/2006/relationships/hyperlink" Target="https://auctions.prozorro.gov.ua/tenders/cb35e68000544f5c94045f45f4a0300c" TargetMode="External"/><Relationship Id="rId50" Type="http://schemas.openxmlformats.org/officeDocument/2006/relationships/hyperlink" Target="https://my.zakupki.prom.ua/remote/dispatcher/state_purchase_view/35651547" TargetMode="External"/><Relationship Id="rId55" Type="http://schemas.openxmlformats.org/officeDocument/2006/relationships/hyperlink" Target="https://auctions.prozorro.gov.ua/tenders/5c27320c5bad4f7597c70c7377863565" TargetMode="External"/><Relationship Id="rId7" Type="http://schemas.openxmlformats.org/officeDocument/2006/relationships/hyperlink" Target="https://auctions.prozorro.gov.ua/tenders/a5d2e25cae2c45808296e8613ae08b52_291f863e4ee146829f9151ac0143d5e6" TargetMode="External"/><Relationship Id="rId71" Type="http://schemas.openxmlformats.org/officeDocument/2006/relationships/hyperlink" Target="https://auctions.prozorro.gov.ua/tenders/70a9b8ac57a14ae3b16aa526ca84a7c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pane ySplit="1" topLeftCell="A2" activePane="bottomLeft" state="frozen"/>
      <selection pane="bottomLeft" activeCell="M1" sqref="M1:U1048576"/>
    </sheetView>
  </sheetViews>
  <sheetFormatPr defaultColWidth="11.42578125" defaultRowHeight="15" x14ac:dyDescent="0.25"/>
  <cols>
    <col min="1" max="1" width="25"/>
    <col min="2" max="2" width="35"/>
    <col min="3" max="3" width="8.85546875" style="6" customWidth="1"/>
    <col min="4" max="4" width="35"/>
    <col min="5" max="5" width="23.28515625" customWidth="1"/>
    <col min="6" max="6" width="30"/>
    <col min="7" max="7" width="15"/>
    <col min="8" max="8" width="20"/>
    <col min="9" max="9" width="15"/>
    <col min="10" max="10" width="10"/>
    <col min="11" max="12" width="15"/>
  </cols>
  <sheetData>
    <row r="1" spans="1:12" ht="39.75" thickBot="1" x14ac:dyDescent="0.3">
      <c r="A1" s="3" t="s">
        <v>82</v>
      </c>
      <c r="B1" s="3" t="s">
        <v>108</v>
      </c>
      <c r="C1" s="3" t="s">
        <v>95</v>
      </c>
      <c r="D1" s="3" t="s">
        <v>88</v>
      </c>
      <c r="E1" s="3" t="s">
        <v>106</v>
      </c>
      <c r="F1" s="3" t="s">
        <v>91</v>
      </c>
      <c r="G1" s="3" t="s">
        <v>80</v>
      </c>
      <c r="H1" s="3" t="s">
        <v>113</v>
      </c>
      <c r="I1" s="3" t="s">
        <v>81</v>
      </c>
      <c r="J1" s="3" t="s">
        <v>94</v>
      </c>
      <c r="K1" s="3" t="s">
        <v>90</v>
      </c>
      <c r="L1" s="3" t="s">
        <v>96</v>
      </c>
    </row>
    <row r="2" spans="1:12" x14ac:dyDescent="0.25">
      <c r="A2" s="2" t="str">
        <f>HYPERLINK("https://my.zakupki.prom.ua/remote/dispatcher/state_purchase_view/38672735", "UA-2022-11-18-013668-a")</f>
        <v>UA-2022-11-18-013668-a</v>
      </c>
      <c r="B2" s="1" t="s">
        <v>23</v>
      </c>
      <c r="C2" s="5" t="s">
        <v>11</v>
      </c>
      <c r="D2" s="1" t="s">
        <v>24</v>
      </c>
      <c r="E2" s="1" t="s">
        <v>84</v>
      </c>
      <c r="F2" s="1" t="s">
        <v>86</v>
      </c>
      <c r="G2" s="1" t="s">
        <v>57</v>
      </c>
      <c r="H2" s="1" t="s">
        <v>101</v>
      </c>
      <c r="I2" s="1" t="s">
        <v>65</v>
      </c>
      <c r="J2" s="2"/>
      <c r="K2" s="1" t="s">
        <v>153</v>
      </c>
      <c r="L2" s="4">
        <v>257641.02</v>
      </c>
    </row>
    <row r="3" spans="1:12" x14ac:dyDescent="0.25">
      <c r="A3" s="2" t="str">
        <f>HYPERLINK("https://my.zakupki.prom.ua/remote/dispatcher/state_purchase_view/38672157", "UA-2022-11-18-013380-a")</f>
        <v>UA-2022-11-18-013380-a</v>
      </c>
      <c r="B3" s="1" t="s">
        <v>54</v>
      </c>
      <c r="C3" s="5" t="s">
        <v>11</v>
      </c>
      <c r="D3" s="1" t="s">
        <v>53</v>
      </c>
      <c r="E3" s="1" t="s">
        <v>84</v>
      </c>
      <c r="F3" s="1" t="s">
        <v>86</v>
      </c>
      <c r="G3" s="1" t="s">
        <v>57</v>
      </c>
      <c r="H3" s="1" t="s">
        <v>101</v>
      </c>
      <c r="I3" s="1" t="s">
        <v>65</v>
      </c>
      <c r="J3" s="2" t="str">
        <f>HYPERLINK("https://auctions.prozorro.gov.ua/tenders/5a54ff2b3c434bf79b05e17577d9d9bb_ef76671c74654d81ae2db32234516a14")</f>
        <v>https://auctions.prozorro.gov.ua/tenders/5a54ff2b3c434bf79b05e17577d9d9bb_ef76671c74654d81ae2db32234516a14</v>
      </c>
      <c r="K3" s="1" t="s">
        <v>155</v>
      </c>
      <c r="L3" s="4">
        <v>447370.7</v>
      </c>
    </row>
    <row r="4" spans="1:12" x14ac:dyDescent="0.25">
      <c r="A4" s="2" t="str">
        <f>HYPERLINK("https://my.zakupki.prom.ua/remote/dispatcher/state_purchase_view/38496530", "UA-2022-11-11-000919-a")</f>
        <v>UA-2022-11-11-000919-a</v>
      </c>
      <c r="B4" s="1" t="s">
        <v>74</v>
      </c>
      <c r="C4" s="5" t="s">
        <v>11</v>
      </c>
      <c r="D4" s="1" t="s">
        <v>75</v>
      </c>
      <c r="E4" s="1" t="s">
        <v>84</v>
      </c>
      <c r="F4" s="1" t="s">
        <v>86</v>
      </c>
      <c r="G4" s="1" t="s">
        <v>57</v>
      </c>
      <c r="H4" s="1" t="s">
        <v>85</v>
      </c>
      <c r="I4" s="1" t="s">
        <v>3</v>
      </c>
      <c r="J4" s="2"/>
      <c r="K4" s="1" t="s">
        <v>118</v>
      </c>
      <c r="L4" s="4">
        <v>121165.2</v>
      </c>
    </row>
    <row r="5" spans="1:12" x14ac:dyDescent="0.25">
      <c r="A5" s="2" t="str">
        <f>HYPERLINK("https://my.zakupki.prom.ua/remote/dispatcher/state_purchase_view/38464768", "UA-2022-11-10-001231-a")</f>
        <v>UA-2022-11-10-001231-a</v>
      </c>
      <c r="B5" s="1" t="s">
        <v>26</v>
      </c>
      <c r="C5" s="5" t="s">
        <v>11</v>
      </c>
      <c r="D5" s="1" t="s">
        <v>24</v>
      </c>
      <c r="E5" s="1" t="s">
        <v>84</v>
      </c>
      <c r="F5" s="1" t="s">
        <v>86</v>
      </c>
      <c r="G5" s="1" t="s">
        <v>57</v>
      </c>
      <c r="H5" s="1" t="s">
        <v>110</v>
      </c>
      <c r="I5" s="1" t="s">
        <v>16</v>
      </c>
      <c r="J5" s="2"/>
      <c r="K5" s="1" t="s">
        <v>154</v>
      </c>
      <c r="L5" s="4">
        <v>9731.5</v>
      </c>
    </row>
    <row r="6" spans="1:12" x14ac:dyDescent="0.25">
      <c r="A6" s="2" t="str">
        <f>HYPERLINK("https://my.zakupki.prom.ua/remote/dispatcher/state_purchase_view/38424314", "UA-2022-11-08-010934-a")</f>
        <v>UA-2022-11-08-010934-a</v>
      </c>
      <c r="B6" s="1" t="s">
        <v>13</v>
      </c>
      <c r="C6" s="5" t="s">
        <v>11</v>
      </c>
      <c r="D6" s="1" t="s">
        <v>15</v>
      </c>
      <c r="E6" s="1" t="s">
        <v>84</v>
      </c>
      <c r="F6" s="1" t="s">
        <v>86</v>
      </c>
      <c r="G6" s="1" t="s">
        <v>57</v>
      </c>
      <c r="H6" s="1" t="s">
        <v>105</v>
      </c>
      <c r="I6" s="1" t="s">
        <v>68</v>
      </c>
      <c r="J6" s="2" t="str">
        <f>HYPERLINK("https://auctions.prozorro.gov.ua/tenders/a5d2e25cae2c45808296e8613ae08b52_291f863e4ee146829f9151ac0143d5e6")</f>
        <v>https://auctions.prozorro.gov.ua/tenders/a5d2e25cae2c45808296e8613ae08b52_291f863e4ee146829f9151ac0143d5e6</v>
      </c>
      <c r="K6" s="1" t="s">
        <v>151</v>
      </c>
      <c r="L6" s="4">
        <v>47954.400000000001</v>
      </c>
    </row>
    <row r="7" spans="1:12" x14ac:dyDescent="0.25">
      <c r="A7" s="2" t="str">
        <f>HYPERLINK("https://my.zakupki.prom.ua/remote/dispatcher/state_purchase_view/38420574", "UA-2022-11-08-009057-a")</f>
        <v>UA-2022-11-08-009057-a</v>
      </c>
      <c r="B7" s="1" t="s">
        <v>14</v>
      </c>
      <c r="C7" s="5" t="s">
        <v>11</v>
      </c>
      <c r="D7" s="1" t="s">
        <v>15</v>
      </c>
      <c r="E7" s="1" t="s">
        <v>84</v>
      </c>
      <c r="F7" s="1" t="s">
        <v>86</v>
      </c>
      <c r="G7" s="1" t="s">
        <v>57</v>
      </c>
      <c r="H7" s="1" t="s">
        <v>103</v>
      </c>
      <c r="I7" s="1" t="s">
        <v>62</v>
      </c>
      <c r="J7" s="2"/>
      <c r="K7" s="1" t="s">
        <v>150</v>
      </c>
      <c r="L7" s="4">
        <v>28445.94</v>
      </c>
    </row>
    <row r="8" spans="1:12" x14ac:dyDescent="0.25">
      <c r="A8" s="2" t="str">
        <f>HYPERLINK("https://my.zakupki.prom.ua/remote/dispatcher/state_purchase_view/38212969", "UA-2022-10-27-011999-a")</f>
        <v>UA-2022-10-27-011999-a</v>
      </c>
      <c r="B8" s="1" t="s">
        <v>19</v>
      </c>
      <c r="C8" s="5" t="s">
        <v>11</v>
      </c>
      <c r="D8" s="1" t="s">
        <v>18</v>
      </c>
      <c r="E8" s="1" t="s">
        <v>84</v>
      </c>
      <c r="F8" s="1" t="s">
        <v>86</v>
      </c>
      <c r="G8" s="1" t="s">
        <v>57</v>
      </c>
      <c r="H8" s="1" t="s">
        <v>97</v>
      </c>
      <c r="I8" s="1" t="s">
        <v>69</v>
      </c>
      <c r="J8" s="2"/>
      <c r="K8" s="1" t="s">
        <v>145</v>
      </c>
      <c r="L8" s="4">
        <v>1595000</v>
      </c>
    </row>
    <row r="9" spans="1:12" x14ac:dyDescent="0.25">
      <c r="A9" s="2" t="str">
        <f>HYPERLINK("https://my.zakupki.prom.ua/remote/dispatcher/state_purchase_view/37989772", "UA-2022-10-14-008713-a")</f>
        <v>UA-2022-10-14-008713-a</v>
      </c>
      <c r="B9" s="1" t="s">
        <v>73</v>
      </c>
      <c r="C9" s="5" t="s">
        <v>11</v>
      </c>
      <c r="D9" s="1" t="s">
        <v>72</v>
      </c>
      <c r="E9" s="1" t="s">
        <v>93</v>
      </c>
      <c r="F9" s="1" t="s">
        <v>86</v>
      </c>
      <c r="G9" s="1" t="s">
        <v>57</v>
      </c>
      <c r="H9" s="1" t="s">
        <v>92</v>
      </c>
      <c r="I9" s="1" t="s">
        <v>66</v>
      </c>
      <c r="J9" s="2"/>
      <c r="K9" s="1" t="s">
        <v>135</v>
      </c>
      <c r="L9" s="4">
        <v>370000</v>
      </c>
    </row>
    <row r="10" spans="1:12" x14ac:dyDescent="0.25">
      <c r="A10" s="2" t="str">
        <f>HYPERLINK("https://my.zakupki.prom.ua/remote/dispatcher/state_purchase_view/37971958", "UA-2022-10-13-011947-a")</f>
        <v>UA-2022-10-13-011947-a</v>
      </c>
      <c r="B10" s="1" t="s">
        <v>31</v>
      </c>
      <c r="C10" s="5" t="s">
        <v>11</v>
      </c>
      <c r="D10" s="1" t="s">
        <v>33</v>
      </c>
      <c r="E10" s="1" t="s">
        <v>83</v>
      </c>
      <c r="F10" s="1" t="s">
        <v>86</v>
      </c>
      <c r="G10" s="1" t="s">
        <v>57</v>
      </c>
      <c r="H10" s="1" t="s">
        <v>110</v>
      </c>
      <c r="I10" s="1" t="s">
        <v>16</v>
      </c>
      <c r="J10" s="2" t="str">
        <f>HYPERLINK("https://auctions.prozorro.gov.ua/tenders/7241b3313d954c879392c20d7320ab0e")</f>
        <v>https://auctions.prozorro.gov.ua/tenders/7241b3313d954c879392c20d7320ab0e</v>
      </c>
      <c r="K10" s="1" t="s">
        <v>146</v>
      </c>
      <c r="L10" s="4">
        <v>114357.5</v>
      </c>
    </row>
    <row r="11" spans="1:12" x14ac:dyDescent="0.25">
      <c r="A11" s="2" t="str">
        <f>HYPERLINK("https://my.zakupki.prom.ua/remote/dispatcher/state_purchase_view/37933303", "UA-2022-10-12-003754-a")</f>
        <v>UA-2022-10-12-003754-a</v>
      </c>
      <c r="B11" s="1" t="s">
        <v>42</v>
      </c>
      <c r="C11" s="5" t="s">
        <v>11</v>
      </c>
      <c r="D11" s="1" t="s">
        <v>45</v>
      </c>
      <c r="E11" s="1" t="s">
        <v>83</v>
      </c>
      <c r="F11" s="1" t="s">
        <v>86</v>
      </c>
      <c r="G11" s="1" t="s">
        <v>57</v>
      </c>
      <c r="H11" s="1" t="s">
        <v>110</v>
      </c>
      <c r="I11" s="1" t="s">
        <v>16</v>
      </c>
      <c r="J11" s="2" t="str">
        <f>HYPERLINK("https://auctions.prozorro.gov.ua/tenders/dc516ddd581b4d6383c6b538cb2ff18c")</f>
        <v>https://auctions.prozorro.gov.ua/tenders/dc516ddd581b4d6383c6b538cb2ff18c</v>
      </c>
      <c r="K11" s="1" t="s">
        <v>148</v>
      </c>
      <c r="L11" s="4">
        <v>96911</v>
      </c>
    </row>
    <row r="12" spans="1:12" x14ac:dyDescent="0.25">
      <c r="A12" s="2" t="str">
        <f>HYPERLINK("https://my.zakupki.prom.ua/remote/dispatcher/state_purchase_view/37929374", "UA-2022-10-12-001672-a")</f>
        <v>UA-2022-10-12-001672-a</v>
      </c>
      <c r="B12" s="1" t="s">
        <v>36</v>
      </c>
      <c r="C12" s="5" t="s">
        <v>11</v>
      </c>
      <c r="D12" s="1" t="s">
        <v>35</v>
      </c>
      <c r="E12" s="1" t="s">
        <v>83</v>
      </c>
      <c r="F12" s="1" t="s">
        <v>86</v>
      </c>
      <c r="G12" s="1" t="s">
        <v>57</v>
      </c>
      <c r="H12" s="1" t="s">
        <v>98</v>
      </c>
      <c r="I12" s="1" t="s">
        <v>67</v>
      </c>
      <c r="J12" s="2" t="str">
        <f>HYPERLINK("https://auctions.prozorro.gov.ua/tenders/1a953644e3d245f89aa3397eb710dd52")</f>
        <v>https://auctions.prozorro.gov.ua/tenders/1a953644e3d245f89aa3397eb710dd52</v>
      </c>
      <c r="K12" s="1" t="s">
        <v>144</v>
      </c>
      <c r="L12" s="4">
        <v>355317.1</v>
      </c>
    </row>
    <row r="13" spans="1:12" x14ac:dyDescent="0.25">
      <c r="A13" s="2" t="str">
        <f>HYPERLINK("https://my.zakupki.prom.ua/remote/dispatcher/state_purchase_view/37870188", "UA-2022-10-12-000264-a")</f>
        <v>UA-2022-10-12-000264-a</v>
      </c>
      <c r="B13" s="1" t="s">
        <v>60</v>
      </c>
      <c r="C13" s="5" t="s">
        <v>11</v>
      </c>
      <c r="D13" s="1" t="s">
        <v>59</v>
      </c>
      <c r="E13" s="1" t="s">
        <v>83</v>
      </c>
      <c r="F13" s="1" t="s">
        <v>86</v>
      </c>
      <c r="G13" s="1" t="s">
        <v>57</v>
      </c>
      <c r="H13" s="1" t="s">
        <v>109</v>
      </c>
      <c r="I13" s="1" t="s">
        <v>10</v>
      </c>
      <c r="J13" s="2" t="str">
        <f>HYPERLINK("https://auctions.prozorro.gov.ua/tenders/cb6f6b7e3c374f27857ad723ac41ab8f")</f>
        <v>https://auctions.prozorro.gov.ua/tenders/cb6f6b7e3c374f27857ad723ac41ab8f</v>
      </c>
      <c r="K13" s="1" t="s">
        <v>147</v>
      </c>
      <c r="L13" s="4">
        <v>568300</v>
      </c>
    </row>
    <row r="14" spans="1:12" x14ac:dyDescent="0.25">
      <c r="A14" s="2" t="str">
        <f>HYPERLINK("https://my.zakupki.prom.ua/remote/dispatcher/state_purchase_view/37862842", "UA-2022-10-06-008068-a")</f>
        <v>UA-2022-10-06-008068-a</v>
      </c>
      <c r="B14" s="1" t="s">
        <v>78</v>
      </c>
      <c r="C14" s="5" t="s">
        <v>11</v>
      </c>
      <c r="D14" s="1" t="s">
        <v>20</v>
      </c>
      <c r="E14" s="1" t="s">
        <v>83</v>
      </c>
      <c r="F14" s="1" t="s">
        <v>86</v>
      </c>
      <c r="G14" s="1" t="s">
        <v>57</v>
      </c>
      <c r="H14" s="1" t="s">
        <v>110</v>
      </c>
      <c r="I14" s="1" t="s">
        <v>16</v>
      </c>
      <c r="J14" s="2" t="str">
        <f>HYPERLINK("https://auctions.prozorro.gov.ua/tenders/1d7e4de5bc27443ab55beaa32b2e801e")</f>
        <v>https://auctions.prozorro.gov.ua/tenders/1d7e4de5bc27443ab55beaa32b2e801e</v>
      </c>
      <c r="K14" s="1" t="s">
        <v>141</v>
      </c>
      <c r="L14" s="4">
        <v>156020</v>
      </c>
    </row>
    <row r="15" spans="1:12" x14ac:dyDescent="0.25">
      <c r="A15" s="2" t="str">
        <f>HYPERLINK("https://my.zakupki.prom.ua/remote/dispatcher/state_purchase_view/37775323", "UA-2022-09-30-006376-a")</f>
        <v>UA-2022-09-30-006376-a</v>
      </c>
      <c r="B15" s="1" t="s">
        <v>41</v>
      </c>
      <c r="C15" s="5" t="s">
        <v>11</v>
      </c>
      <c r="D15" s="1" t="s">
        <v>39</v>
      </c>
      <c r="E15" s="1" t="s">
        <v>83</v>
      </c>
      <c r="F15" s="1" t="s">
        <v>86</v>
      </c>
      <c r="G15" s="1" t="s">
        <v>57</v>
      </c>
      <c r="H15" s="1" t="s">
        <v>110</v>
      </c>
      <c r="I15" s="1" t="s">
        <v>16</v>
      </c>
      <c r="J15" s="2" t="str">
        <f>HYPERLINK("https://auctions.prozorro.gov.ua/tenders/bfa8f6608ca144bc97b6f8ac3de097b7")</f>
        <v>https://auctions.prozorro.gov.ua/tenders/bfa8f6608ca144bc97b6f8ac3de097b7</v>
      </c>
      <c r="K15" s="1" t="s">
        <v>137</v>
      </c>
      <c r="L15" s="4">
        <v>210954.48</v>
      </c>
    </row>
    <row r="16" spans="1:12" x14ac:dyDescent="0.25">
      <c r="A16" s="2" t="str">
        <f>HYPERLINK("https://my.zakupki.prom.ua/remote/dispatcher/state_purchase_view/37772706", "UA-2022-09-30-004964-a")</f>
        <v>UA-2022-09-30-004964-a</v>
      </c>
      <c r="B16" s="1" t="s">
        <v>28</v>
      </c>
      <c r="C16" s="5" t="s">
        <v>11</v>
      </c>
      <c r="D16" s="1" t="s">
        <v>27</v>
      </c>
      <c r="E16" s="1" t="s">
        <v>83</v>
      </c>
      <c r="F16" s="1" t="s">
        <v>86</v>
      </c>
      <c r="G16" s="1" t="s">
        <v>57</v>
      </c>
      <c r="H16" s="1" t="s">
        <v>107</v>
      </c>
      <c r="I16" s="1" t="s">
        <v>58</v>
      </c>
      <c r="J16" s="2" t="str">
        <f>HYPERLINK("https://auctions.prozorro.gov.ua/tenders/ca8b5b8643b24a2c9012f751bd1a0ca5")</f>
        <v>https://auctions.prozorro.gov.ua/tenders/ca8b5b8643b24a2c9012f751bd1a0ca5</v>
      </c>
      <c r="K16" s="1" t="s">
        <v>142</v>
      </c>
      <c r="L16" s="4">
        <v>308695</v>
      </c>
    </row>
    <row r="17" spans="1:12" x14ac:dyDescent="0.25">
      <c r="A17" s="2" t="str">
        <f>HYPERLINK("https://my.zakupki.prom.ua/remote/dispatcher/state_purchase_view/37698533", "UA-2022-09-26-010577-a")</f>
        <v>UA-2022-09-26-010577-a</v>
      </c>
      <c r="B17" s="1" t="s">
        <v>34</v>
      </c>
      <c r="C17" s="5" t="s">
        <v>11</v>
      </c>
      <c r="D17" s="1" t="s">
        <v>33</v>
      </c>
      <c r="E17" s="1" t="s">
        <v>83</v>
      </c>
      <c r="F17" s="1" t="s">
        <v>86</v>
      </c>
      <c r="G17" s="1" t="s">
        <v>57</v>
      </c>
      <c r="H17" s="1" t="s">
        <v>101</v>
      </c>
      <c r="I17" s="1" t="s">
        <v>65</v>
      </c>
      <c r="J17" s="2" t="str">
        <f>HYPERLINK("https://auctions.prozorro.gov.ua/tenders/b7ee89117ba94051908f983569533ed0")</f>
        <v>https://auctions.prozorro.gov.ua/tenders/b7ee89117ba94051908f983569533ed0</v>
      </c>
      <c r="K17" s="1" t="s">
        <v>139</v>
      </c>
      <c r="L17" s="4">
        <v>322999.43</v>
      </c>
    </row>
    <row r="18" spans="1:12" x14ac:dyDescent="0.25">
      <c r="A18" s="2" t="str">
        <f>HYPERLINK("https://my.zakupki.prom.ua/remote/dispatcher/state_purchase_view/37695127", "UA-2022-09-26-008756-a")</f>
        <v>UA-2022-09-26-008756-a</v>
      </c>
      <c r="B18" s="1" t="s">
        <v>30</v>
      </c>
      <c r="C18" s="5" t="s">
        <v>11</v>
      </c>
      <c r="D18" s="1" t="s">
        <v>29</v>
      </c>
      <c r="E18" s="1" t="s">
        <v>83</v>
      </c>
      <c r="F18" s="1" t="s">
        <v>86</v>
      </c>
      <c r="G18" s="1" t="s">
        <v>57</v>
      </c>
      <c r="H18" s="1" t="s">
        <v>107</v>
      </c>
      <c r="I18" s="1" t="s">
        <v>58</v>
      </c>
      <c r="J18" s="2" t="str">
        <f>HYPERLINK("https://auctions.prozorro.gov.ua/tenders/86de28552ec34799afaa6a0000b37be1")</f>
        <v>https://auctions.prozorro.gov.ua/tenders/86de28552ec34799afaa6a0000b37be1</v>
      </c>
      <c r="K18" s="1" t="s">
        <v>143</v>
      </c>
      <c r="L18" s="4">
        <v>223500</v>
      </c>
    </row>
    <row r="19" spans="1:12" x14ac:dyDescent="0.25">
      <c r="A19" s="2" t="str">
        <f>HYPERLINK("https://my.zakupki.prom.ua/remote/dispatcher/state_purchase_view/37691862", "UA-2022-09-26-007053-a")</f>
        <v>UA-2022-09-26-007053-a</v>
      </c>
      <c r="B19" s="1" t="s">
        <v>21</v>
      </c>
      <c r="C19" s="5" t="s">
        <v>11</v>
      </c>
      <c r="D19" s="1" t="s">
        <v>20</v>
      </c>
      <c r="E19" s="1" t="s">
        <v>83</v>
      </c>
      <c r="F19" s="1" t="s">
        <v>86</v>
      </c>
      <c r="G19" s="1" t="s">
        <v>57</v>
      </c>
      <c r="H19" s="1" t="s">
        <v>101</v>
      </c>
      <c r="I19" s="1" t="s">
        <v>65</v>
      </c>
      <c r="J19" s="2" t="str">
        <f>HYPERLINK("https://auctions.prozorro.gov.ua/tenders/2c982a56d88d47cbad4c3e24a9d43028")</f>
        <v>https://auctions.prozorro.gov.ua/tenders/2c982a56d88d47cbad4c3e24a9d43028</v>
      </c>
      <c r="K19" s="1" t="s">
        <v>136</v>
      </c>
      <c r="L19" s="4">
        <v>332700</v>
      </c>
    </row>
    <row r="20" spans="1:12" x14ac:dyDescent="0.25">
      <c r="A20" s="2" t="str">
        <f>HYPERLINK("https://my.zakupki.prom.ua/remote/dispatcher/state_purchase_view/37095629", "UA-2022-08-16-009189-a")</f>
        <v>UA-2022-08-16-009189-a</v>
      </c>
      <c r="B20" s="1" t="s">
        <v>25</v>
      </c>
      <c r="C20" s="5" t="s">
        <v>11</v>
      </c>
      <c r="D20" s="1" t="s">
        <v>24</v>
      </c>
      <c r="E20" s="1" t="s">
        <v>83</v>
      </c>
      <c r="F20" s="1" t="s">
        <v>86</v>
      </c>
      <c r="G20" s="1" t="s">
        <v>57</v>
      </c>
      <c r="H20" s="1" t="s">
        <v>110</v>
      </c>
      <c r="I20" s="1" t="s">
        <v>16</v>
      </c>
      <c r="J20" s="2" t="str">
        <f>HYPERLINK("https://auctions.prozorro.gov.ua/tenders/614e85e5820c450ca976f2aa75a931a4")</f>
        <v>https://auctions.prozorro.gov.ua/tenders/614e85e5820c450ca976f2aa75a931a4</v>
      </c>
      <c r="K20" s="1" t="s">
        <v>133</v>
      </c>
      <c r="L20" s="4">
        <v>334786.40000000002</v>
      </c>
    </row>
    <row r="21" spans="1:12" x14ac:dyDescent="0.25">
      <c r="A21" s="2" t="str">
        <f>HYPERLINK("https://my.zakupki.prom.ua/remote/dispatcher/state_purchase_view/37062096", "UA-2022-08-15-001972-a")</f>
        <v>UA-2022-08-15-001972-a</v>
      </c>
      <c r="B21" s="1" t="s">
        <v>70</v>
      </c>
      <c r="C21" s="5" t="s">
        <v>11</v>
      </c>
      <c r="D21" s="1" t="s">
        <v>71</v>
      </c>
      <c r="E21" s="1" t="s">
        <v>83</v>
      </c>
      <c r="F21" s="1" t="s">
        <v>86</v>
      </c>
      <c r="G21" s="1" t="s">
        <v>57</v>
      </c>
      <c r="H21" s="1" t="s">
        <v>99</v>
      </c>
      <c r="I21" s="1" t="s">
        <v>63</v>
      </c>
      <c r="J21" s="2" t="str">
        <f>HYPERLINK("https://auctions.prozorro.gov.ua/tenders/cb35e68000544f5c94045f45f4a0300c")</f>
        <v>https://auctions.prozorro.gov.ua/tenders/cb35e68000544f5c94045f45f4a0300c</v>
      </c>
      <c r="K21" s="1" t="s">
        <v>132</v>
      </c>
      <c r="L21" s="4">
        <v>1697568</v>
      </c>
    </row>
    <row r="22" spans="1:12" x14ac:dyDescent="0.25">
      <c r="A22" s="2" t="str">
        <f>HYPERLINK("https://my.zakupki.prom.ua/remote/dispatcher/state_purchase_view/37022232", "UA-2022-08-11-002884-a")</f>
        <v>UA-2022-08-11-002884-a</v>
      </c>
      <c r="B22" s="1" t="s">
        <v>0</v>
      </c>
      <c r="C22" s="5" t="s">
        <v>11</v>
      </c>
      <c r="D22" s="1" t="s">
        <v>20</v>
      </c>
      <c r="E22" s="1" t="s">
        <v>83</v>
      </c>
      <c r="F22" s="1" t="s">
        <v>86</v>
      </c>
      <c r="G22" s="1" t="s">
        <v>57</v>
      </c>
      <c r="H22" s="1" t="s">
        <v>110</v>
      </c>
      <c r="I22" s="1" t="s">
        <v>16</v>
      </c>
      <c r="J22" s="2" t="str">
        <f>HYPERLINK("https://auctions.prozorro.gov.ua/tenders/b766176fc12f46238de0b92ffbd9478f")</f>
        <v>https://auctions.prozorro.gov.ua/tenders/b766176fc12f46238de0b92ffbd9478f</v>
      </c>
      <c r="K22" s="1" t="s">
        <v>131</v>
      </c>
      <c r="L22" s="4">
        <v>349999.93</v>
      </c>
    </row>
    <row r="23" spans="1:12" x14ac:dyDescent="0.25">
      <c r="A23" s="2" t="str">
        <f>HYPERLINK("https://my.zakupki.prom.ua/remote/dispatcher/state_purchase_view/36828581", "UA-2022-07-27-005337-a")</f>
        <v>UA-2022-07-27-005337-a</v>
      </c>
      <c r="B23" s="1" t="s">
        <v>22</v>
      </c>
      <c r="C23" s="5" t="s">
        <v>11</v>
      </c>
      <c r="D23" s="1" t="s">
        <v>20</v>
      </c>
      <c r="E23" s="1" t="s">
        <v>83</v>
      </c>
      <c r="F23" s="1" t="s">
        <v>86</v>
      </c>
      <c r="G23" s="1" t="s">
        <v>57</v>
      </c>
      <c r="H23" s="1" t="s">
        <v>114</v>
      </c>
      <c r="I23" s="1" t="s">
        <v>9</v>
      </c>
      <c r="J23" s="2" t="str">
        <f>HYPERLINK("https://auctions.prozorro.gov.ua/tenders/cb39cf0fcc2644b895566842d79c2aa6")</f>
        <v>https://auctions.prozorro.gov.ua/tenders/cb39cf0fcc2644b895566842d79c2aa6</v>
      </c>
      <c r="K23" s="1" t="s">
        <v>129</v>
      </c>
      <c r="L23" s="4">
        <v>3000</v>
      </c>
    </row>
    <row r="24" spans="1:12" x14ac:dyDescent="0.25">
      <c r="A24" s="2" t="str">
        <f>HYPERLINK("https://my.zakupki.prom.ua/remote/dispatcher/state_purchase_view/36525845", "UA-2022-06-30-002663-a")</f>
        <v>UA-2022-06-30-002663-a</v>
      </c>
      <c r="B24" s="1" t="s">
        <v>1</v>
      </c>
      <c r="C24" s="5" t="s">
        <v>11</v>
      </c>
      <c r="D24" s="1" t="s">
        <v>33</v>
      </c>
      <c r="E24" s="1" t="s">
        <v>83</v>
      </c>
      <c r="F24" s="1" t="s">
        <v>86</v>
      </c>
      <c r="G24" s="1" t="s">
        <v>57</v>
      </c>
      <c r="H24" s="1" t="s">
        <v>114</v>
      </c>
      <c r="I24" s="1" t="s">
        <v>9</v>
      </c>
      <c r="J24" s="2" t="str">
        <f>HYPERLINK("https://auctions.prozorro.gov.ua/tenders/a59c8b5d1749438f9e2b36cd991f77d2")</f>
        <v>https://auctions.prozorro.gov.ua/tenders/a59c8b5d1749438f9e2b36cd991f77d2</v>
      </c>
      <c r="K24" s="1" t="s">
        <v>127</v>
      </c>
      <c r="L24" s="4">
        <v>192600</v>
      </c>
    </row>
    <row r="25" spans="1:12" x14ac:dyDescent="0.25">
      <c r="A25" s="2" t="str">
        <f>HYPERLINK("https://my.zakupki.prom.ua/remote/dispatcher/state_purchase_view/36510668", "UA-2022-06-29-000434-a")</f>
        <v>UA-2022-06-29-000434-a</v>
      </c>
      <c r="B25" s="1" t="s">
        <v>115</v>
      </c>
      <c r="C25" s="5" t="s">
        <v>11</v>
      </c>
      <c r="D25" s="1" t="s">
        <v>76</v>
      </c>
      <c r="E25" s="1" t="s">
        <v>93</v>
      </c>
      <c r="F25" s="1" t="s">
        <v>86</v>
      </c>
      <c r="G25" s="1" t="s">
        <v>57</v>
      </c>
      <c r="H25" s="1" t="s">
        <v>87</v>
      </c>
      <c r="I25" s="1" t="s">
        <v>2</v>
      </c>
      <c r="J25" s="2"/>
      <c r="K25" s="1" t="s">
        <v>130</v>
      </c>
      <c r="L25" s="4">
        <v>1426698</v>
      </c>
    </row>
    <row r="26" spans="1:12" x14ac:dyDescent="0.25">
      <c r="A26" s="2" t="str">
        <f>HYPERLINK("https://my.zakupki.prom.ua/remote/dispatcher/state_purchase_view/36458798", "UA-2022-06-23-000283-a")</f>
        <v>UA-2022-06-23-000283-a</v>
      </c>
      <c r="B26" s="1" t="s">
        <v>50</v>
      </c>
      <c r="C26" s="5" t="s">
        <v>11</v>
      </c>
      <c r="D26" s="1" t="s">
        <v>46</v>
      </c>
      <c r="E26" s="1" t="s">
        <v>83</v>
      </c>
      <c r="F26" s="1" t="s">
        <v>86</v>
      </c>
      <c r="G26" s="1" t="s">
        <v>57</v>
      </c>
      <c r="H26" s="1" t="s">
        <v>111</v>
      </c>
      <c r="I26" s="1" t="s">
        <v>12</v>
      </c>
      <c r="J26" s="2" t="str">
        <f>HYPERLINK("https://auctions.prozorro.gov.ua/tenders/506491996ea148a78b43ee4478c33d29")</f>
        <v>https://auctions.prozorro.gov.ua/tenders/506491996ea148a78b43ee4478c33d29</v>
      </c>
      <c r="K26" s="1" t="s">
        <v>126</v>
      </c>
      <c r="L26" s="4">
        <v>11916</v>
      </c>
    </row>
    <row r="27" spans="1:12" x14ac:dyDescent="0.25">
      <c r="A27" s="2" t="str">
        <f>HYPERLINK("https://my.zakupki.prom.ua/remote/dispatcher/state_purchase_view/36284173", "UA-2022-06-03-005066-a")</f>
        <v>UA-2022-06-03-005066-a</v>
      </c>
      <c r="B27" s="1" t="s">
        <v>51</v>
      </c>
      <c r="C27" s="5" t="s">
        <v>11</v>
      </c>
      <c r="D27" s="1" t="s">
        <v>46</v>
      </c>
      <c r="E27" s="1" t="s">
        <v>83</v>
      </c>
      <c r="F27" s="1" t="s">
        <v>86</v>
      </c>
      <c r="G27" s="1" t="s">
        <v>57</v>
      </c>
      <c r="H27" s="1" t="s">
        <v>111</v>
      </c>
      <c r="I27" s="1" t="s">
        <v>12</v>
      </c>
      <c r="J27" s="2" t="str">
        <f>HYPERLINK("https://auctions.prozorro.gov.ua/tenders/692ad5358830431a8c7dd5269d9f52ab")</f>
        <v>https://auctions.prozorro.gov.ua/tenders/692ad5358830431a8c7dd5269d9f52ab</v>
      </c>
      <c r="K27" s="1" t="s">
        <v>156</v>
      </c>
      <c r="L27" s="4">
        <v>60914</v>
      </c>
    </row>
    <row r="28" spans="1:12" x14ac:dyDescent="0.25">
      <c r="A28" s="2" t="str">
        <f>HYPERLINK("https://my.zakupki.prom.ua/remote/dispatcher/state_purchase_view/35726398", "UA-2022-03-23-001066-b")</f>
        <v>UA-2022-03-23-001066-b</v>
      </c>
      <c r="B28" s="1" t="s">
        <v>43</v>
      </c>
      <c r="C28" s="5" t="s">
        <v>11</v>
      </c>
      <c r="D28" s="1" t="s">
        <v>45</v>
      </c>
      <c r="E28" s="1" t="s">
        <v>83</v>
      </c>
      <c r="F28" s="1" t="s">
        <v>86</v>
      </c>
      <c r="G28" s="1" t="s">
        <v>57</v>
      </c>
      <c r="H28" s="1" t="s">
        <v>112</v>
      </c>
      <c r="I28" s="1" t="s">
        <v>56</v>
      </c>
      <c r="J28" s="2" t="str">
        <f>HYPERLINK("https://auctions.prozorro.gov.ua/tenders/a0a44f0ed494460ca79f4906498e853e")</f>
        <v>https://auctions.prozorro.gov.ua/tenders/a0a44f0ed494460ca79f4906498e853e</v>
      </c>
      <c r="K28" s="1" t="s">
        <v>124</v>
      </c>
      <c r="L28" s="4">
        <v>69989.77</v>
      </c>
    </row>
    <row r="29" spans="1:12" x14ac:dyDescent="0.25">
      <c r="A29" s="2" t="str">
        <f>HYPERLINK("https://my.zakupki.prom.ua/remote/dispatcher/state_purchase_view/35703236", "UA-2022-03-21-002078-a")</f>
        <v>UA-2022-03-21-002078-a</v>
      </c>
      <c r="B29" s="1" t="s">
        <v>79</v>
      </c>
      <c r="C29" s="5" t="s">
        <v>11</v>
      </c>
      <c r="D29" s="1" t="s">
        <v>20</v>
      </c>
      <c r="E29" s="1" t="s">
        <v>83</v>
      </c>
      <c r="F29" s="1" t="s">
        <v>86</v>
      </c>
      <c r="G29" s="1" t="s">
        <v>57</v>
      </c>
      <c r="H29" s="1" t="s">
        <v>112</v>
      </c>
      <c r="I29" s="1" t="s">
        <v>56</v>
      </c>
      <c r="J29" s="2" t="str">
        <f>HYPERLINK("https://auctions.prozorro.gov.ua/tenders/a500429b48f14258a276b0173187383b")</f>
        <v>https://auctions.prozorro.gov.ua/tenders/a500429b48f14258a276b0173187383b</v>
      </c>
      <c r="K29" s="1" t="s">
        <v>123</v>
      </c>
      <c r="L29" s="4">
        <v>427483.05</v>
      </c>
    </row>
    <row r="30" spans="1:12" x14ac:dyDescent="0.25">
      <c r="A30" s="2" t="str">
        <f>HYPERLINK("https://my.zakupki.prom.ua/remote/dispatcher/state_purchase_view/35651547", "UA-2022-03-15-001890-a")</f>
        <v>UA-2022-03-15-001890-a</v>
      </c>
      <c r="B30" s="1" t="s">
        <v>52</v>
      </c>
      <c r="C30" s="5" t="s">
        <v>11</v>
      </c>
      <c r="D30" s="1" t="s">
        <v>46</v>
      </c>
      <c r="E30" s="1" t="s">
        <v>83</v>
      </c>
      <c r="F30" s="1" t="s">
        <v>86</v>
      </c>
      <c r="G30" s="1" t="s">
        <v>57</v>
      </c>
      <c r="H30" s="1" t="s">
        <v>112</v>
      </c>
      <c r="I30" s="1" t="s">
        <v>56</v>
      </c>
      <c r="J30" s="2" t="str">
        <f>HYPERLINK("https://auctions.prozorro.gov.ua/tenders/e822dbb072e14b3cbb6eaf949ec92bdd")</f>
        <v>https://auctions.prozorro.gov.ua/tenders/e822dbb072e14b3cbb6eaf949ec92bdd</v>
      </c>
      <c r="K30" s="1" t="s">
        <v>125</v>
      </c>
      <c r="L30" s="4">
        <v>341181.74</v>
      </c>
    </row>
    <row r="31" spans="1:12" x14ac:dyDescent="0.25">
      <c r="A31" s="2" t="str">
        <f>HYPERLINK("https://my.zakupki.prom.ua/remote/dispatcher/state_purchase_view/35649411", "UA-2022-03-15-001317-a")</f>
        <v>UA-2022-03-15-001317-a</v>
      </c>
      <c r="B31" s="1" t="s">
        <v>49</v>
      </c>
      <c r="C31" s="5" t="s">
        <v>11</v>
      </c>
      <c r="D31" s="1" t="s">
        <v>46</v>
      </c>
      <c r="E31" s="1" t="s">
        <v>83</v>
      </c>
      <c r="F31" s="1" t="s">
        <v>86</v>
      </c>
      <c r="G31" s="1" t="s">
        <v>57</v>
      </c>
      <c r="H31" s="1" t="s">
        <v>112</v>
      </c>
      <c r="I31" s="1" t="s">
        <v>56</v>
      </c>
      <c r="J31" s="2" t="str">
        <f>HYPERLINK("https://auctions.prozorro.gov.ua/tenders/3f811e8bb12249779efe5ed68d70469f")</f>
        <v>https://auctions.prozorro.gov.ua/tenders/3f811e8bb12249779efe5ed68d70469f</v>
      </c>
      <c r="K31" s="1" t="s">
        <v>122</v>
      </c>
      <c r="L31" s="4">
        <v>198014.42</v>
      </c>
    </row>
    <row r="32" spans="1:12" x14ac:dyDescent="0.25">
      <c r="A32" s="2" t="str">
        <f>HYPERLINK("https://my.zakupki.prom.ua/remote/dispatcher/state_purchase_view/35642438", "UA-2022-03-14-003237-a")</f>
        <v>UA-2022-03-14-003237-a</v>
      </c>
      <c r="B32" s="1" t="s">
        <v>47</v>
      </c>
      <c r="C32" s="5" t="s">
        <v>11</v>
      </c>
      <c r="D32" s="1" t="s">
        <v>46</v>
      </c>
      <c r="E32" s="1" t="s">
        <v>83</v>
      </c>
      <c r="F32" s="1" t="s">
        <v>86</v>
      </c>
      <c r="G32" s="1" t="s">
        <v>57</v>
      </c>
      <c r="H32" s="1" t="s">
        <v>112</v>
      </c>
      <c r="I32" s="1" t="s">
        <v>56</v>
      </c>
      <c r="J32" s="2" t="str">
        <f>HYPERLINK("https://auctions.prozorro.gov.ua/tenders/5c27320c5bad4f7597c70c7377863565")</f>
        <v>https://auctions.prozorro.gov.ua/tenders/5c27320c5bad4f7597c70c7377863565</v>
      </c>
      <c r="K32" s="1" t="s">
        <v>119</v>
      </c>
      <c r="L32" s="4">
        <v>52864.3</v>
      </c>
    </row>
    <row r="33" spans="1:12" x14ac:dyDescent="0.25">
      <c r="A33" s="2" t="str">
        <f>HYPERLINK("https://my.zakupki.prom.ua/remote/dispatcher/state_purchase_view/35641645", "UA-2022-03-14-003026-a")</f>
        <v>UA-2022-03-14-003026-a</v>
      </c>
      <c r="B33" s="1" t="s">
        <v>48</v>
      </c>
      <c r="C33" s="5" t="s">
        <v>11</v>
      </c>
      <c r="D33" s="1" t="s">
        <v>46</v>
      </c>
      <c r="E33" s="1" t="s">
        <v>83</v>
      </c>
      <c r="F33" s="1" t="s">
        <v>86</v>
      </c>
      <c r="G33" s="1" t="s">
        <v>57</v>
      </c>
      <c r="H33" s="1" t="s">
        <v>112</v>
      </c>
      <c r="I33" s="1" t="s">
        <v>56</v>
      </c>
      <c r="J33" s="2" t="str">
        <f>HYPERLINK("https://auctions.prozorro.gov.ua/tenders/ff600fa377c142639e09b3222f633241")</f>
        <v>https://auctions.prozorro.gov.ua/tenders/ff600fa377c142639e09b3222f633241</v>
      </c>
      <c r="K33" s="1" t="s">
        <v>120</v>
      </c>
      <c r="L33" s="4">
        <v>45892.89</v>
      </c>
    </row>
    <row r="34" spans="1:12" x14ac:dyDescent="0.25">
      <c r="A34" s="2" t="str">
        <f>HYPERLINK("https://my.zakupki.prom.ua/remote/dispatcher/state_purchase_view/35113131", "UA-2022-02-11-013130-b")</f>
        <v>UA-2022-02-11-013130-b</v>
      </c>
      <c r="B34" s="1" t="s">
        <v>77</v>
      </c>
      <c r="C34" s="5" t="s">
        <v>11</v>
      </c>
      <c r="D34" s="1" t="s">
        <v>20</v>
      </c>
      <c r="E34" s="1" t="s">
        <v>83</v>
      </c>
      <c r="F34" s="1" t="s">
        <v>86</v>
      </c>
      <c r="G34" s="1" t="s">
        <v>57</v>
      </c>
      <c r="H34" s="1" t="s">
        <v>112</v>
      </c>
      <c r="I34" s="1" t="s">
        <v>56</v>
      </c>
      <c r="J34" s="2" t="str">
        <f>HYPERLINK("https://auctions.prozorro.gov.ua/tenders/e5fd841933c54ee98bf1aa258d0c5afa")</f>
        <v>https://auctions.prozorro.gov.ua/tenders/e5fd841933c54ee98bf1aa258d0c5afa</v>
      </c>
      <c r="K34" s="1" t="s">
        <v>117</v>
      </c>
      <c r="L34" s="4">
        <v>57458.86</v>
      </c>
    </row>
    <row r="35" spans="1:12" x14ac:dyDescent="0.25">
      <c r="A35" s="2" t="str">
        <f>HYPERLINK("https://my.zakupki.prom.ua/remote/dispatcher/state_purchase_view/34991576", "UA-2022-02-09-006327-b")</f>
        <v>UA-2022-02-09-006327-b</v>
      </c>
      <c r="B35" s="1" t="s">
        <v>6</v>
      </c>
      <c r="C35" s="5" t="s">
        <v>11</v>
      </c>
      <c r="D35" s="1" t="s">
        <v>7</v>
      </c>
      <c r="E35" s="1" t="s">
        <v>83</v>
      </c>
      <c r="F35" s="1" t="s">
        <v>86</v>
      </c>
      <c r="G35" s="1" t="s">
        <v>57</v>
      </c>
      <c r="H35" s="1" t="s">
        <v>102</v>
      </c>
      <c r="I35" s="1" t="s">
        <v>17</v>
      </c>
      <c r="J35" s="2" t="str">
        <f>HYPERLINK("https://auctions.prozorro.gov.ua/tenders/2f1545fb11fd476682b0eeb23f1a1b04")</f>
        <v>https://auctions.prozorro.gov.ua/tenders/2f1545fb11fd476682b0eeb23f1a1b04</v>
      </c>
      <c r="K35" s="1" t="s">
        <v>116</v>
      </c>
      <c r="L35" s="4">
        <v>14784</v>
      </c>
    </row>
    <row r="36" spans="1:12" x14ac:dyDescent="0.25">
      <c r="A36" s="2" t="str">
        <f>HYPERLINK("https://my.zakupki.prom.ua/remote/dispatcher/state_purchase_view/34873567", "UA-2022-02-07-000264-b")</f>
        <v>UA-2022-02-07-000264-b</v>
      </c>
      <c r="B36" s="1" t="s">
        <v>37</v>
      </c>
      <c r="C36" s="5" t="s">
        <v>11</v>
      </c>
      <c r="D36" s="1" t="s">
        <v>35</v>
      </c>
      <c r="E36" s="1" t="s">
        <v>83</v>
      </c>
      <c r="F36" s="1" t="s">
        <v>86</v>
      </c>
      <c r="G36" s="1" t="s">
        <v>57</v>
      </c>
      <c r="H36" s="1" t="s">
        <v>98</v>
      </c>
      <c r="I36" s="1" t="s">
        <v>67</v>
      </c>
      <c r="J36" s="2" t="str">
        <f>HYPERLINK("https://auctions.prozorro.gov.ua/tenders/d7d17d117808482988a7527869f2676c")</f>
        <v>https://auctions.prozorro.gov.ua/tenders/d7d17d117808482988a7527869f2676c</v>
      </c>
      <c r="K36" s="1" t="s">
        <v>140</v>
      </c>
      <c r="L36" s="4">
        <v>928353.15</v>
      </c>
    </row>
    <row r="37" spans="1:12" x14ac:dyDescent="0.25">
      <c r="A37" s="2" t="str">
        <f>HYPERLINK("https://my.zakupki.prom.ua/remote/dispatcher/state_purchase_view/34860015", "UA-2022-02-04-012546-b")</f>
        <v>UA-2022-02-04-012546-b</v>
      </c>
      <c r="B37" s="1" t="s">
        <v>8</v>
      </c>
      <c r="C37" s="5" t="s">
        <v>11</v>
      </c>
      <c r="D37" s="1" t="s">
        <v>7</v>
      </c>
      <c r="E37" s="1" t="s">
        <v>83</v>
      </c>
      <c r="F37" s="1" t="s">
        <v>86</v>
      </c>
      <c r="G37" s="1" t="s">
        <v>57</v>
      </c>
      <c r="H37" s="1" t="s">
        <v>100</v>
      </c>
      <c r="I37" s="1" t="s">
        <v>61</v>
      </c>
      <c r="J37" s="2" t="str">
        <f>HYPERLINK("https://auctions.prozorro.gov.ua/tenders/565d1184e9e24aabaa122a11e6cde97a")</f>
        <v>https://auctions.prozorro.gov.ua/tenders/565d1184e9e24aabaa122a11e6cde97a</v>
      </c>
      <c r="K37" s="1" t="s">
        <v>149</v>
      </c>
      <c r="L37" s="4">
        <v>720300</v>
      </c>
    </row>
    <row r="38" spans="1:12" x14ac:dyDescent="0.25">
      <c r="A38" s="2" t="str">
        <f>HYPERLINK("https://my.zakupki.prom.ua/remote/dispatcher/state_purchase_view/34776327", "UA-2022-02-03-001560-b")</f>
        <v>UA-2022-02-03-001560-b</v>
      </c>
      <c r="B38" s="1" t="s">
        <v>40</v>
      </c>
      <c r="C38" s="5" t="s">
        <v>11</v>
      </c>
      <c r="D38" s="1" t="s">
        <v>39</v>
      </c>
      <c r="E38" s="1" t="s">
        <v>83</v>
      </c>
      <c r="F38" s="1" t="s">
        <v>86</v>
      </c>
      <c r="G38" s="1" t="s">
        <v>57</v>
      </c>
      <c r="H38" s="1" t="s">
        <v>112</v>
      </c>
      <c r="I38" s="1" t="s">
        <v>56</v>
      </c>
      <c r="J38" s="2" t="str">
        <f>HYPERLINK("https://auctions.prozorro.gov.ua/tenders/d30f9524ab744326b18a8f663b3608d4")</f>
        <v>https://auctions.prozorro.gov.ua/tenders/d30f9524ab744326b18a8f663b3608d4</v>
      </c>
      <c r="K38" s="1" t="s">
        <v>152</v>
      </c>
      <c r="L38" s="4">
        <v>268044.12</v>
      </c>
    </row>
    <row r="39" spans="1:12" x14ac:dyDescent="0.25">
      <c r="A39" s="2" t="str">
        <f>HYPERLINK("https://my.zakupki.prom.ua/remote/dispatcher/state_purchase_view/34537172", "UA-2022-01-27-009110-b")</f>
        <v>UA-2022-01-27-009110-b</v>
      </c>
      <c r="B39" s="1" t="s">
        <v>32</v>
      </c>
      <c r="C39" s="5" t="s">
        <v>11</v>
      </c>
      <c r="D39" s="1" t="s">
        <v>33</v>
      </c>
      <c r="E39" s="1" t="s">
        <v>83</v>
      </c>
      <c r="F39" s="1" t="s">
        <v>86</v>
      </c>
      <c r="G39" s="1" t="s">
        <v>57</v>
      </c>
      <c r="H39" s="1" t="s">
        <v>114</v>
      </c>
      <c r="I39" s="1" t="s">
        <v>9</v>
      </c>
      <c r="J39" s="2" t="str">
        <f>HYPERLINK("https://auctions.prozorro.gov.ua/tenders/ab8e37eebea14260b8495e7cd5b21154")</f>
        <v>https://auctions.prozorro.gov.ua/tenders/ab8e37eebea14260b8495e7cd5b21154</v>
      </c>
      <c r="K39" s="1" t="s">
        <v>134</v>
      </c>
      <c r="L39" s="4">
        <v>71330</v>
      </c>
    </row>
    <row r="40" spans="1:12" x14ac:dyDescent="0.25">
      <c r="A40" s="2" t="str">
        <f>HYPERLINK("https://my.zakupki.prom.ua/remote/dispatcher/state_purchase_view/34161572", "UA-2022-01-18-005375-a")</f>
        <v>UA-2022-01-18-005375-a</v>
      </c>
      <c r="B40" s="1" t="s">
        <v>38</v>
      </c>
      <c r="C40" s="5" t="s">
        <v>11</v>
      </c>
      <c r="D40" s="1" t="s">
        <v>35</v>
      </c>
      <c r="E40" s="1" t="s">
        <v>83</v>
      </c>
      <c r="F40" s="1" t="s">
        <v>86</v>
      </c>
      <c r="G40" s="1" t="s">
        <v>57</v>
      </c>
      <c r="H40" s="1" t="s">
        <v>98</v>
      </c>
      <c r="I40" s="1" t="s">
        <v>67</v>
      </c>
      <c r="J40" s="2" t="str">
        <f>HYPERLINK("https://auctions.prozorro.gov.ua/tenders/70a9b8ac57a14ae3b16aa526ca84a7cc")</f>
        <v>https://auctions.prozorro.gov.ua/tenders/70a9b8ac57a14ae3b16aa526ca84a7cc</v>
      </c>
      <c r="K40" s="1" t="s">
        <v>128</v>
      </c>
      <c r="L40" s="4">
        <v>517432.88</v>
      </c>
    </row>
    <row r="41" spans="1:12" x14ac:dyDescent="0.25">
      <c r="A41" s="2" t="str">
        <f>HYPERLINK("https://my.zakupki.prom.ua/remote/dispatcher/state_purchase_view/34123973", "UA-2022-01-17-004817-a")</f>
        <v>UA-2022-01-17-004817-a</v>
      </c>
      <c r="B41" s="1" t="s">
        <v>44</v>
      </c>
      <c r="C41" s="5" t="s">
        <v>11</v>
      </c>
      <c r="D41" s="1" t="s">
        <v>45</v>
      </c>
      <c r="E41" s="1" t="s">
        <v>83</v>
      </c>
      <c r="F41" s="1" t="s">
        <v>86</v>
      </c>
      <c r="G41" s="1" t="s">
        <v>57</v>
      </c>
      <c r="H41" s="1" t="s">
        <v>89</v>
      </c>
      <c r="I41" s="1" t="s">
        <v>55</v>
      </c>
      <c r="J41" s="2" t="str">
        <f>HYPERLINK("https://auctions.prozorro.gov.ua/tenders/cba6fb8aff0c4db7862076d22eb02df8")</f>
        <v>https://auctions.prozorro.gov.ua/tenders/cba6fb8aff0c4db7862076d22eb02df8</v>
      </c>
      <c r="K41" s="1" t="s">
        <v>121</v>
      </c>
      <c r="L41" s="4">
        <v>53568</v>
      </c>
    </row>
    <row r="42" spans="1:12" x14ac:dyDescent="0.25">
      <c r="A42" s="2" t="str">
        <f>HYPERLINK("https://my.zakupki.prom.ua/remote/dispatcher/state_purchase_view/33832833", "UA-2021-12-29-004876-c")</f>
        <v>UA-2021-12-29-004876-c</v>
      </c>
      <c r="B42" s="1" t="s">
        <v>4</v>
      </c>
      <c r="C42" s="5" t="s">
        <v>11</v>
      </c>
      <c r="D42" s="1" t="s">
        <v>5</v>
      </c>
      <c r="E42" s="1" t="s">
        <v>93</v>
      </c>
      <c r="F42" s="1" t="s">
        <v>86</v>
      </c>
      <c r="G42" s="1" t="s">
        <v>57</v>
      </c>
      <c r="H42" s="1" t="s">
        <v>104</v>
      </c>
      <c r="I42" s="1" t="s">
        <v>64</v>
      </c>
      <c r="J42" s="2"/>
      <c r="K42" s="1" t="s">
        <v>138</v>
      </c>
      <c r="L42" s="4">
        <v>750000</v>
      </c>
    </row>
    <row r="43" spans="1:12" x14ac:dyDescent="0.25">
      <c r="A43" s="2" t="str">
        <f>HYPERLINK("https://my.zakupki.prom.ua/remote/dispatcher/state_purchase_view/33823645", "UA-2021-12-29-002290-c")</f>
        <v>UA-2021-12-29-002290-c</v>
      </c>
      <c r="B43" s="1" t="s">
        <v>115</v>
      </c>
      <c r="C43" s="5" t="s">
        <v>11</v>
      </c>
      <c r="D43" s="1" t="s">
        <v>76</v>
      </c>
      <c r="E43" s="1" t="s">
        <v>93</v>
      </c>
      <c r="F43" s="1" t="s">
        <v>86</v>
      </c>
      <c r="G43" s="1" t="s">
        <v>57</v>
      </c>
      <c r="H43" s="1" t="s">
        <v>87</v>
      </c>
      <c r="I43" s="1" t="s">
        <v>2</v>
      </c>
      <c r="J43" s="2"/>
      <c r="K43" s="1" t="s">
        <v>149</v>
      </c>
      <c r="L43" s="4">
        <v>2662212</v>
      </c>
    </row>
  </sheetData>
  <autoFilter ref="A1:L43"/>
  <hyperlinks>
    <hyperlink ref="A2" r:id="rId1" display="https://my.zakupki.prom.ua/remote/dispatcher/state_purchase_view/38672735"/>
    <hyperlink ref="A3" r:id="rId2" display="https://my.zakupki.prom.ua/remote/dispatcher/state_purchase_view/38672157"/>
    <hyperlink ref="J3" r:id="rId3" display="https://auctions.prozorro.gov.ua/tenders/5a54ff2b3c434bf79b05e17577d9d9bb_ef76671c74654d81ae2db32234516a14"/>
    <hyperlink ref="A4" r:id="rId4" display="https://my.zakupki.prom.ua/remote/dispatcher/state_purchase_view/38496530"/>
    <hyperlink ref="A5" r:id="rId5" display="https://my.zakupki.prom.ua/remote/dispatcher/state_purchase_view/38464768"/>
    <hyperlink ref="A6" r:id="rId6" display="https://my.zakupki.prom.ua/remote/dispatcher/state_purchase_view/38424314"/>
    <hyperlink ref="J6" r:id="rId7" display="https://auctions.prozorro.gov.ua/tenders/a5d2e25cae2c45808296e8613ae08b52_291f863e4ee146829f9151ac0143d5e6"/>
    <hyperlink ref="A7" r:id="rId8" display="https://my.zakupki.prom.ua/remote/dispatcher/state_purchase_view/38420574"/>
    <hyperlink ref="A8" r:id="rId9" display="https://my.zakupki.prom.ua/remote/dispatcher/state_purchase_view/38212969"/>
    <hyperlink ref="A9" r:id="rId10" display="https://my.zakupki.prom.ua/remote/dispatcher/state_purchase_view/37989772"/>
    <hyperlink ref="A10" r:id="rId11" display="https://my.zakupki.prom.ua/remote/dispatcher/state_purchase_view/37971958"/>
    <hyperlink ref="J10" r:id="rId12" display="https://auctions.prozorro.gov.ua/tenders/7241b3313d954c879392c20d7320ab0e"/>
    <hyperlink ref="A11" r:id="rId13" display="https://my.zakupki.prom.ua/remote/dispatcher/state_purchase_view/37933303"/>
    <hyperlink ref="J11" r:id="rId14" display="https://auctions.prozorro.gov.ua/tenders/dc516ddd581b4d6383c6b538cb2ff18c"/>
    <hyperlink ref="A12" r:id="rId15" display="https://my.zakupki.prom.ua/remote/dispatcher/state_purchase_view/37929374"/>
    <hyperlink ref="J12" r:id="rId16" display="https://auctions.prozorro.gov.ua/tenders/1a953644e3d245f89aa3397eb710dd52"/>
    <hyperlink ref="A13" r:id="rId17" display="https://my.zakupki.prom.ua/remote/dispatcher/state_purchase_view/37870188"/>
    <hyperlink ref="J13" r:id="rId18" display="https://auctions.prozorro.gov.ua/tenders/cb6f6b7e3c374f27857ad723ac41ab8f"/>
    <hyperlink ref="A14" r:id="rId19" display="https://my.zakupki.prom.ua/remote/dispatcher/state_purchase_view/37862842"/>
    <hyperlink ref="J14" r:id="rId20" display="https://auctions.prozorro.gov.ua/tenders/1d7e4de5bc27443ab55beaa32b2e801e"/>
    <hyperlink ref="A15" r:id="rId21" display="https://my.zakupki.prom.ua/remote/dispatcher/state_purchase_view/37775323"/>
    <hyperlink ref="J15" r:id="rId22" display="https://auctions.prozorro.gov.ua/tenders/bfa8f6608ca144bc97b6f8ac3de097b7"/>
    <hyperlink ref="A16" r:id="rId23" display="https://my.zakupki.prom.ua/remote/dispatcher/state_purchase_view/37772706"/>
    <hyperlink ref="J16" r:id="rId24" display="https://auctions.prozorro.gov.ua/tenders/ca8b5b8643b24a2c9012f751bd1a0ca5"/>
    <hyperlink ref="A17" r:id="rId25" display="https://my.zakupki.prom.ua/remote/dispatcher/state_purchase_view/37698533"/>
    <hyperlink ref="J17" r:id="rId26" display="https://auctions.prozorro.gov.ua/tenders/b7ee89117ba94051908f983569533ed0"/>
    <hyperlink ref="A18" r:id="rId27" display="https://my.zakupki.prom.ua/remote/dispatcher/state_purchase_view/37695127"/>
    <hyperlink ref="J18" r:id="rId28" display="https://auctions.prozorro.gov.ua/tenders/86de28552ec34799afaa6a0000b37be1"/>
    <hyperlink ref="A19" r:id="rId29" display="https://my.zakupki.prom.ua/remote/dispatcher/state_purchase_view/37691862"/>
    <hyperlink ref="J19" r:id="rId30" display="https://auctions.prozorro.gov.ua/tenders/2c982a56d88d47cbad4c3e24a9d43028"/>
    <hyperlink ref="A20" r:id="rId31" display="https://my.zakupki.prom.ua/remote/dispatcher/state_purchase_view/37095629"/>
    <hyperlink ref="J20" r:id="rId32" display="https://auctions.prozorro.gov.ua/tenders/614e85e5820c450ca976f2aa75a931a4"/>
    <hyperlink ref="A21" r:id="rId33" display="https://my.zakupki.prom.ua/remote/dispatcher/state_purchase_view/37062096"/>
    <hyperlink ref="J21" r:id="rId34" display="https://auctions.prozorro.gov.ua/tenders/cb35e68000544f5c94045f45f4a0300c"/>
    <hyperlink ref="A22" r:id="rId35" display="https://my.zakupki.prom.ua/remote/dispatcher/state_purchase_view/37022232"/>
    <hyperlink ref="J22" r:id="rId36" display="https://auctions.prozorro.gov.ua/tenders/b766176fc12f46238de0b92ffbd9478f"/>
    <hyperlink ref="A23" r:id="rId37" display="https://my.zakupki.prom.ua/remote/dispatcher/state_purchase_view/36828581"/>
    <hyperlink ref="J23" r:id="rId38" display="https://auctions.prozorro.gov.ua/tenders/cb39cf0fcc2644b895566842d79c2aa6"/>
    <hyperlink ref="A24" r:id="rId39" display="https://my.zakupki.prom.ua/remote/dispatcher/state_purchase_view/36525845"/>
    <hyperlink ref="J24" r:id="rId40" display="https://auctions.prozorro.gov.ua/tenders/a59c8b5d1749438f9e2b36cd991f77d2"/>
    <hyperlink ref="A25" r:id="rId41" display="https://my.zakupki.prom.ua/remote/dispatcher/state_purchase_view/36510668"/>
    <hyperlink ref="A26" r:id="rId42" display="https://my.zakupki.prom.ua/remote/dispatcher/state_purchase_view/36458798"/>
    <hyperlink ref="J26" r:id="rId43" display="https://auctions.prozorro.gov.ua/tenders/506491996ea148a78b43ee4478c33d29"/>
    <hyperlink ref="A27" r:id="rId44" display="https://my.zakupki.prom.ua/remote/dispatcher/state_purchase_view/36284173"/>
    <hyperlink ref="J27" r:id="rId45" display="https://auctions.prozorro.gov.ua/tenders/692ad5358830431a8c7dd5269d9f52ab"/>
    <hyperlink ref="A28" r:id="rId46" display="https://my.zakupki.prom.ua/remote/dispatcher/state_purchase_view/35726398"/>
    <hyperlink ref="J28" r:id="rId47" display="https://auctions.prozorro.gov.ua/tenders/a0a44f0ed494460ca79f4906498e853e"/>
    <hyperlink ref="A29" r:id="rId48" display="https://my.zakupki.prom.ua/remote/dispatcher/state_purchase_view/35703236"/>
    <hyperlink ref="J29" r:id="rId49" display="https://auctions.prozorro.gov.ua/tenders/a500429b48f14258a276b0173187383b"/>
    <hyperlink ref="A30" r:id="rId50" display="https://my.zakupki.prom.ua/remote/dispatcher/state_purchase_view/35651547"/>
    <hyperlink ref="J30" r:id="rId51" display="https://auctions.prozorro.gov.ua/tenders/e822dbb072e14b3cbb6eaf949ec92bdd"/>
    <hyperlink ref="A31" r:id="rId52" display="https://my.zakupki.prom.ua/remote/dispatcher/state_purchase_view/35649411"/>
    <hyperlink ref="J31" r:id="rId53" display="https://auctions.prozorro.gov.ua/tenders/3f811e8bb12249779efe5ed68d70469f"/>
    <hyperlink ref="A32" r:id="rId54" display="https://my.zakupki.prom.ua/remote/dispatcher/state_purchase_view/35642438"/>
    <hyperlink ref="J32" r:id="rId55" display="https://auctions.prozorro.gov.ua/tenders/5c27320c5bad4f7597c70c7377863565"/>
    <hyperlink ref="A33" r:id="rId56" display="https://my.zakupki.prom.ua/remote/dispatcher/state_purchase_view/35641645"/>
    <hyperlink ref="J33" r:id="rId57" display="https://auctions.prozorro.gov.ua/tenders/ff600fa377c142639e09b3222f633241"/>
    <hyperlink ref="A34" r:id="rId58" display="https://my.zakupki.prom.ua/remote/dispatcher/state_purchase_view/35113131"/>
    <hyperlink ref="J34" r:id="rId59" display="https://auctions.prozorro.gov.ua/tenders/e5fd841933c54ee98bf1aa258d0c5afa"/>
    <hyperlink ref="A35" r:id="rId60" display="https://my.zakupki.prom.ua/remote/dispatcher/state_purchase_view/34991576"/>
    <hyperlink ref="J35" r:id="rId61" display="https://auctions.prozorro.gov.ua/tenders/2f1545fb11fd476682b0eeb23f1a1b04"/>
    <hyperlink ref="A36" r:id="rId62" display="https://my.zakupki.prom.ua/remote/dispatcher/state_purchase_view/34873567"/>
    <hyperlink ref="J36" r:id="rId63" display="https://auctions.prozorro.gov.ua/tenders/d7d17d117808482988a7527869f2676c"/>
    <hyperlink ref="A37" r:id="rId64" display="https://my.zakupki.prom.ua/remote/dispatcher/state_purchase_view/34860015"/>
    <hyperlink ref="J37" r:id="rId65" display="https://auctions.prozorro.gov.ua/tenders/565d1184e9e24aabaa122a11e6cde97a"/>
    <hyperlink ref="A38" r:id="rId66" display="https://my.zakupki.prom.ua/remote/dispatcher/state_purchase_view/34776327"/>
    <hyperlink ref="J38" r:id="rId67" display="https://auctions.prozorro.gov.ua/tenders/d30f9524ab744326b18a8f663b3608d4"/>
    <hyperlink ref="A39" r:id="rId68" display="https://my.zakupki.prom.ua/remote/dispatcher/state_purchase_view/34537172"/>
    <hyperlink ref="J39" r:id="rId69" display="https://auctions.prozorro.gov.ua/tenders/ab8e37eebea14260b8495e7cd5b21154"/>
    <hyperlink ref="A40" r:id="rId70" display="https://my.zakupki.prom.ua/remote/dispatcher/state_purchase_view/34161572"/>
    <hyperlink ref="J40" r:id="rId71" display="https://auctions.prozorro.gov.ua/tenders/70a9b8ac57a14ae3b16aa526ca84a7cc"/>
    <hyperlink ref="A41" r:id="rId72" display="https://my.zakupki.prom.ua/remote/dispatcher/state_purchase_view/34123973"/>
    <hyperlink ref="J41" r:id="rId73" display="https://auctions.prozorro.gov.ua/tenders/cba6fb8aff0c4db7862076d22eb02df8"/>
    <hyperlink ref="A42" r:id="rId74" display="https://my.zakupki.prom.ua/remote/dispatcher/state_purchase_view/33832833"/>
    <hyperlink ref="A43" r:id="rId75" display="https://my.zakupki.prom.ua/remote/dispatcher/state_purchase_view/33823645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User</cp:lastModifiedBy>
  <dcterms:created xsi:type="dcterms:W3CDTF">2023-01-09T10:17:40Z</dcterms:created>
  <dcterms:modified xsi:type="dcterms:W3CDTF">2023-01-09T08:22:56Z</dcterms:modified>
  <cp:category/>
</cp:coreProperties>
</file>