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" sheetId="11" r:id="rId11"/>
    <sheet name="лис" sheetId="12" r:id="rId12"/>
    <sheet name="жов" sheetId="13" r:id="rId13"/>
    <sheet name="вер" sheetId="14" r:id="rId14"/>
    <sheet name="лют" sheetId="15" r:id="rId15"/>
    <sheet name="січ" sheetId="16" r:id="rId16"/>
  </sheets>
  <definedNames/>
  <calcPr fullCalcOnLoad="1"/>
</workbook>
</file>

<file path=xl/sharedStrings.xml><?xml version="1.0" encoding="utf-8"?>
<sst xmlns="http://schemas.openxmlformats.org/spreadsheetml/2006/main" count="1518" uniqueCount="110">
  <si>
    <t>Комунальний заклад культури  Дніпровський драматичний молодіжний театр "Віримо!" ДМР</t>
  </si>
  <si>
    <t xml:space="preserve">Звіт про діяльність театру </t>
  </si>
  <si>
    <r>
      <rPr>
        <sz val="10"/>
        <rFont val="Times New Roman"/>
        <family val="1"/>
      </rPr>
      <t>за січень-</t>
    </r>
    <r>
      <rPr>
        <b/>
        <sz val="10"/>
        <rFont val="Times New Roman"/>
        <family val="1"/>
      </rPr>
      <t xml:space="preserve">грудень 2023 </t>
    </r>
    <r>
      <rPr>
        <sz val="10"/>
        <rFont val="Times New Roman"/>
        <family val="1"/>
      </rPr>
      <t>року.</t>
    </r>
  </si>
  <si>
    <t>№         п/п</t>
  </si>
  <si>
    <t xml:space="preserve">    Діяльність театру</t>
  </si>
  <si>
    <t xml:space="preserve">Кількість  вистав </t>
  </si>
  <si>
    <t xml:space="preserve">Кількість глядачів </t>
  </si>
  <si>
    <r>
      <rPr>
        <sz val="10"/>
        <rFont val="Times New Roman"/>
        <family val="1"/>
      </rPr>
      <t xml:space="preserve">Доходи від реалізації квитків та іншої театр.діяльн. </t>
    </r>
    <r>
      <rPr>
        <b/>
        <sz val="10"/>
        <rFont val="Times New Roman"/>
        <family val="1"/>
      </rPr>
      <t>(касові</t>
    </r>
    <r>
      <rPr>
        <sz val="10"/>
        <rFont val="Times New Roman"/>
        <family val="1"/>
      </rPr>
      <t>)</t>
    </r>
  </si>
  <si>
    <t>% завантаженості зали</t>
  </si>
  <si>
    <t>Позабюджетні надходження</t>
  </si>
  <si>
    <t>Зайняті ставки</t>
  </si>
  <si>
    <t>Заборгованність по з/п кін.міс.</t>
  </si>
  <si>
    <t>план на рік</t>
  </si>
  <si>
    <t>факт</t>
  </si>
  <si>
    <t>план на період</t>
  </si>
  <si>
    <t>план</t>
  </si>
  <si>
    <t>І</t>
  </si>
  <si>
    <r>
      <rPr>
        <sz val="14"/>
        <rFont val="Times New Roman"/>
        <family val="1"/>
      </rPr>
      <t xml:space="preserve">Вистави на стаціонарі п.п1+п.п2+п.п.3 +п.п4 </t>
    </r>
    <r>
      <rPr>
        <sz val="9"/>
        <rFont val="Times New Roman"/>
        <family val="1"/>
      </rPr>
      <t>(472 місць</t>
    </r>
    <r>
      <rPr>
        <sz val="14"/>
        <rFont val="Times New Roman"/>
        <family val="1"/>
      </rPr>
      <t xml:space="preserve">) </t>
    </r>
  </si>
  <si>
    <t>в т.ч. по квитках</t>
  </si>
  <si>
    <t>в т.ч. запрошення</t>
  </si>
  <si>
    <t>б/н мастер-клас театру творча зустріч</t>
  </si>
  <si>
    <t>1.</t>
  </si>
  <si>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На стаціонарі вистави за репертуарним планом гр 1.1 +1.2</t>
    </r>
    <r>
      <rPr>
        <sz val="12"/>
        <rFont val="Times New Roman"/>
        <family val="1"/>
      </rPr>
      <t xml:space="preserve"> (422 місць)  </t>
    </r>
  </si>
  <si>
    <t>1.1</t>
  </si>
  <si>
    <t>1.2</t>
  </si>
  <si>
    <t>1.3</t>
  </si>
  <si>
    <t xml:space="preserve">б/н  </t>
  </si>
  <si>
    <t>2.</t>
  </si>
  <si>
    <r>
      <rPr>
        <sz val="14"/>
        <rFont val="Times New Roman"/>
        <family val="1"/>
      </rPr>
      <t xml:space="preserve"> На стаціонарі Різдвяні та Новорічні вистави для дітей </t>
    </r>
    <r>
      <rPr>
        <sz val="12"/>
        <rFont val="Times New Roman"/>
        <family val="1"/>
      </rPr>
      <t>(422 місць)</t>
    </r>
  </si>
  <si>
    <t>2.1</t>
  </si>
  <si>
    <t xml:space="preserve">в т.ч. по квитках </t>
  </si>
  <si>
    <t>2.2</t>
  </si>
  <si>
    <t>в т.ч. запрошення  для обдарованих дітей,дітей сиріт</t>
  </si>
  <si>
    <t>2.3</t>
  </si>
  <si>
    <t>благодійна вистава без квитків</t>
  </si>
  <si>
    <r>
      <rPr>
        <sz val="14"/>
        <rFont val="Times New Roman"/>
        <family val="1"/>
      </rPr>
      <t xml:space="preserve"> На стаціонарі мала  сцена (</t>
    </r>
    <r>
      <rPr>
        <sz val="12"/>
        <rFont val="Times New Roman"/>
        <family val="1"/>
      </rPr>
      <t xml:space="preserve">50 місць) </t>
    </r>
  </si>
  <si>
    <t>3.1</t>
  </si>
  <si>
    <t>3.2</t>
  </si>
  <si>
    <t>3.3</t>
  </si>
  <si>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На стаціонарі</t>
    </r>
    <r>
      <rPr>
        <sz val="12"/>
        <rFont val="Times New Roman"/>
        <family val="1"/>
      </rPr>
      <t xml:space="preserve"> б</t>
    </r>
    <r>
      <rPr>
        <sz val="14"/>
        <rFont val="Times New Roman"/>
        <family val="1"/>
      </rPr>
      <t>лагодійні  вистави для дітей</t>
    </r>
    <r>
      <rPr>
        <sz val="12"/>
        <rFont val="Times New Roman"/>
        <family val="1"/>
      </rPr>
      <t xml:space="preserve"> (ялинка Мера) </t>
    </r>
  </si>
  <si>
    <t>ІІ</t>
  </si>
  <si>
    <t xml:space="preserve">Гастролі </t>
  </si>
  <si>
    <t>ІІ.1</t>
  </si>
  <si>
    <t xml:space="preserve"> (м.Чернівці,Тернопіль, Івано-Франківськ)</t>
  </si>
  <si>
    <t>ІІ.2</t>
  </si>
  <si>
    <t xml:space="preserve"> м.Дніпро (б/н)</t>
  </si>
  <si>
    <t>ІІ.3</t>
  </si>
  <si>
    <t>в т.ч.Народна філармонія</t>
  </si>
  <si>
    <t>ІІІ</t>
  </si>
  <si>
    <t>Фестивалі</t>
  </si>
  <si>
    <t>Проєкт НОУ«Народна допомога України» ((м.Відень, Австрія)</t>
  </si>
  <si>
    <t>XV Регіональний фестиваль комедії «Золоті оплески Буковини»,м. Чернівці</t>
  </si>
  <si>
    <t>Проєкт НОУ«Народна допомога України»  ІХ  Відень (Австрія)</t>
  </si>
  <si>
    <r>
      <rPr>
        <sz val="14"/>
        <rFont val="Times New Roman"/>
        <family val="1"/>
      </rPr>
      <t>Фестивалі</t>
    </r>
    <r>
      <rPr>
        <i/>
        <sz val="12"/>
        <rFont val="Times New Roman"/>
        <family val="1"/>
      </rPr>
      <t xml:space="preserve"> ( м.  )</t>
    </r>
  </si>
  <si>
    <t>ІV</t>
  </si>
  <si>
    <t xml:space="preserve">Інші доходи </t>
  </si>
  <si>
    <t xml:space="preserve">Разом:    п.І+ п.ІІ+ п.ІІІ+п.ІV  </t>
  </si>
  <si>
    <t>в т.ч. по квитках cтаціонар</t>
  </si>
  <si>
    <t>в т.ч. гастролі  по б/н п.ІІ</t>
  </si>
  <si>
    <t>в т.ч. запрошення   п.І+п.ІІ+п.ІІІ       (в т.ч. запрошено учасників АТО-   чол; )</t>
  </si>
  <si>
    <t xml:space="preserve">в т.ч.фестивалі  п.ІІІ       </t>
  </si>
  <si>
    <t>б/н  стаціонар</t>
  </si>
  <si>
    <t>Директор-художній керівник</t>
  </si>
  <si>
    <t>Володимир ПЕТРЕНКО</t>
  </si>
  <si>
    <t>Головний бухгалтер</t>
  </si>
  <si>
    <t>Олена ЛАВРУТ</t>
  </si>
  <si>
    <t xml:space="preserve"> </t>
  </si>
  <si>
    <t>Кількість вистав на основній сцені  - 22</t>
  </si>
  <si>
    <t>Середня к-сть глядачів на виставах - 220чол.</t>
  </si>
  <si>
    <t>22*220=4840 глядачів</t>
  </si>
  <si>
    <t>Середня вартість квитка - 72,60 грн</t>
  </si>
  <si>
    <t xml:space="preserve">Сума доходу складе  72,60*220*22)  =351384 грн   </t>
  </si>
  <si>
    <t>Кількість вистав на малій сцені  - 126</t>
  </si>
  <si>
    <t>Середня к-сть глядачів на виставах — 25чол.</t>
  </si>
  <si>
    <t>126*25=3150 глядачів</t>
  </si>
  <si>
    <t>Середня вартість квитка -110,00грн</t>
  </si>
  <si>
    <t xml:space="preserve">Сума доходу складе  (126*25гляд* 110,00)  = 346500 грн   </t>
  </si>
  <si>
    <t>Всього доходів:      697884 грн</t>
  </si>
  <si>
    <t>кількість відвідувачів - всього:7990</t>
  </si>
  <si>
    <t>у тому числі відвідувачів за реалізованими квитками:7990</t>
  </si>
  <si>
    <t>Доходи від реалізації  квитків: 697884 грн</t>
  </si>
  <si>
    <t>середня вартість одного квитка: 87,3 грн</t>
  </si>
  <si>
    <r>
      <rPr>
        <sz val="10"/>
        <rFont val="Times New Roman"/>
        <family val="1"/>
      </rPr>
      <t>за січень-</t>
    </r>
    <r>
      <rPr>
        <b/>
        <sz val="10"/>
        <rFont val="Times New Roman"/>
        <family val="1"/>
      </rPr>
      <t xml:space="preserve">листопад 2023 </t>
    </r>
    <r>
      <rPr>
        <sz val="10"/>
        <rFont val="Times New Roman"/>
        <family val="1"/>
      </rPr>
      <t>року.</t>
    </r>
  </si>
  <si>
    <r>
      <rPr>
        <sz val="10"/>
        <rFont val="Times New Roman"/>
        <family val="1"/>
      </rPr>
      <t>за січень-</t>
    </r>
    <r>
      <rPr>
        <b/>
        <sz val="10"/>
        <rFont val="Times New Roman"/>
        <family val="1"/>
      </rPr>
      <t xml:space="preserve">жовтень 2023 </t>
    </r>
    <r>
      <rPr>
        <sz val="10"/>
        <rFont val="Times New Roman"/>
        <family val="1"/>
      </rPr>
      <t>року.</t>
    </r>
  </si>
  <si>
    <t>Проєкт НОУ«Народна допомога України»(м.Чернівці,Тернопіль, Івано-Франківськ)</t>
  </si>
  <si>
    <r>
      <rPr>
        <sz val="10"/>
        <rFont val="Times New Roman"/>
        <family val="1"/>
      </rPr>
      <t>за січень-</t>
    </r>
    <r>
      <rPr>
        <b/>
        <sz val="10"/>
        <rFont val="Times New Roman"/>
        <family val="1"/>
      </rPr>
      <t xml:space="preserve">вересень 2023 </t>
    </r>
    <r>
      <rPr>
        <sz val="10"/>
        <rFont val="Times New Roman"/>
        <family val="1"/>
      </rPr>
      <t>року.</t>
    </r>
  </si>
  <si>
    <r>
      <rPr>
        <sz val="10"/>
        <rFont val="Times New Roman"/>
        <family val="1"/>
      </rPr>
      <t>за січень-</t>
    </r>
    <r>
      <rPr>
        <b/>
        <sz val="10"/>
        <rFont val="Times New Roman"/>
        <family val="1"/>
      </rPr>
      <t xml:space="preserve">липень, 2023 </t>
    </r>
    <r>
      <rPr>
        <sz val="10"/>
        <rFont val="Times New Roman"/>
        <family val="1"/>
      </rPr>
      <t>року.</t>
    </r>
  </si>
  <si>
    <r>
      <rPr>
        <sz val="10"/>
        <rFont val="Times New Roman"/>
        <family val="1"/>
      </rPr>
      <t>за січень-</t>
    </r>
    <r>
      <rPr>
        <b/>
        <sz val="10"/>
        <rFont val="Times New Roman"/>
        <family val="1"/>
      </rPr>
      <t xml:space="preserve">червень 2023 </t>
    </r>
    <r>
      <rPr>
        <sz val="10"/>
        <rFont val="Times New Roman"/>
        <family val="1"/>
      </rPr>
      <t>року.</t>
    </r>
  </si>
  <si>
    <r>
      <rPr>
        <sz val="10"/>
        <rFont val="Times New Roman"/>
        <family val="1"/>
      </rPr>
      <t>за січень-</t>
    </r>
    <r>
      <rPr>
        <b/>
        <sz val="10"/>
        <rFont val="Times New Roman"/>
        <family val="1"/>
      </rPr>
      <t xml:space="preserve">травень 2023 </t>
    </r>
    <r>
      <rPr>
        <sz val="10"/>
        <rFont val="Times New Roman"/>
        <family val="1"/>
      </rPr>
      <t>року.</t>
    </r>
  </si>
  <si>
    <t xml:space="preserve"> м.Дніпро</t>
  </si>
  <si>
    <r>
      <rPr>
        <sz val="12"/>
        <rFont val="Times New Roman"/>
        <family val="1"/>
      </rPr>
      <t>Проєкт НОУ«Народна допомога України»</t>
    </r>
    <r>
      <rPr>
        <i/>
        <sz val="12"/>
        <rFont val="Times New Roman"/>
        <family val="1"/>
      </rPr>
      <t>(м.Чернівці,Тернопіль, Івано-Франківськ)</t>
    </r>
  </si>
  <si>
    <r>
      <rPr>
        <sz val="12"/>
        <rFont val="Times New Roman"/>
        <family val="1"/>
      </rPr>
      <t>Проєкт НОУ«Народна допомога України»</t>
    </r>
    <r>
      <rPr>
        <i/>
        <sz val="12"/>
        <rFont val="Times New Roman"/>
        <family val="1"/>
      </rPr>
      <t xml:space="preserve"> ((м.Відень, Австрія)</t>
    </r>
  </si>
  <si>
    <r>
      <rPr>
        <sz val="14"/>
        <rFont val="Times New Roman"/>
        <family val="1"/>
      </rPr>
      <t>Фестивалі</t>
    </r>
    <r>
      <rPr>
        <i/>
        <sz val="11"/>
        <rFont val="Times New Roman"/>
        <family val="1"/>
      </rPr>
      <t xml:space="preserve"> (м.  )</t>
    </r>
  </si>
  <si>
    <r>
      <rPr>
        <sz val="10"/>
        <rFont val="Times New Roman"/>
        <family val="1"/>
      </rPr>
      <t>за січень-</t>
    </r>
    <r>
      <rPr>
        <b/>
        <sz val="10"/>
        <rFont val="Times New Roman"/>
        <family val="1"/>
      </rPr>
      <t xml:space="preserve">квітень 2023 </t>
    </r>
    <r>
      <rPr>
        <sz val="10"/>
        <rFont val="Times New Roman"/>
        <family val="1"/>
      </rPr>
      <t>року.</t>
    </r>
  </si>
  <si>
    <r>
      <rPr>
        <sz val="10"/>
        <rFont val="Times New Roman"/>
        <family val="1"/>
      </rPr>
      <t xml:space="preserve">за </t>
    </r>
    <r>
      <rPr>
        <b/>
        <sz val="10"/>
        <rFont val="Times New Roman"/>
        <family val="1"/>
      </rPr>
      <t xml:space="preserve">березень 2023 </t>
    </r>
    <r>
      <rPr>
        <sz val="10"/>
        <rFont val="Times New Roman"/>
        <family val="1"/>
      </rPr>
      <t>року.</t>
    </r>
  </si>
  <si>
    <r>
      <rPr>
        <sz val="10"/>
        <rFont val="Times New Roman"/>
        <family val="1"/>
      </rPr>
      <t xml:space="preserve">за </t>
    </r>
    <r>
      <rPr>
        <b/>
        <sz val="10"/>
        <rFont val="Times New Roman"/>
        <family val="1"/>
      </rPr>
      <t xml:space="preserve">лютий  2023 </t>
    </r>
    <r>
      <rPr>
        <sz val="10"/>
        <rFont val="Times New Roman"/>
        <family val="1"/>
      </rPr>
      <t>року.</t>
    </r>
  </si>
  <si>
    <r>
      <rPr>
        <sz val="10"/>
        <rFont val="Times New Roman"/>
        <family val="1"/>
      </rPr>
      <t xml:space="preserve">за </t>
    </r>
    <r>
      <rPr>
        <b/>
        <sz val="10"/>
        <rFont val="Times New Roman"/>
        <family val="1"/>
      </rPr>
      <t xml:space="preserve">січень  2023 </t>
    </r>
    <r>
      <rPr>
        <sz val="10"/>
        <rFont val="Times New Roman"/>
        <family val="1"/>
      </rPr>
      <t>року.</t>
    </r>
  </si>
  <si>
    <r>
      <rPr>
        <sz val="10"/>
        <rFont val="Times New Roman"/>
        <family val="1"/>
      </rPr>
      <t xml:space="preserve">за </t>
    </r>
    <r>
      <rPr>
        <b/>
        <sz val="10"/>
        <rFont val="Times New Roman"/>
        <family val="1"/>
      </rPr>
      <t xml:space="preserve">січень-листопад 2022 </t>
    </r>
    <r>
      <rPr>
        <sz val="10"/>
        <rFont val="Times New Roman"/>
        <family val="1"/>
      </rPr>
      <t>року.</t>
    </r>
  </si>
  <si>
    <r>
      <rPr>
        <sz val="14"/>
        <rFont val="Times New Roman"/>
        <family val="1"/>
      </rPr>
      <t xml:space="preserve">Вистави на стаціонарі п.п1+п.п2+п.п.3 +п.п4 </t>
    </r>
    <r>
      <rPr>
        <sz val="9"/>
        <rFont val="Times New Roman"/>
        <family val="1"/>
      </rPr>
      <t>(536 місць</t>
    </r>
    <r>
      <rPr>
        <sz val="14"/>
        <rFont val="Times New Roman"/>
        <family val="1"/>
      </rPr>
      <t xml:space="preserve">) </t>
    </r>
  </si>
  <si>
    <t xml:space="preserve">в т.ч. запрошення </t>
  </si>
  <si>
    <r>
      <rPr>
        <sz val="10"/>
        <rFont val="Times New Roman"/>
        <family val="1"/>
      </rPr>
      <t xml:space="preserve">за </t>
    </r>
    <r>
      <rPr>
        <b/>
        <sz val="10"/>
        <rFont val="Times New Roman"/>
        <family val="1"/>
      </rPr>
      <t xml:space="preserve">січень-жовтень 2022 </t>
    </r>
    <r>
      <rPr>
        <sz val="10"/>
        <rFont val="Times New Roman"/>
        <family val="1"/>
      </rPr>
      <t>року.</t>
    </r>
  </si>
  <si>
    <t>в т.ч. запрошення (м. Чернівці)</t>
  </si>
  <si>
    <r>
      <rPr>
        <sz val="14"/>
        <rFont val="Times New Roman"/>
        <family val="1"/>
      </rPr>
      <t>Фестивалі</t>
    </r>
    <r>
      <rPr>
        <i/>
        <sz val="8"/>
        <rFont val="Times New Roman"/>
        <family val="1"/>
      </rPr>
      <t xml:space="preserve"> </t>
    </r>
    <r>
      <rPr>
        <i/>
        <sz val="9"/>
        <rFont val="Times New Roman"/>
        <family val="1"/>
      </rPr>
      <t>(м.  )</t>
    </r>
  </si>
  <si>
    <r>
      <rPr>
        <sz val="10"/>
        <rFont val="Times New Roman"/>
        <family val="1"/>
      </rPr>
      <t xml:space="preserve">за </t>
    </r>
    <r>
      <rPr>
        <b/>
        <sz val="10"/>
        <rFont val="Times New Roman"/>
        <family val="1"/>
      </rPr>
      <t xml:space="preserve">січень-вересень 2022 </t>
    </r>
    <r>
      <rPr>
        <sz val="10"/>
        <rFont val="Times New Roman"/>
        <family val="1"/>
      </rPr>
      <t>року.</t>
    </r>
  </si>
  <si>
    <r>
      <rPr>
        <sz val="14"/>
        <rFont val="Times New Roman"/>
        <family val="1"/>
      </rPr>
      <t>Фестивалі</t>
    </r>
    <r>
      <rPr>
        <i/>
        <sz val="8"/>
        <rFont val="Times New Roman"/>
        <family val="1"/>
      </rPr>
      <t xml:space="preserve"> ІХ </t>
    </r>
    <r>
      <rPr>
        <i/>
        <sz val="9"/>
        <rFont val="Times New Roman"/>
        <family val="1"/>
      </rPr>
      <t>(м. Чернівці, Тернопіль, Івано-Франківськ)</t>
    </r>
  </si>
  <si>
    <r>
      <rPr>
        <sz val="10"/>
        <rFont val="Times New Roman"/>
        <family val="1"/>
      </rPr>
      <t xml:space="preserve">за </t>
    </r>
    <r>
      <rPr>
        <b/>
        <sz val="10"/>
        <rFont val="Times New Roman"/>
        <family val="1"/>
      </rPr>
      <t xml:space="preserve">січень-лютий 2022 </t>
    </r>
    <r>
      <rPr>
        <sz val="10"/>
        <rFont val="Times New Roman"/>
        <family val="1"/>
      </rPr>
      <t>року.</t>
    </r>
  </si>
  <si>
    <t xml:space="preserve"> м.Дніпро за квитками</t>
  </si>
  <si>
    <r>
      <rPr>
        <sz val="14"/>
        <rFont val="Times New Roman"/>
        <family val="1"/>
      </rPr>
      <t>Фестивалі</t>
    </r>
    <r>
      <rPr>
        <i/>
        <sz val="8"/>
        <rFont val="Times New Roman"/>
        <family val="1"/>
      </rPr>
      <t xml:space="preserve"> </t>
    </r>
    <r>
      <rPr>
        <i/>
        <sz val="9"/>
        <rFont val="Times New Roman"/>
        <family val="1"/>
      </rPr>
      <t>(м. )</t>
    </r>
  </si>
  <si>
    <r>
      <rPr>
        <sz val="10"/>
        <rFont val="Times New Roman"/>
        <family val="1"/>
      </rPr>
      <t xml:space="preserve">за </t>
    </r>
    <r>
      <rPr>
        <b/>
        <sz val="10"/>
        <rFont val="Times New Roman"/>
        <family val="1"/>
      </rPr>
      <t xml:space="preserve">січень 2022 </t>
    </r>
    <r>
      <rPr>
        <sz val="10"/>
        <rFont val="Times New Roman"/>
        <family val="1"/>
      </rPr>
      <t>року.</t>
    </r>
  </si>
  <si>
    <t>в т.ч. б/н м.Чернівці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</si>
</sst>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0"/>
    <numFmt numFmtId="167" formatCode="0.0"/>
    <numFmt numFmtId="168" formatCode="@"/>
    <numFmt numFmtId="169" formatCode="0"/>
  </numFmts>
  <fonts count="30">
    <font>
      <sz val="10"/>
      <name val="Arial"/>
      <family val="0"/>
    </font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Informal Roman"/>
      <family val="4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Informal Roman"/>
      <family val="4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9"/>
      <name val="Arial"/>
      <family val="2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color indexed="9"/>
      <name val="Times New Roman"/>
      <family val="1"/>
    </font>
    <font>
      <i/>
      <sz val="10"/>
      <color indexed="9"/>
      <name val="Times New Roman"/>
      <family val="1"/>
    </font>
    <font>
      <i/>
      <sz val="9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3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165">
    <xf numFmtId="164" fontId="0" fillId="0" borderId="0" xfId="0" applyAlignment="1">
      <alignment/>
    </xf>
    <xf numFmtId="164" fontId="0" fillId="0" borderId="0" xfId="23">
      <alignment/>
      <protection/>
    </xf>
    <xf numFmtId="164" fontId="3" fillId="0" borderId="0" xfId="23" applyFont="1">
      <alignment/>
      <protection/>
    </xf>
    <xf numFmtId="164" fontId="4" fillId="0" borderId="0" xfId="23" applyFont="1" applyAlignment="1">
      <alignment horizontal="center"/>
      <protection/>
    </xf>
    <xf numFmtId="164" fontId="4" fillId="0" borderId="0" xfId="23" applyFont="1" applyAlignment="1">
      <alignment/>
      <protection/>
    </xf>
    <xf numFmtId="164" fontId="5" fillId="0" borderId="0" xfId="23" applyFont="1" applyAlignment="1">
      <alignment/>
      <protection/>
    </xf>
    <xf numFmtId="164" fontId="6" fillId="0" borderId="0" xfId="23" applyFont="1" applyAlignment="1">
      <alignment horizontal="center"/>
      <protection/>
    </xf>
    <xf numFmtId="164" fontId="5" fillId="0" borderId="0" xfId="23" applyFont="1" applyAlignment="1">
      <alignment horizontal="center"/>
      <protection/>
    </xf>
    <xf numFmtId="164" fontId="5" fillId="0" borderId="1" xfId="23" applyFont="1" applyBorder="1" applyAlignment="1">
      <alignment horizontal="center" wrapText="1"/>
      <protection/>
    </xf>
    <xf numFmtId="164" fontId="5" fillId="0" borderId="1" xfId="23" applyFont="1" applyBorder="1" applyAlignment="1">
      <alignment horizontal="center" vertical="center"/>
      <protection/>
    </xf>
    <xf numFmtId="164" fontId="5" fillId="0" borderId="1" xfId="23" applyFont="1" applyBorder="1" applyAlignment="1">
      <alignment horizontal="justify" vertical="center"/>
      <protection/>
    </xf>
    <xf numFmtId="164" fontId="5" fillId="0" borderId="2" xfId="23" applyFont="1" applyBorder="1" applyAlignment="1">
      <alignment horizontal="justify" vertical="center"/>
      <protection/>
    </xf>
    <xf numFmtId="164" fontId="7" fillId="0" borderId="2" xfId="23" applyFont="1" applyBorder="1" applyAlignment="1">
      <alignment horizontal="center" wrapText="1"/>
      <protection/>
    </xf>
    <xf numFmtId="164" fontId="8" fillId="0" borderId="2" xfId="23" applyFont="1" applyBorder="1" applyAlignment="1">
      <alignment horizontal="center" vertical="center"/>
      <protection/>
    </xf>
    <xf numFmtId="164" fontId="7" fillId="0" borderId="2" xfId="23" applyFont="1" applyBorder="1" applyAlignment="1">
      <alignment horizontal="center" vertical="center"/>
      <protection/>
    </xf>
    <xf numFmtId="164" fontId="7" fillId="0" borderId="2" xfId="23" applyFont="1" applyBorder="1" applyAlignment="1">
      <alignment horizontal="justify" vertical="center"/>
      <protection/>
    </xf>
    <xf numFmtId="164" fontId="9" fillId="0" borderId="3" xfId="23" applyFont="1" applyBorder="1" applyAlignment="1">
      <alignment horizontal="center" vertical="center"/>
      <protection/>
    </xf>
    <xf numFmtId="164" fontId="10" fillId="0" borderId="3" xfId="23" applyFont="1" applyBorder="1">
      <alignment/>
      <protection/>
    </xf>
    <xf numFmtId="164" fontId="12" fillId="0" borderId="3" xfId="23" applyFont="1" applyBorder="1" applyAlignment="1">
      <alignment horizontal="center"/>
      <protection/>
    </xf>
    <xf numFmtId="166" fontId="12" fillId="0" borderId="3" xfId="23" applyNumberFormat="1" applyFont="1" applyBorder="1" applyAlignment="1">
      <alignment horizontal="center"/>
      <protection/>
    </xf>
    <xf numFmtId="167" fontId="12" fillId="0" borderId="3" xfId="23" applyNumberFormat="1" applyFont="1" applyBorder="1" applyAlignment="1">
      <alignment horizontal="center" vertical="center"/>
      <protection/>
    </xf>
    <xf numFmtId="164" fontId="6" fillId="0" borderId="3" xfId="23" applyFont="1" applyBorder="1" applyAlignment="1">
      <alignment horizontal="center" vertical="center"/>
      <protection/>
    </xf>
    <xf numFmtId="164" fontId="13" fillId="0" borderId="3" xfId="23" applyFont="1" applyBorder="1" applyAlignment="1">
      <alignment horizontal="center" vertical="center"/>
      <protection/>
    </xf>
    <xf numFmtId="164" fontId="6" fillId="0" borderId="3" xfId="23" applyFont="1" applyBorder="1" applyAlignment="1">
      <alignment horizontal="justify" vertical="center"/>
      <protection/>
    </xf>
    <xf numFmtId="164" fontId="14" fillId="0" borderId="1" xfId="23" applyFont="1" applyBorder="1">
      <alignment/>
      <protection/>
    </xf>
    <xf numFmtId="164" fontId="15" fillId="0" borderId="1" xfId="23" applyFont="1" applyBorder="1" applyAlignment="1">
      <alignment horizontal="center"/>
      <protection/>
    </xf>
    <xf numFmtId="166" fontId="15" fillId="0" borderId="1" xfId="23" applyNumberFormat="1" applyFont="1" applyBorder="1" applyAlignment="1">
      <alignment horizontal="center"/>
      <protection/>
    </xf>
    <xf numFmtId="164" fontId="6" fillId="0" borderId="1" xfId="23" applyFont="1" applyBorder="1" applyAlignment="1">
      <alignment horizontal="center"/>
      <protection/>
    </xf>
    <xf numFmtId="164" fontId="13" fillId="0" borderId="1" xfId="23" applyFont="1" applyBorder="1" applyAlignment="1">
      <alignment horizontal="center" vertical="center"/>
      <protection/>
    </xf>
    <xf numFmtId="164" fontId="7" fillId="0" borderId="1" xfId="23" applyFont="1" applyBorder="1" applyAlignment="1">
      <alignment horizontal="center" vertical="center"/>
      <protection/>
    </xf>
    <xf numFmtId="164" fontId="8" fillId="0" borderId="1" xfId="23" applyFont="1" applyBorder="1" applyAlignment="1">
      <alignment horizontal="center" vertical="center"/>
      <protection/>
    </xf>
    <xf numFmtId="164" fontId="7" fillId="0" borderId="1" xfId="23" applyFont="1" applyBorder="1" applyAlignment="1">
      <alignment horizontal="justify" vertical="center"/>
      <protection/>
    </xf>
    <xf numFmtId="164" fontId="7" fillId="0" borderId="1" xfId="23" applyFont="1" applyBorder="1" applyAlignment="1">
      <alignment horizontal="center"/>
      <protection/>
    </xf>
    <xf numFmtId="164" fontId="5" fillId="0" borderId="4" xfId="23" applyFont="1" applyBorder="1" applyAlignment="1">
      <alignment horizontal="justify" vertical="center"/>
      <protection/>
    </xf>
    <xf numFmtId="164" fontId="14" fillId="0" borderId="4" xfId="23" applyFont="1" applyBorder="1">
      <alignment/>
      <protection/>
    </xf>
    <xf numFmtId="164" fontId="15" fillId="0" borderId="4" xfId="23" applyFont="1" applyBorder="1" applyAlignment="1">
      <alignment horizontal="center"/>
      <protection/>
    </xf>
    <xf numFmtId="166" fontId="15" fillId="0" borderId="4" xfId="23" applyNumberFormat="1" applyFont="1" applyBorder="1" applyAlignment="1">
      <alignment horizontal="center"/>
      <protection/>
    </xf>
    <xf numFmtId="164" fontId="7" fillId="0" borderId="4" xfId="23" applyFont="1" applyBorder="1" applyAlignment="1">
      <alignment horizontal="center"/>
      <protection/>
    </xf>
    <xf numFmtId="164" fontId="8" fillId="0" borderId="4" xfId="23" applyFont="1" applyBorder="1" applyAlignment="1">
      <alignment horizontal="center" vertical="center"/>
      <protection/>
    </xf>
    <xf numFmtId="164" fontId="7" fillId="0" borderId="4" xfId="23" applyFont="1" applyBorder="1" applyAlignment="1">
      <alignment horizontal="center" vertical="center"/>
      <protection/>
    </xf>
    <xf numFmtId="164" fontId="7" fillId="0" borderId="4" xfId="23" applyFont="1" applyBorder="1" applyAlignment="1">
      <alignment horizontal="justify" vertical="center"/>
      <protection/>
    </xf>
    <xf numFmtId="164" fontId="16" fillId="0" borderId="3" xfId="23" applyFont="1" applyBorder="1" applyAlignment="1">
      <alignment horizontal="center"/>
      <protection/>
    </xf>
    <xf numFmtId="164" fontId="12" fillId="0" borderId="3" xfId="23" applyFont="1" applyBorder="1">
      <alignment/>
      <protection/>
    </xf>
    <xf numFmtId="164" fontId="6" fillId="0" borderId="3" xfId="23" applyFont="1" applyBorder="1" applyAlignment="1">
      <alignment horizontal="center"/>
      <protection/>
    </xf>
    <xf numFmtId="166" fontId="6" fillId="0" borderId="3" xfId="23" applyNumberFormat="1" applyFont="1" applyBorder="1" applyAlignment="1">
      <alignment horizontal="center"/>
      <protection/>
    </xf>
    <xf numFmtId="167" fontId="6" fillId="0" borderId="3" xfId="23" applyNumberFormat="1" applyFont="1" applyBorder="1">
      <alignment/>
      <protection/>
    </xf>
    <xf numFmtId="164" fontId="0" fillId="0" borderId="3" xfId="23" applyBorder="1">
      <alignment/>
      <protection/>
    </xf>
    <xf numFmtId="168" fontId="17" fillId="0" borderId="1" xfId="23" applyNumberFormat="1" applyFont="1" applyBorder="1" applyAlignment="1">
      <alignment horizontal="center"/>
      <protection/>
    </xf>
    <xf numFmtId="164" fontId="6" fillId="0" borderId="1" xfId="23" applyFont="1" applyBorder="1">
      <alignment/>
      <protection/>
    </xf>
    <xf numFmtId="164" fontId="0" fillId="0" borderId="1" xfId="23" applyBorder="1">
      <alignment/>
      <protection/>
    </xf>
    <xf numFmtId="168" fontId="17" fillId="0" borderId="2" xfId="23" applyNumberFormat="1" applyFont="1" applyBorder="1" applyAlignment="1">
      <alignment horizontal="center"/>
      <protection/>
    </xf>
    <xf numFmtId="164" fontId="14" fillId="0" borderId="2" xfId="23" applyFont="1" applyBorder="1">
      <alignment/>
      <protection/>
    </xf>
    <xf numFmtId="164" fontId="15" fillId="0" borderId="2" xfId="23" applyFont="1" applyBorder="1" applyAlignment="1">
      <alignment horizontal="center"/>
      <protection/>
    </xf>
    <xf numFmtId="166" fontId="15" fillId="0" borderId="2" xfId="23" applyNumberFormat="1" applyFont="1" applyBorder="1" applyAlignment="1">
      <alignment horizontal="center"/>
      <protection/>
    </xf>
    <xf numFmtId="164" fontId="6" fillId="0" borderId="2" xfId="23" applyFont="1" applyBorder="1" applyAlignment="1">
      <alignment horizontal="center"/>
      <protection/>
    </xf>
    <xf numFmtId="164" fontId="6" fillId="0" borderId="2" xfId="23" applyFont="1" applyBorder="1">
      <alignment/>
      <protection/>
    </xf>
    <xf numFmtId="164" fontId="0" fillId="0" borderId="2" xfId="23" applyBorder="1">
      <alignment/>
      <protection/>
    </xf>
    <xf numFmtId="164" fontId="15" fillId="0" borderId="5" xfId="23" applyFont="1" applyBorder="1" applyAlignment="1">
      <alignment horizontal="center"/>
      <protection/>
    </xf>
    <xf numFmtId="166" fontId="15" fillId="0" borderId="5" xfId="23" applyNumberFormat="1" applyFont="1" applyBorder="1" applyAlignment="1">
      <alignment horizontal="center"/>
      <protection/>
    </xf>
    <xf numFmtId="164" fontId="6" fillId="0" borderId="5" xfId="23" applyFont="1" applyBorder="1" applyAlignment="1">
      <alignment horizontal="center"/>
      <protection/>
    </xf>
    <xf numFmtId="164" fontId="6" fillId="0" borderId="5" xfId="23" applyFont="1" applyBorder="1">
      <alignment/>
      <protection/>
    </xf>
    <xf numFmtId="164" fontId="0" fillId="0" borderId="5" xfId="23" applyBorder="1">
      <alignment/>
      <protection/>
    </xf>
    <xf numFmtId="164" fontId="16" fillId="0" borderId="6" xfId="23" applyFont="1" applyBorder="1" applyAlignment="1">
      <alignment horizontal="center"/>
      <protection/>
    </xf>
    <xf numFmtId="164" fontId="10" fillId="0" borderId="6" xfId="23" applyFont="1" applyBorder="1" applyAlignment="1">
      <alignment horizontal="left"/>
      <protection/>
    </xf>
    <xf numFmtId="164" fontId="12" fillId="0" borderId="6" xfId="23" applyFont="1" applyBorder="1" applyAlignment="1">
      <alignment horizontal="center"/>
      <protection/>
    </xf>
    <xf numFmtId="166" fontId="12" fillId="0" borderId="6" xfId="23" applyNumberFormat="1" applyFont="1" applyBorder="1" applyAlignment="1">
      <alignment horizontal="center"/>
      <protection/>
    </xf>
    <xf numFmtId="166" fontId="6" fillId="0" borderId="6" xfId="23" applyNumberFormat="1" applyFont="1" applyBorder="1">
      <alignment/>
      <protection/>
    </xf>
    <xf numFmtId="164" fontId="0" fillId="0" borderId="6" xfId="23" applyBorder="1">
      <alignment/>
      <protection/>
    </xf>
    <xf numFmtId="164" fontId="16" fillId="0" borderId="7" xfId="23" applyFont="1" applyBorder="1" applyAlignment="1">
      <alignment horizontal="center"/>
      <protection/>
    </xf>
    <xf numFmtId="164" fontId="10" fillId="0" borderId="7" xfId="23" applyFont="1" applyBorder="1" applyAlignment="1">
      <alignment horizontal="left"/>
      <protection/>
    </xf>
    <xf numFmtId="164" fontId="15" fillId="0" borderId="7" xfId="23" applyFont="1" applyBorder="1" applyAlignment="1">
      <alignment horizontal="center"/>
      <protection/>
    </xf>
    <xf numFmtId="166" fontId="15" fillId="0" borderId="7" xfId="23" applyNumberFormat="1" applyFont="1" applyBorder="1" applyAlignment="1">
      <alignment horizontal="center"/>
      <protection/>
    </xf>
    <xf numFmtId="166" fontId="6" fillId="0" borderId="7" xfId="23" applyNumberFormat="1" applyFont="1" applyBorder="1">
      <alignment/>
      <protection/>
    </xf>
    <xf numFmtId="164" fontId="0" fillId="0" borderId="7" xfId="23" applyBorder="1">
      <alignment/>
      <protection/>
    </xf>
    <xf numFmtId="168" fontId="17" fillId="0" borderId="5" xfId="23" applyNumberFormat="1" applyFont="1" applyBorder="1" applyAlignment="1">
      <alignment horizontal="center"/>
      <protection/>
    </xf>
    <xf numFmtId="164" fontId="14" fillId="0" borderId="5" xfId="23" applyFont="1" applyBorder="1">
      <alignment/>
      <protection/>
    </xf>
    <xf numFmtId="164" fontId="16" fillId="0" borderId="8" xfId="23" applyFont="1" applyBorder="1" applyAlignment="1">
      <alignment horizontal="center"/>
      <protection/>
    </xf>
    <xf numFmtId="164" fontId="12" fillId="0" borderId="8" xfId="23" applyFont="1" applyBorder="1">
      <alignment/>
      <protection/>
    </xf>
    <xf numFmtId="164" fontId="18" fillId="0" borderId="8" xfId="23" applyFont="1" applyBorder="1" applyAlignment="1">
      <alignment horizontal="center"/>
      <protection/>
    </xf>
    <xf numFmtId="166" fontId="0" fillId="0" borderId="8" xfId="23" applyNumberFormat="1" applyBorder="1" applyAlignment="1">
      <alignment horizontal="center"/>
      <protection/>
    </xf>
    <xf numFmtId="164" fontId="6" fillId="0" borderId="8" xfId="23" applyFont="1" applyBorder="1" applyAlignment="1">
      <alignment horizontal="center"/>
      <protection/>
    </xf>
    <xf numFmtId="164" fontId="6" fillId="0" borderId="8" xfId="23" applyFont="1" applyBorder="1">
      <alignment/>
      <protection/>
    </xf>
    <xf numFmtId="164" fontId="0" fillId="0" borderId="8" xfId="23" applyBorder="1">
      <alignment/>
      <protection/>
    </xf>
    <xf numFmtId="164" fontId="12" fillId="0" borderId="9" xfId="23" applyFont="1" applyBorder="1" applyAlignment="1">
      <alignment horizontal="center"/>
      <protection/>
    </xf>
    <xf numFmtId="164" fontId="12" fillId="0" borderId="9" xfId="23" applyFont="1" applyBorder="1">
      <alignment/>
      <protection/>
    </xf>
    <xf numFmtId="164" fontId="18" fillId="0" borderId="9" xfId="23" applyFont="1" applyBorder="1" applyAlignment="1">
      <alignment horizontal="center"/>
      <protection/>
    </xf>
    <xf numFmtId="166" fontId="0" fillId="0" borderId="9" xfId="23" applyNumberFormat="1" applyBorder="1" applyAlignment="1">
      <alignment horizontal="center"/>
      <protection/>
    </xf>
    <xf numFmtId="164" fontId="6" fillId="0" borderId="9" xfId="23" applyFont="1" applyBorder="1" applyAlignment="1">
      <alignment horizontal="center"/>
      <protection/>
    </xf>
    <xf numFmtId="164" fontId="6" fillId="0" borderId="9" xfId="23" applyFont="1" applyBorder="1">
      <alignment/>
      <protection/>
    </xf>
    <xf numFmtId="164" fontId="0" fillId="0" borderId="9" xfId="23" applyBorder="1">
      <alignment/>
      <protection/>
    </xf>
    <xf numFmtId="164" fontId="9" fillId="0" borderId="3" xfId="23" applyFont="1" applyBorder="1" applyAlignment="1">
      <alignment horizontal="center"/>
      <protection/>
    </xf>
    <xf numFmtId="164" fontId="6" fillId="0" borderId="3" xfId="23" applyFont="1" applyBorder="1">
      <alignment/>
      <protection/>
    </xf>
    <xf numFmtId="164" fontId="15" fillId="2" borderId="2" xfId="23" applyFont="1" applyFill="1" applyBorder="1" applyAlignment="1">
      <alignment horizontal="center"/>
      <protection/>
    </xf>
    <xf numFmtId="164" fontId="18" fillId="2" borderId="2" xfId="23" applyFont="1" applyFill="1" applyBorder="1" applyAlignment="1">
      <alignment horizontal="center"/>
      <protection/>
    </xf>
    <xf numFmtId="164" fontId="17" fillId="0" borderId="2" xfId="23" applyFont="1" applyBorder="1" applyAlignment="1">
      <alignment horizontal="center"/>
      <protection/>
    </xf>
    <xf numFmtId="164" fontId="17" fillId="2" borderId="2" xfId="23" applyFont="1" applyFill="1" applyBorder="1" applyAlignment="1">
      <alignment horizontal="center"/>
      <protection/>
    </xf>
    <xf numFmtId="166" fontId="17" fillId="0" borderId="2" xfId="23" applyNumberFormat="1" applyFont="1" applyBorder="1" applyAlignment="1">
      <alignment horizontal="center"/>
      <protection/>
    </xf>
    <xf numFmtId="164" fontId="10" fillId="0" borderId="10" xfId="23" applyFont="1" applyBorder="1">
      <alignment/>
      <protection/>
    </xf>
    <xf numFmtId="164" fontId="12" fillId="0" borderId="10" xfId="23" applyFont="1" applyBorder="1" applyAlignment="1">
      <alignment horizontal="center"/>
      <protection/>
    </xf>
    <xf numFmtId="164" fontId="9" fillId="0" borderId="4" xfId="23" applyFont="1" applyBorder="1" applyAlignment="1">
      <alignment horizontal="center"/>
      <protection/>
    </xf>
    <xf numFmtId="164" fontId="12" fillId="0" borderId="4" xfId="23" applyFont="1" applyBorder="1">
      <alignment/>
      <protection/>
    </xf>
    <xf numFmtId="164" fontId="12" fillId="0" borderId="11" xfId="23" applyFont="1" applyBorder="1" applyAlignment="1">
      <alignment horizontal="center"/>
      <protection/>
    </xf>
    <xf numFmtId="164" fontId="12" fillId="0" borderId="4" xfId="23" applyFont="1" applyBorder="1" applyAlignment="1">
      <alignment horizontal="center"/>
      <protection/>
    </xf>
    <xf numFmtId="166" fontId="12" fillId="0" borderId="4" xfId="23" applyNumberFormat="1" applyFont="1" applyBorder="1" applyAlignment="1">
      <alignment horizontal="center"/>
      <protection/>
    </xf>
    <xf numFmtId="164" fontId="0" fillId="0" borderId="4" xfId="23" applyBorder="1">
      <alignment/>
      <protection/>
    </xf>
    <xf numFmtId="164" fontId="9" fillId="0" borderId="11" xfId="23" applyFont="1" applyBorder="1" applyAlignment="1">
      <alignment horizontal="center"/>
      <protection/>
    </xf>
    <xf numFmtId="164" fontId="10" fillId="0" borderId="12" xfId="23" applyFont="1" applyBorder="1" applyAlignment="1">
      <alignment horizontal="center"/>
      <protection/>
    </xf>
    <xf numFmtId="164" fontId="10" fillId="0" borderId="13" xfId="23" applyFont="1" applyBorder="1">
      <alignment/>
      <protection/>
    </xf>
    <xf numFmtId="164" fontId="12" fillId="0" borderId="12" xfId="23" applyFont="1" applyBorder="1" applyAlignment="1">
      <alignment horizontal="center"/>
      <protection/>
    </xf>
    <xf numFmtId="166" fontId="12" fillId="0" borderId="12" xfId="23" applyNumberFormat="1" applyFont="1" applyBorder="1" applyAlignment="1">
      <alignment horizontal="center"/>
      <protection/>
    </xf>
    <xf numFmtId="164" fontId="12" fillId="0" borderId="12" xfId="23" applyFont="1" applyBorder="1">
      <alignment/>
      <protection/>
    </xf>
    <xf numFmtId="164" fontId="0" fillId="0" borderId="12" xfId="23" applyBorder="1">
      <alignment/>
      <protection/>
    </xf>
    <xf numFmtId="166" fontId="6" fillId="0" borderId="12" xfId="23" applyNumberFormat="1" applyFont="1" applyBorder="1">
      <alignment/>
      <protection/>
    </xf>
    <xf numFmtId="164" fontId="9" fillId="0" borderId="6" xfId="23" applyFont="1" applyBorder="1" applyAlignment="1">
      <alignment horizontal="center"/>
      <protection/>
    </xf>
    <xf numFmtId="164" fontId="10" fillId="0" borderId="6" xfId="23" applyFont="1" applyBorder="1">
      <alignment/>
      <protection/>
    </xf>
    <xf numFmtId="164" fontId="0" fillId="0" borderId="4" xfId="23" applyBorder="1" applyAlignment="1">
      <alignment horizontal="center"/>
      <protection/>
    </xf>
    <xf numFmtId="166" fontId="0" fillId="0" borderId="4" xfId="23" applyNumberFormat="1" applyBorder="1" applyAlignment="1">
      <alignment horizontal="center"/>
      <protection/>
    </xf>
    <xf numFmtId="164" fontId="6" fillId="0" borderId="4" xfId="23" applyFont="1" applyBorder="1" applyAlignment="1">
      <alignment horizontal="center"/>
      <protection/>
    </xf>
    <xf numFmtId="164" fontId="6" fillId="0" borderId="4" xfId="23" applyFont="1" applyBorder="1">
      <alignment/>
      <protection/>
    </xf>
    <xf numFmtId="166" fontId="15" fillId="0" borderId="4" xfId="23" applyNumberFormat="1" applyFont="1" applyBorder="1">
      <alignment/>
      <protection/>
    </xf>
    <xf numFmtId="167" fontId="6" fillId="0" borderId="6" xfId="23" applyNumberFormat="1" applyFont="1" applyBorder="1">
      <alignment/>
      <protection/>
    </xf>
    <xf numFmtId="164" fontId="15" fillId="0" borderId="1" xfId="23" applyFont="1" applyBorder="1">
      <alignment/>
      <protection/>
    </xf>
    <xf numFmtId="164" fontId="0" fillId="0" borderId="9" xfId="23" applyBorder="1" applyAlignment="1">
      <alignment horizontal="center"/>
      <protection/>
    </xf>
    <xf numFmtId="166" fontId="15" fillId="0" borderId="9" xfId="23" applyNumberFormat="1" applyFont="1" applyBorder="1">
      <alignment/>
      <protection/>
    </xf>
    <xf numFmtId="167" fontId="6" fillId="0" borderId="2" xfId="23" applyNumberFormat="1" applyFont="1" applyBorder="1">
      <alignment/>
      <protection/>
    </xf>
    <xf numFmtId="164" fontId="19" fillId="0" borderId="3" xfId="23" applyFont="1" applyBorder="1" applyAlignment="1">
      <alignment horizontal="center"/>
      <protection/>
    </xf>
    <xf numFmtId="166" fontId="19" fillId="0" borderId="3" xfId="23" applyNumberFormat="1" applyFont="1" applyBorder="1" applyAlignment="1">
      <alignment horizontal="center"/>
      <protection/>
    </xf>
    <xf numFmtId="166" fontId="6" fillId="0" borderId="3" xfId="23" applyNumberFormat="1" applyFont="1" applyBorder="1">
      <alignment/>
      <protection/>
    </xf>
    <xf numFmtId="164" fontId="17" fillId="0" borderId="1" xfId="23" applyFont="1" applyBorder="1">
      <alignment/>
      <protection/>
    </xf>
    <xf numFmtId="164" fontId="20" fillId="0" borderId="1" xfId="23" applyFont="1" applyBorder="1" applyAlignment="1">
      <alignment horizontal="center"/>
      <protection/>
    </xf>
    <xf numFmtId="166" fontId="20" fillId="0" borderId="1" xfId="23" applyNumberFormat="1" applyFont="1" applyBorder="1" applyAlignment="1">
      <alignment horizontal="center"/>
      <protection/>
    </xf>
    <xf numFmtId="164" fontId="0" fillId="0" borderId="1" xfId="23" applyFont="1" applyBorder="1">
      <alignment/>
      <protection/>
    </xf>
    <xf numFmtId="164" fontId="21" fillId="0" borderId="1" xfId="23" applyFont="1" applyBorder="1">
      <alignment/>
      <protection/>
    </xf>
    <xf numFmtId="164" fontId="5" fillId="0" borderId="1" xfId="23" applyFont="1" applyBorder="1">
      <alignment/>
      <protection/>
    </xf>
    <xf numFmtId="166" fontId="22" fillId="0" borderId="1" xfId="23" applyNumberFormat="1" applyFont="1" applyBorder="1">
      <alignment/>
      <protection/>
    </xf>
    <xf numFmtId="164" fontId="23" fillId="0" borderId="1" xfId="23" applyFont="1" applyBorder="1" applyAlignment="1">
      <alignment horizontal="center"/>
      <protection/>
    </xf>
    <xf numFmtId="164" fontId="5" fillId="0" borderId="1" xfId="23" applyFont="1" applyBorder="1" applyAlignment="1">
      <alignment horizontal="center"/>
      <protection/>
    </xf>
    <xf numFmtId="166" fontId="23" fillId="0" borderId="1" xfId="23" applyNumberFormat="1" applyFont="1" applyBorder="1" applyAlignment="1">
      <alignment horizontal="center"/>
      <protection/>
    </xf>
    <xf numFmtId="166" fontId="24" fillId="0" borderId="1" xfId="23" applyNumberFormat="1" applyFont="1" applyBorder="1">
      <alignment/>
      <protection/>
    </xf>
    <xf numFmtId="164" fontId="0" fillId="0" borderId="0" xfId="23" applyBorder="1">
      <alignment/>
      <protection/>
    </xf>
    <xf numFmtId="164" fontId="25" fillId="0" borderId="0" xfId="23" applyFont="1" applyFill="1" applyBorder="1">
      <alignment/>
      <protection/>
    </xf>
    <xf numFmtId="164" fontId="26" fillId="0" borderId="0" xfId="23" applyFont="1" applyBorder="1" applyAlignment="1">
      <alignment horizontal="center"/>
      <protection/>
    </xf>
    <xf numFmtId="164" fontId="21" fillId="0" borderId="0" xfId="23" applyFont="1" applyBorder="1" applyAlignment="1">
      <alignment horizontal="center"/>
      <protection/>
    </xf>
    <xf numFmtId="166" fontId="23" fillId="0" borderId="0" xfId="23" applyNumberFormat="1" applyFont="1" applyBorder="1" applyAlignment="1">
      <alignment horizontal="center"/>
      <protection/>
    </xf>
    <xf numFmtId="166" fontId="5" fillId="0" borderId="0" xfId="23" applyNumberFormat="1" applyFont="1" applyBorder="1">
      <alignment/>
      <protection/>
    </xf>
    <xf numFmtId="164" fontId="23" fillId="0" borderId="0" xfId="23" applyFont="1" applyBorder="1">
      <alignment/>
      <protection/>
    </xf>
    <xf numFmtId="166" fontId="22" fillId="0" borderId="0" xfId="23" applyNumberFormat="1" applyFont="1" applyBorder="1">
      <alignment/>
      <protection/>
    </xf>
    <xf numFmtId="164" fontId="17" fillId="0" borderId="0" xfId="23" applyFont="1" applyBorder="1" applyAlignment="1">
      <alignment horizontal="left"/>
      <protection/>
    </xf>
    <xf numFmtId="164" fontId="21" fillId="0" borderId="0" xfId="23" applyFont="1" applyBorder="1">
      <alignment/>
      <protection/>
    </xf>
    <xf numFmtId="164" fontId="27" fillId="0" borderId="0" xfId="23" applyFont="1" applyBorder="1">
      <alignment/>
      <protection/>
    </xf>
    <xf numFmtId="166" fontId="0" fillId="0" borderId="0" xfId="23" applyNumberFormat="1" applyBorder="1">
      <alignment/>
      <protection/>
    </xf>
    <xf numFmtId="166" fontId="0" fillId="0" borderId="0" xfId="23" applyNumberFormat="1" applyFont="1" applyBorder="1">
      <alignment/>
      <protection/>
    </xf>
    <xf numFmtId="164" fontId="6" fillId="0" borderId="0" xfId="23" applyFont="1" applyAlignment="1">
      <alignment horizontal="left"/>
      <protection/>
    </xf>
    <xf numFmtId="164" fontId="0" fillId="0" borderId="0" xfId="23" applyAlignment="1">
      <alignment/>
      <protection/>
    </xf>
    <xf numFmtId="164" fontId="6" fillId="0" borderId="0" xfId="23" applyFont="1">
      <alignment/>
      <protection/>
    </xf>
    <xf numFmtId="164" fontId="6" fillId="0" borderId="0" xfId="23" applyFont="1" applyBorder="1">
      <alignment/>
      <protection/>
    </xf>
    <xf numFmtId="164" fontId="6" fillId="0" borderId="0" xfId="23" applyFont="1" applyBorder="1" applyAlignment="1">
      <alignment horizontal="right"/>
      <protection/>
    </xf>
    <xf numFmtId="164" fontId="6" fillId="0" borderId="0" xfId="23" applyFont="1" applyAlignment="1">
      <alignment horizontal="right"/>
      <protection/>
    </xf>
    <xf numFmtId="168" fontId="0" fillId="2" borderId="0" xfId="0" applyNumberFormat="1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168" fontId="28" fillId="2" borderId="0" xfId="0" applyNumberFormat="1" applyFont="1" applyFill="1" applyBorder="1" applyAlignment="1">
      <alignment/>
    </xf>
    <xf numFmtId="169" fontId="0" fillId="2" borderId="14" xfId="0" applyNumberFormat="1" applyFont="1" applyFill="1" applyBorder="1" applyAlignment="1">
      <alignment/>
    </xf>
    <xf numFmtId="169" fontId="0" fillId="2" borderId="15" xfId="0" applyNumberFormat="1" applyFont="1" applyFill="1" applyBorder="1" applyAlignment="1">
      <alignment/>
    </xf>
    <xf numFmtId="164" fontId="10" fillId="0" borderId="4" xfId="23" applyFont="1" applyBorder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2 3" xfId="22"/>
    <cellStyle name="Обычный 3" xfId="23"/>
    <cellStyle name="Обычный 3 2" xfId="24"/>
    <cellStyle name="Обычный 4" xfId="25"/>
    <cellStyle name="Обычный 5" xfId="26"/>
    <cellStyle name="Обычный 5 2" xfId="27"/>
    <cellStyle name="Обычный 6" xfId="28"/>
    <cellStyle name="Обычный 6 2" xfId="29"/>
    <cellStyle name="Обычный 7" xfId="30"/>
    <cellStyle name="Обычный 8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6.57421875" style="1" customWidth="1"/>
    <col min="2" max="2" width="81.421875" style="1" customWidth="1"/>
    <col min="3" max="3" width="9.57421875" style="1" customWidth="1"/>
    <col min="4" max="4" width="8.140625" style="1" customWidth="1"/>
    <col min="5" max="5" width="8.00390625" style="1" customWidth="1"/>
    <col min="6" max="6" width="7.7109375" style="1" customWidth="1"/>
    <col min="7" max="8" width="11.00390625" style="1" customWidth="1"/>
    <col min="9" max="9" width="6.57421875" style="1" customWidth="1"/>
    <col min="10" max="10" width="9.140625" style="1" customWidth="1"/>
    <col min="11" max="11" width="6.8515625" style="1" customWidth="1"/>
    <col min="12" max="12" width="7.28125" style="1" customWidth="1"/>
    <col min="13" max="13" width="5.57421875" style="1" customWidth="1"/>
    <col min="14" max="14" width="6.28125" style="1" customWidth="1"/>
    <col min="15" max="15" width="10.28125" style="1" customWidth="1"/>
    <col min="16" max="16384" width="9.140625" style="1" customWidth="1"/>
  </cols>
  <sheetData>
    <row r="1" spans="2:9" ht="12.75">
      <c r="B1" s="2"/>
      <c r="C1" s="3" t="s">
        <v>0</v>
      </c>
      <c r="D1" s="3"/>
      <c r="E1" s="3"/>
      <c r="F1" s="3"/>
      <c r="G1" s="4"/>
      <c r="H1" s="5"/>
      <c r="I1" s="5"/>
    </row>
    <row r="2" spans="3:9" ht="13.5">
      <c r="C2" s="6" t="s">
        <v>1</v>
      </c>
      <c r="D2" s="7"/>
      <c r="E2" s="7"/>
      <c r="F2" s="7"/>
      <c r="G2" s="5"/>
      <c r="H2" s="5"/>
      <c r="I2" s="5"/>
    </row>
    <row r="3" spans="3:9" ht="12.75">
      <c r="C3" s="7" t="s">
        <v>2</v>
      </c>
      <c r="D3" s="7"/>
      <c r="E3" s="7"/>
      <c r="F3" s="7"/>
      <c r="G3" s="5"/>
      <c r="H3" s="5"/>
      <c r="I3" s="5"/>
    </row>
    <row r="4" spans="6:9" ht="12.75">
      <c r="F4" s="7"/>
      <c r="G4" s="7"/>
      <c r="H4" s="7"/>
      <c r="I4" s="7"/>
    </row>
    <row r="5" spans="1:15" ht="39" customHeight="1">
      <c r="A5" s="8" t="s">
        <v>3</v>
      </c>
      <c r="B5" s="9" t="s">
        <v>4</v>
      </c>
      <c r="C5" s="9" t="s">
        <v>5</v>
      </c>
      <c r="D5" s="9"/>
      <c r="E5" s="9" t="s">
        <v>6</v>
      </c>
      <c r="F5" s="9"/>
      <c r="G5" s="8" t="s">
        <v>7</v>
      </c>
      <c r="H5" s="8"/>
      <c r="I5" s="8" t="s">
        <v>8</v>
      </c>
      <c r="J5" s="8"/>
      <c r="K5" s="8" t="s">
        <v>9</v>
      </c>
      <c r="L5" s="8"/>
      <c r="M5" s="9" t="s">
        <v>10</v>
      </c>
      <c r="N5" s="9"/>
      <c r="O5" s="10" t="s">
        <v>11</v>
      </c>
    </row>
    <row r="6" spans="1:15" ht="23.25" customHeight="1">
      <c r="A6" s="11"/>
      <c r="B6" s="11"/>
      <c r="C6" s="12" t="s">
        <v>12</v>
      </c>
      <c r="D6" s="13" t="s">
        <v>13</v>
      </c>
      <c r="E6" s="14" t="s">
        <v>12</v>
      </c>
      <c r="F6" s="13" t="s">
        <v>13</v>
      </c>
      <c r="G6" s="14" t="s">
        <v>12</v>
      </c>
      <c r="H6" s="13" t="s">
        <v>13</v>
      </c>
      <c r="I6" s="12" t="s">
        <v>14</v>
      </c>
      <c r="J6" s="13" t="s">
        <v>13</v>
      </c>
      <c r="K6" s="14" t="s">
        <v>15</v>
      </c>
      <c r="L6" s="13" t="s">
        <v>13</v>
      </c>
      <c r="M6" s="14" t="s">
        <v>15</v>
      </c>
      <c r="N6" s="13" t="s">
        <v>13</v>
      </c>
      <c r="O6" s="15"/>
    </row>
    <row r="7" spans="1:15" ht="17.25" customHeight="1">
      <c r="A7" s="16" t="s">
        <v>16</v>
      </c>
      <c r="B7" s="17" t="s">
        <v>17</v>
      </c>
      <c r="C7" s="18">
        <f>SUM(C8+C9)</f>
        <v>148</v>
      </c>
      <c r="D7" s="18">
        <f>SUM(D8+D9+D10)</f>
        <v>84</v>
      </c>
      <c r="E7" s="18">
        <f>SUM(E8+E9)</f>
        <v>7990</v>
      </c>
      <c r="F7" s="18">
        <f>SUM(F8+F9+F10)</f>
        <v>5397</v>
      </c>
      <c r="G7" s="18">
        <f>SUM(G8+G9)</f>
        <v>697884</v>
      </c>
      <c r="H7" s="19">
        <f>SUM(H8+H9+H10)</f>
        <v>744110</v>
      </c>
      <c r="I7" s="18">
        <f>E7/C7*100/472</f>
        <v>11.437814933577645</v>
      </c>
      <c r="J7" s="20">
        <f>F7/D7*100/472</f>
        <v>13.61228813559322</v>
      </c>
      <c r="K7" s="21"/>
      <c r="L7" s="22"/>
      <c r="M7" s="21"/>
      <c r="N7" s="22"/>
      <c r="O7" s="23"/>
    </row>
    <row r="8" spans="1:15" ht="17.25" customHeight="1">
      <c r="A8" s="10"/>
      <c r="B8" s="24" t="s">
        <v>18</v>
      </c>
      <c r="C8" s="25">
        <f>SUM(C12+C16+C20)</f>
        <v>148</v>
      </c>
      <c r="D8" s="25">
        <f>SUM(D12+D16+D20)</f>
        <v>82</v>
      </c>
      <c r="E8" s="25">
        <f>SUM(E12+E16+E20)</f>
        <v>7990</v>
      </c>
      <c r="F8" s="25">
        <f>SUM(F12+F16+F20)</f>
        <v>4009</v>
      </c>
      <c r="G8" s="25">
        <f>SUM(G12+G16+G20)</f>
        <v>697884</v>
      </c>
      <c r="H8" s="26">
        <f>SUM(H12+H16+H18+H20)</f>
        <v>738110</v>
      </c>
      <c r="I8" s="27"/>
      <c r="J8" s="28"/>
      <c r="K8" s="29"/>
      <c r="L8" s="30"/>
      <c r="M8" s="29"/>
      <c r="N8" s="30"/>
      <c r="O8" s="31"/>
    </row>
    <row r="9" spans="1:15" ht="17.25" customHeight="1">
      <c r="A9" s="10"/>
      <c r="B9" s="24" t="s">
        <v>19</v>
      </c>
      <c r="C9" s="25">
        <f>SUM(C13+C17+C21+C23)</f>
        <v>0</v>
      </c>
      <c r="D9" s="25">
        <f>SUM(D13+D17+D18+D21+D23)</f>
        <v>1</v>
      </c>
      <c r="E9" s="25">
        <f>SUM(E13+E17+E21+E23)</f>
        <v>0</v>
      </c>
      <c r="F9" s="25">
        <f>SUM(F13+F17+F18+F21+F23)</f>
        <v>1328</v>
      </c>
      <c r="G9" s="25">
        <f>SUM(G13+G17+G21+G23)</f>
        <v>0</v>
      </c>
      <c r="H9" s="26">
        <f>SUM(H13+H17+H21+H23)</f>
        <v>0</v>
      </c>
      <c r="I9" s="32"/>
      <c r="J9" s="30"/>
      <c r="K9" s="29"/>
      <c r="L9" s="30"/>
      <c r="M9" s="29"/>
      <c r="N9" s="30"/>
      <c r="O9" s="31"/>
    </row>
    <row r="10" spans="1:15" ht="17.25" customHeight="1">
      <c r="A10" s="33"/>
      <c r="B10" s="34" t="s">
        <v>20</v>
      </c>
      <c r="C10" s="35"/>
      <c r="D10" s="25">
        <f>D14+D22</f>
        <v>1</v>
      </c>
      <c r="E10" s="35"/>
      <c r="F10" s="35">
        <f>F22+F14</f>
        <v>60</v>
      </c>
      <c r="G10" s="35"/>
      <c r="H10" s="36">
        <f>H22+H14</f>
        <v>6000</v>
      </c>
      <c r="I10" s="37"/>
      <c r="J10" s="38"/>
      <c r="K10" s="39"/>
      <c r="L10" s="38"/>
      <c r="M10" s="39"/>
      <c r="N10" s="38"/>
      <c r="O10" s="40"/>
    </row>
    <row r="11" spans="1:15" ht="18">
      <c r="A11" s="41" t="s">
        <v>21</v>
      </c>
      <c r="B11" s="42" t="s">
        <v>22</v>
      </c>
      <c r="C11" s="43">
        <f>SUM(C12+C13+C14)</f>
        <v>22</v>
      </c>
      <c r="D11" s="43">
        <f>SUM(D12+D13+D14)</f>
        <v>1</v>
      </c>
      <c r="E11" s="43">
        <f>SUM(E12+E13)</f>
        <v>4840</v>
      </c>
      <c r="F11" s="43">
        <f>SUM(F12+F13+F14)</f>
        <v>128</v>
      </c>
      <c r="G11" s="43">
        <f>SUM(G12+G13)</f>
        <v>351384</v>
      </c>
      <c r="H11" s="44">
        <f>SUM(H12+H13+H14)</f>
        <v>22400</v>
      </c>
      <c r="I11" s="45">
        <f>E11/C11*100/422</f>
        <v>52.132701421800945</v>
      </c>
      <c r="J11" s="45"/>
      <c r="K11" s="46"/>
      <c r="L11" s="46"/>
      <c r="M11" s="46"/>
      <c r="N11" s="46"/>
      <c r="O11" s="46"/>
    </row>
    <row r="12" spans="1:15" ht="13.5">
      <c r="A12" s="47" t="s">
        <v>23</v>
      </c>
      <c r="B12" s="24" t="s">
        <v>18</v>
      </c>
      <c r="C12" s="25">
        <v>22</v>
      </c>
      <c r="D12" s="25">
        <v>1</v>
      </c>
      <c r="E12" s="25">
        <v>4840</v>
      </c>
      <c r="F12" s="25">
        <v>112</v>
      </c>
      <c r="G12" s="26">
        <v>351384</v>
      </c>
      <c r="H12" s="26">
        <v>22400</v>
      </c>
      <c r="I12" s="27"/>
      <c r="J12" s="48"/>
      <c r="K12" s="49"/>
      <c r="L12" s="49"/>
      <c r="M12" s="49"/>
      <c r="N12" s="49"/>
      <c r="O12" s="49"/>
    </row>
    <row r="13" spans="1:15" ht="13.5">
      <c r="A13" s="50" t="s">
        <v>24</v>
      </c>
      <c r="B13" s="51" t="s">
        <v>19</v>
      </c>
      <c r="C13" s="52"/>
      <c r="D13" s="52"/>
      <c r="E13" s="52"/>
      <c r="F13" s="52">
        <v>16</v>
      </c>
      <c r="G13" s="53"/>
      <c r="H13" s="53"/>
      <c r="I13" s="54"/>
      <c r="J13" s="55"/>
      <c r="K13" s="56"/>
      <c r="L13" s="56"/>
      <c r="M13" s="56"/>
      <c r="N13" s="56"/>
      <c r="O13" s="56"/>
    </row>
    <row r="14" spans="1:15" ht="14.25">
      <c r="A14" s="47" t="s">
        <v>25</v>
      </c>
      <c r="B14" s="24" t="s">
        <v>26</v>
      </c>
      <c r="C14" s="57"/>
      <c r="D14" s="57"/>
      <c r="E14" s="57"/>
      <c r="F14" s="57"/>
      <c r="G14" s="58"/>
      <c r="H14" s="58"/>
      <c r="I14" s="59"/>
      <c r="J14" s="60"/>
      <c r="K14" s="61"/>
      <c r="L14" s="61"/>
      <c r="M14" s="61"/>
      <c r="N14" s="61"/>
      <c r="O14" s="61"/>
    </row>
    <row r="15" spans="1:15" ht="15" customHeight="1">
      <c r="A15" s="62" t="s">
        <v>27</v>
      </c>
      <c r="B15" s="63" t="s">
        <v>28</v>
      </c>
      <c r="C15" s="64">
        <f>SUM(C16+C17+C18)</f>
        <v>0</v>
      </c>
      <c r="D15" s="64">
        <f>SUM(D16+D17+D18)</f>
        <v>1</v>
      </c>
      <c r="E15" s="64">
        <f>SUM(E16+E17+E18)</f>
        <v>0</v>
      </c>
      <c r="F15" s="64">
        <f>SUM(F16+F17+F18)</f>
        <v>400</v>
      </c>
      <c r="G15" s="64">
        <f>SUM(G16+G17+G18)</f>
        <v>0</v>
      </c>
      <c r="H15" s="65">
        <f>SUM(H16+H17+H18)</f>
        <v>0</v>
      </c>
      <c r="I15" s="66">
        <f>E15/(15*496)*100</f>
        <v>0</v>
      </c>
      <c r="J15" s="66"/>
      <c r="K15" s="67"/>
      <c r="L15" s="67"/>
      <c r="M15" s="67"/>
      <c r="N15" s="67"/>
      <c r="O15" s="67"/>
    </row>
    <row r="16" spans="1:15" ht="13.5">
      <c r="A16" s="47" t="s">
        <v>29</v>
      </c>
      <c r="B16" s="24" t="s">
        <v>30</v>
      </c>
      <c r="C16" s="25"/>
      <c r="D16" s="25"/>
      <c r="E16" s="25"/>
      <c r="F16" s="25"/>
      <c r="G16" s="26"/>
      <c r="H16" s="26"/>
      <c r="I16" s="27"/>
      <c r="J16" s="48"/>
      <c r="K16" s="49"/>
      <c r="L16" s="49"/>
      <c r="M16" s="49"/>
      <c r="N16" s="49"/>
      <c r="O16" s="49"/>
    </row>
    <row r="17" spans="1:15" ht="13.5">
      <c r="A17" s="50" t="s">
        <v>31</v>
      </c>
      <c r="B17" s="51" t="s">
        <v>32</v>
      </c>
      <c r="C17" s="52"/>
      <c r="D17" s="52"/>
      <c r="E17" s="52"/>
      <c r="F17" s="52"/>
      <c r="G17" s="53"/>
      <c r="H17" s="53"/>
      <c r="I17" s="54"/>
      <c r="J17" s="55"/>
      <c r="K17" s="56"/>
      <c r="L17" s="56"/>
      <c r="M17" s="56"/>
      <c r="N17" s="56"/>
      <c r="O17" s="56"/>
    </row>
    <row r="18" spans="1:15" ht="14.25">
      <c r="A18" s="50" t="s">
        <v>33</v>
      </c>
      <c r="B18" s="51" t="s">
        <v>34</v>
      </c>
      <c r="C18" s="52"/>
      <c r="D18" s="52">
        <v>1</v>
      </c>
      <c r="E18" s="52"/>
      <c r="F18" s="52">
        <v>400</v>
      </c>
      <c r="G18" s="53"/>
      <c r="H18" s="53"/>
      <c r="I18" s="54"/>
      <c r="J18" s="55"/>
      <c r="K18" s="56"/>
      <c r="L18" s="56"/>
      <c r="M18" s="56"/>
      <c r="N18" s="56"/>
      <c r="O18" s="56"/>
    </row>
    <row r="19" spans="1:15" ht="18">
      <c r="A19" s="68">
        <v>3</v>
      </c>
      <c r="B19" s="69" t="s">
        <v>35</v>
      </c>
      <c r="C19" s="70">
        <f>SUM(C20+C21+C22)</f>
        <v>126</v>
      </c>
      <c r="D19" s="70">
        <f>SUM(D20+D21+D22)</f>
        <v>82</v>
      </c>
      <c r="E19" s="70">
        <f>SUM(E20+E21+E22)</f>
        <v>3150</v>
      </c>
      <c r="F19" s="70">
        <f>SUM(F20+F21+F22)</f>
        <v>4869</v>
      </c>
      <c r="G19" s="70">
        <f>SUM(G20+G21+G22)</f>
        <v>346500</v>
      </c>
      <c r="H19" s="71">
        <f>SUM(H20+H21+H22)</f>
        <v>721710</v>
      </c>
      <c r="I19" s="72">
        <f>E19/C19*100/50</f>
        <v>50</v>
      </c>
      <c r="J19" s="72"/>
      <c r="K19" s="73"/>
      <c r="L19" s="73"/>
      <c r="M19" s="73"/>
      <c r="N19" s="73"/>
      <c r="O19" s="73"/>
    </row>
    <row r="20" spans="1:15" ht="13.5">
      <c r="A20" s="50" t="s">
        <v>36</v>
      </c>
      <c r="B20" s="24" t="s">
        <v>18</v>
      </c>
      <c r="C20" s="25">
        <v>126</v>
      </c>
      <c r="D20" s="25">
        <f>3+8+17+13+13+2+2+6+10+3+4</f>
        <v>81</v>
      </c>
      <c r="E20" s="25">
        <v>3150</v>
      </c>
      <c r="F20" s="25">
        <f>150+366+820+600-2+616+83+98+309+479+165+213</f>
        <v>3897</v>
      </c>
      <c r="G20" s="26">
        <v>346500</v>
      </c>
      <c r="H20" s="26">
        <f>25500+63800+158200+107600-400+110000+16600+19600+56700+90800+33000+34310</f>
        <v>715710</v>
      </c>
      <c r="I20" s="27"/>
      <c r="J20" s="48"/>
      <c r="K20" s="49"/>
      <c r="L20" s="49"/>
      <c r="M20" s="49"/>
      <c r="N20" s="49"/>
      <c r="O20" s="49"/>
    </row>
    <row r="21" spans="1:15" ht="13.5">
      <c r="A21" s="50" t="s">
        <v>37</v>
      </c>
      <c r="B21" s="51" t="s">
        <v>19</v>
      </c>
      <c r="C21" s="52"/>
      <c r="D21" s="52">
        <v>0</v>
      </c>
      <c r="E21" s="52"/>
      <c r="F21" s="52">
        <f>30+110+200+163+119+37+22+51+121+39+20</f>
        <v>912</v>
      </c>
      <c r="G21" s="53"/>
      <c r="H21" s="53"/>
      <c r="I21" s="54"/>
      <c r="J21" s="55"/>
      <c r="K21" s="56"/>
      <c r="L21" s="56"/>
      <c r="M21" s="56"/>
      <c r="N21" s="56"/>
      <c r="O21" s="56"/>
    </row>
    <row r="22" spans="1:15" ht="14.25">
      <c r="A22" s="74" t="s">
        <v>38</v>
      </c>
      <c r="B22" s="75" t="s">
        <v>26</v>
      </c>
      <c r="C22" s="57"/>
      <c r="D22" s="57">
        <v>1</v>
      </c>
      <c r="E22" s="57"/>
      <c r="F22" s="57">
        <v>60</v>
      </c>
      <c r="G22" s="58"/>
      <c r="H22" s="58">
        <v>6000</v>
      </c>
      <c r="I22" s="59"/>
      <c r="J22" s="60"/>
      <c r="K22" s="61"/>
      <c r="L22" s="61"/>
      <c r="M22" s="61"/>
      <c r="N22" s="61"/>
      <c r="O22" s="61"/>
    </row>
    <row r="23" spans="1:15" ht="18">
      <c r="A23" s="76">
        <v>4</v>
      </c>
      <c r="B23" s="77" t="s">
        <v>39</v>
      </c>
      <c r="C23" s="78"/>
      <c r="D23" s="78"/>
      <c r="E23" s="78"/>
      <c r="F23" s="78"/>
      <c r="G23" s="79"/>
      <c r="H23" s="79"/>
      <c r="I23" s="80"/>
      <c r="J23" s="81"/>
      <c r="K23" s="82"/>
      <c r="L23" s="82"/>
      <c r="M23" s="82"/>
      <c r="N23" s="82"/>
      <c r="O23" s="82"/>
    </row>
    <row r="24" spans="1:15" ht="15.75">
      <c r="A24" s="83"/>
      <c r="B24" s="84"/>
      <c r="C24" s="85"/>
      <c r="D24" s="85"/>
      <c r="E24" s="85"/>
      <c r="F24" s="85"/>
      <c r="G24" s="86"/>
      <c r="H24" s="86"/>
      <c r="I24" s="87"/>
      <c r="J24" s="88"/>
      <c r="K24" s="89"/>
      <c r="L24" s="89"/>
      <c r="M24" s="89"/>
      <c r="N24" s="89"/>
      <c r="O24" s="89"/>
    </row>
    <row r="25" spans="1:15" ht="18">
      <c r="A25" s="90" t="s">
        <v>40</v>
      </c>
      <c r="B25" s="17" t="s">
        <v>41</v>
      </c>
      <c r="C25" s="18">
        <f>SUM(C26+C27+C28)</f>
        <v>0</v>
      </c>
      <c r="D25" s="18">
        <f>SUM(D26+D27+D28)</f>
        <v>6</v>
      </c>
      <c r="E25" s="18">
        <f>SUM(E26+E27+E28)</f>
        <v>0</v>
      </c>
      <c r="F25" s="18">
        <f>SUM(F26+F27+F28)</f>
        <v>600</v>
      </c>
      <c r="G25" s="19">
        <f>SUM(G26+G27+G28)</f>
        <v>0</v>
      </c>
      <c r="H25" s="19">
        <f>SUM(H26+H27+H28)</f>
        <v>60000</v>
      </c>
      <c r="I25" s="43"/>
      <c r="J25" s="91"/>
      <c r="K25" s="46"/>
      <c r="L25" s="46"/>
      <c r="M25" s="46"/>
      <c r="N25" s="46"/>
      <c r="O25" s="46"/>
    </row>
    <row r="26" spans="1:15" ht="15">
      <c r="A26" s="50" t="s">
        <v>42</v>
      </c>
      <c r="B26" s="24" t="s">
        <v>43</v>
      </c>
      <c r="C26" s="52"/>
      <c r="D26" s="52">
        <v>6</v>
      </c>
      <c r="E26" s="92"/>
      <c r="F26" s="93">
        <v>600</v>
      </c>
      <c r="G26" s="53"/>
      <c r="H26" s="53">
        <v>60000</v>
      </c>
      <c r="I26" s="54"/>
      <c r="J26" s="55"/>
      <c r="K26" s="56"/>
      <c r="L26" s="56"/>
      <c r="M26" s="56"/>
      <c r="N26" s="56"/>
      <c r="O26" s="56"/>
    </row>
    <row r="27" spans="1:15" ht="13.5">
      <c r="A27" s="50" t="s">
        <v>44</v>
      </c>
      <c r="B27" s="51" t="s">
        <v>45</v>
      </c>
      <c r="C27" s="54"/>
      <c r="D27" s="94"/>
      <c r="E27" s="95"/>
      <c r="F27" s="95"/>
      <c r="G27" s="96"/>
      <c r="H27" s="96"/>
      <c r="I27" s="54"/>
      <c r="J27" s="55"/>
      <c r="K27" s="56"/>
      <c r="L27" s="56"/>
      <c r="M27" s="56"/>
      <c r="N27" s="56"/>
      <c r="O27" s="56"/>
    </row>
    <row r="28" spans="1:15" ht="14.25">
      <c r="A28" s="50" t="s">
        <v>46</v>
      </c>
      <c r="B28" s="51" t="s">
        <v>47</v>
      </c>
      <c r="C28" s="54"/>
      <c r="D28" s="94"/>
      <c r="E28" s="94"/>
      <c r="F28" s="94"/>
      <c r="G28" s="96"/>
      <c r="H28" s="96"/>
      <c r="I28" s="54"/>
      <c r="J28" s="55"/>
      <c r="K28" s="56"/>
      <c r="L28" s="56"/>
      <c r="M28" s="56"/>
      <c r="N28" s="56"/>
      <c r="O28" s="56"/>
    </row>
    <row r="29" spans="1:15" ht="18">
      <c r="A29" s="90" t="s">
        <v>48</v>
      </c>
      <c r="B29" s="97" t="s">
        <v>49</v>
      </c>
      <c r="C29" s="18">
        <f>SUM(C30:C33)</f>
        <v>0</v>
      </c>
      <c r="D29" s="18">
        <f>SUM(D30:D33)</f>
        <v>6</v>
      </c>
      <c r="E29" s="98">
        <f>SUM(E30:E33)</f>
        <v>0</v>
      </c>
      <c r="F29" s="18">
        <f>SUM(F30:F33)</f>
        <v>598</v>
      </c>
      <c r="G29" s="19">
        <f>SUM(G30:G33)</f>
        <v>0</v>
      </c>
      <c r="H29" s="19">
        <f>SUM(H30:H33)</f>
        <v>16500</v>
      </c>
      <c r="I29" s="18"/>
      <c r="J29" s="42"/>
      <c r="K29" s="46"/>
      <c r="L29" s="46"/>
      <c r="M29" s="46"/>
      <c r="N29" s="46"/>
      <c r="O29" s="46"/>
    </row>
    <row r="30" spans="1:15" ht="17.25">
      <c r="A30" s="99"/>
      <c r="B30" s="100" t="s">
        <v>50</v>
      </c>
      <c r="C30" s="101"/>
      <c r="D30" s="102">
        <v>3</v>
      </c>
      <c r="E30" s="101"/>
      <c r="F30" s="102">
        <v>338</v>
      </c>
      <c r="G30" s="103"/>
      <c r="H30" s="103"/>
      <c r="I30" s="102"/>
      <c r="J30" s="100"/>
      <c r="K30" s="104"/>
      <c r="L30" s="104"/>
      <c r="M30" s="104"/>
      <c r="N30" s="104"/>
      <c r="O30" s="104"/>
    </row>
    <row r="31" spans="1:15" ht="17.25">
      <c r="A31" s="105"/>
      <c r="B31" s="100" t="s">
        <v>51</v>
      </c>
      <c r="C31" s="102"/>
      <c r="D31" s="101">
        <v>1</v>
      </c>
      <c r="E31" s="102"/>
      <c r="F31" s="102">
        <v>200</v>
      </c>
      <c r="G31" s="103"/>
      <c r="H31" s="103">
        <v>16500</v>
      </c>
      <c r="I31" s="102"/>
      <c r="J31" s="100"/>
      <c r="K31" s="104"/>
      <c r="L31" s="104"/>
      <c r="M31" s="104"/>
      <c r="N31" s="104"/>
      <c r="O31" s="104"/>
    </row>
    <row r="32" spans="1:15" ht="17.25">
      <c r="A32" s="105"/>
      <c r="B32" s="100" t="s">
        <v>52</v>
      </c>
      <c r="C32" s="102"/>
      <c r="D32" s="101">
        <v>2</v>
      </c>
      <c r="E32" s="102"/>
      <c r="F32" s="102">
        <v>60</v>
      </c>
      <c r="G32" s="103"/>
      <c r="H32" s="103"/>
      <c r="I32" s="102"/>
      <c r="J32" s="100"/>
      <c r="K32" s="104"/>
      <c r="L32" s="104"/>
      <c r="M32" s="104"/>
      <c r="N32" s="104"/>
      <c r="O32" s="104"/>
    </row>
    <row r="33" spans="1:15" ht="21" customHeight="1">
      <c r="A33" s="106"/>
      <c r="B33" s="107" t="s">
        <v>53</v>
      </c>
      <c r="C33" s="108"/>
      <c r="D33" s="108"/>
      <c r="E33" s="108"/>
      <c r="F33" s="108"/>
      <c r="G33" s="109"/>
      <c r="H33" s="109"/>
      <c r="I33" s="108"/>
      <c r="J33" s="110"/>
      <c r="K33" s="111"/>
      <c r="L33" s="112"/>
      <c r="M33" s="111"/>
      <c r="N33" s="111"/>
      <c r="O33" s="111"/>
    </row>
    <row r="34" spans="1:15" ht="18">
      <c r="A34" s="113" t="s">
        <v>54</v>
      </c>
      <c r="B34" s="114" t="s">
        <v>55</v>
      </c>
      <c r="C34" s="115"/>
      <c r="D34" s="115"/>
      <c r="E34" s="115"/>
      <c r="F34" s="115"/>
      <c r="G34" s="116"/>
      <c r="H34" s="116"/>
      <c r="I34" s="117"/>
      <c r="J34" s="118"/>
      <c r="K34" s="104"/>
      <c r="L34" s="119"/>
      <c r="M34" s="120"/>
      <c r="N34" s="120"/>
      <c r="O34" s="104"/>
    </row>
    <row r="35" spans="1:15" ht="14.25">
      <c r="A35" s="87"/>
      <c r="B35" s="121"/>
      <c r="C35" s="122"/>
      <c r="D35" s="122"/>
      <c r="E35" s="122"/>
      <c r="F35" s="122"/>
      <c r="G35" s="86"/>
      <c r="H35" s="86"/>
      <c r="I35" s="87"/>
      <c r="J35" s="88"/>
      <c r="K35" s="89"/>
      <c r="L35" s="123"/>
      <c r="M35" s="124"/>
      <c r="N35" s="124"/>
      <c r="O35" s="89"/>
    </row>
    <row r="36" spans="1:15" ht="15.75">
      <c r="A36" s="46"/>
      <c r="B36" s="91" t="s">
        <v>56</v>
      </c>
      <c r="C36" s="125">
        <f>SUM(C7+C25+C29+C34+C30)</f>
        <v>148</v>
      </c>
      <c r="D36" s="125">
        <f>SUM(D7+D25+D29+D34)</f>
        <v>96</v>
      </c>
      <c r="E36" s="125">
        <f>SUM(E7+E25+E29+E30)</f>
        <v>7990</v>
      </c>
      <c r="F36" s="125">
        <f>SUM(F7+F25+F29+F34)</f>
        <v>6595</v>
      </c>
      <c r="G36" s="126">
        <f>SUM(G7+G25+G29+G34)</f>
        <v>697884</v>
      </c>
      <c r="H36" s="126">
        <f>SUM(H7+H25+H29+H30+H33+H34)</f>
        <v>820610</v>
      </c>
      <c r="I36" s="18"/>
      <c r="J36" s="20"/>
      <c r="K36" s="46"/>
      <c r="L36" s="127"/>
      <c r="M36" s="45">
        <v>35</v>
      </c>
      <c r="N36" s="45">
        <v>33.5</v>
      </c>
      <c r="O36" s="46"/>
    </row>
    <row r="37" spans="1:15" ht="14.25">
      <c r="A37" s="49"/>
      <c r="B37" s="128" t="s">
        <v>57</v>
      </c>
      <c r="C37" s="129">
        <f>SUM(C8+C26)</f>
        <v>148</v>
      </c>
      <c r="D37" s="129">
        <f>SUM(D8)</f>
        <v>82</v>
      </c>
      <c r="E37" s="129">
        <f>SUM(E8+E26)</f>
        <v>7990</v>
      </c>
      <c r="F37" s="129">
        <f>SUM(F8)</f>
        <v>4009</v>
      </c>
      <c r="G37" s="130">
        <f>SUM(G8+G26)</f>
        <v>697884</v>
      </c>
      <c r="H37" s="130">
        <f>SUM(H8)</f>
        <v>738110</v>
      </c>
      <c r="I37" s="25"/>
      <c r="J37" s="48"/>
      <c r="K37" s="49"/>
      <c r="L37" s="131"/>
      <c r="M37" s="49"/>
      <c r="N37" s="49"/>
      <c r="O37" s="49"/>
    </row>
    <row r="38" spans="1:15" ht="14.25">
      <c r="A38" s="49"/>
      <c r="B38" s="128" t="s">
        <v>58</v>
      </c>
      <c r="C38" s="129">
        <f>C25</f>
        <v>0</v>
      </c>
      <c r="D38" s="129">
        <f>D27+D28+D26</f>
        <v>6</v>
      </c>
      <c r="E38" s="129">
        <f>E25</f>
        <v>0</v>
      </c>
      <c r="F38" s="129">
        <f>F27+F26+F28</f>
        <v>600</v>
      </c>
      <c r="G38" s="129">
        <f>G25</f>
        <v>0</v>
      </c>
      <c r="H38" s="129">
        <f>H27+H28+H26</f>
        <v>60000</v>
      </c>
      <c r="I38" s="25"/>
      <c r="J38" s="48"/>
      <c r="K38" s="49"/>
      <c r="L38" s="131"/>
      <c r="M38" s="49"/>
      <c r="N38" s="49"/>
      <c r="O38" s="49"/>
    </row>
    <row r="39" spans="1:15" ht="13.5">
      <c r="A39" s="49"/>
      <c r="B39" s="128" t="s">
        <v>59</v>
      </c>
      <c r="C39" s="25">
        <f>SUM(C9+C27)</f>
        <v>0</v>
      </c>
      <c r="D39" s="25">
        <f>SUM(D9)</f>
        <v>1</v>
      </c>
      <c r="E39" s="25">
        <f>SUM(E9+E27)</f>
        <v>0</v>
      </c>
      <c r="F39" s="25">
        <f>SUM(F9)</f>
        <v>1328</v>
      </c>
      <c r="G39" s="26"/>
      <c r="H39" s="25">
        <v>0</v>
      </c>
      <c r="I39" s="25"/>
      <c r="J39" s="48"/>
      <c r="K39" s="49"/>
      <c r="L39" s="132"/>
      <c r="M39" s="49"/>
      <c r="N39" s="49"/>
      <c r="O39" s="49"/>
    </row>
    <row r="40" spans="1:15" ht="13.5">
      <c r="A40" s="49"/>
      <c r="B40" s="128" t="s">
        <v>60</v>
      </c>
      <c r="C40" s="27">
        <f>C29</f>
        <v>0</v>
      </c>
      <c r="D40" s="27">
        <f>D29</f>
        <v>6</v>
      </c>
      <c r="E40" s="27">
        <f>E29</f>
        <v>0</v>
      </c>
      <c r="F40" s="25">
        <f>F29</f>
        <v>598</v>
      </c>
      <c r="G40" s="48">
        <f>G29</f>
        <v>0</v>
      </c>
      <c r="H40" s="25">
        <f>H29</f>
        <v>16500</v>
      </c>
      <c r="I40" s="133"/>
      <c r="J40" s="133"/>
      <c r="K40" s="133"/>
      <c r="L40" s="134"/>
      <c r="M40" s="49"/>
      <c r="N40" s="49"/>
      <c r="O40" s="49"/>
    </row>
    <row r="41" spans="1:15" ht="13.5">
      <c r="A41" s="49"/>
      <c r="B41" s="128" t="s">
        <v>61</v>
      </c>
      <c r="C41" s="135"/>
      <c r="D41" s="136">
        <f>SUM(D10)</f>
        <v>1</v>
      </c>
      <c r="E41" s="135"/>
      <c r="F41" s="25">
        <f>F10</f>
        <v>60</v>
      </c>
      <c r="G41" s="137"/>
      <c r="H41" s="25">
        <f>H10</f>
        <v>6000</v>
      </c>
      <c r="I41" s="132"/>
      <c r="J41" s="132"/>
      <c r="K41" s="132"/>
      <c r="L41" s="138"/>
      <c r="M41" s="49"/>
      <c r="N41" s="49"/>
      <c r="O41" s="49"/>
    </row>
    <row r="42" spans="1:14" ht="13.5">
      <c r="A42" s="139"/>
      <c r="B42" s="140"/>
      <c r="C42" s="141"/>
      <c r="D42" s="141"/>
      <c r="E42" s="141"/>
      <c r="F42" s="142"/>
      <c r="G42" s="143"/>
      <c r="H42" s="144"/>
      <c r="I42" s="145"/>
      <c r="J42" s="145"/>
      <c r="K42" s="145"/>
      <c r="L42" s="146"/>
      <c r="M42" s="139"/>
      <c r="N42" s="139"/>
    </row>
    <row r="43" spans="1:14" ht="13.5">
      <c r="A43" s="139"/>
      <c r="B43" s="147"/>
      <c r="C43" s="148"/>
      <c r="D43" s="149"/>
      <c r="E43" s="149"/>
      <c r="F43" s="149"/>
      <c r="G43" s="148"/>
      <c r="H43" s="150"/>
      <c r="I43" s="151"/>
      <c r="J43" s="148"/>
      <c r="K43" s="148"/>
      <c r="L43" s="146"/>
      <c r="M43" s="139"/>
      <c r="N43" s="139"/>
    </row>
    <row r="44" spans="1:14" ht="13.5">
      <c r="A44" s="139"/>
      <c r="B44" s="152" t="s">
        <v>62</v>
      </c>
      <c r="C44" s="153"/>
      <c r="D44" s="153"/>
      <c r="E44" s="153"/>
      <c r="H44" s="154" t="s">
        <v>63</v>
      </c>
      <c r="J44" s="155"/>
      <c r="K44" s="155"/>
      <c r="L44" s="155"/>
      <c r="M44" s="139"/>
      <c r="N44" s="139"/>
    </row>
    <row r="45" spans="1:14" ht="13.5">
      <c r="A45" s="139"/>
      <c r="B45" s="156"/>
      <c r="C45" s="156"/>
      <c r="D45" s="156"/>
      <c r="E45" s="155"/>
      <c r="F45" s="155"/>
      <c r="H45" s="155"/>
      <c r="I45" s="155"/>
      <c r="J45" s="155"/>
      <c r="K45" s="155"/>
      <c r="L45" s="155"/>
      <c r="M45" s="139"/>
      <c r="N45" s="139"/>
    </row>
    <row r="46" spans="2:12" ht="13.5">
      <c r="B46" s="157"/>
      <c r="C46" s="157"/>
      <c r="D46" s="157"/>
      <c r="E46" s="154"/>
      <c r="F46" s="154"/>
      <c r="H46" s="154"/>
      <c r="I46" s="154"/>
      <c r="J46" s="154"/>
      <c r="K46" s="154"/>
      <c r="L46" s="154"/>
    </row>
    <row r="47" spans="2:15" ht="13.5">
      <c r="B47" s="152" t="s">
        <v>64</v>
      </c>
      <c r="C47" s="157"/>
      <c r="D47" s="157"/>
      <c r="E47" s="154"/>
      <c r="F47" s="154"/>
      <c r="H47" s="154" t="s">
        <v>65</v>
      </c>
      <c r="I47" s="154"/>
      <c r="J47" s="154"/>
      <c r="K47" s="154"/>
      <c r="L47" s="154"/>
      <c r="O47" s="1" t="s">
        <v>66</v>
      </c>
    </row>
    <row r="50" spans="2:3" ht="12.75">
      <c r="B50" s="158" t="s">
        <v>67</v>
      </c>
      <c r="C50"/>
    </row>
    <row r="51" spans="2:3" ht="12.75">
      <c r="B51" s="158" t="s">
        <v>68</v>
      </c>
      <c r="C51"/>
    </row>
    <row r="52" spans="2:3" ht="12.75">
      <c r="B52" s="158" t="s">
        <v>69</v>
      </c>
      <c r="C52"/>
    </row>
    <row r="53" spans="2:3" ht="12.75">
      <c r="B53" s="158" t="s">
        <v>70</v>
      </c>
      <c r="C53"/>
    </row>
    <row r="54" spans="2:3" ht="12.75">
      <c r="B54" s="158" t="s">
        <v>71</v>
      </c>
      <c r="C54"/>
    </row>
    <row r="55" spans="2:3" ht="12.75">
      <c r="B55" s="159"/>
      <c r="C55"/>
    </row>
    <row r="56" spans="2:3" ht="12.75">
      <c r="B56" s="158" t="s">
        <v>72</v>
      </c>
      <c r="C56"/>
    </row>
    <row r="57" spans="2:3" ht="12.75">
      <c r="B57" s="158" t="s">
        <v>73</v>
      </c>
      <c r="C57"/>
    </row>
    <row r="58" spans="2:3" ht="12.75">
      <c r="B58" s="158" t="s">
        <v>74</v>
      </c>
      <c r="C58"/>
    </row>
    <row r="59" spans="2:3" ht="12.75">
      <c r="B59" s="158" t="s">
        <v>75</v>
      </c>
      <c r="C59"/>
    </row>
    <row r="60" spans="2:3" ht="12.75">
      <c r="B60" s="160" t="s">
        <v>76</v>
      </c>
      <c r="C60"/>
    </row>
    <row r="61" spans="2:3" ht="12.75">
      <c r="B61" s="159"/>
      <c r="C61"/>
    </row>
    <row r="62" spans="2:3" ht="12.75">
      <c r="B62" s="161" t="s">
        <v>77</v>
      </c>
      <c r="C62"/>
    </row>
    <row r="63" spans="2:3" ht="12.75">
      <c r="B63" s="161"/>
      <c r="C63"/>
    </row>
    <row r="64" spans="2:3" ht="12.75">
      <c r="B64" s="162" t="s">
        <v>78</v>
      </c>
      <c r="C64"/>
    </row>
    <row r="65" spans="2:3" ht="12.75">
      <c r="B65" s="163" t="s">
        <v>79</v>
      </c>
      <c r="C65"/>
    </row>
    <row r="66" spans="2:3" ht="12.75">
      <c r="B66" s="163" t="s">
        <v>80</v>
      </c>
      <c r="C66"/>
    </row>
    <row r="67" spans="2:3" ht="12.75">
      <c r="B67" s="163" t="s">
        <v>81</v>
      </c>
      <c r="C67"/>
    </row>
  </sheetData>
  <sheetProtection selectLockedCells="1" selectUnlockedCells="1"/>
  <mergeCells count="6">
    <mergeCell ref="C5:D5"/>
    <mergeCell ref="E5:F5"/>
    <mergeCell ref="G5:H5"/>
    <mergeCell ref="I5:J5"/>
    <mergeCell ref="K5:L5"/>
    <mergeCell ref="M5:N5"/>
  </mergeCells>
  <printOptions/>
  <pageMargins left="0.2361111111111111" right="0.15763888888888888" top="0.27569444444444446" bottom="0.1965277777777777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">
      <selection activeCell="B15" sqref="B15"/>
    </sheetView>
  </sheetViews>
  <sheetFormatPr defaultColWidth="9.140625" defaultRowHeight="12.75"/>
  <cols>
    <col min="1" max="1" width="6.57421875" style="1" customWidth="1"/>
    <col min="2" max="2" width="81.421875" style="1" customWidth="1"/>
    <col min="3" max="3" width="9.57421875" style="1" customWidth="1"/>
    <col min="4" max="4" width="8.140625" style="1" customWidth="1"/>
    <col min="5" max="5" width="8.00390625" style="1" customWidth="1"/>
    <col min="6" max="6" width="7.7109375" style="1" customWidth="1"/>
    <col min="7" max="8" width="11.00390625" style="1" customWidth="1"/>
    <col min="9" max="9" width="6.57421875" style="1" customWidth="1"/>
    <col min="10" max="10" width="9.140625" style="1" customWidth="1"/>
    <col min="11" max="11" width="6.8515625" style="1" customWidth="1"/>
    <col min="12" max="12" width="7.28125" style="1" customWidth="1"/>
    <col min="13" max="13" width="5.57421875" style="1" customWidth="1"/>
    <col min="14" max="14" width="6.28125" style="1" customWidth="1"/>
    <col min="15" max="15" width="10.28125" style="1" customWidth="1"/>
    <col min="16" max="16384" width="9.140625" style="1" customWidth="1"/>
  </cols>
  <sheetData>
    <row r="1" spans="2:9" ht="12.75">
      <c r="B1" s="2"/>
      <c r="C1" s="3" t="s">
        <v>0</v>
      </c>
      <c r="D1" s="3"/>
      <c r="E1" s="3"/>
      <c r="F1" s="3"/>
      <c r="G1" s="4"/>
      <c r="H1" s="5"/>
      <c r="I1" s="5"/>
    </row>
    <row r="2" spans="3:9" ht="13.5">
      <c r="C2" s="6" t="s">
        <v>1</v>
      </c>
      <c r="D2" s="7"/>
      <c r="E2" s="7"/>
      <c r="F2" s="7"/>
      <c r="G2" s="5"/>
      <c r="H2" s="5"/>
      <c r="I2" s="5"/>
    </row>
    <row r="3" spans="3:9" ht="12.75">
      <c r="C3" s="7" t="s">
        <v>95</v>
      </c>
      <c r="D3" s="7"/>
      <c r="E3" s="7"/>
      <c r="F3" s="7"/>
      <c r="G3" s="5"/>
      <c r="H3" s="5"/>
      <c r="I3" s="5"/>
    </row>
    <row r="4" spans="6:9" ht="12.75">
      <c r="F4" s="7"/>
      <c r="G4" s="7"/>
      <c r="H4" s="7"/>
      <c r="I4" s="7"/>
    </row>
    <row r="5" spans="1:15" ht="39" customHeight="1">
      <c r="A5" s="8" t="s">
        <v>3</v>
      </c>
      <c r="B5" s="9" t="s">
        <v>4</v>
      </c>
      <c r="C5" s="9" t="s">
        <v>5</v>
      </c>
      <c r="D5" s="9"/>
      <c r="E5" s="9" t="s">
        <v>6</v>
      </c>
      <c r="F5" s="9"/>
      <c r="G5" s="8" t="s">
        <v>7</v>
      </c>
      <c r="H5" s="8"/>
      <c r="I5" s="8" t="s">
        <v>8</v>
      </c>
      <c r="J5" s="8"/>
      <c r="K5" s="8" t="s">
        <v>9</v>
      </c>
      <c r="L5" s="8"/>
      <c r="M5" s="9" t="s">
        <v>10</v>
      </c>
      <c r="N5" s="9"/>
      <c r="O5" s="10" t="s">
        <v>11</v>
      </c>
    </row>
    <row r="6" spans="1:15" ht="23.25" customHeight="1">
      <c r="A6" s="11"/>
      <c r="B6" s="11"/>
      <c r="C6" s="12" t="s">
        <v>12</v>
      </c>
      <c r="D6" s="13" t="s">
        <v>13</v>
      </c>
      <c r="E6" s="14" t="s">
        <v>12</v>
      </c>
      <c r="F6" s="13" t="s">
        <v>13</v>
      </c>
      <c r="G6" s="14" t="s">
        <v>12</v>
      </c>
      <c r="H6" s="13" t="s">
        <v>13</v>
      </c>
      <c r="I6" s="12" t="s">
        <v>14</v>
      </c>
      <c r="J6" s="13" t="s">
        <v>13</v>
      </c>
      <c r="K6" s="14" t="s">
        <v>15</v>
      </c>
      <c r="L6" s="13" t="s">
        <v>13</v>
      </c>
      <c r="M6" s="14" t="s">
        <v>15</v>
      </c>
      <c r="N6" s="13" t="s">
        <v>13</v>
      </c>
      <c r="O6" s="15"/>
    </row>
    <row r="7" spans="1:15" ht="17.25" customHeight="1">
      <c r="A7" s="16" t="s">
        <v>16</v>
      </c>
      <c r="B7" s="17" t="s">
        <v>17</v>
      </c>
      <c r="C7" s="18">
        <f>SUM(C8+C9)</f>
        <v>148</v>
      </c>
      <c r="D7" s="18">
        <f>SUM(D8+D9+D10)</f>
        <v>11</v>
      </c>
      <c r="E7" s="18">
        <f>SUM(E8+E9)</f>
        <v>7990</v>
      </c>
      <c r="F7" s="18">
        <f>SUM(F8+F9+F10)</f>
        <v>656</v>
      </c>
      <c r="G7" s="18">
        <f>SUM(G8+G9)</f>
        <v>697884</v>
      </c>
      <c r="H7" s="19">
        <f>SUM(H8+H9+H10)</f>
        <v>89300</v>
      </c>
      <c r="I7" s="18">
        <f>E7/C7*100/472</f>
        <v>11.437814933577645</v>
      </c>
      <c r="J7" s="20">
        <f>F7/D7*100/472</f>
        <v>12.634822804314329</v>
      </c>
      <c r="K7" s="21"/>
      <c r="L7" s="22"/>
      <c r="M7" s="21"/>
      <c r="N7" s="22"/>
      <c r="O7" s="23"/>
    </row>
    <row r="8" spans="1:15" ht="17.25" customHeight="1">
      <c r="A8" s="10"/>
      <c r="B8" s="24" t="s">
        <v>18</v>
      </c>
      <c r="C8" s="25">
        <f>SUM(C12+C16+C20)</f>
        <v>148</v>
      </c>
      <c r="D8" s="25">
        <f>SUM(D12+D16+D20)</f>
        <v>11</v>
      </c>
      <c r="E8" s="25">
        <f>SUM(E12+E16+E20)</f>
        <v>7990</v>
      </c>
      <c r="F8" s="25">
        <f>SUM(F12+F16+F20)</f>
        <v>516</v>
      </c>
      <c r="G8" s="25">
        <f>SUM(G12+G16+G20)</f>
        <v>697884</v>
      </c>
      <c r="H8" s="26">
        <f>SUM(H12+H16+H18+H20)</f>
        <v>89300</v>
      </c>
      <c r="I8" s="27"/>
      <c r="J8" s="28"/>
      <c r="K8" s="29"/>
      <c r="L8" s="30"/>
      <c r="M8" s="29"/>
      <c r="N8" s="30"/>
      <c r="O8" s="31"/>
    </row>
    <row r="9" spans="1:15" ht="17.25" customHeight="1">
      <c r="A9" s="10"/>
      <c r="B9" s="24" t="s">
        <v>19</v>
      </c>
      <c r="C9" s="25">
        <f>SUM(C13+C17+C21+C23)</f>
        <v>0</v>
      </c>
      <c r="D9" s="25">
        <f>SUM(D13+D17+D18+D21+D23+D22)</f>
        <v>0</v>
      </c>
      <c r="E9" s="25">
        <f>SUM(E13+E17+E21+E23)</f>
        <v>0</v>
      </c>
      <c r="F9" s="25">
        <f>SUM(F13+F17+F18+F21+F23)</f>
        <v>140</v>
      </c>
      <c r="G9" s="25">
        <f>SUM(G13+G17+G21+G23)</f>
        <v>0</v>
      </c>
      <c r="H9" s="26">
        <f>SUM(H13+H17+H21+H23)</f>
        <v>0</v>
      </c>
      <c r="I9" s="32"/>
      <c r="J9" s="30"/>
      <c r="K9" s="29"/>
      <c r="L9" s="30"/>
      <c r="M9" s="29"/>
      <c r="N9" s="30"/>
      <c r="O9" s="31"/>
    </row>
    <row r="10" spans="1:15" ht="17.25" customHeight="1">
      <c r="A10" s="33"/>
      <c r="B10" s="34" t="s">
        <v>20</v>
      </c>
      <c r="C10" s="35"/>
      <c r="D10" s="25">
        <f>D14</f>
        <v>0</v>
      </c>
      <c r="E10" s="35"/>
      <c r="F10" s="35">
        <f>F22+F14</f>
        <v>0</v>
      </c>
      <c r="G10" s="35"/>
      <c r="H10" s="36">
        <f>H22+H14</f>
        <v>0</v>
      </c>
      <c r="I10" s="37"/>
      <c r="J10" s="38"/>
      <c r="K10" s="39"/>
      <c r="L10" s="38"/>
      <c r="M10" s="39"/>
      <c r="N10" s="38"/>
      <c r="O10" s="40"/>
    </row>
    <row r="11" spans="1:15" ht="18">
      <c r="A11" s="41" t="s">
        <v>21</v>
      </c>
      <c r="B11" s="42" t="s">
        <v>22</v>
      </c>
      <c r="C11" s="43">
        <f>SUM(C12+C13+C14)</f>
        <v>22</v>
      </c>
      <c r="D11" s="43">
        <f>SUM(D12+D13+D14)</f>
        <v>0</v>
      </c>
      <c r="E11" s="43">
        <f>SUM(E12+E13)</f>
        <v>4840</v>
      </c>
      <c r="F11" s="43">
        <f>SUM(F12+F13+F14)</f>
        <v>0</v>
      </c>
      <c r="G11" s="43">
        <f>SUM(G12+G13)</f>
        <v>351384</v>
      </c>
      <c r="H11" s="44">
        <f>SUM(H12+H13+H14)</f>
        <v>0</v>
      </c>
      <c r="I11" s="45">
        <f>E11/C11*100/422</f>
        <v>52.132701421800945</v>
      </c>
      <c r="J11" s="45"/>
      <c r="K11" s="46"/>
      <c r="L11" s="46"/>
      <c r="M11" s="46"/>
      <c r="N11" s="46"/>
      <c r="O11" s="46"/>
    </row>
    <row r="12" spans="1:15" ht="13.5">
      <c r="A12" s="47" t="s">
        <v>23</v>
      </c>
      <c r="B12" s="24" t="s">
        <v>18</v>
      </c>
      <c r="C12" s="25">
        <v>22</v>
      </c>
      <c r="D12" s="25"/>
      <c r="E12" s="25">
        <v>4840</v>
      </c>
      <c r="F12" s="25"/>
      <c r="G12" s="26">
        <v>351384</v>
      </c>
      <c r="H12" s="26"/>
      <c r="I12" s="27"/>
      <c r="J12" s="48"/>
      <c r="K12" s="49"/>
      <c r="L12" s="49"/>
      <c r="M12" s="49"/>
      <c r="N12" s="49"/>
      <c r="O12" s="49"/>
    </row>
    <row r="13" spans="1:15" ht="13.5">
      <c r="A13" s="50" t="s">
        <v>24</v>
      </c>
      <c r="B13" s="51" t="s">
        <v>19</v>
      </c>
      <c r="C13" s="52"/>
      <c r="D13" s="52"/>
      <c r="E13" s="52"/>
      <c r="F13" s="52"/>
      <c r="G13" s="53"/>
      <c r="H13" s="53"/>
      <c r="I13" s="54"/>
      <c r="J13" s="55"/>
      <c r="K13" s="56"/>
      <c r="L13" s="56"/>
      <c r="M13" s="56"/>
      <c r="N13" s="56"/>
      <c r="O13" s="56"/>
    </row>
    <row r="14" spans="1:15" ht="14.25">
      <c r="A14" s="47" t="s">
        <v>25</v>
      </c>
      <c r="B14" s="24" t="s">
        <v>26</v>
      </c>
      <c r="C14" s="57"/>
      <c r="D14" s="57"/>
      <c r="E14" s="57"/>
      <c r="F14" s="57"/>
      <c r="G14" s="58"/>
      <c r="H14" s="58"/>
      <c r="I14" s="59"/>
      <c r="J14" s="60"/>
      <c r="K14" s="61"/>
      <c r="L14" s="61"/>
      <c r="M14" s="61"/>
      <c r="N14" s="61"/>
      <c r="O14" s="61"/>
    </row>
    <row r="15" spans="1:15" ht="15" customHeight="1">
      <c r="A15" s="62" t="s">
        <v>27</v>
      </c>
      <c r="B15" s="63" t="s">
        <v>28</v>
      </c>
      <c r="C15" s="64">
        <f>SUM(C16+C17+C18)</f>
        <v>0</v>
      </c>
      <c r="D15" s="64">
        <f>SUM(D16+D17+D18)</f>
        <v>0</v>
      </c>
      <c r="E15" s="64">
        <f>SUM(E16+E17+E18)</f>
        <v>0</v>
      </c>
      <c r="F15" s="64">
        <f>SUM(F16+F17+F18)</f>
        <v>0</v>
      </c>
      <c r="G15" s="64">
        <f>SUM(G16+G17+G18)</f>
        <v>0</v>
      </c>
      <c r="H15" s="65">
        <f>SUM(H16+H17+H18)</f>
        <v>0</v>
      </c>
      <c r="I15" s="66">
        <f>E15/(15*496)*100</f>
        <v>0</v>
      </c>
      <c r="J15" s="66"/>
      <c r="K15" s="67"/>
      <c r="L15" s="67"/>
      <c r="M15" s="67"/>
      <c r="N15" s="67"/>
      <c r="O15" s="67"/>
    </row>
    <row r="16" spans="1:15" ht="13.5">
      <c r="A16" s="47" t="s">
        <v>29</v>
      </c>
      <c r="B16" s="24" t="s">
        <v>30</v>
      </c>
      <c r="C16" s="25"/>
      <c r="D16" s="25"/>
      <c r="E16" s="25"/>
      <c r="F16" s="25"/>
      <c r="G16" s="26"/>
      <c r="H16" s="26"/>
      <c r="I16" s="27"/>
      <c r="J16" s="48"/>
      <c r="K16" s="49"/>
      <c r="L16" s="49"/>
      <c r="M16" s="49"/>
      <c r="N16" s="49"/>
      <c r="O16" s="49"/>
    </row>
    <row r="17" spans="1:15" ht="13.5">
      <c r="A17" s="50" t="s">
        <v>31</v>
      </c>
      <c r="B17" s="51" t="s">
        <v>32</v>
      </c>
      <c r="C17" s="52"/>
      <c r="D17" s="52"/>
      <c r="E17" s="52"/>
      <c r="F17" s="52"/>
      <c r="G17" s="53"/>
      <c r="H17" s="53"/>
      <c r="I17" s="54"/>
      <c r="J17" s="55"/>
      <c r="K17" s="56"/>
      <c r="L17" s="56"/>
      <c r="M17" s="56"/>
      <c r="N17" s="56"/>
      <c r="O17" s="56"/>
    </row>
    <row r="18" spans="1:15" ht="14.25">
      <c r="A18" s="50" t="s">
        <v>33</v>
      </c>
      <c r="B18" s="51" t="s">
        <v>34</v>
      </c>
      <c r="C18" s="52"/>
      <c r="D18" s="52"/>
      <c r="E18" s="52"/>
      <c r="F18" s="52"/>
      <c r="G18" s="53"/>
      <c r="H18" s="53"/>
      <c r="I18" s="54"/>
      <c r="J18" s="55"/>
      <c r="K18" s="56"/>
      <c r="L18" s="56"/>
      <c r="M18" s="56"/>
      <c r="N18" s="56"/>
      <c r="O18" s="56"/>
    </row>
    <row r="19" spans="1:15" ht="18">
      <c r="A19" s="68">
        <v>3</v>
      </c>
      <c r="B19" s="69" t="s">
        <v>35</v>
      </c>
      <c r="C19" s="70">
        <f>SUM(C20+C21+C22)</f>
        <v>126</v>
      </c>
      <c r="D19" s="70">
        <f>SUM(D20+D21+D22)</f>
        <v>11</v>
      </c>
      <c r="E19" s="70">
        <f>SUM(E20+E21+E22)</f>
        <v>3150</v>
      </c>
      <c r="F19" s="70">
        <f>SUM(F20+F21+F22)</f>
        <v>656</v>
      </c>
      <c r="G19" s="70">
        <f>SUM(G20+G21+G22)</f>
        <v>346500</v>
      </c>
      <c r="H19" s="71">
        <f>SUM(H20+H21+H22)</f>
        <v>89300</v>
      </c>
      <c r="I19" s="72">
        <f>E19/C19*100/50</f>
        <v>50</v>
      </c>
      <c r="J19" s="72"/>
      <c r="K19" s="73"/>
      <c r="L19" s="73"/>
      <c r="M19" s="73"/>
      <c r="N19" s="73"/>
      <c r="O19" s="73"/>
    </row>
    <row r="20" spans="1:15" ht="13.5">
      <c r="A20" s="50" t="s">
        <v>36</v>
      </c>
      <c r="B20" s="24" t="s">
        <v>18</v>
      </c>
      <c r="C20" s="25">
        <v>126</v>
      </c>
      <c r="D20" s="25">
        <f>3+8</f>
        <v>11</v>
      </c>
      <c r="E20" s="25">
        <v>3150</v>
      </c>
      <c r="F20" s="25">
        <f>150+366</f>
        <v>516</v>
      </c>
      <c r="G20" s="26">
        <v>346500</v>
      </c>
      <c r="H20" s="26">
        <f>25500+63800</f>
        <v>89300</v>
      </c>
      <c r="I20" s="27"/>
      <c r="J20" s="48"/>
      <c r="K20" s="49"/>
      <c r="L20" s="49"/>
      <c r="M20" s="49"/>
      <c r="N20" s="49"/>
      <c r="O20" s="49"/>
    </row>
    <row r="21" spans="1:15" ht="13.5">
      <c r="A21" s="50" t="s">
        <v>37</v>
      </c>
      <c r="B21" s="51" t="s">
        <v>19</v>
      </c>
      <c r="C21" s="52"/>
      <c r="D21" s="52">
        <v>0</v>
      </c>
      <c r="E21" s="52"/>
      <c r="F21" s="52">
        <f>30+110</f>
        <v>140</v>
      </c>
      <c r="G21" s="53"/>
      <c r="H21" s="53"/>
      <c r="I21" s="54"/>
      <c r="J21" s="55"/>
      <c r="K21" s="56"/>
      <c r="L21" s="56"/>
      <c r="M21" s="56"/>
      <c r="N21" s="56"/>
      <c r="O21" s="56"/>
    </row>
    <row r="22" spans="1:15" ht="14.25">
      <c r="A22" s="74" t="s">
        <v>38</v>
      </c>
      <c r="B22" s="75" t="s">
        <v>26</v>
      </c>
      <c r="C22" s="57"/>
      <c r="D22" s="57"/>
      <c r="E22" s="57"/>
      <c r="F22" s="57"/>
      <c r="G22" s="58"/>
      <c r="H22" s="58"/>
      <c r="I22" s="59"/>
      <c r="J22" s="60"/>
      <c r="K22" s="61"/>
      <c r="L22" s="61"/>
      <c r="M22" s="61"/>
      <c r="N22" s="61"/>
      <c r="O22" s="61"/>
    </row>
    <row r="23" spans="1:15" ht="18">
      <c r="A23" s="76">
        <v>4</v>
      </c>
      <c r="B23" s="77" t="s">
        <v>39</v>
      </c>
      <c r="C23" s="78"/>
      <c r="D23" s="78"/>
      <c r="E23" s="78"/>
      <c r="F23" s="78"/>
      <c r="G23" s="79"/>
      <c r="H23" s="79"/>
      <c r="I23" s="80"/>
      <c r="J23" s="81"/>
      <c r="K23" s="82"/>
      <c r="L23" s="82"/>
      <c r="M23" s="82"/>
      <c r="N23" s="82"/>
      <c r="O23" s="82"/>
    </row>
    <row r="24" spans="1:15" ht="15.75">
      <c r="A24" s="83"/>
      <c r="B24" s="84"/>
      <c r="C24" s="85"/>
      <c r="D24" s="85"/>
      <c r="E24" s="85"/>
      <c r="F24" s="85"/>
      <c r="G24" s="86"/>
      <c r="H24" s="86"/>
      <c r="I24" s="87"/>
      <c r="J24" s="88"/>
      <c r="K24" s="89"/>
      <c r="L24" s="89"/>
      <c r="M24" s="89"/>
      <c r="N24" s="89"/>
      <c r="O24" s="89"/>
    </row>
    <row r="25" spans="1:15" ht="18">
      <c r="A25" s="90" t="s">
        <v>40</v>
      </c>
      <c r="B25" s="17" t="s">
        <v>41</v>
      </c>
      <c r="C25" s="18">
        <f>SUM(C26+C27+C28)</f>
        <v>0</v>
      </c>
      <c r="D25" s="18">
        <f>SUM(D26+D27+D28)</f>
        <v>0</v>
      </c>
      <c r="E25" s="18">
        <f>SUM(E26+E27+E28)</f>
        <v>0</v>
      </c>
      <c r="F25" s="18">
        <f>SUM(F26+F27+F28)</f>
        <v>0</v>
      </c>
      <c r="G25" s="19">
        <f>SUM(G26+G27+G28)</f>
        <v>0</v>
      </c>
      <c r="H25" s="19">
        <f>SUM(H26+H27+H28)</f>
        <v>0</v>
      </c>
      <c r="I25" s="43"/>
      <c r="J25" s="91"/>
      <c r="K25" s="46"/>
      <c r="L25" s="46"/>
      <c r="M25" s="46"/>
      <c r="N25" s="46"/>
      <c r="O25" s="46"/>
    </row>
    <row r="26" spans="1:15" ht="15">
      <c r="A26" s="50" t="s">
        <v>42</v>
      </c>
      <c r="B26" s="24" t="s">
        <v>89</v>
      </c>
      <c r="C26" s="52"/>
      <c r="D26" s="52"/>
      <c r="E26" s="92"/>
      <c r="F26" s="93"/>
      <c r="G26" s="53"/>
      <c r="H26" s="53"/>
      <c r="I26" s="54"/>
      <c r="J26" s="55"/>
      <c r="K26" s="56"/>
      <c r="L26" s="56"/>
      <c r="M26" s="56"/>
      <c r="N26" s="56"/>
      <c r="O26" s="56"/>
    </row>
    <row r="27" spans="1:15" ht="13.5">
      <c r="A27" s="50" t="s">
        <v>44</v>
      </c>
      <c r="B27" s="51" t="s">
        <v>45</v>
      </c>
      <c r="C27" s="54"/>
      <c r="D27" s="94"/>
      <c r="E27" s="95"/>
      <c r="F27" s="95"/>
      <c r="G27" s="96"/>
      <c r="H27" s="96"/>
      <c r="I27" s="54"/>
      <c r="J27" s="55"/>
      <c r="K27" s="56"/>
      <c r="L27" s="56"/>
      <c r="M27" s="56"/>
      <c r="N27" s="56"/>
      <c r="O27" s="56"/>
    </row>
    <row r="28" spans="1:15" ht="14.25">
      <c r="A28" s="50" t="s">
        <v>46</v>
      </c>
      <c r="B28" s="51" t="s">
        <v>47</v>
      </c>
      <c r="C28" s="54"/>
      <c r="D28" s="94"/>
      <c r="E28" s="94"/>
      <c r="F28" s="94"/>
      <c r="G28" s="96"/>
      <c r="H28" s="96"/>
      <c r="I28" s="54"/>
      <c r="J28" s="55"/>
      <c r="K28" s="56"/>
      <c r="L28" s="56"/>
      <c r="M28" s="56"/>
      <c r="N28" s="56"/>
      <c r="O28" s="56"/>
    </row>
    <row r="29" spans="1:15" ht="18">
      <c r="A29" s="90" t="s">
        <v>48</v>
      </c>
      <c r="B29" s="97" t="s">
        <v>49</v>
      </c>
      <c r="C29" s="18">
        <f>SUM(C30:C33)</f>
        <v>0</v>
      </c>
      <c r="D29" s="18">
        <f>SUM(D30:D33)</f>
        <v>0</v>
      </c>
      <c r="E29" s="98">
        <f>SUM(E30:E33)</f>
        <v>0</v>
      </c>
      <c r="F29" s="18">
        <f>SUM(F30:F33)</f>
        <v>0</v>
      </c>
      <c r="G29" s="19">
        <f>SUM(G30:G33)</f>
        <v>0</v>
      </c>
      <c r="H29" s="19">
        <f>SUM(H30:H33)</f>
        <v>0</v>
      </c>
      <c r="I29" s="18"/>
      <c r="J29" s="42"/>
      <c r="K29" s="46"/>
      <c r="L29" s="46"/>
      <c r="M29" s="46"/>
      <c r="N29" s="46"/>
      <c r="O29" s="46"/>
    </row>
    <row r="30" spans="1:15" ht="17.25">
      <c r="A30" s="99"/>
      <c r="B30" s="100" t="s">
        <v>90</v>
      </c>
      <c r="C30" s="101"/>
      <c r="D30" s="102"/>
      <c r="E30" s="101"/>
      <c r="F30" s="102"/>
      <c r="G30" s="103"/>
      <c r="H30" s="103"/>
      <c r="I30" s="102"/>
      <c r="J30" s="100"/>
      <c r="K30" s="104"/>
      <c r="L30" s="104"/>
      <c r="M30" s="104"/>
      <c r="N30" s="104"/>
      <c r="O30" s="104"/>
    </row>
    <row r="31" spans="1:15" ht="17.25">
      <c r="A31" s="105"/>
      <c r="B31" s="100" t="s">
        <v>91</v>
      </c>
      <c r="C31" s="102"/>
      <c r="D31" s="101"/>
      <c r="E31" s="102"/>
      <c r="F31" s="102"/>
      <c r="G31" s="103"/>
      <c r="H31" s="103"/>
      <c r="I31" s="102"/>
      <c r="J31" s="100"/>
      <c r="K31" s="104"/>
      <c r="L31" s="104"/>
      <c r="M31" s="104"/>
      <c r="N31" s="104"/>
      <c r="O31" s="104"/>
    </row>
    <row r="32" spans="1:15" ht="18">
      <c r="A32" s="105"/>
      <c r="B32" s="164" t="s">
        <v>92</v>
      </c>
      <c r="C32" s="102"/>
      <c r="D32" s="101"/>
      <c r="E32" s="102"/>
      <c r="F32" s="102"/>
      <c r="G32" s="103"/>
      <c r="H32" s="103"/>
      <c r="I32" s="102"/>
      <c r="J32" s="100"/>
      <c r="K32" s="104"/>
      <c r="L32" s="104"/>
      <c r="M32" s="104"/>
      <c r="N32" s="104"/>
      <c r="O32" s="104"/>
    </row>
    <row r="33" spans="1:15" ht="21" customHeight="1">
      <c r="A33" s="106"/>
      <c r="B33" s="107" t="s">
        <v>53</v>
      </c>
      <c r="C33" s="108"/>
      <c r="D33" s="108"/>
      <c r="E33" s="108"/>
      <c r="F33" s="108"/>
      <c r="G33" s="109"/>
      <c r="H33" s="109"/>
      <c r="I33" s="108"/>
      <c r="J33" s="110"/>
      <c r="K33" s="111"/>
      <c r="L33" s="112"/>
      <c r="M33" s="111"/>
      <c r="N33" s="111"/>
      <c r="O33" s="111"/>
    </row>
    <row r="34" spans="1:15" ht="18">
      <c r="A34" s="113" t="s">
        <v>54</v>
      </c>
      <c r="B34" s="114" t="s">
        <v>55</v>
      </c>
      <c r="C34" s="115"/>
      <c r="D34" s="115"/>
      <c r="E34" s="115"/>
      <c r="F34" s="115"/>
      <c r="G34" s="116"/>
      <c r="H34" s="116"/>
      <c r="I34" s="117"/>
      <c r="J34" s="118"/>
      <c r="K34" s="104"/>
      <c r="L34" s="119"/>
      <c r="M34" s="120"/>
      <c r="N34" s="120"/>
      <c r="O34" s="104"/>
    </row>
    <row r="35" spans="1:15" ht="14.25">
      <c r="A35" s="87"/>
      <c r="B35" s="121"/>
      <c r="C35" s="122"/>
      <c r="D35" s="122"/>
      <c r="E35" s="122"/>
      <c r="F35" s="122"/>
      <c r="G35" s="86"/>
      <c r="H35" s="86"/>
      <c r="I35" s="87"/>
      <c r="J35" s="88"/>
      <c r="K35" s="89"/>
      <c r="L35" s="123"/>
      <c r="M35" s="124"/>
      <c r="N35" s="124"/>
      <c r="O35" s="89"/>
    </row>
    <row r="36" spans="1:15" ht="15.75">
      <c r="A36" s="46"/>
      <c r="B36" s="91" t="s">
        <v>56</v>
      </c>
      <c r="C36" s="125">
        <f>SUM(C7+C25+C29+C34+C30)</f>
        <v>148</v>
      </c>
      <c r="D36" s="125">
        <f>SUM(D7+D25+D29+D34)</f>
        <v>11</v>
      </c>
      <c r="E36" s="125">
        <f>SUM(E7+E25+E29+E30)</f>
        <v>7990</v>
      </c>
      <c r="F36" s="125">
        <f>SUM(F7+F25+F29+F34)</f>
        <v>656</v>
      </c>
      <c r="G36" s="126">
        <f>SUM(G7+G25+G29+G34)</f>
        <v>697884</v>
      </c>
      <c r="H36" s="126">
        <f>SUM(H7+H25+H29+H30+H33+H34)</f>
        <v>89300</v>
      </c>
      <c r="I36" s="18"/>
      <c r="J36" s="20"/>
      <c r="K36" s="46"/>
      <c r="L36" s="127"/>
      <c r="M36" s="45">
        <v>35</v>
      </c>
      <c r="N36" s="45">
        <v>33.5</v>
      </c>
      <c r="O36" s="46"/>
    </row>
    <row r="37" spans="1:15" ht="14.25">
      <c r="A37" s="49"/>
      <c r="B37" s="128" t="s">
        <v>57</v>
      </c>
      <c r="C37" s="129">
        <f>SUM(C8+C26)</f>
        <v>148</v>
      </c>
      <c r="D37" s="129">
        <f>SUM(D8)</f>
        <v>11</v>
      </c>
      <c r="E37" s="129">
        <f>SUM(E8+E26)</f>
        <v>7990</v>
      </c>
      <c r="F37" s="129">
        <f>SUM(F8)</f>
        <v>516</v>
      </c>
      <c r="G37" s="130">
        <f>SUM(G8+G26)</f>
        <v>697884</v>
      </c>
      <c r="H37" s="130">
        <f>SUM(H8)</f>
        <v>89300</v>
      </c>
      <c r="I37" s="25"/>
      <c r="J37" s="48"/>
      <c r="K37" s="49"/>
      <c r="L37" s="131"/>
      <c r="M37" s="49"/>
      <c r="N37" s="49"/>
      <c r="O37" s="49"/>
    </row>
    <row r="38" spans="1:15" ht="14.25">
      <c r="A38" s="49"/>
      <c r="B38" s="128" t="s">
        <v>58</v>
      </c>
      <c r="C38" s="129">
        <f>C25</f>
        <v>0</v>
      </c>
      <c r="D38" s="129">
        <f>D27+D28+D26</f>
        <v>0</v>
      </c>
      <c r="E38" s="129">
        <f>E25</f>
        <v>0</v>
      </c>
      <c r="F38" s="129">
        <f>F27+F26+F28</f>
        <v>0</v>
      </c>
      <c r="G38" s="129">
        <f>G25</f>
        <v>0</v>
      </c>
      <c r="H38" s="129">
        <f>H27+H28+H26</f>
        <v>0</v>
      </c>
      <c r="I38" s="25"/>
      <c r="J38" s="48"/>
      <c r="K38" s="49"/>
      <c r="L38" s="131"/>
      <c r="M38" s="49"/>
      <c r="N38" s="49"/>
      <c r="O38" s="49"/>
    </row>
    <row r="39" spans="1:15" ht="13.5">
      <c r="A39" s="49"/>
      <c r="B39" s="128" t="s">
        <v>59</v>
      </c>
      <c r="C39" s="25">
        <f>SUM(C9+C27)</f>
        <v>0</v>
      </c>
      <c r="D39" s="25">
        <f>SUM(D9)</f>
        <v>0</v>
      </c>
      <c r="E39" s="25">
        <f>SUM(E9+E27)</f>
        <v>0</v>
      </c>
      <c r="F39" s="25">
        <f>SUM(F9)</f>
        <v>140</v>
      </c>
      <c r="G39" s="26"/>
      <c r="H39" s="25">
        <v>0</v>
      </c>
      <c r="I39" s="25"/>
      <c r="J39" s="48"/>
      <c r="K39" s="49"/>
      <c r="L39" s="132"/>
      <c r="M39" s="49"/>
      <c r="N39" s="49"/>
      <c r="O39" s="49"/>
    </row>
    <row r="40" spans="1:15" ht="13.5">
      <c r="A40" s="49"/>
      <c r="B40" s="128" t="s">
        <v>60</v>
      </c>
      <c r="C40" s="27">
        <f>C29</f>
        <v>0</v>
      </c>
      <c r="D40" s="27">
        <f>D29</f>
        <v>0</v>
      </c>
      <c r="E40" s="27">
        <f>E29</f>
        <v>0</v>
      </c>
      <c r="F40" s="25">
        <f>F29</f>
        <v>0</v>
      </c>
      <c r="G40" s="48">
        <f>G29</f>
        <v>0</v>
      </c>
      <c r="H40" s="25">
        <f>H29</f>
        <v>0</v>
      </c>
      <c r="I40" s="133"/>
      <c r="J40" s="133"/>
      <c r="K40" s="133"/>
      <c r="L40" s="134"/>
      <c r="M40" s="49"/>
      <c r="N40" s="49"/>
      <c r="O40" s="49"/>
    </row>
    <row r="41" spans="1:15" ht="13.5">
      <c r="A41" s="49"/>
      <c r="B41" s="128" t="s">
        <v>61</v>
      </c>
      <c r="C41" s="135"/>
      <c r="D41" s="136">
        <f>SUM(D10)</f>
        <v>0</v>
      </c>
      <c r="E41" s="135"/>
      <c r="F41" s="25">
        <f>F10</f>
        <v>0</v>
      </c>
      <c r="G41" s="137"/>
      <c r="H41" s="25">
        <f>H10</f>
        <v>0</v>
      </c>
      <c r="I41" s="132"/>
      <c r="J41" s="132"/>
      <c r="K41" s="132"/>
      <c r="L41" s="138"/>
      <c r="M41" s="49"/>
      <c r="N41" s="49"/>
      <c r="O41" s="49"/>
    </row>
    <row r="42" spans="1:14" ht="13.5">
      <c r="A42" s="139"/>
      <c r="B42" s="140"/>
      <c r="C42" s="141"/>
      <c r="D42" s="141"/>
      <c r="E42" s="141"/>
      <c r="F42" s="142"/>
      <c r="G42" s="143"/>
      <c r="H42" s="144"/>
      <c r="I42" s="145"/>
      <c r="J42" s="145"/>
      <c r="K42" s="145"/>
      <c r="L42" s="146"/>
      <c r="M42" s="139"/>
      <c r="N42" s="139"/>
    </row>
    <row r="43" spans="1:14" ht="13.5">
      <c r="A43" s="139"/>
      <c r="B43" s="147"/>
      <c r="C43" s="148"/>
      <c r="D43" s="149"/>
      <c r="E43" s="149"/>
      <c r="F43" s="149"/>
      <c r="G43" s="148"/>
      <c r="H43" s="150"/>
      <c r="I43" s="151"/>
      <c r="J43" s="148"/>
      <c r="K43" s="148"/>
      <c r="L43" s="146"/>
      <c r="M43" s="139"/>
      <c r="N43" s="139"/>
    </row>
    <row r="44" spans="1:14" ht="13.5">
      <c r="A44" s="139"/>
      <c r="B44" s="152" t="s">
        <v>62</v>
      </c>
      <c r="C44" s="153"/>
      <c r="D44" s="153"/>
      <c r="E44" s="153"/>
      <c r="H44" s="154" t="s">
        <v>63</v>
      </c>
      <c r="J44" s="155"/>
      <c r="K44" s="155"/>
      <c r="L44" s="155"/>
      <c r="M44" s="139"/>
      <c r="N44" s="139"/>
    </row>
    <row r="45" spans="1:14" ht="13.5">
      <c r="A45" s="139"/>
      <c r="B45" s="156"/>
      <c r="C45" s="156"/>
      <c r="D45" s="156"/>
      <c r="E45" s="155"/>
      <c r="F45" s="155"/>
      <c r="H45" s="155"/>
      <c r="I45" s="155"/>
      <c r="J45" s="155"/>
      <c r="K45" s="155"/>
      <c r="L45" s="155"/>
      <c r="M45" s="139"/>
      <c r="N45" s="139"/>
    </row>
    <row r="46" spans="2:12" ht="13.5">
      <c r="B46" s="157"/>
      <c r="C46" s="157"/>
      <c r="D46" s="157"/>
      <c r="E46" s="154"/>
      <c r="F46" s="154"/>
      <c r="H46" s="154"/>
      <c r="I46" s="154"/>
      <c r="J46" s="154"/>
      <c r="K46" s="154"/>
      <c r="L46" s="154"/>
    </row>
    <row r="47" spans="2:15" ht="13.5">
      <c r="B47" s="152" t="s">
        <v>64</v>
      </c>
      <c r="C47" s="157"/>
      <c r="D47" s="157"/>
      <c r="E47" s="154"/>
      <c r="F47" s="154"/>
      <c r="H47" s="154" t="s">
        <v>65</v>
      </c>
      <c r="I47" s="154"/>
      <c r="J47" s="154"/>
      <c r="K47" s="154"/>
      <c r="L47" s="154"/>
      <c r="O47" s="1" t="s">
        <v>66</v>
      </c>
    </row>
    <row r="50" spans="2:3" ht="12.75">
      <c r="B50" s="158" t="s">
        <v>67</v>
      </c>
      <c r="C50"/>
    </row>
    <row r="51" spans="2:3" ht="12.75">
      <c r="B51" s="158" t="s">
        <v>68</v>
      </c>
      <c r="C51"/>
    </row>
    <row r="52" spans="2:3" ht="12.75">
      <c r="B52" s="158" t="s">
        <v>69</v>
      </c>
      <c r="C52"/>
    </row>
    <row r="53" spans="2:3" ht="12.75">
      <c r="B53" s="158" t="s">
        <v>70</v>
      </c>
      <c r="C53"/>
    </row>
    <row r="54" spans="2:3" ht="12.75">
      <c r="B54" s="158" t="s">
        <v>71</v>
      </c>
      <c r="C54"/>
    </row>
    <row r="55" spans="2:3" ht="12.75">
      <c r="B55" s="159"/>
      <c r="C55"/>
    </row>
    <row r="56" spans="2:3" ht="12.75">
      <c r="B56" s="158" t="s">
        <v>72</v>
      </c>
      <c r="C56"/>
    </row>
    <row r="57" spans="2:3" ht="12.75">
      <c r="B57" s="158" t="s">
        <v>73</v>
      </c>
      <c r="C57"/>
    </row>
    <row r="58" spans="2:3" ht="12.75">
      <c r="B58" s="158" t="s">
        <v>74</v>
      </c>
      <c r="C58"/>
    </row>
    <row r="59" spans="2:3" ht="12.75">
      <c r="B59" s="158" t="s">
        <v>75</v>
      </c>
      <c r="C59"/>
    </row>
    <row r="60" spans="2:3" ht="12.75">
      <c r="B60" s="160" t="s">
        <v>76</v>
      </c>
      <c r="C60"/>
    </row>
    <row r="61" spans="2:3" ht="12.75">
      <c r="B61" s="159"/>
      <c r="C61"/>
    </row>
    <row r="62" spans="2:3" ht="12.75">
      <c r="B62" s="161" t="s">
        <v>77</v>
      </c>
      <c r="C62"/>
    </row>
    <row r="63" spans="2:3" ht="12.75">
      <c r="B63" s="161"/>
      <c r="C63"/>
    </row>
    <row r="64" spans="2:3" ht="12.75">
      <c r="B64" s="162" t="s">
        <v>78</v>
      </c>
      <c r="C64"/>
    </row>
    <row r="65" spans="2:3" ht="12.75">
      <c r="B65" s="163" t="s">
        <v>79</v>
      </c>
      <c r="C65"/>
    </row>
    <row r="66" spans="2:3" ht="12.75">
      <c r="B66" s="163" t="s">
        <v>80</v>
      </c>
      <c r="C66"/>
    </row>
    <row r="67" spans="2:3" ht="12.75">
      <c r="B67" s="163" t="s">
        <v>81</v>
      </c>
      <c r="C67"/>
    </row>
  </sheetData>
  <sheetProtection selectLockedCells="1" selectUnlockedCells="1"/>
  <mergeCells count="6">
    <mergeCell ref="C5:D5"/>
    <mergeCell ref="E5:F5"/>
    <mergeCell ref="G5:H5"/>
    <mergeCell ref="I5:J5"/>
    <mergeCell ref="K5:L5"/>
    <mergeCell ref="M5:N5"/>
  </mergeCells>
  <printOptions/>
  <pageMargins left="0.2361111111111111" right="0.15763888888888888" top="0.27569444444444446" bottom="0.19652777777777777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">
      <selection activeCell="C30" sqref="C30"/>
    </sheetView>
  </sheetViews>
  <sheetFormatPr defaultColWidth="9.140625" defaultRowHeight="12.75"/>
  <cols>
    <col min="1" max="1" width="6.57421875" style="1" customWidth="1"/>
    <col min="2" max="2" width="81.421875" style="1" customWidth="1"/>
    <col min="3" max="3" width="9.57421875" style="1" customWidth="1"/>
    <col min="4" max="4" width="8.140625" style="1" customWidth="1"/>
    <col min="5" max="5" width="8.00390625" style="1" customWidth="1"/>
    <col min="6" max="6" width="7.7109375" style="1" customWidth="1"/>
    <col min="7" max="8" width="11.00390625" style="1" customWidth="1"/>
    <col min="9" max="9" width="6.57421875" style="1" customWidth="1"/>
    <col min="10" max="10" width="9.140625" style="1" customWidth="1"/>
    <col min="11" max="11" width="6.8515625" style="1" customWidth="1"/>
    <col min="12" max="12" width="7.28125" style="1" customWidth="1"/>
    <col min="13" max="13" width="5.57421875" style="1" customWidth="1"/>
    <col min="14" max="14" width="6.28125" style="1" customWidth="1"/>
    <col min="15" max="15" width="10.28125" style="1" customWidth="1"/>
    <col min="16" max="16384" width="9.140625" style="1" customWidth="1"/>
  </cols>
  <sheetData>
    <row r="1" spans="2:9" ht="12.75">
      <c r="B1" s="2"/>
      <c r="C1" s="3" t="s">
        <v>0</v>
      </c>
      <c r="D1" s="3"/>
      <c r="E1" s="3"/>
      <c r="F1" s="3"/>
      <c r="G1" s="4"/>
      <c r="H1" s="5"/>
      <c r="I1" s="5"/>
    </row>
    <row r="2" spans="3:9" ht="13.5">
      <c r="C2" s="6" t="s">
        <v>1</v>
      </c>
      <c r="D2" s="7"/>
      <c r="E2" s="7"/>
      <c r="F2" s="7"/>
      <c r="G2" s="5"/>
      <c r="H2" s="5"/>
      <c r="I2" s="5"/>
    </row>
    <row r="3" spans="3:9" ht="12.75">
      <c r="C3" s="7" t="s">
        <v>96</v>
      </c>
      <c r="D3" s="7"/>
      <c r="E3" s="7"/>
      <c r="F3" s="7"/>
      <c r="G3" s="5"/>
      <c r="H3" s="5"/>
      <c r="I3" s="5"/>
    </row>
    <row r="4" spans="6:9" ht="12.75">
      <c r="F4" s="7"/>
      <c r="G4" s="7"/>
      <c r="H4" s="7"/>
      <c r="I4" s="7"/>
    </row>
    <row r="5" spans="1:15" ht="39" customHeight="1">
      <c r="A5" s="8" t="s">
        <v>3</v>
      </c>
      <c r="B5" s="9" t="s">
        <v>4</v>
      </c>
      <c r="C5" s="9" t="s">
        <v>5</v>
      </c>
      <c r="D5" s="9"/>
      <c r="E5" s="9" t="s">
        <v>6</v>
      </c>
      <c r="F5" s="9"/>
      <c r="G5" s="8" t="s">
        <v>7</v>
      </c>
      <c r="H5" s="8"/>
      <c r="I5" s="8" t="s">
        <v>8</v>
      </c>
      <c r="J5" s="8"/>
      <c r="K5" s="8" t="s">
        <v>9</v>
      </c>
      <c r="L5" s="8"/>
      <c r="M5" s="9" t="s">
        <v>10</v>
      </c>
      <c r="N5" s="9"/>
      <c r="O5" s="10" t="s">
        <v>11</v>
      </c>
    </row>
    <row r="6" spans="1:15" ht="23.25" customHeight="1">
      <c r="A6" s="11"/>
      <c r="B6" s="11"/>
      <c r="C6" s="12" t="s">
        <v>12</v>
      </c>
      <c r="D6" s="13" t="s">
        <v>13</v>
      </c>
      <c r="E6" s="14" t="s">
        <v>12</v>
      </c>
      <c r="F6" s="13" t="s">
        <v>13</v>
      </c>
      <c r="G6" s="14" t="s">
        <v>12</v>
      </c>
      <c r="H6" s="13" t="s">
        <v>13</v>
      </c>
      <c r="I6" s="12" t="s">
        <v>14</v>
      </c>
      <c r="J6" s="13" t="s">
        <v>13</v>
      </c>
      <c r="K6" s="14" t="s">
        <v>15</v>
      </c>
      <c r="L6" s="13" t="s">
        <v>13</v>
      </c>
      <c r="M6" s="14" t="s">
        <v>15</v>
      </c>
      <c r="N6" s="13" t="s">
        <v>13</v>
      </c>
      <c r="O6" s="15"/>
    </row>
    <row r="7" spans="1:15" ht="17.25" customHeight="1">
      <c r="A7" s="16" t="s">
        <v>16</v>
      </c>
      <c r="B7" s="17" t="s">
        <v>17</v>
      </c>
      <c r="C7" s="18">
        <f>SUM(C8+C9)</f>
        <v>148</v>
      </c>
      <c r="D7" s="18">
        <f>SUM(D8+D9+D10)</f>
        <v>3</v>
      </c>
      <c r="E7" s="18">
        <f>SUM(E8+E9)</f>
        <v>7990</v>
      </c>
      <c r="F7" s="18">
        <f>SUM(F8+F9+F10)</f>
        <v>180</v>
      </c>
      <c r="G7" s="18">
        <f>SUM(G8+G9)</f>
        <v>697884</v>
      </c>
      <c r="H7" s="19">
        <f>SUM(H8+H9+H10)</f>
        <v>25500</v>
      </c>
      <c r="I7" s="18">
        <f>E7/C7*100/472</f>
        <v>11.437814933577645</v>
      </c>
      <c r="J7" s="20">
        <f>F7/(D7*472)*100</f>
        <v>12.711864406779661</v>
      </c>
      <c r="K7" s="21"/>
      <c r="L7" s="22"/>
      <c r="M7" s="21"/>
      <c r="N7" s="22"/>
      <c r="O7" s="23"/>
    </row>
    <row r="8" spans="1:15" ht="17.25" customHeight="1">
      <c r="A8" s="10"/>
      <c r="B8" s="24" t="s">
        <v>18</v>
      </c>
      <c r="C8" s="25">
        <f>SUM(C12+C16+C20)</f>
        <v>148</v>
      </c>
      <c r="D8" s="25">
        <f>SUM(D12+D16+D20)</f>
        <v>3</v>
      </c>
      <c r="E8" s="25">
        <f>SUM(E12+E16+E20)</f>
        <v>7990</v>
      </c>
      <c r="F8" s="25">
        <f>SUM(F12+F16+F20)</f>
        <v>150</v>
      </c>
      <c r="G8" s="25">
        <f>SUM(G12+G16+G20)</f>
        <v>697884</v>
      </c>
      <c r="H8" s="26">
        <f>SUM(H12+H16+H18+H20)</f>
        <v>25500</v>
      </c>
      <c r="I8" s="27"/>
      <c r="J8" s="28"/>
      <c r="K8" s="29"/>
      <c r="L8" s="30"/>
      <c r="M8" s="29"/>
      <c r="N8" s="30"/>
      <c r="O8" s="31"/>
    </row>
    <row r="9" spans="1:15" ht="17.25" customHeight="1">
      <c r="A9" s="10"/>
      <c r="B9" s="24" t="s">
        <v>19</v>
      </c>
      <c r="C9" s="25">
        <f>SUM(C13+C17+C21+C23)</f>
        <v>0</v>
      </c>
      <c r="D9" s="25">
        <f>SUM(D13+D17+D18+D21+D23+D22)</f>
        <v>0</v>
      </c>
      <c r="E9" s="25">
        <f>SUM(E13+E17+E21+E23)</f>
        <v>0</v>
      </c>
      <c r="F9" s="25">
        <f>SUM(F13+F17+F18+F21+F23)</f>
        <v>30</v>
      </c>
      <c r="G9" s="25">
        <f>SUM(G13+G17+G21+G23)</f>
        <v>0</v>
      </c>
      <c r="H9" s="26">
        <f>SUM(H13+H17+H21+H23)</f>
        <v>0</v>
      </c>
      <c r="I9" s="32"/>
      <c r="J9" s="30"/>
      <c r="K9" s="29"/>
      <c r="L9" s="30"/>
      <c r="M9" s="29"/>
      <c r="N9" s="30"/>
      <c r="O9" s="31"/>
    </row>
    <row r="10" spans="1:15" ht="17.25" customHeight="1">
      <c r="A10" s="33"/>
      <c r="B10" s="34" t="s">
        <v>20</v>
      </c>
      <c r="C10" s="35"/>
      <c r="D10" s="25">
        <f>D14</f>
        <v>0</v>
      </c>
      <c r="E10" s="35"/>
      <c r="F10" s="35">
        <f>F22+F14</f>
        <v>0</v>
      </c>
      <c r="G10" s="35"/>
      <c r="H10" s="36">
        <f>H22+H14</f>
        <v>0</v>
      </c>
      <c r="I10" s="37"/>
      <c r="J10" s="38"/>
      <c r="K10" s="39"/>
      <c r="L10" s="38"/>
      <c r="M10" s="39"/>
      <c r="N10" s="38"/>
      <c r="O10" s="40"/>
    </row>
    <row r="11" spans="1:15" ht="18">
      <c r="A11" s="41" t="s">
        <v>21</v>
      </c>
      <c r="B11" s="42" t="s">
        <v>22</v>
      </c>
      <c r="C11" s="43">
        <f>SUM(C12+C13+C14)</f>
        <v>22</v>
      </c>
      <c r="D11" s="43">
        <f>SUM(D12+D13+D14)</f>
        <v>0</v>
      </c>
      <c r="E11" s="43">
        <f>SUM(E12+E13)</f>
        <v>4840</v>
      </c>
      <c r="F11" s="43">
        <f>SUM(F12+F13+F14)</f>
        <v>0</v>
      </c>
      <c r="G11" s="43">
        <f>SUM(G12+G13)</f>
        <v>351384</v>
      </c>
      <c r="H11" s="44">
        <f>SUM(H12+H13+H14)</f>
        <v>0</v>
      </c>
      <c r="I11" s="45">
        <f>E11/(C11*422)*100</f>
        <v>52.13270142180095</v>
      </c>
      <c r="J11" s="45"/>
      <c r="K11" s="46"/>
      <c r="L11" s="46"/>
      <c r="M11" s="46"/>
      <c r="N11" s="46"/>
      <c r="O11" s="46"/>
    </row>
    <row r="12" spans="1:15" ht="13.5">
      <c r="A12" s="47" t="s">
        <v>23</v>
      </c>
      <c r="B12" s="24" t="s">
        <v>18</v>
      </c>
      <c r="C12" s="25">
        <v>22</v>
      </c>
      <c r="D12" s="25"/>
      <c r="E12" s="25">
        <v>4840</v>
      </c>
      <c r="F12" s="25"/>
      <c r="G12" s="26">
        <v>351384</v>
      </c>
      <c r="H12" s="26"/>
      <c r="I12" s="27"/>
      <c r="J12" s="48"/>
      <c r="K12" s="49"/>
      <c r="L12" s="49"/>
      <c r="M12" s="49"/>
      <c r="N12" s="49"/>
      <c r="O12" s="49"/>
    </row>
    <row r="13" spans="1:15" ht="13.5">
      <c r="A13" s="50" t="s">
        <v>24</v>
      </c>
      <c r="B13" s="51" t="s">
        <v>19</v>
      </c>
      <c r="C13" s="52"/>
      <c r="D13" s="52"/>
      <c r="E13" s="52"/>
      <c r="F13" s="52"/>
      <c r="G13" s="53"/>
      <c r="H13" s="53"/>
      <c r="I13" s="54"/>
      <c r="J13" s="55"/>
      <c r="K13" s="56"/>
      <c r="L13" s="56"/>
      <c r="M13" s="56"/>
      <c r="N13" s="56"/>
      <c r="O13" s="56"/>
    </row>
    <row r="14" spans="1:15" ht="14.25">
      <c r="A14" s="47" t="s">
        <v>25</v>
      </c>
      <c r="B14" s="24" t="s">
        <v>26</v>
      </c>
      <c r="C14" s="57"/>
      <c r="D14" s="57"/>
      <c r="E14" s="57"/>
      <c r="F14" s="57"/>
      <c r="G14" s="58"/>
      <c r="H14" s="58"/>
      <c r="I14" s="59"/>
      <c r="J14" s="60"/>
      <c r="K14" s="61"/>
      <c r="L14" s="61"/>
      <c r="M14" s="61"/>
      <c r="N14" s="61"/>
      <c r="O14" s="61"/>
    </row>
    <row r="15" spans="1:15" ht="15" customHeight="1">
      <c r="A15" s="62" t="s">
        <v>27</v>
      </c>
      <c r="B15" s="63" t="s">
        <v>28</v>
      </c>
      <c r="C15" s="64">
        <f>SUM(C16+C17+C18)</f>
        <v>0</v>
      </c>
      <c r="D15" s="64">
        <f>SUM(D16+D17+D18)</f>
        <v>0</v>
      </c>
      <c r="E15" s="64">
        <f>SUM(E16+E17+E18)</f>
        <v>0</v>
      </c>
      <c r="F15" s="64">
        <f>SUM(F16+F17+F18)</f>
        <v>0</v>
      </c>
      <c r="G15" s="64">
        <f>SUM(G16+G17+G18)</f>
        <v>0</v>
      </c>
      <c r="H15" s="65">
        <f>SUM(H16+H17+H18)</f>
        <v>0</v>
      </c>
      <c r="I15" s="66">
        <f>E15/(15*496)*100</f>
        <v>0</v>
      </c>
      <c r="J15" s="66"/>
      <c r="K15" s="67"/>
      <c r="L15" s="67"/>
      <c r="M15" s="67"/>
      <c r="N15" s="67"/>
      <c r="O15" s="67"/>
    </row>
    <row r="16" spans="1:15" ht="13.5">
      <c r="A16" s="47" t="s">
        <v>29</v>
      </c>
      <c r="B16" s="24" t="s">
        <v>30</v>
      </c>
      <c r="C16" s="25"/>
      <c r="D16" s="25"/>
      <c r="E16" s="25"/>
      <c r="F16" s="25"/>
      <c r="G16" s="26"/>
      <c r="H16" s="26"/>
      <c r="I16" s="27"/>
      <c r="J16" s="48"/>
      <c r="K16" s="49"/>
      <c r="L16" s="49"/>
      <c r="M16" s="49"/>
      <c r="N16" s="49"/>
      <c r="O16" s="49"/>
    </row>
    <row r="17" spans="1:15" ht="13.5">
      <c r="A17" s="50" t="s">
        <v>31</v>
      </c>
      <c r="B17" s="51" t="s">
        <v>32</v>
      </c>
      <c r="C17" s="52"/>
      <c r="D17" s="52"/>
      <c r="E17" s="52"/>
      <c r="F17" s="52"/>
      <c r="G17" s="53"/>
      <c r="H17" s="53"/>
      <c r="I17" s="54"/>
      <c r="J17" s="55"/>
      <c r="K17" s="56"/>
      <c r="L17" s="56"/>
      <c r="M17" s="56"/>
      <c r="N17" s="56"/>
      <c r="O17" s="56"/>
    </row>
    <row r="18" spans="1:15" ht="14.25">
      <c r="A18" s="50" t="s">
        <v>33</v>
      </c>
      <c r="B18" s="51" t="s">
        <v>34</v>
      </c>
      <c r="C18" s="52"/>
      <c r="D18" s="52"/>
      <c r="E18" s="52"/>
      <c r="F18" s="52"/>
      <c r="G18" s="53"/>
      <c r="H18" s="53"/>
      <c r="I18" s="54"/>
      <c r="J18" s="55"/>
      <c r="K18" s="56"/>
      <c r="L18" s="56"/>
      <c r="M18" s="56"/>
      <c r="N18" s="56"/>
      <c r="O18" s="56"/>
    </row>
    <row r="19" spans="1:15" ht="18">
      <c r="A19" s="68">
        <v>3</v>
      </c>
      <c r="B19" s="69" t="s">
        <v>35</v>
      </c>
      <c r="C19" s="70">
        <f>SUM(C20+C21+C22)</f>
        <v>126</v>
      </c>
      <c r="D19" s="70">
        <f>SUM(D20+D21+D22)</f>
        <v>3</v>
      </c>
      <c r="E19" s="70">
        <f>SUM(E20+E21+E22)</f>
        <v>3150</v>
      </c>
      <c r="F19" s="70">
        <f>SUM(F20+F21+F22)</f>
        <v>180</v>
      </c>
      <c r="G19" s="70">
        <f>SUM(G20+G21+G22)</f>
        <v>346500</v>
      </c>
      <c r="H19" s="71">
        <f>SUM(H20+H21+H22)</f>
        <v>25500</v>
      </c>
      <c r="I19" s="72">
        <f>E19/(C19*50)*100</f>
        <v>50</v>
      </c>
      <c r="J19" s="72"/>
      <c r="K19" s="73"/>
      <c r="L19" s="73"/>
      <c r="M19" s="73"/>
      <c r="N19" s="73"/>
      <c r="O19" s="73"/>
    </row>
    <row r="20" spans="1:15" ht="13.5">
      <c r="A20" s="50" t="s">
        <v>36</v>
      </c>
      <c r="B20" s="24" t="s">
        <v>18</v>
      </c>
      <c r="C20" s="25">
        <v>126</v>
      </c>
      <c r="D20" s="25">
        <v>3</v>
      </c>
      <c r="E20" s="25">
        <v>3150</v>
      </c>
      <c r="F20" s="25">
        <v>150</v>
      </c>
      <c r="G20" s="26">
        <v>346500</v>
      </c>
      <c r="H20" s="26">
        <v>25500</v>
      </c>
      <c r="I20" s="27"/>
      <c r="J20" s="48"/>
      <c r="K20" s="49"/>
      <c r="L20" s="49"/>
      <c r="M20" s="49"/>
      <c r="N20" s="49"/>
      <c r="O20" s="49"/>
    </row>
    <row r="21" spans="1:15" ht="13.5">
      <c r="A21" s="50" t="s">
        <v>37</v>
      </c>
      <c r="B21" s="51" t="s">
        <v>19</v>
      </c>
      <c r="C21" s="52"/>
      <c r="D21" s="52">
        <v>0</v>
      </c>
      <c r="E21" s="52"/>
      <c r="F21" s="52">
        <v>30</v>
      </c>
      <c r="G21" s="53"/>
      <c r="H21" s="53"/>
      <c r="I21" s="54"/>
      <c r="J21" s="55"/>
      <c r="K21" s="56"/>
      <c r="L21" s="56"/>
      <c r="M21" s="56"/>
      <c r="N21" s="56"/>
      <c r="O21" s="56"/>
    </row>
    <row r="22" spans="1:15" ht="14.25">
      <c r="A22" s="74" t="s">
        <v>38</v>
      </c>
      <c r="B22" s="75" t="s">
        <v>26</v>
      </c>
      <c r="C22" s="57"/>
      <c r="D22" s="57"/>
      <c r="E22" s="57"/>
      <c r="F22" s="57"/>
      <c r="G22" s="58"/>
      <c r="H22" s="58"/>
      <c r="I22" s="59"/>
      <c r="J22" s="60"/>
      <c r="K22" s="61"/>
      <c r="L22" s="61"/>
      <c r="M22" s="61"/>
      <c r="N22" s="61"/>
      <c r="O22" s="61"/>
    </row>
    <row r="23" spans="1:15" ht="18">
      <c r="A23" s="76">
        <v>4</v>
      </c>
      <c r="B23" s="77" t="s">
        <v>39</v>
      </c>
      <c r="C23" s="78"/>
      <c r="D23" s="78"/>
      <c r="E23" s="78"/>
      <c r="F23" s="78"/>
      <c r="G23" s="79"/>
      <c r="H23" s="79"/>
      <c r="I23" s="80"/>
      <c r="J23" s="81"/>
      <c r="K23" s="82"/>
      <c r="L23" s="82"/>
      <c r="M23" s="82"/>
      <c r="N23" s="82"/>
      <c r="O23" s="82"/>
    </row>
    <row r="24" spans="1:15" ht="15.75">
      <c r="A24" s="83"/>
      <c r="B24" s="84"/>
      <c r="C24" s="85"/>
      <c r="D24" s="85"/>
      <c r="E24" s="85"/>
      <c r="F24" s="85"/>
      <c r="G24" s="86"/>
      <c r="H24" s="86"/>
      <c r="I24" s="87"/>
      <c r="J24" s="88"/>
      <c r="K24" s="89"/>
      <c r="L24" s="89"/>
      <c r="M24" s="89"/>
      <c r="N24" s="89"/>
      <c r="O24" s="89"/>
    </row>
    <row r="25" spans="1:15" ht="18">
      <c r="A25" s="90" t="s">
        <v>40</v>
      </c>
      <c r="B25" s="17" t="s">
        <v>41</v>
      </c>
      <c r="C25" s="18">
        <f>SUM(C26+C27+C28)</f>
        <v>0</v>
      </c>
      <c r="D25" s="18">
        <f>SUM(D26+D27+D28)</f>
        <v>0</v>
      </c>
      <c r="E25" s="18">
        <f>SUM(E26+E27+E28)</f>
        <v>0</v>
      </c>
      <c r="F25" s="18">
        <f>SUM(F26+F27+F28)</f>
        <v>0</v>
      </c>
      <c r="G25" s="19">
        <f>SUM(G26+G27+G28)</f>
        <v>0</v>
      </c>
      <c r="H25" s="19">
        <f>SUM(H26+H27+H28)</f>
        <v>0</v>
      </c>
      <c r="I25" s="43"/>
      <c r="J25" s="91"/>
      <c r="K25" s="46"/>
      <c r="L25" s="46"/>
      <c r="M25" s="46"/>
      <c r="N25" s="46"/>
      <c r="O25" s="46"/>
    </row>
    <row r="26" spans="1:15" ht="15">
      <c r="A26" s="50" t="s">
        <v>42</v>
      </c>
      <c r="B26" s="24" t="s">
        <v>89</v>
      </c>
      <c r="C26" s="52"/>
      <c r="D26" s="52"/>
      <c r="E26" s="92"/>
      <c r="F26" s="93"/>
      <c r="G26" s="53"/>
      <c r="H26" s="53"/>
      <c r="I26" s="54"/>
      <c r="J26" s="55"/>
      <c r="K26" s="56"/>
      <c r="L26" s="56"/>
      <c r="M26" s="56"/>
      <c r="N26" s="56"/>
      <c r="O26" s="56"/>
    </row>
    <row r="27" spans="1:15" ht="13.5">
      <c r="A27" s="50" t="s">
        <v>44</v>
      </c>
      <c r="B27" s="51" t="s">
        <v>45</v>
      </c>
      <c r="C27" s="54"/>
      <c r="D27" s="94"/>
      <c r="E27" s="95"/>
      <c r="F27" s="95"/>
      <c r="G27" s="96"/>
      <c r="H27" s="96"/>
      <c r="I27" s="54"/>
      <c r="J27" s="55"/>
      <c r="K27" s="56"/>
      <c r="L27" s="56"/>
      <c r="M27" s="56"/>
      <c r="N27" s="56"/>
      <c r="O27" s="56"/>
    </row>
    <row r="28" spans="1:15" ht="14.25">
      <c r="A28" s="50" t="s">
        <v>46</v>
      </c>
      <c r="B28" s="51" t="s">
        <v>47</v>
      </c>
      <c r="C28" s="54"/>
      <c r="D28" s="94"/>
      <c r="E28" s="94"/>
      <c r="F28" s="94"/>
      <c r="G28" s="96"/>
      <c r="H28" s="96"/>
      <c r="I28" s="54"/>
      <c r="J28" s="55"/>
      <c r="K28" s="56"/>
      <c r="L28" s="56"/>
      <c r="M28" s="56"/>
      <c r="N28" s="56"/>
      <c r="O28" s="56"/>
    </row>
    <row r="29" spans="1:15" ht="18">
      <c r="A29" s="90" t="s">
        <v>48</v>
      </c>
      <c r="B29" s="97" t="s">
        <v>49</v>
      </c>
      <c r="C29" s="18">
        <f>SUM(C30:C33)</f>
        <v>0</v>
      </c>
      <c r="D29" s="18">
        <f>SUM(D30:D33)</f>
        <v>0</v>
      </c>
      <c r="E29" s="98">
        <f>SUM(E30:E33)</f>
        <v>0</v>
      </c>
      <c r="F29" s="18">
        <f>SUM(F30:F33)</f>
        <v>0</v>
      </c>
      <c r="G29" s="19">
        <f>SUM(G30:G33)</f>
        <v>0</v>
      </c>
      <c r="H29" s="19">
        <f>SUM(H30:H33)</f>
        <v>0</v>
      </c>
      <c r="I29" s="18"/>
      <c r="J29" s="42"/>
      <c r="K29" s="46"/>
      <c r="L29" s="46"/>
      <c r="M29" s="46"/>
      <c r="N29" s="46"/>
      <c r="O29" s="46"/>
    </row>
    <row r="30" spans="1:15" ht="17.25">
      <c r="A30" s="99"/>
      <c r="B30" s="100" t="s">
        <v>90</v>
      </c>
      <c r="C30" s="101"/>
      <c r="D30" s="102"/>
      <c r="E30" s="101"/>
      <c r="F30" s="102"/>
      <c r="G30" s="103"/>
      <c r="H30" s="103"/>
      <c r="I30" s="102"/>
      <c r="J30" s="100"/>
      <c r="K30" s="104"/>
      <c r="L30" s="104"/>
      <c r="M30" s="104"/>
      <c r="N30" s="104"/>
      <c r="O30" s="104"/>
    </row>
    <row r="31" spans="1:15" ht="17.25">
      <c r="A31" s="105"/>
      <c r="B31" s="100" t="s">
        <v>91</v>
      </c>
      <c r="C31" s="102"/>
      <c r="D31" s="101"/>
      <c r="E31" s="102"/>
      <c r="F31" s="102"/>
      <c r="G31" s="103"/>
      <c r="H31" s="103"/>
      <c r="I31" s="102"/>
      <c r="J31" s="100"/>
      <c r="K31" s="104"/>
      <c r="L31" s="104"/>
      <c r="M31" s="104"/>
      <c r="N31" s="104"/>
      <c r="O31" s="104"/>
    </row>
    <row r="32" spans="1:15" ht="18">
      <c r="A32" s="105"/>
      <c r="B32" s="164" t="s">
        <v>92</v>
      </c>
      <c r="C32" s="102"/>
      <c r="D32" s="101"/>
      <c r="E32" s="102"/>
      <c r="F32" s="102"/>
      <c r="G32" s="103"/>
      <c r="H32" s="103"/>
      <c r="I32" s="102"/>
      <c r="J32" s="100"/>
      <c r="K32" s="104"/>
      <c r="L32" s="104"/>
      <c r="M32" s="104"/>
      <c r="N32" s="104"/>
      <c r="O32" s="104"/>
    </row>
    <row r="33" spans="1:15" ht="21" customHeight="1">
      <c r="A33" s="106"/>
      <c r="B33" s="107" t="s">
        <v>53</v>
      </c>
      <c r="C33" s="108"/>
      <c r="D33" s="108"/>
      <c r="E33" s="108"/>
      <c r="F33" s="108"/>
      <c r="G33" s="109"/>
      <c r="H33" s="109"/>
      <c r="I33" s="108"/>
      <c r="J33" s="110"/>
      <c r="K33" s="111"/>
      <c r="L33" s="112"/>
      <c r="M33" s="111"/>
      <c r="N33" s="111"/>
      <c r="O33" s="111"/>
    </row>
    <row r="34" spans="1:15" ht="18">
      <c r="A34" s="113" t="s">
        <v>54</v>
      </c>
      <c r="B34" s="114" t="s">
        <v>55</v>
      </c>
      <c r="C34" s="115"/>
      <c r="D34" s="115"/>
      <c r="E34" s="115"/>
      <c r="F34" s="115"/>
      <c r="G34" s="116"/>
      <c r="H34" s="116"/>
      <c r="I34" s="117"/>
      <c r="J34" s="118"/>
      <c r="K34" s="104"/>
      <c r="L34" s="119"/>
      <c r="M34" s="120"/>
      <c r="N34" s="120"/>
      <c r="O34" s="104"/>
    </row>
    <row r="35" spans="1:15" ht="14.25">
      <c r="A35" s="87"/>
      <c r="B35" s="121"/>
      <c r="C35" s="122"/>
      <c r="D35" s="122"/>
      <c r="E35" s="122"/>
      <c r="F35" s="122"/>
      <c r="G35" s="86"/>
      <c r="H35" s="86"/>
      <c r="I35" s="87"/>
      <c r="J35" s="88"/>
      <c r="K35" s="89"/>
      <c r="L35" s="123"/>
      <c r="M35" s="124"/>
      <c r="N35" s="124"/>
      <c r="O35" s="89"/>
    </row>
    <row r="36" spans="1:15" ht="15.75">
      <c r="A36" s="46"/>
      <c r="B36" s="91" t="s">
        <v>56</v>
      </c>
      <c r="C36" s="125">
        <f>SUM(C7+C25+C29+C34+C30)</f>
        <v>148</v>
      </c>
      <c r="D36" s="125">
        <f>SUM(D7+D25+D29+D34)</f>
        <v>3</v>
      </c>
      <c r="E36" s="125">
        <f>SUM(E7+E25+E29+E30)</f>
        <v>7990</v>
      </c>
      <c r="F36" s="125">
        <f>SUM(F7+F25+F29+F34)</f>
        <v>180</v>
      </c>
      <c r="G36" s="126">
        <f>SUM(G7+G25+G29+G34)</f>
        <v>697884</v>
      </c>
      <c r="H36" s="126">
        <f>SUM(H7+H25+H29+H30+H33+H34)</f>
        <v>25500</v>
      </c>
      <c r="I36" s="18"/>
      <c r="J36" s="20"/>
      <c r="K36" s="46"/>
      <c r="L36" s="127"/>
      <c r="M36" s="45">
        <v>35</v>
      </c>
      <c r="N36" s="45">
        <v>33.5</v>
      </c>
      <c r="O36" s="46"/>
    </row>
    <row r="37" spans="1:15" ht="14.25">
      <c r="A37" s="49"/>
      <c r="B37" s="128" t="s">
        <v>57</v>
      </c>
      <c r="C37" s="129">
        <f>SUM(C8+C26)</f>
        <v>148</v>
      </c>
      <c r="D37" s="129">
        <f>SUM(D8)</f>
        <v>3</v>
      </c>
      <c r="E37" s="129">
        <f>SUM(E8+E26)</f>
        <v>7990</v>
      </c>
      <c r="F37" s="129">
        <f>SUM(F8)</f>
        <v>150</v>
      </c>
      <c r="G37" s="130">
        <f>SUM(G8+G26)</f>
        <v>697884</v>
      </c>
      <c r="H37" s="130">
        <f>SUM(H8)</f>
        <v>25500</v>
      </c>
      <c r="I37" s="25"/>
      <c r="J37" s="48"/>
      <c r="K37" s="49"/>
      <c r="L37" s="131"/>
      <c r="M37" s="49"/>
      <c r="N37" s="49"/>
      <c r="O37" s="49"/>
    </row>
    <row r="38" spans="1:15" ht="14.25">
      <c r="A38" s="49"/>
      <c r="B38" s="128" t="s">
        <v>58</v>
      </c>
      <c r="C38" s="129">
        <f>C25</f>
        <v>0</v>
      </c>
      <c r="D38" s="129">
        <f>D27+D28+D26</f>
        <v>0</v>
      </c>
      <c r="E38" s="129">
        <f>E25</f>
        <v>0</v>
      </c>
      <c r="F38" s="129">
        <f>F27+F26+F28</f>
        <v>0</v>
      </c>
      <c r="G38" s="129">
        <f>G25</f>
        <v>0</v>
      </c>
      <c r="H38" s="129">
        <f>H27+H28+H26</f>
        <v>0</v>
      </c>
      <c r="I38" s="25"/>
      <c r="J38" s="48"/>
      <c r="K38" s="49"/>
      <c r="L38" s="131"/>
      <c r="M38" s="49"/>
      <c r="N38" s="49"/>
      <c r="O38" s="49"/>
    </row>
    <row r="39" spans="1:15" ht="13.5">
      <c r="A39" s="49"/>
      <c r="B39" s="128" t="s">
        <v>59</v>
      </c>
      <c r="C39" s="25">
        <f>SUM(C9+C27)</f>
        <v>0</v>
      </c>
      <c r="D39" s="25">
        <f>SUM(D9)</f>
        <v>0</v>
      </c>
      <c r="E39" s="25">
        <f>SUM(E9+E27)</f>
        <v>0</v>
      </c>
      <c r="F39" s="25">
        <f>SUM(F9)</f>
        <v>30</v>
      </c>
      <c r="G39" s="26"/>
      <c r="H39" s="25">
        <v>0</v>
      </c>
      <c r="I39" s="25"/>
      <c r="J39" s="48"/>
      <c r="K39" s="49"/>
      <c r="L39" s="132"/>
      <c r="M39" s="49"/>
      <c r="N39" s="49"/>
      <c r="O39" s="49"/>
    </row>
    <row r="40" spans="1:15" ht="13.5">
      <c r="A40" s="49"/>
      <c r="B40" s="128" t="s">
        <v>60</v>
      </c>
      <c r="C40" s="27">
        <f>C29</f>
        <v>0</v>
      </c>
      <c r="D40" s="27">
        <f>D29</f>
        <v>0</v>
      </c>
      <c r="E40" s="27">
        <f>E29</f>
        <v>0</v>
      </c>
      <c r="F40" s="25">
        <f>F29</f>
        <v>0</v>
      </c>
      <c r="G40" s="48">
        <f>G29</f>
        <v>0</v>
      </c>
      <c r="H40" s="25">
        <f>H29</f>
        <v>0</v>
      </c>
      <c r="I40" s="133"/>
      <c r="J40" s="133"/>
      <c r="K40" s="133"/>
      <c r="L40" s="134"/>
      <c r="M40" s="49"/>
      <c r="N40" s="49"/>
      <c r="O40" s="49"/>
    </row>
    <row r="41" spans="1:15" ht="13.5">
      <c r="A41" s="49"/>
      <c r="B41" s="128" t="s">
        <v>61</v>
      </c>
      <c r="C41" s="135"/>
      <c r="D41" s="136">
        <f>SUM(D10)</f>
        <v>0</v>
      </c>
      <c r="E41" s="135"/>
      <c r="F41" s="25">
        <f>F10</f>
        <v>0</v>
      </c>
      <c r="G41" s="137"/>
      <c r="H41" s="25">
        <f>H10</f>
        <v>0</v>
      </c>
      <c r="I41" s="132"/>
      <c r="J41" s="132"/>
      <c r="K41" s="132"/>
      <c r="L41" s="138"/>
      <c r="M41" s="49"/>
      <c r="N41" s="49"/>
      <c r="O41" s="49"/>
    </row>
    <row r="42" spans="1:14" ht="13.5">
      <c r="A42" s="139"/>
      <c r="B42" s="140"/>
      <c r="C42" s="141"/>
      <c r="D42" s="141"/>
      <c r="E42" s="141"/>
      <c r="F42" s="142"/>
      <c r="G42" s="143"/>
      <c r="H42" s="144"/>
      <c r="I42" s="145"/>
      <c r="J42" s="145"/>
      <c r="K42" s="145"/>
      <c r="L42" s="146"/>
      <c r="M42" s="139"/>
      <c r="N42" s="139"/>
    </row>
    <row r="43" spans="1:14" ht="13.5">
      <c r="A43" s="139"/>
      <c r="B43" s="147"/>
      <c r="C43" s="148"/>
      <c r="D43" s="149"/>
      <c r="E43" s="149"/>
      <c r="F43" s="149"/>
      <c r="G43" s="148"/>
      <c r="H43" s="150"/>
      <c r="I43" s="151"/>
      <c r="J43" s="148"/>
      <c r="K43" s="148"/>
      <c r="L43" s="146"/>
      <c r="M43" s="139"/>
      <c r="N43" s="139"/>
    </row>
    <row r="44" spans="1:14" ht="13.5">
      <c r="A44" s="139"/>
      <c r="B44" s="152" t="s">
        <v>62</v>
      </c>
      <c r="C44" s="153"/>
      <c r="D44" s="153"/>
      <c r="E44" s="153"/>
      <c r="H44" s="154" t="s">
        <v>63</v>
      </c>
      <c r="J44" s="155"/>
      <c r="K44" s="155"/>
      <c r="L44" s="155"/>
      <c r="M44" s="139"/>
      <c r="N44" s="139"/>
    </row>
    <row r="45" spans="1:14" ht="13.5">
      <c r="A45" s="139"/>
      <c r="B45" s="156"/>
      <c r="C45" s="156"/>
      <c r="D45" s="156"/>
      <c r="E45" s="155"/>
      <c r="F45" s="155"/>
      <c r="H45" s="155"/>
      <c r="I45" s="155"/>
      <c r="J45" s="155"/>
      <c r="K45" s="155"/>
      <c r="L45" s="155"/>
      <c r="M45" s="139"/>
      <c r="N45" s="139"/>
    </row>
    <row r="46" spans="2:12" ht="13.5">
      <c r="B46" s="157"/>
      <c r="C46" s="157"/>
      <c r="D46" s="157"/>
      <c r="E46" s="154"/>
      <c r="F46" s="154"/>
      <c r="H46" s="154"/>
      <c r="I46" s="154"/>
      <c r="J46" s="154"/>
      <c r="K46" s="154"/>
      <c r="L46" s="154"/>
    </row>
    <row r="47" spans="2:15" ht="13.5">
      <c r="B47" s="152" t="s">
        <v>64</v>
      </c>
      <c r="C47" s="157"/>
      <c r="D47" s="157"/>
      <c r="E47" s="154"/>
      <c r="F47" s="154"/>
      <c r="H47" s="154" t="s">
        <v>65</v>
      </c>
      <c r="I47" s="154"/>
      <c r="J47" s="154"/>
      <c r="K47" s="154"/>
      <c r="L47" s="154"/>
      <c r="O47" s="1" t="s">
        <v>66</v>
      </c>
    </row>
    <row r="50" spans="2:3" ht="12.75">
      <c r="B50" s="158" t="s">
        <v>67</v>
      </c>
      <c r="C50"/>
    </row>
    <row r="51" spans="2:3" ht="12.75">
      <c r="B51" s="158" t="s">
        <v>68</v>
      </c>
      <c r="C51"/>
    </row>
    <row r="52" spans="2:3" ht="12.75">
      <c r="B52" s="158" t="s">
        <v>69</v>
      </c>
      <c r="C52"/>
    </row>
    <row r="53" spans="2:3" ht="12.75">
      <c r="B53" s="158" t="s">
        <v>70</v>
      </c>
      <c r="C53"/>
    </row>
    <row r="54" spans="2:3" ht="12.75">
      <c r="B54" s="158" t="s">
        <v>71</v>
      </c>
      <c r="C54"/>
    </row>
    <row r="55" spans="2:3" ht="12.75">
      <c r="B55" s="159"/>
      <c r="C55"/>
    </row>
    <row r="56" spans="2:3" ht="12.75">
      <c r="B56" s="158" t="s">
        <v>72</v>
      </c>
      <c r="C56"/>
    </row>
    <row r="57" spans="2:3" ht="12.75">
      <c r="B57" s="158" t="s">
        <v>73</v>
      </c>
      <c r="C57"/>
    </row>
    <row r="58" spans="2:3" ht="12.75">
      <c r="B58" s="158" t="s">
        <v>74</v>
      </c>
      <c r="C58"/>
    </row>
    <row r="59" spans="2:3" ht="12.75">
      <c r="B59" s="158" t="s">
        <v>75</v>
      </c>
      <c r="C59"/>
    </row>
    <row r="60" spans="2:3" ht="12.75">
      <c r="B60" s="160" t="s">
        <v>76</v>
      </c>
      <c r="C60"/>
    </row>
    <row r="61" spans="2:3" ht="12.75">
      <c r="B61" s="159"/>
      <c r="C61"/>
    </row>
    <row r="62" spans="2:3" ht="12.75">
      <c r="B62" s="161" t="s">
        <v>77</v>
      </c>
      <c r="C62"/>
    </row>
    <row r="63" spans="2:3" ht="12.75">
      <c r="B63" s="161"/>
      <c r="C63"/>
    </row>
    <row r="64" spans="2:3" ht="12.75">
      <c r="B64" s="162" t="s">
        <v>78</v>
      </c>
      <c r="C64"/>
    </row>
    <row r="65" spans="2:3" ht="12.75">
      <c r="B65" s="163" t="s">
        <v>79</v>
      </c>
      <c r="C65"/>
    </row>
    <row r="66" spans="2:3" ht="12.75">
      <c r="B66" s="163" t="s">
        <v>80</v>
      </c>
      <c r="C66"/>
    </row>
    <row r="67" spans="2:3" ht="12.75">
      <c r="B67" s="163" t="s">
        <v>81</v>
      </c>
      <c r="C67"/>
    </row>
  </sheetData>
  <sheetProtection selectLockedCells="1" selectUnlockedCells="1"/>
  <mergeCells count="6">
    <mergeCell ref="C5:D5"/>
    <mergeCell ref="E5:F5"/>
    <mergeCell ref="G5:H5"/>
    <mergeCell ref="I5:J5"/>
    <mergeCell ref="K5:L5"/>
    <mergeCell ref="M5:N5"/>
  </mergeCells>
  <printOptions/>
  <pageMargins left="0.2361111111111111" right="0.15763888888888888" top="0.27569444444444446" bottom="0.19652777777777777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0">
      <selection activeCell="J19" sqref="J19"/>
    </sheetView>
  </sheetViews>
  <sheetFormatPr defaultColWidth="9.140625" defaultRowHeight="12.75"/>
  <cols>
    <col min="1" max="1" width="6.57421875" style="1" customWidth="1"/>
    <col min="2" max="2" width="81.00390625" style="1" customWidth="1"/>
    <col min="3" max="3" width="9.57421875" style="1" customWidth="1"/>
    <col min="4" max="4" width="8.140625" style="1" customWidth="1"/>
    <col min="5" max="5" width="8.00390625" style="1" customWidth="1"/>
    <col min="6" max="6" width="7.7109375" style="1" customWidth="1"/>
    <col min="7" max="8" width="11.00390625" style="1" customWidth="1"/>
    <col min="9" max="9" width="6.57421875" style="1" customWidth="1"/>
    <col min="10" max="10" width="9.140625" style="1" customWidth="1"/>
    <col min="11" max="11" width="6.8515625" style="1" customWidth="1"/>
    <col min="12" max="12" width="7.28125" style="1" customWidth="1"/>
    <col min="13" max="13" width="5.57421875" style="1" customWidth="1"/>
    <col min="14" max="14" width="6.28125" style="1" customWidth="1"/>
    <col min="15" max="15" width="10.28125" style="1" customWidth="1"/>
    <col min="16" max="16384" width="9.140625" style="1" customWidth="1"/>
  </cols>
  <sheetData>
    <row r="1" spans="2:9" ht="12.75">
      <c r="B1" s="2"/>
      <c r="C1" s="3" t="s">
        <v>0</v>
      </c>
      <c r="D1" s="3"/>
      <c r="E1" s="3"/>
      <c r="F1" s="3"/>
      <c r="G1" s="4"/>
      <c r="H1" s="5"/>
      <c r="I1" s="5"/>
    </row>
    <row r="2" spans="3:9" ht="13.5">
      <c r="C2" s="6" t="s">
        <v>1</v>
      </c>
      <c r="D2" s="7"/>
      <c r="E2" s="7"/>
      <c r="F2" s="7"/>
      <c r="G2" s="5"/>
      <c r="H2" s="5"/>
      <c r="I2" s="5"/>
    </row>
    <row r="3" spans="3:9" ht="12.75">
      <c r="C3" s="7" t="s">
        <v>97</v>
      </c>
      <c r="D3" s="7"/>
      <c r="E3" s="7"/>
      <c r="F3" s="7"/>
      <c r="G3" s="5"/>
      <c r="H3" s="5"/>
      <c r="I3" s="5"/>
    </row>
    <row r="4" spans="6:9" ht="12.75">
      <c r="F4" s="7"/>
      <c r="G4" s="7"/>
      <c r="H4" s="7"/>
      <c r="I4" s="7"/>
    </row>
    <row r="5" spans="1:15" ht="39" customHeight="1">
      <c r="A5" s="8" t="s">
        <v>3</v>
      </c>
      <c r="B5" s="9" t="s">
        <v>4</v>
      </c>
      <c r="C5" s="9" t="s">
        <v>5</v>
      </c>
      <c r="D5" s="9"/>
      <c r="E5" s="9" t="s">
        <v>6</v>
      </c>
      <c r="F5" s="9"/>
      <c r="G5" s="8" t="s">
        <v>7</v>
      </c>
      <c r="H5" s="8"/>
      <c r="I5" s="8" t="s">
        <v>8</v>
      </c>
      <c r="J5" s="8"/>
      <c r="K5" s="8" t="s">
        <v>9</v>
      </c>
      <c r="L5" s="8"/>
      <c r="M5" s="9" t="s">
        <v>10</v>
      </c>
      <c r="N5" s="9"/>
      <c r="O5" s="10" t="s">
        <v>11</v>
      </c>
    </row>
    <row r="6" spans="1:15" ht="23.25" customHeight="1">
      <c r="A6" s="11"/>
      <c r="B6" s="11"/>
      <c r="C6" s="12" t="s">
        <v>12</v>
      </c>
      <c r="D6" s="13" t="s">
        <v>13</v>
      </c>
      <c r="E6" s="14" t="s">
        <v>12</v>
      </c>
      <c r="F6" s="13" t="s">
        <v>13</v>
      </c>
      <c r="G6" s="14" t="s">
        <v>12</v>
      </c>
      <c r="H6" s="13" t="s">
        <v>13</v>
      </c>
      <c r="I6" s="12" t="s">
        <v>14</v>
      </c>
      <c r="J6" s="13" t="s">
        <v>13</v>
      </c>
      <c r="K6" s="14" t="s">
        <v>15</v>
      </c>
      <c r="L6" s="13" t="s">
        <v>13</v>
      </c>
      <c r="M6" s="14" t="s">
        <v>15</v>
      </c>
      <c r="N6" s="13" t="s">
        <v>13</v>
      </c>
      <c r="O6" s="15"/>
    </row>
    <row r="7" spans="1:15" ht="17.25" customHeight="1">
      <c r="A7" s="16" t="s">
        <v>16</v>
      </c>
      <c r="B7" s="17" t="s">
        <v>98</v>
      </c>
      <c r="C7" s="18">
        <f>SUM(C8+C9)</f>
        <v>148</v>
      </c>
      <c r="D7" s="18">
        <f>SUM(D8+D9+D10)</f>
        <v>51</v>
      </c>
      <c r="E7" s="18">
        <f>SUM(E8+E9)</f>
        <v>7990</v>
      </c>
      <c r="F7" s="18">
        <f>SUM(F8+F9+F10)</f>
        <v>3150</v>
      </c>
      <c r="G7" s="18">
        <f>SUM(G8+G9)</f>
        <v>697884</v>
      </c>
      <c r="H7" s="19">
        <f>SUM(H8+H9+H10)</f>
        <v>336850</v>
      </c>
      <c r="I7" s="18"/>
      <c r="J7" s="20"/>
      <c r="K7" s="21"/>
      <c r="L7" s="22"/>
      <c r="M7" s="21"/>
      <c r="N7" s="22"/>
      <c r="O7" s="23"/>
    </row>
    <row r="8" spans="1:15" ht="17.25" customHeight="1">
      <c r="A8" s="10"/>
      <c r="B8" s="24" t="s">
        <v>18</v>
      </c>
      <c r="C8" s="25">
        <f>SUM(C12+C16+C20)</f>
        <v>148</v>
      </c>
      <c r="D8" s="25">
        <f>SUM(D12+D16+D20)</f>
        <v>51</v>
      </c>
      <c r="E8" s="25">
        <f>SUM(E12+E16+E20)</f>
        <v>7990</v>
      </c>
      <c r="F8" s="25">
        <f>SUM(F12+F16+F20)</f>
        <v>2600</v>
      </c>
      <c r="G8" s="25">
        <f>SUM(G12+G16+G20)</f>
        <v>697884</v>
      </c>
      <c r="H8" s="26">
        <f>SUM(H12+H16+H18+H20)</f>
        <v>336850</v>
      </c>
      <c r="I8" s="27"/>
      <c r="J8" s="28"/>
      <c r="K8" s="29"/>
      <c r="L8" s="30"/>
      <c r="M8" s="29"/>
      <c r="N8" s="30"/>
      <c r="O8" s="31"/>
    </row>
    <row r="9" spans="1:15" ht="17.25" customHeight="1">
      <c r="A9" s="10"/>
      <c r="B9" s="24" t="s">
        <v>19</v>
      </c>
      <c r="C9" s="25">
        <f>SUM(C13+C17+C21+C23)</f>
        <v>0</v>
      </c>
      <c r="D9" s="25">
        <f>SUM(D13+D17+D18+D21+D23+D22)</f>
        <v>0</v>
      </c>
      <c r="E9" s="25">
        <f>SUM(E13+E17+E21+E23)</f>
        <v>0</v>
      </c>
      <c r="F9" s="25">
        <f>SUM(F13+F17+F18+F21+F23)</f>
        <v>550</v>
      </c>
      <c r="G9" s="25">
        <f>SUM(G13+G17+G21+G23)</f>
        <v>0</v>
      </c>
      <c r="H9" s="26">
        <f>SUM(H13+H17+H21+H23)</f>
        <v>0</v>
      </c>
      <c r="I9" s="32"/>
      <c r="J9" s="30"/>
      <c r="K9" s="29"/>
      <c r="L9" s="30"/>
      <c r="M9" s="29"/>
      <c r="N9" s="30"/>
      <c r="O9" s="31"/>
    </row>
    <row r="10" spans="1:15" ht="17.25" customHeight="1">
      <c r="A10" s="33"/>
      <c r="B10" s="34" t="s">
        <v>20</v>
      </c>
      <c r="C10" s="35"/>
      <c r="D10" s="25">
        <f>D14</f>
        <v>0</v>
      </c>
      <c r="E10" s="35"/>
      <c r="F10" s="35">
        <f>F22+F14</f>
        <v>0</v>
      </c>
      <c r="G10" s="35"/>
      <c r="H10" s="36">
        <f>H22+H14</f>
        <v>0</v>
      </c>
      <c r="I10" s="37"/>
      <c r="J10" s="38"/>
      <c r="K10" s="39"/>
      <c r="L10" s="38"/>
      <c r="M10" s="39"/>
      <c r="N10" s="38"/>
      <c r="O10" s="40"/>
    </row>
    <row r="11" spans="1:15" ht="18">
      <c r="A11" s="41" t="s">
        <v>21</v>
      </c>
      <c r="B11" s="42" t="s">
        <v>22</v>
      </c>
      <c r="C11" s="43">
        <f>SUM(C12+C13+C14)</f>
        <v>22</v>
      </c>
      <c r="D11" s="43">
        <f>SUM(D12+D13+D14)</f>
        <v>1</v>
      </c>
      <c r="E11" s="43">
        <f>SUM(E12+E13)</f>
        <v>4840</v>
      </c>
      <c r="F11" s="43">
        <f>SUM(F12+F13+F14)</f>
        <v>200</v>
      </c>
      <c r="G11" s="43">
        <f>SUM(G12+G13)</f>
        <v>351384</v>
      </c>
      <c r="H11" s="44">
        <f>SUM(H12+H13+H14)</f>
        <v>25500</v>
      </c>
      <c r="I11" s="45">
        <f>E11/(C11*422)*100</f>
        <v>52.13270142180095</v>
      </c>
      <c r="J11" s="45"/>
      <c r="K11" s="46"/>
      <c r="L11" s="46"/>
      <c r="M11" s="46"/>
      <c r="N11" s="46"/>
      <c r="O11" s="46"/>
    </row>
    <row r="12" spans="1:15" ht="13.5">
      <c r="A12" s="47" t="s">
        <v>23</v>
      </c>
      <c r="B12" s="24" t="s">
        <v>18</v>
      </c>
      <c r="C12" s="25">
        <v>22</v>
      </c>
      <c r="D12" s="25">
        <v>1</v>
      </c>
      <c r="E12" s="25">
        <v>4840</v>
      </c>
      <c r="F12" s="25">
        <v>170</v>
      </c>
      <c r="G12" s="26">
        <v>351384</v>
      </c>
      <c r="H12" s="26">
        <v>25500</v>
      </c>
      <c r="I12" s="27"/>
      <c r="J12" s="48"/>
      <c r="K12" s="49"/>
      <c r="L12" s="49"/>
      <c r="M12" s="49"/>
      <c r="N12" s="49"/>
      <c r="O12" s="49"/>
    </row>
    <row r="13" spans="1:15" ht="13.5">
      <c r="A13" s="50" t="s">
        <v>24</v>
      </c>
      <c r="B13" s="51" t="s">
        <v>19</v>
      </c>
      <c r="C13" s="52"/>
      <c r="D13" s="52"/>
      <c r="E13" s="52"/>
      <c r="F13" s="52">
        <v>30</v>
      </c>
      <c r="G13" s="53"/>
      <c r="H13" s="53"/>
      <c r="I13" s="54"/>
      <c r="J13" s="55"/>
      <c r="K13" s="56"/>
      <c r="L13" s="56"/>
      <c r="M13" s="56"/>
      <c r="N13" s="56"/>
      <c r="O13" s="56"/>
    </row>
    <row r="14" spans="1:15" ht="14.25">
      <c r="A14" s="47" t="s">
        <v>25</v>
      </c>
      <c r="B14" s="24" t="s">
        <v>26</v>
      </c>
      <c r="C14" s="57"/>
      <c r="D14" s="57"/>
      <c r="E14" s="57"/>
      <c r="F14" s="57"/>
      <c r="G14" s="58"/>
      <c r="H14" s="58"/>
      <c r="I14" s="59"/>
      <c r="J14" s="60"/>
      <c r="K14" s="61"/>
      <c r="L14" s="61"/>
      <c r="M14" s="61"/>
      <c r="N14" s="61"/>
      <c r="O14" s="61"/>
    </row>
    <row r="15" spans="1:15" ht="15" customHeight="1">
      <c r="A15" s="62" t="s">
        <v>27</v>
      </c>
      <c r="B15" s="63" t="s">
        <v>28</v>
      </c>
      <c r="C15" s="64">
        <f>SUM(C16+C17+C18)</f>
        <v>0</v>
      </c>
      <c r="D15" s="64">
        <f>SUM(D16+D17+D18)</f>
        <v>0</v>
      </c>
      <c r="E15" s="64">
        <f>SUM(E16+E17+E18)</f>
        <v>0</v>
      </c>
      <c r="F15" s="64">
        <f>SUM(F16+F17+F18)</f>
        <v>0</v>
      </c>
      <c r="G15" s="64">
        <f>SUM(G16+G17+G18)</f>
        <v>0</v>
      </c>
      <c r="H15" s="65">
        <f>SUM(H16+H17+H18)</f>
        <v>0</v>
      </c>
      <c r="I15" s="66">
        <f>E15/(15*496)*100</f>
        <v>0</v>
      </c>
      <c r="J15" s="66"/>
      <c r="K15" s="67"/>
      <c r="L15" s="67"/>
      <c r="M15" s="67"/>
      <c r="N15" s="67"/>
      <c r="O15" s="67"/>
    </row>
    <row r="16" spans="1:15" ht="13.5">
      <c r="A16" s="47" t="s">
        <v>29</v>
      </c>
      <c r="B16" s="24" t="s">
        <v>30</v>
      </c>
      <c r="C16" s="25"/>
      <c r="D16" s="25"/>
      <c r="E16" s="25"/>
      <c r="F16" s="25"/>
      <c r="G16" s="26"/>
      <c r="H16" s="26"/>
      <c r="I16" s="27"/>
      <c r="J16" s="48"/>
      <c r="K16" s="49"/>
      <c r="L16" s="49"/>
      <c r="M16" s="49"/>
      <c r="N16" s="49"/>
      <c r="O16" s="49"/>
    </row>
    <row r="17" spans="1:15" ht="13.5">
      <c r="A17" s="50" t="s">
        <v>31</v>
      </c>
      <c r="B17" s="51" t="s">
        <v>32</v>
      </c>
      <c r="C17" s="52"/>
      <c r="D17" s="52"/>
      <c r="E17" s="52"/>
      <c r="F17" s="52"/>
      <c r="G17" s="53"/>
      <c r="H17" s="53"/>
      <c r="I17" s="54"/>
      <c r="J17" s="55"/>
      <c r="K17" s="56"/>
      <c r="L17" s="56"/>
      <c r="M17" s="56"/>
      <c r="N17" s="56"/>
      <c r="O17" s="56"/>
    </row>
    <row r="18" spans="1:15" ht="14.25">
      <c r="A18" s="50" t="s">
        <v>33</v>
      </c>
      <c r="B18" s="51" t="s">
        <v>34</v>
      </c>
      <c r="C18" s="52"/>
      <c r="D18" s="52"/>
      <c r="E18" s="52"/>
      <c r="F18" s="52"/>
      <c r="G18" s="53"/>
      <c r="H18" s="53"/>
      <c r="I18" s="54"/>
      <c r="J18" s="55"/>
      <c r="K18" s="56"/>
      <c r="L18" s="56"/>
      <c r="M18" s="56"/>
      <c r="N18" s="56"/>
      <c r="O18" s="56"/>
    </row>
    <row r="19" spans="1:15" ht="18">
      <c r="A19" s="68">
        <v>3</v>
      </c>
      <c r="B19" s="69" t="s">
        <v>35</v>
      </c>
      <c r="C19" s="70">
        <f>SUM(C20+C21+C22)</f>
        <v>126</v>
      </c>
      <c r="D19" s="70">
        <f>SUM(D20+D21+D22)</f>
        <v>50</v>
      </c>
      <c r="E19" s="70">
        <f>SUM(E20+E21+E22)</f>
        <v>3150</v>
      </c>
      <c r="F19" s="70">
        <f>SUM(F20+F21+F22)</f>
        <v>2950</v>
      </c>
      <c r="G19" s="70">
        <f>SUM(G20+G21+G22)</f>
        <v>346500</v>
      </c>
      <c r="H19" s="71">
        <f>SUM(H20+H21+H22)</f>
        <v>311350</v>
      </c>
      <c r="I19" s="72">
        <f>E19/(C19*60)*100</f>
        <v>41.66666666666667</v>
      </c>
      <c r="J19" s="72">
        <f>F19/(D19*60)*100</f>
        <v>98.33333333333333</v>
      </c>
      <c r="K19" s="73"/>
      <c r="L19" s="73"/>
      <c r="M19" s="73"/>
      <c r="N19" s="73"/>
      <c r="O19" s="73"/>
    </row>
    <row r="20" spans="1:15" ht="13.5">
      <c r="A20" s="50" t="s">
        <v>36</v>
      </c>
      <c r="B20" s="24" t="s">
        <v>18</v>
      </c>
      <c r="C20" s="25">
        <v>126</v>
      </c>
      <c r="D20" s="25">
        <f>13+9+5+15+8</f>
        <v>50</v>
      </c>
      <c r="E20" s="25">
        <v>3150</v>
      </c>
      <c r="F20" s="25">
        <f>696+426+230+716+362</f>
        <v>2430</v>
      </c>
      <c r="G20" s="26">
        <v>346500</v>
      </c>
      <c r="H20" s="26">
        <f>83100+54900+32750+91350+49250</f>
        <v>311350</v>
      </c>
      <c r="I20" s="27"/>
      <c r="J20" s="48"/>
      <c r="K20" s="49"/>
      <c r="L20" s="49"/>
      <c r="M20" s="49"/>
      <c r="N20" s="49"/>
      <c r="O20" s="49"/>
    </row>
    <row r="21" spans="1:15" ht="13.5">
      <c r="A21" s="50" t="s">
        <v>37</v>
      </c>
      <c r="B21" s="51" t="s">
        <v>19</v>
      </c>
      <c r="C21" s="52"/>
      <c r="D21" s="52"/>
      <c r="E21" s="52"/>
      <c r="F21" s="52">
        <f>79+114+61+172+94</f>
        <v>520</v>
      </c>
      <c r="G21" s="53"/>
      <c r="H21" s="53"/>
      <c r="I21" s="54"/>
      <c r="J21" s="55"/>
      <c r="K21" s="56"/>
      <c r="L21" s="56"/>
      <c r="M21" s="56"/>
      <c r="N21" s="56"/>
      <c r="O21" s="56"/>
    </row>
    <row r="22" spans="1:15" ht="14.25">
      <c r="A22" s="74" t="s">
        <v>38</v>
      </c>
      <c r="B22" s="75" t="s">
        <v>26</v>
      </c>
      <c r="C22" s="57"/>
      <c r="D22" s="57"/>
      <c r="E22" s="57"/>
      <c r="F22" s="57"/>
      <c r="G22" s="58"/>
      <c r="H22" s="58"/>
      <c r="I22" s="59"/>
      <c r="J22" s="60"/>
      <c r="K22" s="61"/>
      <c r="L22" s="61"/>
      <c r="M22" s="61"/>
      <c r="N22" s="61"/>
      <c r="O22" s="61"/>
    </row>
    <row r="23" spans="1:15" ht="18">
      <c r="A23" s="76">
        <v>4</v>
      </c>
      <c r="B23" s="77" t="s">
        <v>39</v>
      </c>
      <c r="C23" s="78"/>
      <c r="D23" s="78"/>
      <c r="E23" s="78"/>
      <c r="F23" s="78"/>
      <c r="G23" s="79"/>
      <c r="H23" s="79"/>
      <c r="I23" s="80"/>
      <c r="J23" s="81"/>
      <c r="K23" s="82"/>
      <c r="L23" s="82"/>
      <c r="M23" s="82"/>
      <c r="N23" s="82"/>
      <c r="O23" s="82"/>
    </row>
    <row r="24" spans="1:15" ht="15.75">
      <c r="A24" s="83"/>
      <c r="B24" s="84"/>
      <c r="C24" s="85"/>
      <c r="D24" s="85"/>
      <c r="E24" s="85"/>
      <c r="F24" s="85"/>
      <c r="G24" s="86"/>
      <c r="H24" s="86"/>
      <c r="I24" s="87"/>
      <c r="J24" s="88"/>
      <c r="K24" s="89"/>
      <c r="L24" s="89"/>
      <c r="M24" s="89"/>
      <c r="N24" s="89"/>
      <c r="O24" s="89"/>
    </row>
    <row r="25" spans="1:15" ht="18">
      <c r="A25" s="90" t="s">
        <v>40</v>
      </c>
      <c r="B25" s="17" t="s">
        <v>41</v>
      </c>
      <c r="C25" s="18">
        <f>SUM(C26+C27+C28)</f>
        <v>0</v>
      </c>
      <c r="D25" s="18">
        <f>SUM(D26+D27+D28)</f>
        <v>1</v>
      </c>
      <c r="E25" s="18">
        <f>SUM(E26+E27+E28)</f>
        <v>0</v>
      </c>
      <c r="F25" s="18">
        <f>SUM(F26+F27+F28)</f>
        <v>149</v>
      </c>
      <c r="G25" s="19">
        <f>SUM(G26+G27+G28)</f>
        <v>0</v>
      </c>
      <c r="H25" s="19">
        <f>SUM(H26+H27+H28)</f>
        <v>29800</v>
      </c>
      <c r="I25" s="43"/>
      <c r="J25" s="91"/>
      <c r="K25" s="46"/>
      <c r="L25" s="46"/>
      <c r="M25" s="46"/>
      <c r="N25" s="46"/>
      <c r="O25" s="46"/>
    </row>
    <row r="26" spans="1:15" ht="15">
      <c r="A26" s="50" t="s">
        <v>42</v>
      </c>
      <c r="B26" s="24" t="s">
        <v>89</v>
      </c>
      <c r="C26" s="52"/>
      <c r="D26" s="52">
        <v>1</v>
      </c>
      <c r="E26" s="92"/>
      <c r="F26" s="93">
        <v>149</v>
      </c>
      <c r="G26" s="53"/>
      <c r="H26" s="53">
        <v>29800</v>
      </c>
      <c r="I26" s="54"/>
      <c r="J26" s="55">
        <f>F26/(D26*200)*100</f>
        <v>74.5</v>
      </c>
      <c r="K26" s="56"/>
      <c r="L26" s="56"/>
      <c r="M26" s="56"/>
      <c r="N26" s="56"/>
      <c r="O26" s="56"/>
    </row>
    <row r="27" spans="1:15" ht="13.5">
      <c r="A27" s="50" t="s">
        <v>44</v>
      </c>
      <c r="B27" s="51" t="s">
        <v>99</v>
      </c>
      <c r="C27" s="54"/>
      <c r="D27" s="94"/>
      <c r="E27" s="95"/>
      <c r="F27" s="95"/>
      <c r="G27" s="96"/>
      <c r="H27" s="96"/>
      <c r="I27" s="54"/>
      <c r="J27" s="55"/>
      <c r="K27" s="56"/>
      <c r="L27" s="56"/>
      <c r="M27" s="56"/>
      <c r="N27" s="56"/>
      <c r="O27" s="56"/>
    </row>
    <row r="28" spans="1:15" ht="14.25">
      <c r="A28" s="50" t="s">
        <v>46</v>
      </c>
      <c r="B28" s="51" t="s">
        <v>47</v>
      </c>
      <c r="C28" s="54"/>
      <c r="D28" s="94"/>
      <c r="E28" s="94"/>
      <c r="F28" s="94"/>
      <c r="G28" s="96"/>
      <c r="H28" s="96"/>
      <c r="I28" s="54"/>
      <c r="J28" s="55"/>
      <c r="K28" s="56"/>
      <c r="L28" s="56"/>
      <c r="M28" s="56"/>
      <c r="N28" s="56"/>
      <c r="O28" s="56"/>
    </row>
    <row r="29" spans="1:15" ht="18">
      <c r="A29" s="90" t="s">
        <v>48</v>
      </c>
      <c r="B29" s="97" t="s">
        <v>49</v>
      </c>
      <c r="C29" s="18">
        <f>SUM(C30:C33)</f>
        <v>0</v>
      </c>
      <c r="D29" s="18">
        <f>SUM(D30:D33)</f>
        <v>5</v>
      </c>
      <c r="E29" s="98">
        <f>SUM(E30:E33)</f>
        <v>0</v>
      </c>
      <c r="F29" s="18">
        <f>SUM(F30:F33)</f>
        <v>626</v>
      </c>
      <c r="G29" s="19">
        <f>SUM(G30:G33)</f>
        <v>0</v>
      </c>
      <c r="H29" s="19">
        <f>SUM(H30:H33)</f>
        <v>0</v>
      </c>
      <c r="I29" s="18"/>
      <c r="J29" s="42"/>
      <c r="K29" s="46"/>
      <c r="L29" s="46"/>
      <c r="M29" s="46"/>
      <c r="N29" s="46"/>
      <c r="O29" s="46"/>
    </row>
    <row r="30" spans="1:15" ht="17.25">
      <c r="A30" s="99"/>
      <c r="B30" s="100" t="s">
        <v>84</v>
      </c>
      <c r="C30" s="101"/>
      <c r="D30" s="102">
        <v>3</v>
      </c>
      <c r="E30" s="101"/>
      <c r="F30" s="102">
        <v>476</v>
      </c>
      <c r="G30" s="103"/>
      <c r="H30" s="103"/>
      <c r="I30" s="102"/>
      <c r="J30" s="100"/>
      <c r="K30" s="104"/>
      <c r="L30" s="104"/>
      <c r="M30" s="104"/>
      <c r="N30" s="104"/>
      <c r="O30" s="104"/>
    </row>
    <row r="31" spans="1:15" ht="17.25">
      <c r="A31" s="105"/>
      <c r="B31" s="100" t="s">
        <v>50</v>
      </c>
      <c r="C31" s="102"/>
      <c r="D31" s="101">
        <v>2</v>
      </c>
      <c r="E31" s="102"/>
      <c r="F31" s="102">
        <v>150</v>
      </c>
      <c r="G31" s="103"/>
      <c r="H31" s="103"/>
      <c r="I31" s="102"/>
      <c r="J31" s="100"/>
      <c r="K31" s="104"/>
      <c r="L31" s="104"/>
      <c r="M31" s="104"/>
      <c r="N31" s="104"/>
      <c r="O31" s="104"/>
    </row>
    <row r="32" spans="1:15" ht="18">
      <c r="A32" s="105"/>
      <c r="B32" s="164" t="s">
        <v>92</v>
      </c>
      <c r="C32" s="102"/>
      <c r="D32" s="101"/>
      <c r="E32" s="102"/>
      <c r="F32" s="102"/>
      <c r="G32" s="103"/>
      <c r="H32" s="103"/>
      <c r="I32" s="102"/>
      <c r="J32" s="100"/>
      <c r="K32" s="104"/>
      <c r="L32" s="104"/>
      <c r="M32" s="104"/>
      <c r="N32" s="104"/>
      <c r="O32" s="104"/>
    </row>
    <row r="33" spans="1:15" ht="21" customHeight="1">
      <c r="A33" s="106"/>
      <c r="B33" s="107" t="s">
        <v>53</v>
      </c>
      <c r="C33" s="108"/>
      <c r="D33" s="108"/>
      <c r="E33" s="108"/>
      <c r="F33" s="108"/>
      <c r="G33" s="109"/>
      <c r="H33" s="109"/>
      <c r="I33" s="108"/>
      <c r="J33" s="110"/>
      <c r="K33" s="111"/>
      <c r="L33" s="112"/>
      <c r="M33" s="111"/>
      <c r="N33" s="111"/>
      <c r="O33" s="111"/>
    </row>
    <row r="34" spans="1:15" ht="18">
      <c r="A34" s="113" t="s">
        <v>54</v>
      </c>
      <c r="B34" s="114" t="s">
        <v>55</v>
      </c>
      <c r="C34" s="115"/>
      <c r="D34" s="115"/>
      <c r="E34" s="115"/>
      <c r="F34" s="115"/>
      <c r="G34" s="116"/>
      <c r="H34" s="116"/>
      <c r="I34" s="117"/>
      <c r="J34" s="118"/>
      <c r="K34" s="104"/>
      <c r="L34" s="119"/>
      <c r="M34" s="120"/>
      <c r="N34" s="120"/>
      <c r="O34" s="104"/>
    </row>
    <row r="35" spans="1:15" ht="14.25">
      <c r="A35" s="87"/>
      <c r="B35" s="121"/>
      <c r="C35" s="122"/>
      <c r="D35" s="122"/>
      <c r="E35" s="122"/>
      <c r="F35" s="122"/>
      <c r="G35" s="86"/>
      <c r="H35" s="86"/>
      <c r="I35" s="87"/>
      <c r="J35" s="88"/>
      <c r="K35" s="89"/>
      <c r="L35" s="123"/>
      <c r="M35" s="124"/>
      <c r="N35" s="124"/>
      <c r="O35" s="89"/>
    </row>
    <row r="36" spans="1:15" ht="15.75">
      <c r="A36" s="46"/>
      <c r="B36" s="91" t="s">
        <v>56</v>
      </c>
      <c r="C36" s="125">
        <f>SUM(C7+C25+C29+C34+C30)</f>
        <v>148</v>
      </c>
      <c r="D36" s="125">
        <f>SUM(D7+D25+D29+D34)</f>
        <v>57</v>
      </c>
      <c r="E36" s="125">
        <f>SUM(E7+E25+E29+E30)</f>
        <v>7990</v>
      </c>
      <c r="F36" s="125">
        <f>SUM(F7+F25+F29+F34)</f>
        <v>3925</v>
      </c>
      <c r="G36" s="126">
        <f>SUM(G7+G25+G29+G34)</f>
        <v>697884</v>
      </c>
      <c r="H36" s="126">
        <f>SUM(H7+H25+H29+H30+H33+H34)</f>
        <v>366650</v>
      </c>
      <c r="I36" s="18"/>
      <c r="J36" s="20"/>
      <c r="K36" s="46"/>
      <c r="L36" s="127"/>
      <c r="M36" s="45">
        <v>35</v>
      </c>
      <c r="N36" s="45">
        <v>33.5</v>
      </c>
      <c r="O36" s="46"/>
    </row>
    <row r="37" spans="1:15" ht="14.25">
      <c r="A37" s="49"/>
      <c r="B37" s="128" t="s">
        <v>57</v>
      </c>
      <c r="C37" s="129">
        <f>SUM(C8+C26)</f>
        <v>148</v>
      </c>
      <c r="D37" s="129">
        <f>SUM(D8)</f>
        <v>51</v>
      </c>
      <c r="E37" s="129">
        <f>SUM(E8+E26)</f>
        <v>7990</v>
      </c>
      <c r="F37" s="129">
        <f>SUM(F8)</f>
        <v>2600</v>
      </c>
      <c r="G37" s="130">
        <f>SUM(G8+G26)</f>
        <v>697884</v>
      </c>
      <c r="H37" s="130">
        <f>SUM(H8)</f>
        <v>336850</v>
      </c>
      <c r="I37" s="25"/>
      <c r="J37" s="48"/>
      <c r="K37" s="49"/>
      <c r="L37" s="131"/>
      <c r="M37" s="49"/>
      <c r="N37" s="49"/>
      <c r="O37" s="49"/>
    </row>
    <row r="38" spans="1:15" ht="14.25">
      <c r="A38" s="49"/>
      <c r="B38" s="128" t="s">
        <v>58</v>
      </c>
      <c r="C38" s="129">
        <f>C25</f>
        <v>0</v>
      </c>
      <c r="D38" s="129">
        <f>D27+D28+D26</f>
        <v>1</v>
      </c>
      <c r="E38" s="129">
        <f>E25</f>
        <v>0</v>
      </c>
      <c r="F38" s="129">
        <f>F27+F26+F28</f>
        <v>149</v>
      </c>
      <c r="G38" s="129">
        <f>G25</f>
        <v>0</v>
      </c>
      <c r="H38" s="129">
        <f>H27+H28+H26</f>
        <v>29800</v>
      </c>
      <c r="I38" s="25"/>
      <c r="J38" s="48"/>
      <c r="K38" s="49"/>
      <c r="L38" s="131"/>
      <c r="M38" s="49"/>
      <c r="N38" s="49"/>
      <c r="O38" s="49"/>
    </row>
    <row r="39" spans="1:15" ht="13.5">
      <c r="A39" s="49"/>
      <c r="B39" s="128" t="s">
        <v>59</v>
      </c>
      <c r="C39" s="25">
        <f>SUM(C9+C27)</f>
        <v>0</v>
      </c>
      <c r="D39" s="25">
        <f>SUM(D9)</f>
        <v>0</v>
      </c>
      <c r="E39" s="25">
        <f>SUM(E9+E27)</f>
        <v>0</v>
      </c>
      <c r="F39" s="25">
        <f>SUM(F9)</f>
        <v>550</v>
      </c>
      <c r="G39" s="26"/>
      <c r="H39" s="25">
        <v>0</v>
      </c>
      <c r="I39" s="25"/>
      <c r="J39" s="48"/>
      <c r="K39" s="49"/>
      <c r="L39" s="132"/>
      <c r="M39" s="49"/>
      <c r="N39" s="49"/>
      <c r="O39" s="49"/>
    </row>
    <row r="40" spans="1:15" ht="13.5">
      <c r="A40" s="49"/>
      <c r="B40" s="128" t="s">
        <v>60</v>
      </c>
      <c r="C40" s="27">
        <f>C29</f>
        <v>0</v>
      </c>
      <c r="D40" s="27">
        <f>D29</f>
        <v>5</v>
      </c>
      <c r="E40" s="27">
        <f>E29</f>
        <v>0</v>
      </c>
      <c r="F40" s="25">
        <f>F29</f>
        <v>626</v>
      </c>
      <c r="G40" s="48">
        <f>G29</f>
        <v>0</v>
      </c>
      <c r="H40" s="25">
        <f>H29</f>
        <v>0</v>
      </c>
      <c r="I40" s="133"/>
      <c r="J40" s="133"/>
      <c r="K40" s="133"/>
      <c r="L40" s="134"/>
      <c r="M40" s="49"/>
      <c r="N40" s="49"/>
      <c r="O40" s="49"/>
    </row>
    <row r="41" spans="1:15" ht="13.5">
      <c r="A41" s="49"/>
      <c r="B41" s="128" t="s">
        <v>61</v>
      </c>
      <c r="C41" s="135"/>
      <c r="D41" s="136">
        <f>SUM(D10)</f>
        <v>0</v>
      </c>
      <c r="E41" s="135"/>
      <c r="F41" s="25">
        <f>F10</f>
        <v>0</v>
      </c>
      <c r="G41" s="137"/>
      <c r="H41" s="25">
        <f>H10</f>
        <v>0</v>
      </c>
      <c r="I41" s="132"/>
      <c r="J41" s="132"/>
      <c r="K41" s="132"/>
      <c r="L41" s="138"/>
      <c r="M41" s="49"/>
      <c r="N41" s="49"/>
      <c r="O41" s="49"/>
    </row>
    <row r="42" spans="1:14" ht="13.5">
      <c r="A42" s="139"/>
      <c r="B42" s="140"/>
      <c r="C42" s="141"/>
      <c r="D42" s="141"/>
      <c r="E42" s="141"/>
      <c r="F42" s="142"/>
      <c r="G42" s="143"/>
      <c r="H42" s="144"/>
      <c r="I42" s="145"/>
      <c r="J42" s="145"/>
      <c r="K42" s="145"/>
      <c r="L42" s="146"/>
      <c r="M42" s="139"/>
      <c r="N42" s="139"/>
    </row>
    <row r="43" spans="1:14" ht="13.5">
      <c r="A43" s="139"/>
      <c r="B43" s="147"/>
      <c r="C43" s="148"/>
      <c r="D43" s="148"/>
      <c r="E43" s="148"/>
      <c r="F43" s="148"/>
      <c r="G43" s="148"/>
      <c r="H43" s="150"/>
      <c r="I43" s="151"/>
      <c r="J43" s="148"/>
      <c r="K43" s="148"/>
      <c r="L43" s="146"/>
      <c r="M43" s="139"/>
      <c r="N43" s="139"/>
    </row>
    <row r="44" spans="1:14" ht="13.5">
      <c r="A44" s="139"/>
      <c r="B44" s="152" t="s">
        <v>62</v>
      </c>
      <c r="C44" s="153"/>
      <c r="D44" s="153"/>
      <c r="E44" s="153"/>
      <c r="H44" s="154" t="s">
        <v>63</v>
      </c>
      <c r="J44" s="155"/>
      <c r="K44" s="155"/>
      <c r="L44" s="155"/>
      <c r="M44" s="139"/>
      <c r="N44" s="139"/>
    </row>
    <row r="45" spans="1:14" ht="13.5">
      <c r="A45" s="139"/>
      <c r="B45" s="156"/>
      <c r="C45" s="156"/>
      <c r="D45" s="156"/>
      <c r="E45" s="155"/>
      <c r="F45" s="155"/>
      <c r="H45" s="155"/>
      <c r="I45" s="155"/>
      <c r="J45" s="155"/>
      <c r="K45" s="155"/>
      <c r="L45" s="155"/>
      <c r="M45" s="139"/>
      <c r="N45" s="139"/>
    </row>
    <row r="46" spans="2:12" ht="13.5">
      <c r="B46" s="157"/>
      <c r="C46" s="157"/>
      <c r="D46" s="157"/>
      <c r="E46" s="154"/>
      <c r="F46" s="154"/>
      <c r="H46" s="154"/>
      <c r="I46" s="154"/>
      <c r="J46" s="154"/>
      <c r="K46" s="154"/>
      <c r="L46" s="154"/>
    </row>
    <row r="47" spans="2:15" ht="13.5">
      <c r="B47" s="152" t="s">
        <v>64</v>
      </c>
      <c r="C47" s="157"/>
      <c r="D47" s="157"/>
      <c r="E47" s="154"/>
      <c r="F47" s="154"/>
      <c r="H47" s="154" t="s">
        <v>65</v>
      </c>
      <c r="I47" s="154"/>
      <c r="J47" s="154"/>
      <c r="K47" s="154"/>
      <c r="L47" s="154"/>
      <c r="O47" s="1" t="s">
        <v>66</v>
      </c>
    </row>
    <row r="50" spans="2:3" ht="12.75">
      <c r="B50" s="158" t="s">
        <v>67</v>
      </c>
      <c r="C50"/>
    </row>
    <row r="51" spans="2:3" ht="12.75">
      <c r="B51" s="158" t="s">
        <v>68</v>
      </c>
      <c r="C51"/>
    </row>
    <row r="52" spans="2:3" ht="12.75">
      <c r="B52" s="158" t="s">
        <v>69</v>
      </c>
      <c r="C52"/>
    </row>
    <row r="53" spans="2:3" ht="12.75">
      <c r="B53" s="158" t="s">
        <v>70</v>
      </c>
      <c r="C53"/>
    </row>
    <row r="54" spans="2:3" ht="12.75">
      <c r="B54" s="158" t="s">
        <v>71</v>
      </c>
      <c r="C54"/>
    </row>
    <row r="55" spans="2:3" ht="12.75">
      <c r="B55" s="159"/>
      <c r="C55"/>
    </row>
    <row r="56" spans="2:3" ht="12.75">
      <c r="B56" s="158" t="s">
        <v>72</v>
      </c>
      <c r="C56"/>
    </row>
    <row r="57" spans="2:3" ht="12.75">
      <c r="B57" s="158" t="s">
        <v>73</v>
      </c>
      <c r="C57"/>
    </row>
    <row r="58" spans="2:3" ht="12.75">
      <c r="B58" s="158" t="s">
        <v>74</v>
      </c>
      <c r="C58"/>
    </row>
    <row r="59" spans="2:3" ht="12.75">
      <c r="B59" s="158" t="s">
        <v>75</v>
      </c>
      <c r="C59"/>
    </row>
    <row r="60" spans="2:3" ht="12.75">
      <c r="B60" s="160" t="s">
        <v>76</v>
      </c>
      <c r="C60"/>
    </row>
    <row r="61" spans="2:3" ht="12.75">
      <c r="B61" s="159"/>
      <c r="C61"/>
    </row>
    <row r="62" spans="2:3" ht="12.75">
      <c r="B62" s="161" t="s">
        <v>77</v>
      </c>
      <c r="C62"/>
    </row>
    <row r="63" spans="2:3" ht="12.75">
      <c r="B63" s="161"/>
      <c r="C63"/>
    </row>
    <row r="64" spans="2:3" ht="12.75">
      <c r="B64" s="162" t="s">
        <v>78</v>
      </c>
      <c r="C64"/>
    </row>
    <row r="65" spans="2:3" ht="12.75">
      <c r="B65" s="163" t="s">
        <v>79</v>
      </c>
      <c r="C65"/>
    </row>
    <row r="66" spans="2:3" ht="12.75">
      <c r="B66" s="163" t="s">
        <v>80</v>
      </c>
      <c r="C66"/>
    </row>
    <row r="67" spans="2:3" ht="12.75">
      <c r="B67" s="163" t="s">
        <v>81</v>
      </c>
      <c r="C67"/>
    </row>
  </sheetData>
  <sheetProtection selectLockedCells="1" selectUnlockedCells="1"/>
  <mergeCells count="6">
    <mergeCell ref="C5:D5"/>
    <mergeCell ref="E5:F5"/>
    <mergeCell ref="G5:H5"/>
    <mergeCell ref="I5:J5"/>
    <mergeCell ref="K5:L5"/>
    <mergeCell ref="M5:N5"/>
  </mergeCells>
  <printOptions/>
  <pageMargins left="0.2361111111111111" right="0.15763888888888888" top="0.27569444444444446" bottom="0.19652777777777777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9">
      <selection activeCell="B33" sqref="B33"/>
    </sheetView>
  </sheetViews>
  <sheetFormatPr defaultColWidth="9.140625" defaultRowHeight="12.75"/>
  <cols>
    <col min="1" max="1" width="6.57421875" style="1" customWidth="1"/>
    <col min="2" max="2" width="81.00390625" style="1" customWidth="1"/>
    <col min="3" max="3" width="9.57421875" style="1" customWidth="1"/>
    <col min="4" max="4" width="8.140625" style="1" customWidth="1"/>
    <col min="5" max="5" width="8.00390625" style="1" customWidth="1"/>
    <col min="6" max="6" width="7.7109375" style="1" customWidth="1"/>
    <col min="7" max="8" width="11.00390625" style="1" customWidth="1"/>
    <col min="9" max="9" width="6.57421875" style="1" customWidth="1"/>
    <col min="10" max="10" width="9.140625" style="1" customWidth="1"/>
    <col min="11" max="11" width="6.8515625" style="1" customWidth="1"/>
    <col min="12" max="12" width="7.28125" style="1" customWidth="1"/>
    <col min="13" max="13" width="5.57421875" style="1" customWidth="1"/>
    <col min="14" max="14" width="6.28125" style="1" customWidth="1"/>
    <col min="15" max="15" width="10.28125" style="1" customWidth="1"/>
    <col min="16" max="16384" width="9.140625" style="1" customWidth="1"/>
  </cols>
  <sheetData>
    <row r="1" spans="2:9" ht="12.75">
      <c r="B1" s="2"/>
      <c r="C1" s="3" t="s">
        <v>0</v>
      </c>
      <c r="D1" s="3"/>
      <c r="E1" s="3"/>
      <c r="F1" s="3"/>
      <c r="G1" s="4"/>
      <c r="H1" s="5"/>
      <c r="I1" s="5"/>
    </row>
    <row r="2" spans="3:9" ht="13.5">
      <c r="C2" s="6" t="s">
        <v>1</v>
      </c>
      <c r="D2" s="7"/>
      <c r="E2" s="7"/>
      <c r="F2" s="7"/>
      <c r="G2" s="5"/>
      <c r="H2" s="5"/>
      <c r="I2" s="5"/>
    </row>
    <row r="3" spans="3:9" ht="12.75">
      <c r="C3" s="7" t="s">
        <v>100</v>
      </c>
      <c r="D3" s="7"/>
      <c r="E3" s="7"/>
      <c r="F3" s="7"/>
      <c r="G3" s="5"/>
      <c r="H3" s="5"/>
      <c r="I3" s="5"/>
    </row>
    <row r="4" spans="6:9" ht="12.75">
      <c r="F4" s="7"/>
      <c r="G4" s="7"/>
      <c r="H4" s="7"/>
      <c r="I4" s="7"/>
    </row>
    <row r="5" spans="1:15" ht="39" customHeight="1">
      <c r="A5" s="8" t="s">
        <v>3</v>
      </c>
      <c r="B5" s="9" t="s">
        <v>4</v>
      </c>
      <c r="C5" s="9" t="s">
        <v>5</v>
      </c>
      <c r="D5" s="9"/>
      <c r="E5" s="9" t="s">
        <v>6</v>
      </c>
      <c r="F5" s="9"/>
      <c r="G5" s="8" t="s">
        <v>7</v>
      </c>
      <c r="H5" s="8"/>
      <c r="I5" s="8" t="s">
        <v>8</v>
      </c>
      <c r="J5" s="8"/>
      <c r="K5" s="8" t="s">
        <v>9</v>
      </c>
      <c r="L5" s="8"/>
      <c r="M5" s="9" t="s">
        <v>10</v>
      </c>
      <c r="N5" s="9"/>
      <c r="O5" s="10" t="s">
        <v>11</v>
      </c>
    </row>
    <row r="6" spans="1:15" ht="23.25" customHeight="1">
      <c r="A6" s="11"/>
      <c r="B6" s="11"/>
      <c r="C6" s="12" t="s">
        <v>12</v>
      </c>
      <c r="D6" s="13" t="s">
        <v>13</v>
      </c>
      <c r="E6" s="14" t="s">
        <v>12</v>
      </c>
      <c r="F6" s="13" t="s">
        <v>13</v>
      </c>
      <c r="G6" s="14" t="s">
        <v>12</v>
      </c>
      <c r="H6" s="13" t="s">
        <v>13</v>
      </c>
      <c r="I6" s="12" t="s">
        <v>14</v>
      </c>
      <c r="J6" s="13" t="s">
        <v>13</v>
      </c>
      <c r="K6" s="14" t="s">
        <v>15</v>
      </c>
      <c r="L6" s="13" t="s">
        <v>13</v>
      </c>
      <c r="M6" s="14" t="s">
        <v>15</v>
      </c>
      <c r="N6" s="13" t="s">
        <v>13</v>
      </c>
      <c r="O6" s="15"/>
    </row>
    <row r="7" spans="1:15" ht="17.25" customHeight="1">
      <c r="A7" s="16" t="s">
        <v>16</v>
      </c>
      <c r="B7" s="17" t="s">
        <v>98</v>
      </c>
      <c r="C7" s="18">
        <f>SUM(C8+C9)</f>
        <v>148</v>
      </c>
      <c r="D7" s="18">
        <f>SUM(D8+D9+D10)</f>
        <v>42</v>
      </c>
      <c r="E7" s="18">
        <f>SUM(E8+E9)</f>
        <v>7990</v>
      </c>
      <c r="F7" s="18">
        <f>SUM(F8+F9+F10)</f>
        <v>2494</v>
      </c>
      <c r="G7" s="18">
        <f>SUM(G8+G9)</f>
        <v>697884</v>
      </c>
      <c r="H7" s="19">
        <f>SUM(H8+H9+H10)</f>
        <v>262100</v>
      </c>
      <c r="I7" s="18"/>
      <c r="J7" s="20"/>
      <c r="K7" s="21"/>
      <c r="L7" s="22"/>
      <c r="M7" s="21"/>
      <c r="N7" s="22"/>
      <c r="O7" s="23"/>
    </row>
    <row r="8" spans="1:15" ht="17.25" customHeight="1">
      <c r="A8" s="10"/>
      <c r="B8" s="24" t="s">
        <v>18</v>
      </c>
      <c r="C8" s="25">
        <f>SUM(C12+C16+C20)</f>
        <v>148</v>
      </c>
      <c r="D8" s="25">
        <f>SUM(D12+D16+D20)</f>
        <v>42</v>
      </c>
      <c r="E8" s="25">
        <f>SUM(E12+E16+E20)</f>
        <v>7990</v>
      </c>
      <c r="F8" s="25">
        <f>SUM(F12+F16+F20)</f>
        <v>2068</v>
      </c>
      <c r="G8" s="25">
        <f>SUM(G12+G16+G20)</f>
        <v>697884</v>
      </c>
      <c r="H8" s="26">
        <f>SUM(H12+H16+H18+H20)</f>
        <v>262100</v>
      </c>
      <c r="I8" s="27"/>
      <c r="J8" s="28"/>
      <c r="K8" s="29"/>
      <c r="L8" s="30"/>
      <c r="M8" s="29"/>
      <c r="N8" s="30"/>
      <c r="O8" s="31"/>
    </row>
    <row r="9" spans="1:15" ht="17.25" customHeight="1">
      <c r="A9" s="10"/>
      <c r="B9" s="24" t="s">
        <v>19</v>
      </c>
      <c r="C9" s="25">
        <f>SUM(C13+C17+C21+C23)</f>
        <v>0</v>
      </c>
      <c r="D9" s="25">
        <f>SUM(D13+D17+D18+D21+D23+D22)</f>
        <v>0</v>
      </c>
      <c r="E9" s="25">
        <f>SUM(E13+E17+E21+E23)</f>
        <v>0</v>
      </c>
      <c r="F9" s="25">
        <f>SUM(F13+F17+F18+F21+F23)</f>
        <v>426</v>
      </c>
      <c r="G9" s="25">
        <f>SUM(G13+G17+G21+G23)</f>
        <v>0</v>
      </c>
      <c r="H9" s="26">
        <f>SUM(H13+H17+H21+H23)</f>
        <v>0</v>
      </c>
      <c r="I9" s="32"/>
      <c r="J9" s="30"/>
      <c r="K9" s="29"/>
      <c r="L9" s="30"/>
      <c r="M9" s="29"/>
      <c r="N9" s="30"/>
      <c r="O9" s="31"/>
    </row>
    <row r="10" spans="1:15" ht="17.25" customHeight="1">
      <c r="A10" s="33"/>
      <c r="B10" s="34" t="s">
        <v>20</v>
      </c>
      <c r="C10" s="35"/>
      <c r="D10" s="25">
        <f>D14</f>
        <v>0</v>
      </c>
      <c r="E10" s="35"/>
      <c r="F10" s="35">
        <f>F22+F14</f>
        <v>0</v>
      </c>
      <c r="G10" s="35"/>
      <c r="H10" s="36">
        <f>H22+H14</f>
        <v>0</v>
      </c>
      <c r="I10" s="37"/>
      <c r="J10" s="38"/>
      <c r="K10" s="39"/>
      <c r="L10" s="38"/>
      <c r="M10" s="39"/>
      <c r="N10" s="38"/>
      <c r="O10" s="40"/>
    </row>
    <row r="11" spans="1:15" ht="18">
      <c r="A11" s="41" t="s">
        <v>21</v>
      </c>
      <c r="B11" s="42" t="s">
        <v>22</v>
      </c>
      <c r="C11" s="43">
        <f>SUM(C12+C13+C14)</f>
        <v>22</v>
      </c>
      <c r="D11" s="43">
        <f>SUM(D12+D13+D14)</f>
        <v>0</v>
      </c>
      <c r="E11" s="43">
        <f>SUM(E12+E13)</f>
        <v>4840</v>
      </c>
      <c r="F11" s="43">
        <f>SUM(F12+F13+F14)</f>
        <v>0</v>
      </c>
      <c r="G11" s="43">
        <f>SUM(G12+G13)</f>
        <v>351384</v>
      </c>
      <c r="H11" s="44">
        <f>SUM(H12+H13+H14)</f>
        <v>0</v>
      </c>
      <c r="I11" s="45">
        <f>E11/(C11*422)*100</f>
        <v>52.13270142180095</v>
      </c>
      <c r="J11" s="45"/>
      <c r="K11" s="46"/>
      <c r="L11" s="46"/>
      <c r="M11" s="46"/>
      <c r="N11" s="46"/>
      <c r="O11" s="46"/>
    </row>
    <row r="12" spans="1:15" ht="13.5">
      <c r="A12" s="47" t="s">
        <v>23</v>
      </c>
      <c r="B12" s="24" t="s">
        <v>18</v>
      </c>
      <c r="C12" s="25">
        <v>22</v>
      </c>
      <c r="D12" s="25"/>
      <c r="E12" s="25">
        <v>4840</v>
      </c>
      <c r="F12" s="25"/>
      <c r="G12" s="26">
        <v>351384</v>
      </c>
      <c r="H12" s="26"/>
      <c r="I12" s="27"/>
      <c r="J12" s="48"/>
      <c r="K12" s="49"/>
      <c r="L12" s="49"/>
      <c r="M12" s="49"/>
      <c r="N12" s="49"/>
      <c r="O12" s="49"/>
    </row>
    <row r="13" spans="1:15" ht="13.5">
      <c r="A13" s="50" t="s">
        <v>24</v>
      </c>
      <c r="B13" s="51" t="s">
        <v>19</v>
      </c>
      <c r="C13" s="52"/>
      <c r="D13" s="52"/>
      <c r="E13" s="52"/>
      <c r="F13" s="52"/>
      <c r="G13" s="53"/>
      <c r="H13" s="53"/>
      <c r="I13" s="54"/>
      <c r="J13" s="55"/>
      <c r="K13" s="56"/>
      <c r="L13" s="56"/>
      <c r="M13" s="56"/>
      <c r="N13" s="56"/>
      <c r="O13" s="56"/>
    </row>
    <row r="14" spans="1:15" ht="14.25">
      <c r="A14" s="47" t="s">
        <v>25</v>
      </c>
      <c r="B14" s="24" t="s">
        <v>26</v>
      </c>
      <c r="C14" s="57"/>
      <c r="D14" s="57"/>
      <c r="E14" s="57"/>
      <c r="F14" s="57"/>
      <c r="G14" s="58"/>
      <c r="H14" s="58"/>
      <c r="I14" s="59"/>
      <c r="J14" s="60"/>
      <c r="K14" s="61"/>
      <c r="L14" s="61"/>
      <c r="M14" s="61"/>
      <c r="N14" s="61"/>
      <c r="O14" s="61"/>
    </row>
    <row r="15" spans="1:15" ht="15" customHeight="1">
      <c r="A15" s="62" t="s">
        <v>27</v>
      </c>
      <c r="B15" s="63" t="s">
        <v>28</v>
      </c>
      <c r="C15" s="64">
        <f>SUM(C16+C17+C18)</f>
        <v>0</v>
      </c>
      <c r="D15" s="64">
        <f>SUM(D16+D17+D18)</f>
        <v>0</v>
      </c>
      <c r="E15" s="64">
        <f>SUM(E16+E17+E18)</f>
        <v>0</v>
      </c>
      <c r="F15" s="64">
        <f>SUM(F16+F17+F18)</f>
        <v>0</v>
      </c>
      <c r="G15" s="64">
        <f>SUM(G16+G17+G18)</f>
        <v>0</v>
      </c>
      <c r="H15" s="65">
        <f>SUM(H16+H17+H18)</f>
        <v>0</v>
      </c>
      <c r="I15" s="66">
        <f>E15/(15*496)*100</f>
        <v>0</v>
      </c>
      <c r="J15" s="66"/>
      <c r="K15" s="67"/>
      <c r="L15" s="67"/>
      <c r="M15" s="67"/>
      <c r="N15" s="67"/>
      <c r="O15" s="67"/>
    </row>
    <row r="16" spans="1:15" ht="13.5">
      <c r="A16" s="47" t="s">
        <v>29</v>
      </c>
      <c r="B16" s="24" t="s">
        <v>30</v>
      </c>
      <c r="C16" s="25"/>
      <c r="D16" s="25"/>
      <c r="E16" s="25"/>
      <c r="F16" s="25"/>
      <c r="G16" s="26"/>
      <c r="H16" s="26"/>
      <c r="I16" s="27"/>
      <c r="J16" s="48"/>
      <c r="K16" s="49"/>
      <c r="L16" s="49"/>
      <c r="M16" s="49"/>
      <c r="N16" s="49"/>
      <c r="O16" s="49"/>
    </row>
    <row r="17" spans="1:15" ht="13.5">
      <c r="A17" s="50" t="s">
        <v>31</v>
      </c>
      <c r="B17" s="51" t="s">
        <v>32</v>
      </c>
      <c r="C17" s="52"/>
      <c r="D17" s="52"/>
      <c r="E17" s="52"/>
      <c r="F17" s="52"/>
      <c r="G17" s="53"/>
      <c r="H17" s="53"/>
      <c r="I17" s="54"/>
      <c r="J17" s="55"/>
      <c r="K17" s="56"/>
      <c r="L17" s="56"/>
      <c r="M17" s="56"/>
      <c r="N17" s="56"/>
      <c r="O17" s="56"/>
    </row>
    <row r="18" spans="1:15" ht="14.25">
      <c r="A18" s="50" t="s">
        <v>33</v>
      </c>
      <c r="B18" s="51" t="s">
        <v>34</v>
      </c>
      <c r="C18" s="52"/>
      <c r="D18" s="52"/>
      <c r="E18" s="52"/>
      <c r="F18" s="52"/>
      <c r="G18" s="53"/>
      <c r="H18" s="53"/>
      <c r="I18" s="54"/>
      <c r="J18" s="55"/>
      <c r="K18" s="56"/>
      <c r="L18" s="56"/>
      <c r="M18" s="56"/>
      <c r="N18" s="56"/>
      <c r="O18" s="56"/>
    </row>
    <row r="19" spans="1:15" ht="18">
      <c r="A19" s="68">
        <v>3</v>
      </c>
      <c r="B19" s="69" t="s">
        <v>35</v>
      </c>
      <c r="C19" s="70">
        <f>SUM(C20+C21+C22)</f>
        <v>126</v>
      </c>
      <c r="D19" s="70">
        <f>SUM(D20+D21+D22)</f>
        <v>42</v>
      </c>
      <c r="E19" s="70">
        <f>SUM(E20+E21+E22)</f>
        <v>3150</v>
      </c>
      <c r="F19" s="70">
        <f>SUM(F20+F21+F22)</f>
        <v>2494</v>
      </c>
      <c r="G19" s="70">
        <f>SUM(G20+G21+G22)</f>
        <v>346500</v>
      </c>
      <c r="H19" s="71">
        <f>SUM(H20+H21+H22)</f>
        <v>262100</v>
      </c>
      <c r="I19" s="72">
        <f>E19/(C19*60)*100</f>
        <v>41.66666666666667</v>
      </c>
      <c r="J19" s="72">
        <f>F19/(D19*60)*100</f>
        <v>98.96825396825398</v>
      </c>
      <c r="K19" s="73"/>
      <c r="L19" s="73"/>
      <c r="M19" s="73"/>
      <c r="N19" s="73"/>
      <c r="O19" s="73"/>
    </row>
    <row r="20" spans="1:15" ht="13.5">
      <c r="A20" s="50" t="s">
        <v>36</v>
      </c>
      <c r="B20" s="24" t="s">
        <v>18</v>
      </c>
      <c r="C20" s="25">
        <v>126</v>
      </c>
      <c r="D20" s="25">
        <f>13+9+5+15</f>
        <v>42</v>
      </c>
      <c r="E20" s="25">
        <v>3150</v>
      </c>
      <c r="F20" s="25">
        <f>696+426+230+716</f>
        <v>2068</v>
      </c>
      <c r="G20" s="26">
        <v>346500</v>
      </c>
      <c r="H20" s="26">
        <f>83100+54900+32750+91350</f>
        <v>262100</v>
      </c>
      <c r="I20" s="27"/>
      <c r="J20" s="48"/>
      <c r="K20" s="49"/>
      <c r="L20" s="49"/>
      <c r="M20" s="49"/>
      <c r="N20" s="49"/>
      <c r="O20" s="49"/>
    </row>
    <row r="21" spans="1:15" ht="13.5">
      <c r="A21" s="50" t="s">
        <v>37</v>
      </c>
      <c r="B21" s="51" t="s">
        <v>19</v>
      </c>
      <c r="C21" s="52"/>
      <c r="D21" s="52"/>
      <c r="E21" s="52"/>
      <c r="F21" s="52">
        <f>79+114+61+172</f>
        <v>426</v>
      </c>
      <c r="G21" s="53"/>
      <c r="H21" s="53"/>
      <c r="I21" s="54"/>
      <c r="J21" s="55"/>
      <c r="K21" s="56"/>
      <c r="L21" s="56"/>
      <c r="M21" s="56"/>
      <c r="N21" s="56"/>
      <c r="O21" s="56"/>
    </row>
    <row r="22" spans="1:15" ht="14.25">
      <c r="A22" s="74" t="s">
        <v>38</v>
      </c>
      <c r="B22" s="75" t="s">
        <v>26</v>
      </c>
      <c r="C22" s="57"/>
      <c r="D22" s="57"/>
      <c r="E22" s="57"/>
      <c r="F22" s="57"/>
      <c r="G22" s="58"/>
      <c r="H22" s="58"/>
      <c r="I22" s="59"/>
      <c r="J22" s="60"/>
      <c r="K22" s="61"/>
      <c r="L22" s="61"/>
      <c r="M22" s="61"/>
      <c r="N22" s="61"/>
      <c r="O22" s="61"/>
    </row>
    <row r="23" spans="1:15" ht="18">
      <c r="A23" s="76">
        <v>4</v>
      </c>
      <c r="B23" s="77" t="s">
        <v>39</v>
      </c>
      <c r="C23" s="78"/>
      <c r="D23" s="78"/>
      <c r="E23" s="78"/>
      <c r="F23" s="78"/>
      <c r="G23" s="79"/>
      <c r="H23" s="79"/>
      <c r="I23" s="80"/>
      <c r="J23" s="81"/>
      <c r="K23" s="82"/>
      <c r="L23" s="82"/>
      <c r="M23" s="82"/>
      <c r="N23" s="82"/>
      <c r="O23" s="82"/>
    </row>
    <row r="24" spans="1:15" ht="15.75">
      <c r="A24" s="83"/>
      <c r="B24" s="84"/>
      <c r="C24" s="85"/>
      <c r="D24" s="85"/>
      <c r="E24" s="85"/>
      <c r="F24" s="85"/>
      <c r="G24" s="86"/>
      <c r="H24" s="86"/>
      <c r="I24" s="87"/>
      <c r="J24" s="88"/>
      <c r="K24" s="89"/>
      <c r="L24" s="89"/>
      <c r="M24" s="89"/>
      <c r="N24" s="89"/>
      <c r="O24" s="89"/>
    </row>
    <row r="25" spans="1:15" ht="18">
      <c r="A25" s="90" t="s">
        <v>40</v>
      </c>
      <c r="B25" s="17" t="s">
        <v>41</v>
      </c>
      <c r="C25" s="18">
        <f>SUM(C26+C27+C28)</f>
        <v>0</v>
      </c>
      <c r="D25" s="18">
        <f>SUM(D26+D27+D28)</f>
        <v>1</v>
      </c>
      <c r="E25" s="18">
        <f>SUM(E26+E27+E28)</f>
        <v>0</v>
      </c>
      <c r="F25" s="18">
        <f>SUM(F26+F27+F28)</f>
        <v>149</v>
      </c>
      <c r="G25" s="19">
        <f>SUM(G26+G27+G28)</f>
        <v>0</v>
      </c>
      <c r="H25" s="19">
        <f>SUM(H26+H27+H28)</f>
        <v>29800</v>
      </c>
      <c r="I25" s="43"/>
      <c r="J25" s="91"/>
      <c r="K25" s="46"/>
      <c r="L25" s="46"/>
      <c r="M25" s="46"/>
      <c r="N25" s="46"/>
      <c r="O25" s="46"/>
    </row>
    <row r="26" spans="1:15" ht="15">
      <c r="A26" s="50" t="s">
        <v>42</v>
      </c>
      <c r="B26" s="24" t="s">
        <v>89</v>
      </c>
      <c r="C26" s="52"/>
      <c r="D26" s="52">
        <v>1</v>
      </c>
      <c r="E26" s="92"/>
      <c r="F26" s="93">
        <v>149</v>
      </c>
      <c r="G26" s="53"/>
      <c r="H26" s="53">
        <v>29800</v>
      </c>
      <c r="I26" s="54"/>
      <c r="J26" s="55">
        <f>F26/(D26*200)*100</f>
        <v>74.5</v>
      </c>
      <c r="K26" s="56"/>
      <c r="L26" s="56"/>
      <c r="M26" s="56"/>
      <c r="N26" s="56"/>
      <c r="O26" s="56"/>
    </row>
    <row r="27" spans="1:15" ht="13.5">
      <c r="A27" s="50" t="s">
        <v>44</v>
      </c>
      <c r="B27" s="51" t="s">
        <v>101</v>
      </c>
      <c r="C27" s="54"/>
      <c r="D27" s="94"/>
      <c r="E27" s="95"/>
      <c r="F27" s="95"/>
      <c r="G27" s="96"/>
      <c r="H27" s="96"/>
      <c r="I27" s="54"/>
      <c r="J27" s="55"/>
      <c r="K27" s="56"/>
      <c r="L27" s="56"/>
      <c r="M27" s="56"/>
      <c r="N27" s="56"/>
      <c r="O27" s="56"/>
    </row>
    <row r="28" spans="1:15" ht="14.25">
      <c r="A28" s="50" t="s">
        <v>46</v>
      </c>
      <c r="B28" s="51" t="s">
        <v>47</v>
      </c>
      <c r="C28" s="54"/>
      <c r="D28" s="94"/>
      <c r="E28" s="94"/>
      <c r="F28" s="94"/>
      <c r="G28" s="96"/>
      <c r="H28" s="96"/>
      <c r="I28" s="54"/>
      <c r="J28" s="55"/>
      <c r="K28" s="56"/>
      <c r="L28" s="56"/>
      <c r="M28" s="56"/>
      <c r="N28" s="56"/>
      <c r="O28" s="56"/>
    </row>
    <row r="29" spans="1:15" ht="18">
      <c r="A29" s="90" t="s">
        <v>48</v>
      </c>
      <c r="B29" s="97" t="s">
        <v>49</v>
      </c>
      <c r="C29" s="18">
        <f>SUM(C30:C33)</f>
        <v>0</v>
      </c>
      <c r="D29" s="18">
        <f>SUM(D30:D33)</f>
        <v>3</v>
      </c>
      <c r="E29" s="98">
        <f>SUM(E30:E33)</f>
        <v>0</v>
      </c>
      <c r="F29" s="18">
        <f>SUM(F30:F33)</f>
        <v>476</v>
      </c>
      <c r="G29" s="19">
        <f>SUM(G30:G33)</f>
        <v>0</v>
      </c>
      <c r="H29" s="19">
        <f>SUM(H30:H33)</f>
        <v>0</v>
      </c>
      <c r="I29" s="18"/>
      <c r="J29" s="42"/>
      <c r="K29" s="46"/>
      <c r="L29" s="46"/>
      <c r="M29" s="46"/>
      <c r="N29" s="46"/>
      <c r="O29" s="46"/>
    </row>
    <row r="30" spans="1:15" ht="17.25">
      <c r="A30" s="99"/>
      <c r="B30" s="100" t="s">
        <v>84</v>
      </c>
      <c r="C30" s="101"/>
      <c r="D30" s="102">
        <v>3</v>
      </c>
      <c r="E30" s="101"/>
      <c r="F30" s="102">
        <v>476</v>
      </c>
      <c r="G30" s="103"/>
      <c r="H30" s="103"/>
      <c r="I30" s="102"/>
      <c r="J30" s="100"/>
      <c r="K30" s="104"/>
      <c r="L30" s="104"/>
      <c r="M30" s="104"/>
      <c r="N30" s="104"/>
      <c r="O30" s="104"/>
    </row>
    <row r="31" spans="1:15" ht="18">
      <c r="A31" s="105"/>
      <c r="B31" s="164" t="s">
        <v>102</v>
      </c>
      <c r="C31" s="102"/>
      <c r="D31" s="101"/>
      <c r="E31" s="102"/>
      <c r="F31" s="102"/>
      <c r="G31" s="103"/>
      <c r="H31" s="103"/>
      <c r="I31" s="102"/>
      <c r="J31" s="100"/>
      <c r="K31" s="104"/>
      <c r="L31" s="104"/>
      <c r="M31" s="104"/>
      <c r="N31" s="104"/>
      <c r="O31" s="104"/>
    </row>
    <row r="32" spans="1:15" ht="18">
      <c r="A32" s="105"/>
      <c r="B32" s="164" t="s">
        <v>92</v>
      </c>
      <c r="C32" s="102"/>
      <c r="D32" s="101"/>
      <c r="E32" s="102"/>
      <c r="F32" s="102"/>
      <c r="G32" s="103"/>
      <c r="H32" s="103"/>
      <c r="I32" s="102"/>
      <c r="J32" s="100"/>
      <c r="K32" s="104"/>
      <c r="L32" s="104"/>
      <c r="M32" s="104"/>
      <c r="N32" s="104"/>
      <c r="O32" s="104"/>
    </row>
    <row r="33" spans="1:15" ht="21" customHeight="1">
      <c r="A33" s="106"/>
      <c r="B33" s="107" t="s">
        <v>53</v>
      </c>
      <c r="C33" s="108"/>
      <c r="D33" s="108"/>
      <c r="E33" s="108"/>
      <c r="F33" s="108"/>
      <c r="G33" s="109"/>
      <c r="H33" s="109"/>
      <c r="I33" s="108"/>
      <c r="J33" s="110"/>
      <c r="K33" s="111"/>
      <c r="L33" s="112"/>
      <c r="M33" s="111"/>
      <c r="N33" s="111"/>
      <c r="O33" s="111"/>
    </row>
    <row r="34" spans="1:15" ht="18">
      <c r="A34" s="113" t="s">
        <v>54</v>
      </c>
      <c r="B34" s="114" t="s">
        <v>55</v>
      </c>
      <c r="C34" s="115"/>
      <c r="D34" s="115"/>
      <c r="E34" s="115"/>
      <c r="F34" s="115"/>
      <c r="G34" s="116"/>
      <c r="H34" s="116"/>
      <c r="I34" s="117"/>
      <c r="J34" s="118"/>
      <c r="K34" s="104"/>
      <c r="L34" s="119"/>
      <c r="M34" s="120"/>
      <c r="N34" s="120"/>
      <c r="O34" s="104"/>
    </row>
    <row r="35" spans="1:15" ht="14.25">
      <c r="A35" s="87"/>
      <c r="B35" s="121"/>
      <c r="C35" s="122"/>
      <c r="D35" s="122"/>
      <c r="E35" s="122"/>
      <c r="F35" s="122"/>
      <c r="G35" s="86"/>
      <c r="H35" s="86"/>
      <c r="I35" s="87"/>
      <c r="J35" s="88"/>
      <c r="K35" s="89"/>
      <c r="L35" s="123"/>
      <c r="M35" s="124"/>
      <c r="N35" s="124"/>
      <c r="O35" s="89"/>
    </row>
    <row r="36" spans="1:15" ht="15.75">
      <c r="A36" s="46"/>
      <c r="B36" s="91" t="s">
        <v>56</v>
      </c>
      <c r="C36" s="125">
        <f>SUM(C7+C25+C29+C34+C30)</f>
        <v>148</v>
      </c>
      <c r="D36" s="125">
        <f>SUM(D7+D25+D29+D34)</f>
        <v>46</v>
      </c>
      <c r="E36" s="125">
        <f>SUM(E7+E25+E29+E30)</f>
        <v>7990</v>
      </c>
      <c r="F36" s="125">
        <f>SUM(F7+F25+F29+F34)</f>
        <v>3119</v>
      </c>
      <c r="G36" s="126">
        <f>SUM(G7+G25+G29+G34)</f>
        <v>697884</v>
      </c>
      <c r="H36" s="126">
        <f>SUM(H7+H25+H29+H30+H33+H34)</f>
        <v>291900</v>
      </c>
      <c r="I36" s="18"/>
      <c r="J36" s="20"/>
      <c r="K36" s="46"/>
      <c r="L36" s="127"/>
      <c r="M36" s="45">
        <v>35</v>
      </c>
      <c r="N36" s="45">
        <v>33.5</v>
      </c>
      <c r="O36" s="46"/>
    </row>
    <row r="37" spans="1:15" ht="14.25">
      <c r="A37" s="49"/>
      <c r="B37" s="128" t="s">
        <v>57</v>
      </c>
      <c r="C37" s="129">
        <f>SUM(C8+C26)</f>
        <v>148</v>
      </c>
      <c r="D37" s="129">
        <f>SUM(D8)</f>
        <v>42</v>
      </c>
      <c r="E37" s="129">
        <f>SUM(E8+E26)</f>
        <v>7990</v>
      </c>
      <c r="F37" s="129">
        <f>SUM(F8)</f>
        <v>2068</v>
      </c>
      <c r="G37" s="130">
        <f>SUM(G8+G26)</f>
        <v>697884</v>
      </c>
      <c r="H37" s="130">
        <f>SUM(H8)</f>
        <v>262100</v>
      </c>
      <c r="I37" s="25"/>
      <c r="J37" s="48"/>
      <c r="K37" s="49"/>
      <c r="L37" s="131"/>
      <c r="M37" s="49"/>
      <c r="N37" s="49"/>
      <c r="O37" s="49"/>
    </row>
    <row r="38" spans="1:15" ht="14.25">
      <c r="A38" s="49"/>
      <c r="B38" s="128" t="s">
        <v>58</v>
      </c>
      <c r="C38" s="129">
        <f>C25</f>
        <v>0</v>
      </c>
      <c r="D38" s="129">
        <f>D27+D28+D26</f>
        <v>1</v>
      </c>
      <c r="E38" s="129">
        <f>E25</f>
        <v>0</v>
      </c>
      <c r="F38" s="129">
        <f>F27+F26+F28</f>
        <v>149</v>
      </c>
      <c r="G38" s="129">
        <f>G25</f>
        <v>0</v>
      </c>
      <c r="H38" s="129">
        <f>H27+H28+H26</f>
        <v>29800</v>
      </c>
      <c r="I38" s="25"/>
      <c r="J38" s="48"/>
      <c r="K38" s="49"/>
      <c r="L38" s="131"/>
      <c r="M38" s="49"/>
      <c r="N38" s="49"/>
      <c r="O38" s="49"/>
    </row>
    <row r="39" spans="1:15" ht="13.5">
      <c r="A39" s="49"/>
      <c r="B39" s="128" t="s">
        <v>59</v>
      </c>
      <c r="C39" s="25">
        <f>SUM(C9+C27)</f>
        <v>0</v>
      </c>
      <c r="D39" s="25">
        <f>SUM(D9)</f>
        <v>0</v>
      </c>
      <c r="E39" s="25">
        <f>SUM(E9+E27)</f>
        <v>0</v>
      </c>
      <c r="F39" s="25">
        <f>SUM(F9)</f>
        <v>426</v>
      </c>
      <c r="G39" s="26"/>
      <c r="H39" s="25">
        <v>0</v>
      </c>
      <c r="I39" s="25"/>
      <c r="J39" s="48"/>
      <c r="K39" s="49"/>
      <c r="L39" s="132"/>
      <c r="M39" s="49"/>
      <c r="N39" s="49"/>
      <c r="O39" s="49"/>
    </row>
    <row r="40" spans="1:15" ht="13.5">
      <c r="A40" s="49"/>
      <c r="B40" s="128" t="s">
        <v>60</v>
      </c>
      <c r="C40" s="27">
        <f>C29</f>
        <v>0</v>
      </c>
      <c r="D40" s="27">
        <f>D29</f>
        <v>3</v>
      </c>
      <c r="E40" s="27">
        <f>E29</f>
        <v>0</v>
      </c>
      <c r="F40" s="25">
        <f>F29</f>
        <v>476</v>
      </c>
      <c r="G40" s="48">
        <f>G29</f>
        <v>0</v>
      </c>
      <c r="H40" s="25">
        <f>H29</f>
        <v>0</v>
      </c>
      <c r="I40" s="133"/>
      <c r="J40" s="133"/>
      <c r="K40" s="133"/>
      <c r="L40" s="134"/>
      <c r="M40" s="49"/>
      <c r="N40" s="49"/>
      <c r="O40" s="49"/>
    </row>
    <row r="41" spans="1:15" ht="13.5">
      <c r="A41" s="49"/>
      <c r="B41" s="128" t="s">
        <v>61</v>
      </c>
      <c r="C41" s="135"/>
      <c r="D41" s="136">
        <f>SUM(D10)</f>
        <v>0</v>
      </c>
      <c r="E41" s="135"/>
      <c r="F41" s="25">
        <f>F10</f>
        <v>0</v>
      </c>
      <c r="G41" s="137"/>
      <c r="H41" s="25">
        <f>H10</f>
        <v>0</v>
      </c>
      <c r="I41" s="132"/>
      <c r="J41" s="132"/>
      <c r="K41" s="132"/>
      <c r="L41" s="138"/>
      <c r="M41" s="49"/>
      <c r="N41" s="49"/>
      <c r="O41" s="49"/>
    </row>
    <row r="42" spans="1:14" ht="13.5">
      <c r="A42" s="139"/>
      <c r="B42" s="140"/>
      <c r="C42" s="141"/>
      <c r="D42" s="141"/>
      <c r="E42" s="141"/>
      <c r="F42" s="142"/>
      <c r="G42" s="143"/>
      <c r="H42" s="144"/>
      <c r="I42" s="145"/>
      <c r="J42" s="145"/>
      <c r="K42" s="145"/>
      <c r="L42" s="146"/>
      <c r="M42" s="139"/>
      <c r="N42" s="139"/>
    </row>
    <row r="43" spans="1:14" ht="13.5">
      <c r="A43" s="139"/>
      <c r="B43" s="147"/>
      <c r="C43" s="148"/>
      <c r="D43" s="148"/>
      <c r="E43" s="148"/>
      <c r="F43" s="148"/>
      <c r="G43" s="148"/>
      <c r="H43" s="150"/>
      <c r="I43" s="151"/>
      <c r="J43" s="148"/>
      <c r="K43" s="148"/>
      <c r="L43" s="146"/>
      <c r="M43" s="139"/>
      <c r="N43" s="139"/>
    </row>
    <row r="44" spans="1:14" ht="13.5">
      <c r="A44" s="139"/>
      <c r="B44" s="152" t="s">
        <v>62</v>
      </c>
      <c r="C44" s="153"/>
      <c r="D44" s="153"/>
      <c r="E44" s="153"/>
      <c r="H44" s="154" t="s">
        <v>63</v>
      </c>
      <c r="J44" s="155"/>
      <c r="K44" s="155"/>
      <c r="L44" s="155"/>
      <c r="M44" s="139"/>
      <c r="N44" s="139"/>
    </row>
    <row r="45" spans="1:14" ht="13.5">
      <c r="A45" s="139"/>
      <c r="B45" s="156"/>
      <c r="C45" s="156"/>
      <c r="D45" s="156"/>
      <c r="E45" s="155"/>
      <c r="F45" s="155"/>
      <c r="H45" s="155"/>
      <c r="I45" s="155"/>
      <c r="J45" s="155"/>
      <c r="K45" s="155"/>
      <c r="L45" s="155"/>
      <c r="M45" s="139"/>
      <c r="N45" s="139"/>
    </row>
    <row r="46" spans="2:12" ht="13.5">
      <c r="B46" s="157"/>
      <c r="C46" s="157"/>
      <c r="D46" s="157"/>
      <c r="E46" s="154"/>
      <c r="F46" s="154"/>
      <c r="H46" s="154"/>
      <c r="I46" s="154"/>
      <c r="J46" s="154"/>
      <c r="K46" s="154"/>
      <c r="L46" s="154"/>
    </row>
    <row r="47" spans="2:15" ht="13.5">
      <c r="B47" s="152" t="s">
        <v>64</v>
      </c>
      <c r="C47" s="157"/>
      <c r="D47" s="157"/>
      <c r="E47" s="154"/>
      <c r="F47" s="154"/>
      <c r="H47" s="154" t="s">
        <v>65</v>
      </c>
      <c r="I47" s="154"/>
      <c r="J47" s="154"/>
      <c r="K47" s="154"/>
      <c r="L47" s="154"/>
      <c r="O47" s="1" t="s">
        <v>66</v>
      </c>
    </row>
    <row r="50" spans="2:3" ht="12.75">
      <c r="B50" s="158" t="s">
        <v>67</v>
      </c>
      <c r="C50"/>
    </row>
    <row r="51" spans="2:3" ht="12.75">
      <c r="B51" s="158" t="s">
        <v>68</v>
      </c>
      <c r="C51"/>
    </row>
    <row r="52" spans="2:3" ht="12.75">
      <c r="B52" s="158" t="s">
        <v>69</v>
      </c>
      <c r="C52"/>
    </row>
    <row r="53" spans="2:3" ht="12.75">
      <c r="B53" s="158" t="s">
        <v>70</v>
      </c>
      <c r="C53"/>
    </row>
    <row r="54" spans="2:3" ht="12.75">
      <c r="B54" s="158" t="s">
        <v>71</v>
      </c>
      <c r="C54"/>
    </row>
    <row r="55" spans="2:3" ht="12.75">
      <c r="B55" s="159"/>
      <c r="C55"/>
    </row>
    <row r="56" spans="2:3" ht="12.75">
      <c r="B56" s="158" t="s">
        <v>72</v>
      </c>
      <c r="C56"/>
    </row>
    <row r="57" spans="2:3" ht="12.75">
      <c r="B57" s="158" t="s">
        <v>73</v>
      </c>
      <c r="C57"/>
    </row>
    <row r="58" spans="2:3" ht="12.75">
      <c r="B58" s="158" t="s">
        <v>74</v>
      </c>
      <c r="C58"/>
    </row>
    <row r="59" spans="2:3" ht="12.75">
      <c r="B59" s="158" t="s">
        <v>75</v>
      </c>
      <c r="C59"/>
    </row>
    <row r="60" spans="2:3" ht="12.75">
      <c r="B60" s="160" t="s">
        <v>76</v>
      </c>
      <c r="C60"/>
    </row>
    <row r="61" spans="2:3" ht="12.75">
      <c r="B61" s="159"/>
      <c r="C61"/>
    </row>
    <row r="62" spans="2:3" ht="12.75">
      <c r="B62" s="161" t="s">
        <v>77</v>
      </c>
      <c r="C62"/>
    </row>
    <row r="63" spans="2:3" ht="12.75">
      <c r="B63" s="161"/>
      <c r="C63"/>
    </row>
    <row r="64" spans="2:3" ht="12.75">
      <c r="B64" s="162" t="s">
        <v>78</v>
      </c>
      <c r="C64"/>
    </row>
    <row r="65" spans="2:3" ht="12.75">
      <c r="B65" s="163" t="s">
        <v>79</v>
      </c>
      <c r="C65"/>
    </row>
    <row r="66" spans="2:3" ht="12.75">
      <c r="B66" s="163" t="s">
        <v>80</v>
      </c>
      <c r="C66"/>
    </row>
    <row r="67" spans="2:3" ht="12.75">
      <c r="B67" s="163" t="s">
        <v>81</v>
      </c>
      <c r="C67"/>
    </row>
  </sheetData>
  <sheetProtection selectLockedCells="1" selectUnlockedCells="1"/>
  <mergeCells count="6">
    <mergeCell ref="C5:D5"/>
    <mergeCell ref="E5:F5"/>
    <mergeCell ref="G5:H5"/>
    <mergeCell ref="I5:J5"/>
    <mergeCell ref="K5:L5"/>
    <mergeCell ref="M5:N5"/>
  </mergeCells>
  <printOptions/>
  <pageMargins left="0.2361111111111111" right="0.15763888888888888" top="0.27569444444444446" bottom="0.19652777777777777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4">
      <selection activeCell="F20" sqref="F20"/>
    </sheetView>
  </sheetViews>
  <sheetFormatPr defaultColWidth="9.140625" defaultRowHeight="12.75"/>
  <cols>
    <col min="1" max="1" width="6.57421875" style="1" customWidth="1"/>
    <col min="2" max="2" width="81.00390625" style="1" customWidth="1"/>
    <col min="3" max="3" width="9.57421875" style="1" customWidth="1"/>
    <col min="4" max="4" width="8.140625" style="1" customWidth="1"/>
    <col min="5" max="5" width="8.00390625" style="1" customWidth="1"/>
    <col min="6" max="6" width="7.7109375" style="1" customWidth="1"/>
    <col min="7" max="8" width="11.00390625" style="1" customWidth="1"/>
    <col min="9" max="9" width="6.57421875" style="1" customWidth="1"/>
    <col min="10" max="10" width="9.140625" style="1" customWidth="1"/>
    <col min="11" max="11" width="6.8515625" style="1" customWidth="1"/>
    <col min="12" max="12" width="7.28125" style="1" customWidth="1"/>
    <col min="13" max="13" width="5.57421875" style="1" customWidth="1"/>
    <col min="14" max="14" width="6.28125" style="1" customWidth="1"/>
    <col min="15" max="15" width="10.28125" style="1" customWidth="1"/>
    <col min="16" max="16384" width="9.140625" style="1" customWidth="1"/>
  </cols>
  <sheetData>
    <row r="1" spans="2:9" ht="12.75">
      <c r="B1" s="2"/>
      <c r="C1" s="3" t="s">
        <v>0</v>
      </c>
      <c r="D1" s="3"/>
      <c r="E1" s="3"/>
      <c r="F1" s="3"/>
      <c r="G1" s="4"/>
      <c r="H1" s="5"/>
      <c r="I1" s="5"/>
    </row>
    <row r="2" spans="3:9" ht="13.5">
      <c r="C2" s="6" t="s">
        <v>1</v>
      </c>
      <c r="D2" s="7"/>
      <c r="E2" s="7"/>
      <c r="F2" s="7"/>
      <c r="G2" s="5"/>
      <c r="H2" s="5"/>
      <c r="I2" s="5"/>
    </row>
    <row r="3" spans="3:9" ht="12.75">
      <c r="C3" s="7" t="s">
        <v>103</v>
      </c>
      <c r="D3" s="7"/>
      <c r="E3" s="7"/>
      <c r="F3" s="7"/>
      <c r="G3" s="5"/>
      <c r="H3" s="5"/>
      <c r="I3" s="5"/>
    </row>
    <row r="4" spans="6:9" ht="12.75">
      <c r="F4" s="7"/>
      <c r="G4" s="7"/>
      <c r="H4" s="7"/>
      <c r="I4" s="7"/>
    </row>
    <row r="5" spans="1:15" ht="39" customHeight="1">
      <c r="A5" s="8" t="s">
        <v>3</v>
      </c>
      <c r="B5" s="9" t="s">
        <v>4</v>
      </c>
      <c r="C5" s="9" t="s">
        <v>5</v>
      </c>
      <c r="D5" s="9"/>
      <c r="E5" s="9" t="s">
        <v>6</v>
      </c>
      <c r="F5" s="9"/>
      <c r="G5" s="8" t="s">
        <v>7</v>
      </c>
      <c r="H5" s="8"/>
      <c r="I5" s="8" t="s">
        <v>8</v>
      </c>
      <c r="J5" s="8"/>
      <c r="K5" s="8" t="s">
        <v>9</v>
      </c>
      <c r="L5" s="8"/>
      <c r="M5" s="9" t="s">
        <v>10</v>
      </c>
      <c r="N5" s="9"/>
      <c r="O5" s="10" t="s">
        <v>11</v>
      </c>
    </row>
    <row r="6" spans="1:15" ht="23.25" customHeight="1">
      <c r="A6" s="11"/>
      <c r="B6" s="11"/>
      <c r="C6" s="12" t="s">
        <v>12</v>
      </c>
      <c r="D6" s="13" t="s">
        <v>13</v>
      </c>
      <c r="E6" s="14" t="s">
        <v>12</v>
      </c>
      <c r="F6" s="13" t="s">
        <v>13</v>
      </c>
      <c r="G6" s="14" t="s">
        <v>12</v>
      </c>
      <c r="H6" s="13" t="s">
        <v>13</v>
      </c>
      <c r="I6" s="12" t="s">
        <v>14</v>
      </c>
      <c r="J6" s="13" t="s">
        <v>13</v>
      </c>
      <c r="K6" s="14" t="s">
        <v>15</v>
      </c>
      <c r="L6" s="13" t="s">
        <v>13</v>
      </c>
      <c r="M6" s="14" t="s">
        <v>15</v>
      </c>
      <c r="N6" s="13" t="s">
        <v>13</v>
      </c>
      <c r="O6" s="15"/>
    </row>
    <row r="7" spans="1:15" ht="17.25" customHeight="1">
      <c r="A7" s="16" t="s">
        <v>16</v>
      </c>
      <c r="B7" s="17" t="s">
        <v>98</v>
      </c>
      <c r="C7" s="18">
        <f>SUM(C8+C9)</f>
        <v>148</v>
      </c>
      <c r="D7" s="18">
        <f>SUM(D8+D9+D10)</f>
        <v>27</v>
      </c>
      <c r="E7" s="18">
        <f>SUM(E8+E9)</f>
        <v>7990</v>
      </c>
      <c r="F7" s="18">
        <f>SUM(F8+F9+F10)</f>
        <v>1606</v>
      </c>
      <c r="G7" s="18">
        <f>SUM(G8+G9)</f>
        <v>697884</v>
      </c>
      <c r="H7" s="19">
        <f>SUM(H8+H9+H10)</f>
        <v>170750</v>
      </c>
      <c r="I7" s="18"/>
      <c r="J7" s="20"/>
      <c r="K7" s="21"/>
      <c r="L7" s="22"/>
      <c r="M7" s="21"/>
      <c r="N7" s="22"/>
      <c r="O7" s="23"/>
    </row>
    <row r="8" spans="1:15" ht="17.25" customHeight="1">
      <c r="A8" s="10"/>
      <c r="B8" s="24" t="s">
        <v>18</v>
      </c>
      <c r="C8" s="25">
        <f>SUM(C12+C16+C20)</f>
        <v>148</v>
      </c>
      <c r="D8" s="25">
        <f>SUM(D12+D16+D20)</f>
        <v>27</v>
      </c>
      <c r="E8" s="25">
        <f>SUM(E12+E16+E20)</f>
        <v>7990</v>
      </c>
      <c r="F8" s="25">
        <f>SUM(F12+F16+F20)</f>
        <v>1352</v>
      </c>
      <c r="G8" s="25">
        <f>SUM(G12+G16+G20)</f>
        <v>697884</v>
      </c>
      <c r="H8" s="26">
        <f>SUM(H12+H16+H18+H20)</f>
        <v>170750</v>
      </c>
      <c r="I8" s="27"/>
      <c r="J8" s="28"/>
      <c r="K8" s="29"/>
      <c r="L8" s="30"/>
      <c r="M8" s="29"/>
      <c r="N8" s="30"/>
      <c r="O8" s="31"/>
    </row>
    <row r="9" spans="1:15" ht="17.25" customHeight="1">
      <c r="A9" s="10"/>
      <c r="B9" s="24" t="s">
        <v>19</v>
      </c>
      <c r="C9" s="25">
        <f>SUM(C13+C17+C21+C23)</f>
        <v>0</v>
      </c>
      <c r="D9" s="25">
        <f>SUM(D13+D17+D18+D21+D23+D22)</f>
        <v>0</v>
      </c>
      <c r="E9" s="25">
        <f>SUM(E13+E17+E21+E23)</f>
        <v>0</v>
      </c>
      <c r="F9" s="25">
        <f>SUM(F13+F17+F18+F21+F23)</f>
        <v>254</v>
      </c>
      <c r="G9" s="25">
        <f>SUM(G13+G17+G21+G23)</f>
        <v>0</v>
      </c>
      <c r="H9" s="26">
        <f>SUM(H13+H17+H21+H23)</f>
        <v>0</v>
      </c>
      <c r="I9" s="32"/>
      <c r="J9" s="30"/>
      <c r="K9" s="29"/>
      <c r="L9" s="30"/>
      <c r="M9" s="29"/>
      <c r="N9" s="30"/>
      <c r="O9" s="31"/>
    </row>
    <row r="10" spans="1:15" ht="17.25" customHeight="1">
      <c r="A10" s="33"/>
      <c r="B10" s="34" t="s">
        <v>20</v>
      </c>
      <c r="C10" s="35"/>
      <c r="D10" s="25">
        <f>D14</f>
        <v>0</v>
      </c>
      <c r="E10" s="35"/>
      <c r="F10" s="35">
        <f>F22+F14</f>
        <v>0</v>
      </c>
      <c r="G10" s="35"/>
      <c r="H10" s="36">
        <f>H22+H14</f>
        <v>0</v>
      </c>
      <c r="I10" s="37"/>
      <c r="J10" s="38"/>
      <c r="K10" s="39"/>
      <c r="L10" s="38"/>
      <c r="M10" s="39"/>
      <c r="N10" s="38"/>
      <c r="O10" s="40"/>
    </row>
    <row r="11" spans="1:15" ht="18">
      <c r="A11" s="41" t="s">
        <v>21</v>
      </c>
      <c r="B11" s="42" t="s">
        <v>22</v>
      </c>
      <c r="C11" s="43">
        <f>SUM(C12+C13+C14)</f>
        <v>22</v>
      </c>
      <c r="D11" s="43">
        <f>SUM(D12+D13+D14)</f>
        <v>0</v>
      </c>
      <c r="E11" s="43">
        <f>SUM(E12+E13)</f>
        <v>4840</v>
      </c>
      <c r="F11" s="43">
        <f>SUM(F12+F13+F14)</f>
        <v>0</v>
      </c>
      <c r="G11" s="43">
        <f>SUM(G12+G13)</f>
        <v>351384</v>
      </c>
      <c r="H11" s="44">
        <f>SUM(H12+H13+H14)</f>
        <v>0</v>
      </c>
      <c r="I11" s="45">
        <f>E11/(C11*422)*100</f>
        <v>52.13270142180095</v>
      </c>
      <c r="J11" s="45"/>
      <c r="K11" s="46"/>
      <c r="L11" s="46"/>
      <c r="M11" s="46"/>
      <c r="N11" s="46"/>
      <c r="O11" s="46"/>
    </row>
    <row r="12" spans="1:15" ht="13.5">
      <c r="A12" s="47" t="s">
        <v>23</v>
      </c>
      <c r="B12" s="24" t="s">
        <v>18</v>
      </c>
      <c r="C12" s="25">
        <v>22</v>
      </c>
      <c r="D12" s="25"/>
      <c r="E12" s="25">
        <v>4840</v>
      </c>
      <c r="F12" s="25"/>
      <c r="G12" s="26">
        <v>351384</v>
      </c>
      <c r="H12" s="26"/>
      <c r="I12" s="27"/>
      <c r="J12" s="48"/>
      <c r="K12" s="49"/>
      <c r="L12" s="49"/>
      <c r="M12" s="49"/>
      <c r="N12" s="49"/>
      <c r="O12" s="49"/>
    </row>
    <row r="13" spans="1:15" ht="13.5">
      <c r="A13" s="50" t="s">
        <v>24</v>
      </c>
      <c r="B13" s="51" t="s">
        <v>19</v>
      </c>
      <c r="C13" s="52"/>
      <c r="D13" s="52"/>
      <c r="E13" s="52"/>
      <c r="F13" s="52"/>
      <c r="G13" s="53"/>
      <c r="H13" s="53"/>
      <c r="I13" s="54"/>
      <c r="J13" s="55"/>
      <c r="K13" s="56"/>
      <c r="L13" s="56"/>
      <c r="M13" s="56"/>
      <c r="N13" s="56"/>
      <c r="O13" s="56"/>
    </row>
    <row r="14" spans="1:15" ht="14.25">
      <c r="A14" s="47" t="s">
        <v>25</v>
      </c>
      <c r="B14" s="24" t="s">
        <v>26</v>
      </c>
      <c r="C14" s="57"/>
      <c r="D14" s="57"/>
      <c r="E14" s="57"/>
      <c r="F14" s="57"/>
      <c r="G14" s="58"/>
      <c r="H14" s="58"/>
      <c r="I14" s="59"/>
      <c r="J14" s="60"/>
      <c r="K14" s="61"/>
      <c r="L14" s="61"/>
      <c r="M14" s="61"/>
      <c r="N14" s="61"/>
      <c r="O14" s="61"/>
    </row>
    <row r="15" spans="1:15" ht="15" customHeight="1">
      <c r="A15" s="62" t="s">
        <v>27</v>
      </c>
      <c r="B15" s="63" t="s">
        <v>28</v>
      </c>
      <c r="C15" s="64">
        <f>SUM(C16+C17+C18)</f>
        <v>0</v>
      </c>
      <c r="D15" s="64">
        <f>SUM(D16+D17+D18)</f>
        <v>0</v>
      </c>
      <c r="E15" s="64">
        <f>SUM(E16+E17+E18)</f>
        <v>0</v>
      </c>
      <c r="F15" s="64">
        <f>SUM(F16+F17+F18)</f>
        <v>0</v>
      </c>
      <c r="G15" s="64">
        <f>SUM(G16+G17+G18)</f>
        <v>0</v>
      </c>
      <c r="H15" s="65">
        <f>SUM(H16+H17+H18)</f>
        <v>0</v>
      </c>
      <c r="I15" s="66">
        <f>E15/(15*496)*100</f>
        <v>0</v>
      </c>
      <c r="J15" s="66"/>
      <c r="K15" s="67"/>
      <c r="L15" s="67"/>
      <c r="M15" s="67"/>
      <c r="N15" s="67"/>
      <c r="O15" s="67"/>
    </row>
    <row r="16" spans="1:15" ht="13.5">
      <c r="A16" s="47" t="s">
        <v>29</v>
      </c>
      <c r="B16" s="24" t="s">
        <v>30</v>
      </c>
      <c r="C16" s="25"/>
      <c r="D16" s="25"/>
      <c r="E16" s="25"/>
      <c r="F16" s="25"/>
      <c r="G16" s="26"/>
      <c r="H16" s="26"/>
      <c r="I16" s="27"/>
      <c r="J16" s="48"/>
      <c r="K16" s="49"/>
      <c r="L16" s="49"/>
      <c r="M16" s="49"/>
      <c r="N16" s="49"/>
      <c r="O16" s="49"/>
    </row>
    <row r="17" spans="1:15" ht="13.5">
      <c r="A17" s="50" t="s">
        <v>31</v>
      </c>
      <c r="B17" s="51" t="s">
        <v>32</v>
      </c>
      <c r="C17" s="52"/>
      <c r="D17" s="52"/>
      <c r="E17" s="52"/>
      <c r="F17" s="52"/>
      <c r="G17" s="53"/>
      <c r="H17" s="53"/>
      <c r="I17" s="54"/>
      <c r="J17" s="55"/>
      <c r="K17" s="56"/>
      <c r="L17" s="56"/>
      <c r="M17" s="56"/>
      <c r="N17" s="56"/>
      <c r="O17" s="56"/>
    </row>
    <row r="18" spans="1:15" ht="14.25">
      <c r="A18" s="50" t="s">
        <v>33</v>
      </c>
      <c r="B18" s="51" t="s">
        <v>34</v>
      </c>
      <c r="C18" s="52"/>
      <c r="D18" s="52"/>
      <c r="E18" s="52"/>
      <c r="F18" s="52"/>
      <c r="G18" s="53"/>
      <c r="H18" s="53"/>
      <c r="I18" s="54"/>
      <c r="J18" s="55"/>
      <c r="K18" s="56"/>
      <c r="L18" s="56"/>
      <c r="M18" s="56"/>
      <c r="N18" s="56"/>
      <c r="O18" s="56"/>
    </row>
    <row r="19" spans="1:15" ht="18">
      <c r="A19" s="68">
        <v>3</v>
      </c>
      <c r="B19" s="69" t="s">
        <v>35</v>
      </c>
      <c r="C19" s="70">
        <f>SUM(C20+C21+C22)</f>
        <v>126</v>
      </c>
      <c r="D19" s="70">
        <f>SUM(D20+D21+D22)</f>
        <v>27</v>
      </c>
      <c r="E19" s="70">
        <f>SUM(E20+E21+E22)</f>
        <v>3150</v>
      </c>
      <c r="F19" s="70">
        <f>SUM(F20+F21+F22)</f>
        <v>1606</v>
      </c>
      <c r="G19" s="70">
        <f>SUM(G20+G21+G22)</f>
        <v>346500</v>
      </c>
      <c r="H19" s="71">
        <f>SUM(H20+H21+H22)</f>
        <v>170750</v>
      </c>
      <c r="I19" s="72">
        <f>E19/(C19*60)*100</f>
        <v>41.66666666666667</v>
      </c>
      <c r="J19" s="72">
        <f>F19/(D19*60)*100</f>
        <v>99.1358024691358</v>
      </c>
      <c r="K19" s="73"/>
      <c r="L19" s="73"/>
      <c r="M19" s="73"/>
      <c r="N19" s="73"/>
      <c r="O19" s="73"/>
    </row>
    <row r="20" spans="1:15" ht="13.5">
      <c r="A20" s="50" t="s">
        <v>36</v>
      </c>
      <c r="B20" s="24" t="s">
        <v>18</v>
      </c>
      <c r="C20" s="25">
        <v>126</v>
      </c>
      <c r="D20" s="25">
        <f>13+9+5</f>
        <v>27</v>
      </c>
      <c r="E20" s="25">
        <v>3150</v>
      </c>
      <c r="F20" s="25">
        <f>696+426+230</f>
        <v>1352</v>
      </c>
      <c r="G20" s="26">
        <v>346500</v>
      </c>
      <c r="H20" s="26">
        <f>83100+54900+32750</f>
        <v>170750</v>
      </c>
      <c r="I20" s="27"/>
      <c r="J20" s="48"/>
      <c r="K20" s="49"/>
      <c r="L20" s="49"/>
      <c r="M20" s="49"/>
      <c r="N20" s="49"/>
      <c r="O20" s="49"/>
    </row>
    <row r="21" spans="1:15" ht="13.5">
      <c r="A21" s="50" t="s">
        <v>37</v>
      </c>
      <c r="B21" s="51" t="s">
        <v>19</v>
      </c>
      <c r="C21" s="52"/>
      <c r="D21" s="52"/>
      <c r="E21" s="52"/>
      <c r="F21" s="52">
        <f>79+114+61</f>
        <v>254</v>
      </c>
      <c r="G21" s="53"/>
      <c r="H21" s="53"/>
      <c r="I21" s="54"/>
      <c r="J21" s="55"/>
      <c r="K21" s="56"/>
      <c r="L21" s="56"/>
      <c r="M21" s="56"/>
      <c r="N21" s="56"/>
      <c r="O21" s="56"/>
    </row>
    <row r="22" spans="1:15" ht="14.25">
      <c r="A22" s="74" t="s">
        <v>38</v>
      </c>
      <c r="B22" s="75" t="s">
        <v>26</v>
      </c>
      <c r="C22" s="57"/>
      <c r="D22" s="57"/>
      <c r="E22" s="57"/>
      <c r="F22" s="57"/>
      <c r="G22" s="58"/>
      <c r="H22" s="58"/>
      <c r="I22" s="59"/>
      <c r="J22" s="60"/>
      <c r="K22" s="61"/>
      <c r="L22" s="61"/>
      <c r="M22" s="61"/>
      <c r="N22" s="61"/>
      <c r="O22" s="61"/>
    </row>
    <row r="23" spans="1:15" ht="18">
      <c r="A23" s="76">
        <v>4</v>
      </c>
      <c r="B23" s="77" t="s">
        <v>39</v>
      </c>
      <c r="C23" s="78"/>
      <c r="D23" s="78"/>
      <c r="E23" s="78"/>
      <c r="F23" s="78"/>
      <c r="G23" s="79"/>
      <c r="H23" s="79"/>
      <c r="I23" s="80"/>
      <c r="J23" s="81"/>
      <c r="K23" s="82"/>
      <c r="L23" s="82"/>
      <c r="M23" s="82"/>
      <c r="N23" s="82"/>
      <c r="O23" s="82"/>
    </row>
    <row r="24" spans="1:15" ht="15.75">
      <c r="A24" s="83"/>
      <c r="B24" s="84"/>
      <c r="C24" s="85"/>
      <c r="D24" s="85"/>
      <c r="E24" s="85"/>
      <c r="F24" s="85"/>
      <c r="G24" s="86"/>
      <c r="H24" s="86"/>
      <c r="I24" s="87"/>
      <c r="J24" s="88"/>
      <c r="K24" s="89"/>
      <c r="L24" s="89"/>
      <c r="M24" s="89"/>
      <c r="N24" s="89"/>
      <c r="O24" s="89"/>
    </row>
    <row r="25" spans="1:15" ht="18">
      <c r="A25" s="90" t="s">
        <v>40</v>
      </c>
      <c r="B25" s="17" t="s">
        <v>41</v>
      </c>
      <c r="C25" s="18">
        <f>SUM(C26+C27+C28)</f>
        <v>0</v>
      </c>
      <c r="D25" s="18">
        <f>SUM(D26+D27+D28)</f>
        <v>1</v>
      </c>
      <c r="E25" s="18">
        <f>SUM(E26+E27+E28)</f>
        <v>0</v>
      </c>
      <c r="F25" s="18">
        <f>SUM(F26+F27+F28)</f>
        <v>149</v>
      </c>
      <c r="G25" s="19">
        <f>SUM(G26+G27+G28)</f>
        <v>0</v>
      </c>
      <c r="H25" s="19">
        <f>SUM(H26+H27+H28)</f>
        <v>29800</v>
      </c>
      <c r="I25" s="43"/>
      <c r="J25" s="91"/>
      <c r="K25" s="46"/>
      <c r="L25" s="46"/>
      <c r="M25" s="46"/>
      <c r="N25" s="46"/>
      <c r="O25" s="46"/>
    </row>
    <row r="26" spans="1:15" ht="15">
      <c r="A26" s="50" t="s">
        <v>42</v>
      </c>
      <c r="B26" s="24" t="s">
        <v>89</v>
      </c>
      <c r="C26" s="52"/>
      <c r="D26" s="52">
        <v>1</v>
      </c>
      <c r="E26" s="92"/>
      <c r="F26" s="93">
        <v>149</v>
      </c>
      <c r="G26" s="53"/>
      <c r="H26" s="53">
        <v>29800</v>
      </c>
      <c r="I26" s="54"/>
      <c r="J26" s="55">
        <f>F26/(D26*200)*100</f>
        <v>74.5</v>
      </c>
      <c r="K26" s="56"/>
      <c r="L26" s="56"/>
      <c r="M26" s="56"/>
      <c r="N26" s="56"/>
      <c r="O26" s="56"/>
    </row>
    <row r="27" spans="1:15" ht="13.5">
      <c r="A27" s="50" t="s">
        <v>44</v>
      </c>
      <c r="B27" s="51" t="s">
        <v>101</v>
      </c>
      <c r="C27" s="54"/>
      <c r="D27" s="94"/>
      <c r="E27" s="95"/>
      <c r="F27" s="95"/>
      <c r="G27" s="96"/>
      <c r="H27" s="96"/>
      <c r="I27" s="54"/>
      <c r="J27" s="55"/>
      <c r="K27" s="56"/>
      <c r="L27" s="56"/>
      <c r="M27" s="56"/>
      <c r="N27" s="56"/>
      <c r="O27" s="56"/>
    </row>
    <row r="28" spans="1:15" ht="14.25">
      <c r="A28" s="50" t="s">
        <v>46</v>
      </c>
      <c r="B28" s="51" t="s">
        <v>47</v>
      </c>
      <c r="C28" s="54"/>
      <c r="D28" s="94"/>
      <c r="E28" s="94"/>
      <c r="F28" s="94"/>
      <c r="G28" s="96"/>
      <c r="H28" s="96"/>
      <c r="I28" s="54"/>
      <c r="J28" s="55"/>
      <c r="K28" s="56"/>
      <c r="L28" s="56"/>
      <c r="M28" s="56"/>
      <c r="N28" s="56"/>
      <c r="O28" s="56"/>
    </row>
    <row r="29" spans="1:15" ht="18">
      <c r="A29" s="90" t="s">
        <v>48</v>
      </c>
      <c r="B29" s="97" t="s">
        <v>49</v>
      </c>
      <c r="C29" s="18">
        <f>SUM(C30:C33)</f>
        <v>0</v>
      </c>
      <c r="D29" s="18">
        <f>SUM(D30:D33)</f>
        <v>3</v>
      </c>
      <c r="E29" s="98">
        <f>SUM(E30:E33)</f>
        <v>0</v>
      </c>
      <c r="F29" s="18">
        <f>SUM(F30:F33)</f>
        <v>476</v>
      </c>
      <c r="G29" s="19">
        <f>SUM(G30:G33)</f>
        <v>0</v>
      </c>
      <c r="H29" s="19">
        <f>SUM(H30:H33)</f>
        <v>0</v>
      </c>
      <c r="I29" s="18"/>
      <c r="J29" s="42"/>
      <c r="K29" s="46"/>
      <c r="L29" s="46"/>
      <c r="M29" s="46"/>
      <c r="N29" s="46"/>
      <c r="O29" s="46"/>
    </row>
    <row r="30" spans="1:15" ht="18">
      <c r="A30" s="99"/>
      <c r="B30" s="164" t="s">
        <v>104</v>
      </c>
      <c r="C30" s="101"/>
      <c r="D30" s="102">
        <v>3</v>
      </c>
      <c r="E30" s="101"/>
      <c r="F30" s="102">
        <v>476</v>
      </c>
      <c r="G30" s="103"/>
      <c r="H30" s="103"/>
      <c r="I30" s="102"/>
      <c r="J30" s="100"/>
      <c r="K30" s="104"/>
      <c r="L30" s="104"/>
      <c r="M30" s="104"/>
      <c r="N30" s="104"/>
      <c r="O30" s="104"/>
    </row>
    <row r="31" spans="1:15" ht="18">
      <c r="A31" s="105"/>
      <c r="B31" s="164" t="s">
        <v>102</v>
      </c>
      <c r="C31" s="102"/>
      <c r="D31" s="101"/>
      <c r="E31" s="102"/>
      <c r="F31" s="102"/>
      <c r="G31" s="103"/>
      <c r="H31" s="103"/>
      <c r="I31" s="102"/>
      <c r="J31" s="100"/>
      <c r="K31" s="104"/>
      <c r="L31" s="104"/>
      <c r="M31" s="104"/>
      <c r="N31" s="104"/>
      <c r="O31" s="104"/>
    </row>
    <row r="32" spans="1:15" ht="18">
      <c r="A32" s="105"/>
      <c r="B32" s="164" t="s">
        <v>92</v>
      </c>
      <c r="C32" s="102"/>
      <c r="D32" s="101"/>
      <c r="E32" s="102"/>
      <c r="F32" s="102"/>
      <c r="G32" s="103"/>
      <c r="H32" s="103"/>
      <c r="I32" s="102"/>
      <c r="J32" s="100"/>
      <c r="K32" s="104"/>
      <c r="L32" s="104"/>
      <c r="M32" s="104"/>
      <c r="N32" s="104"/>
      <c r="O32" s="104"/>
    </row>
    <row r="33" spans="1:15" ht="21" customHeight="1">
      <c r="A33" s="106"/>
      <c r="B33" s="107" t="s">
        <v>53</v>
      </c>
      <c r="C33" s="108"/>
      <c r="D33" s="108"/>
      <c r="E33" s="108"/>
      <c r="F33" s="108"/>
      <c r="G33" s="109"/>
      <c r="H33" s="109"/>
      <c r="I33" s="108"/>
      <c r="J33" s="110"/>
      <c r="K33" s="111"/>
      <c r="L33" s="112"/>
      <c r="M33" s="111"/>
      <c r="N33" s="111"/>
      <c r="O33" s="111"/>
    </row>
    <row r="34" spans="1:15" ht="18">
      <c r="A34" s="113" t="s">
        <v>54</v>
      </c>
      <c r="B34" s="114" t="s">
        <v>55</v>
      </c>
      <c r="C34" s="115"/>
      <c r="D34" s="115"/>
      <c r="E34" s="115"/>
      <c r="F34" s="115"/>
      <c r="G34" s="116"/>
      <c r="H34" s="116"/>
      <c r="I34" s="117"/>
      <c r="J34" s="118"/>
      <c r="K34" s="104"/>
      <c r="L34" s="119"/>
      <c r="M34" s="120"/>
      <c r="N34" s="120"/>
      <c r="O34" s="104"/>
    </row>
    <row r="35" spans="1:15" ht="14.25">
      <c r="A35" s="87"/>
      <c r="B35" s="121"/>
      <c r="C35" s="122"/>
      <c r="D35" s="122"/>
      <c r="E35" s="122"/>
      <c r="F35" s="122"/>
      <c r="G35" s="86"/>
      <c r="H35" s="86"/>
      <c r="I35" s="87"/>
      <c r="J35" s="88"/>
      <c r="K35" s="89"/>
      <c r="L35" s="123"/>
      <c r="M35" s="124"/>
      <c r="N35" s="124"/>
      <c r="O35" s="89"/>
    </row>
    <row r="36" spans="1:15" ht="15.75">
      <c r="A36" s="46"/>
      <c r="B36" s="91" t="s">
        <v>56</v>
      </c>
      <c r="C36" s="125">
        <f>SUM(C7+C25+C29+C34+C30)</f>
        <v>148</v>
      </c>
      <c r="D36" s="125">
        <f>SUM(D7+D25+D29+D34)</f>
        <v>31</v>
      </c>
      <c r="E36" s="125">
        <f>SUM(E7+E25+E29+E30)</f>
        <v>7990</v>
      </c>
      <c r="F36" s="125">
        <f>SUM(F7+F25+F29+F34)</f>
        <v>2231</v>
      </c>
      <c r="G36" s="126">
        <f>SUM(G7+G25+G29+G34)</f>
        <v>697884</v>
      </c>
      <c r="H36" s="126">
        <f>SUM(H7+H25+H29+H30+H33+H34)</f>
        <v>200550</v>
      </c>
      <c r="I36" s="18"/>
      <c r="J36" s="20"/>
      <c r="K36" s="46"/>
      <c r="L36" s="127"/>
      <c r="M36" s="45">
        <v>35</v>
      </c>
      <c r="N36" s="45">
        <v>33.5</v>
      </c>
      <c r="O36" s="46"/>
    </row>
    <row r="37" spans="1:15" ht="14.25">
      <c r="A37" s="49"/>
      <c r="B37" s="128" t="s">
        <v>57</v>
      </c>
      <c r="C37" s="129">
        <f>SUM(C8+C26)</f>
        <v>148</v>
      </c>
      <c r="D37" s="129">
        <f>SUM(D8)</f>
        <v>27</v>
      </c>
      <c r="E37" s="129">
        <f>SUM(E8+E26)</f>
        <v>7990</v>
      </c>
      <c r="F37" s="129">
        <f>SUM(F8)</f>
        <v>1352</v>
      </c>
      <c r="G37" s="130">
        <f>SUM(G8+G26)</f>
        <v>697884</v>
      </c>
      <c r="H37" s="130">
        <f>SUM(H8)</f>
        <v>170750</v>
      </c>
      <c r="I37" s="25"/>
      <c r="J37" s="48"/>
      <c r="K37" s="49"/>
      <c r="L37" s="131"/>
      <c r="M37" s="49"/>
      <c r="N37" s="49"/>
      <c r="O37" s="49"/>
    </row>
    <row r="38" spans="1:15" ht="14.25">
      <c r="A38" s="49"/>
      <c r="B38" s="128" t="s">
        <v>58</v>
      </c>
      <c r="C38" s="129">
        <f>C25</f>
        <v>0</v>
      </c>
      <c r="D38" s="129">
        <f>D27+D28+D26</f>
        <v>1</v>
      </c>
      <c r="E38" s="129">
        <f>E25</f>
        <v>0</v>
      </c>
      <c r="F38" s="129">
        <f>F27+F26+F28</f>
        <v>149</v>
      </c>
      <c r="G38" s="129">
        <f>G25</f>
        <v>0</v>
      </c>
      <c r="H38" s="129">
        <f>H27+H28+H26</f>
        <v>29800</v>
      </c>
      <c r="I38" s="25"/>
      <c r="J38" s="48"/>
      <c r="K38" s="49"/>
      <c r="L38" s="131"/>
      <c r="M38" s="49"/>
      <c r="N38" s="49"/>
      <c r="O38" s="49"/>
    </row>
    <row r="39" spans="1:15" ht="13.5">
      <c r="A39" s="49"/>
      <c r="B39" s="128" t="s">
        <v>59</v>
      </c>
      <c r="C39" s="25">
        <f>SUM(C9+C27)</f>
        <v>0</v>
      </c>
      <c r="D39" s="25">
        <f>SUM(D9)</f>
        <v>0</v>
      </c>
      <c r="E39" s="25">
        <f>SUM(E9+E27)</f>
        <v>0</v>
      </c>
      <c r="F39" s="25">
        <f>SUM(F9)</f>
        <v>254</v>
      </c>
      <c r="G39" s="26"/>
      <c r="H39" s="25">
        <v>0</v>
      </c>
      <c r="I39" s="25"/>
      <c r="J39" s="48"/>
      <c r="K39" s="49"/>
      <c r="L39" s="132"/>
      <c r="M39" s="49"/>
      <c r="N39" s="49"/>
      <c r="O39" s="49"/>
    </row>
    <row r="40" spans="1:15" ht="13.5">
      <c r="A40" s="49"/>
      <c r="B40" s="128" t="s">
        <v>60</v>
      </c>
      <c r="C40" s="27">
        <f>C29</f>
        <v>0</v>
      </c>
      <c r="D40" s="27">
        <f>D29</f>
        <v>3</v>
      </c>
      <c r="E40" s="27">
        <f>E29</f>
        <v>0</v>
      </c>
      <c r="F40" s="25">
        <f>F29</f>
        <v>476</v>
      </c>
      <c r="G40" s="48">
        <f>G29</f>
        <v>0</v>
      </c>
      <c r="H40" s="25">
        <f>H29</f>
        <v>0</v>
      </c>
      <c r="I40" s="133"/>
      <c r="J40" s="133"/>
      <c r="K40" s="133"/>
      <c r="L40" s="134"/>
      <c r="M40" s="49"/>
      <c r="N40" s="49"/>
      <c r="O40" s="49"/>
    </row>
    <row r="41" spans="1:15" ht="13.5">
      <c r="A41" s="49"/>
      <c r="B41" s="128" t="s">
        <v>61</v>
      </c>
      <c r="C41" s="135"/>
      <c r="D41" s="136">
        <f>SUM(D10)</f>
        <v>0</v>
      </c>
      <c r="E41" s="135"/>
      <c r="F41" s="25">
        <f>F10</f>
        <v>0</v>
      </c>
      <c r="G41" s="137"/>
      <c r="H41" s="25">
        <f>H10</f>
        <v>0</v>
      </c>
      <c r="I41" s="132"/>
      <c r="J41" s="132"/>
      <c r="K41" s="132"/>
      <c r="L41" s="138"/>
      <c r="M41" s="49"/>
      <c r="N41" s="49"/>
      <c r="O41" s="49"/>
    </row>
    <row r="42" spans="1:14" ht="13.5">
      <c r="A42" s="139"/>
      <c r="B42" s="140"/>
      <c r="C42" s="141"/>
      <c r="D42" s="141"/>
      <c r="E42" s="141"/>
      <c r="F42" s="142"/>
      <c r="G42" s="143"/>
      <c r="H42" s="144"/>
      <c r="I42" s="145"/>
      <c r="J42" s="145"/>
      <c r="K42" s="145"/>
      <c r="L42" s="146"/>
      <c r="M42" s="139"/>
      <c r="N42" s="139"/>
    </row>
    <row r="43" spans="1:14" ht="13.5">
      <c r="A43" s="139"/>
      <c r="B43" s="147"/>
      <c r="C43" s="148"/>
      <c r="D43" s="148"/>
      <c r="E43" s="148"/>
      <c r="F43" s="148"/>
      <c r="G43" s="148"/>
      <c r="H43" s="150"/>
      <c r="I43" s="151"/>
      <c r="J43" s="148"/>
      <c r="K43" s="148"/>
      <c r="L43" s="146"/>
      <c r="M43" s="139"/>
      <c r="N43" s="139"/>
    </row>
    <row r="44" spans="1:14" ht="13.5">
      <c r="A44" s="139"/>
      <c r="B44" s="152" t="s">
        <v>62</v>
      </c>
      <c r="C44" s="153"/>
      <c r="D44" s="153"/>
      <c r="E44" s="153"/>
      <c r="H44" s="154" t="s">
        <v>63</v>
      </c>
      <c r="J44" s="155"/>
      <c r="K44" s="155"/>
      <c r="L44" s="155"/>
      <c r="M44" s="139"/>
      <c r="N44" s="139"/>
    </row>
    <row r="45" spans="1:14" ht="13.5">
      <c r="A45" s="139"/>
      <c r="B45" s="156"/>
      <c r="C45" s="156"/>
      <c r="D45" s="156"/>
      <c r="E45" s="155"/>
      <c r="F45" s="155"/>
      <c r="H45" s="155"/>
      <c r="I45" s="155"/>
      <c r="J45" s="155"/>
      <c r="K45" s="155"/>
      <c r="L45" s="155"/>
      <c r="M45" s="139"/>
      <c r="N45" s="139"/>
    </row>
    <row r="46" spans="2:12" ht="13.5">
      <c r="B46" s="157"/>
      <c r="C46" s="157"/>
      <c r="D46" s="157"/>
      <c r="E46" s="154"/>
      <c r="F46" s="154"/>
      <c r="H46" s="154"/>
      <c r="I46" s="154"/>
      <c r="J46" s="154"/>
      <c r="K46" s="154"/>
      <c r="L46" s="154"/>
    </row>
    <row r="47" spans="2:15" ht="13.5">
      <c r="B47" s="152" t="s">
        <v>64</v>
      </c>
      <c r="C47" s="157"/>
      <c r="D47" s="157"/>
      <c r="E47" s="154"/>
      <c r="F47" s="154"/>
      <c r="H47" s="154" t="s">
        <v>65</v>
      </c>
      <c r="I47" s="154"/>
      <c r="J47" s="154"/>
      <c r="K47" s="154"/>
      <c r="L47" s="154"/>
      <c r="O47" s="1" t="s">
        <v>66</v>
      </c>
    </row>
    <row r="50" spans="2:3" ht="12.75">
      <c r="B50" s="158" t="s">
        <v>67</v>
      </c>
      <c r="C50"/>
    </row>
    <row r="51" spans="2:3" ht="12.75">
      <c r="B51" s="158" t="s">
        <v>68</v>
      </c>
      <c r="C51"/>
    </row>
    <row r="52" spans="2:3" ht="12.75">
      <c r="B52" s="158" t="s">
        <v>69</v>
      </c>
      <c r="C52"/>
    </row>
    <row r="53" spans="2:3" ht="12.75">
      <c r="B53" s="158" t="s">
        <v>70</v>
      </c>
      <c r="C53"/>
    </row>
    <row r="54" spans="2:3" ht="12.75">
      <c r="B54" s="158" t="s">
        <v>71</v>
      </c>
      <c r="C54"/>
    </row>
    <row r="55" spans="2:3" ht="12.75">
      <c r="B55" s="159"/>
      <c r="C55"/>
    </row>
    <row r="56" spans="2:3" ht="12.75">
      <c r="B56" s="158" t="s">
        <v>72</v>
      </c>
      <c r="C56"/>
    </row>
    <row r="57" spans="2:3" ht="12.75">
      <c r="B57" s="158" t="s">
        <v>73</v>
      </c>
      <c r="C57"/>
    </row>
    <row r="58" spans="2:3" ht="12.75">
      <c r="B58" s="158" t="s">
        <v>74</v>
      </c>
      <c r="C58"/>
    </row>
    <row r="59" spans="2:3" ht="12.75">
      <c r="B59" s="158" t="s">
        <v>75</v>
      </c>
      <c r="C59"/>
    </row>
    <row r="60" spans="2:3" ht="12.75">
      <c r="B60" s="160" t="s">
        <v>76</v>
      </c>
      <c r="C60"/>
    </row>
    <row r="61" spans="2:3" ht="12.75">
      <c r="B61" s="159"/>
      <c r="C61"/>
    </row>
    <row r="62" spans="2:3" ht="12.75">
      <c r="B62" s="161" t="s">
        <v>77</v>
      </c>
      <c r="C62"/>
    </row>
    <row r="63" spans="2:3" ht="12.75">
      <c r="B63" s="161"/>
      <c r="C63"/>
    </row>
    <row r="64" spans="2:3" ht="12.75">
      <c r="B64" s="162" t="s">
        <v>78</v>
      </c>
      <c r="C64"/>
    </row>
    <row r="65" spans="2:3" ht="12.75">
      <c r="B65" s="163" t="s">
        <v>79</v>
      </c>
      <c r="C65"/>
    </row>
    <row r="66" spans="2:3" ht="12.75">
      <c r="B66" s="163" t="s">
        <v>80</v>
      </c>
      <c r="C66"/>
    </row>
    <row r="67" spans="2:3" ht="12.75">
      <c r="B67" s="163" t="s">
        <v>81</v>
      </c>
      <c r="C67"/>
    </row>
  </sheetData>
  <sheetProtection selectLockedCells="1" selectUnlockedCells="1"/>
  <mergeCells count="6">
    <mergeCell ref="C5:D5"/>
    <mergeCell ref="E5:F5"/>
    <mergeCell ref="G5:H5"/>
    <mergeCell ref="I5:J5"/>
    <mergeCell ref="K5:L5"/>
    <mergeCell ref="M5:N5"/>
  </mergeCells>
  <printOptions/>
  <pageMargins left="0.2361111111111111" right="0.15763888888888888" top="0.27569444444444446" bottom="0.19652777777777777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6">
      <selection activeCell="F26" sqref="F26"/>
    </sheetView>
  </sheetViews>
  <sheetFormatPr defaultColWidth="9.140625" defaultRowHeight="12.75"/>
  <cols>
    <col min="1" max="1" width="6.57421875" style="1" customWidth="1"/>
    <col min="2" max="2" width="81.00390625" style="1" customWidth="1"/>
    <col min="3" max="3" width="9.57421875" style="1" customWidth="1"/>
    <col min="4" max="4" width="8.140625" style="1" customWidth="1"/>
    <col min="5" max="5" width="8.00390625" style="1" customWidth="1"/>
    <col min="6" max="6" width="7.7109375" style="1" customWidth="1"/>
    <col min="7" max="8" width="11.00390625" style="1" customWidth="1"/>
    <col min="9" max="9" width="6.57421875" style="1" customWidth="1"/>
    <col min="10" max="10" width="9.140625" style="1" customWidth="1"/>
    <col min="11" max="11" width="6.8515625" style="1" customWidth="1"/>
    <col min="12" max="12" width="7.28125" style="1" customWidth="1"/>
    <col min="13" max="13" width="5.57421875" style="1" customWidth="1"/>
    <col min="14" max="14" width="6.28125" style="1" customWidth="1"/>
    <col min="15" max="15" width="10.28125" style="1" customWidth="1"/>
    <col min="16" max="16384" width="9.140625" style="1" customWidth="1"/>
  </cols>
  <sheetData>
    <row r="1" spans="2:9" ht="12.75">
      <c r="B1" s="2"/>
      <c r="C1" s="3" t="s">
        <v>0</v>
      </c>
      <c r="D1" s="3"/>
      <c r="E1" s="3"/>
      <c r="F1" s="3"/>
      <c r="G1" s="4"/>
      <c r="H1" s="5"/>
      <c r="I1" s="5"/>
    </row>
    <row r="2" spans="3:9" ht="13.5">
      <c r="C2" s="6" t="s">
        <v>1</v>
      </c>
      <c r="D2" s="7"/>
      <c r="E2" s="7"/>
      <c r="F2" s="7"/>
      <c r="G2" s="5"/>
      <c r="H2" s="5"/>
      <c r="I2" s="5"/>
    </row>
    <row r="3" spans="3:9" ht="12.75">
      <c r="C3" s="7" t="s">
        <v>105</v>
      </c>
      <c r="D3" s="7"/>
      <c r="E3" s="7"/>
      <c r="F3" s="7"/>
      <c r="G3" s="5"/>
      <c r="H3" s="5"/>
      <c r="I3" s="5"/>
    </row>
    <row r="4" spans="6:9" ht="12.75">
      <c r="F4" s="7"/>
      <c r="G4" s="7"/>
      <c r="H4" s="7"/>
      <c r="I4" s="7"/>
    </row>
    <row r="5" spans="1:15" ht="39" customHeight="1">
      <c r="A5" s="8" t="s">
        <v>3</v>
      </c>
      <c r="B5" s="9" t="s">
        <v>4</v>
      </c>
      <c r="C5" s="9" t="s">
        <v>5</v>
      </c>
      <c r="D5" s="9"/>
      <c r="E5" s="9" t="s">
        <v>6</v>
      </c>
      <c r="F5" s="9"/>
      <c r="G5" s="8" t="s">
        <v>7</v>
      </c>
      <c r="H5" s="8"/>
      <c r="I5" s="8" t="s">
        <v>8</v>
      </c>
      <c r="J5" s="8"/>
      <c r="K5" s="8" t="s">
        <v>9</v>
      </c>
      <c r="L5" s="8"/>
      <c r="M5" s="9" t="s">
        <v>10</v>
      </c>
      <c r="N5" s="9"/>
      <c r="O5" s="10" t="s">
        <v>11</v>
      </c>
    </row>
    <row r="6" spans="1:15" ht="23.25" customHeight="1">
      <c r="A6" s="11"/>
      <c r="B6" s="11"/>
      <c r="C6" s="12" t="s">
        <v>12</v>
      </c>
      <c r="D6" s="13" t="s">
        <v>13</v>
      </c>
      <c r="E6" s="14" t="s">
        <v>12</v>
      </c>
      <c r="F6" s="13" t="s">
        <v>13</v>
      </c>
      <c r="G6" s="14" t="s">
        <v>12</v>
      </c>
      <c r="H6" s="13" t="s">
        <v>13</v>
      </c>
      <c r="I6" s="12" t="s">
        <v>14</v>
      </c>
      <c r="J6" s="13" t="s">
        <v>13</v>
      </c>
      <c r="K6" s="14" t="s">
        <v>15</v>
      </c>
      <c r="L6" s="13" t="s">
        <v>13</v>
      </c>
      <c r="M6" s="14" t="s">
        <v>15</v>
      </c>
      <c r="N6" s="13" t="s">
        <v>13</v>
      </c>
      <c r="O6" s="15"/>
    </row>
    <row r="7" spans="1:15" ht="17.25" customHeight="1">
      <c r="A7" s="16" t="s">
        <v>16</v>
      </c>
      <c r="B7" s="17" t="s">
        <v>98</v>
      </c>
      <c r="C7" s="18">
        <f>SUM(C8+C9)</f>
        <v>148</v>
      </c>
      <c r="D7" s="18">
        <f>SUM(D8+D9+D10)</f>
        <v>22</v>
      </c>
      <c r="E7" s="18">
        <f>SUM(E8+E9)</f>
        <v>7990</v>
      </c>
      <c r="F7" s="18">
        <f>SUM(F8+F9+F10)</f>
        <v>1315</v>
      </c>
      <c r="G7" s="18">
        <f>SUM(G8+G9)</f>
        <v>697884</v>
      </c>
      <c r="H7" s="19">
        <f>SUM(H8+H9+H10)</f>
        <v>138000</v>
      </c>
      <c r="I7" s="18"/>
      <c r="J7" s="20"/>
      <c r="K7" s="21"/>
      <c r="L7" s="22"/>
      <c r="M7" s="21"/>
      <c r="N7" s="22"/>
      <c r="O7" s="23"/>
    </row>
    <row r="8" spans="1:15" ht="17.25" customHeight="1">
      <c r="A8" s="10"/>
      <c r="B8" s="24" t="s">
        <v>18</v>
      </c>
      <c r="C8" s="25">
        <f>SUM(C12+C16+C20)</f>
        <v>148</v>
      </c>
      <c r="D8" s="25">
        <f>SUM(D12+D16+D20)</f>
        <v>22</v>
      </c>
      <c r="E8" s="25">
        <f>SUM(E12+E16+E20)</f>
        <v>7990</v>
      </c>
      <c r="F8" s="25">
        <f>SUM(F12+F16+F20)</f>
        <v>1122</v>
      </c>
      <c r="G8" s="25">
        <f>SUM(G12+G16+G20)</f>
        <v>697884</v>
      </c>
      <c r="H8" s="26">
        <f>SUM(H12+H16+H18+H20)</f>
        <v>138000</v>
      </c>
      <c r="I8" s="27"/>
      <c r="J8" s="28"/>
      <c r="K8" s="29"/>
      <c r="L8" s="30"/>
      <c r="M8" s="29"/>
      <c r="N8" s="30"/>
      <c r="O8" s="31"/>
    </row>
    <row r="9" spans="1:15" ht="17.25" customHeight="1">
      <c r="A9" s="10"/>
      <c r="B9" s="24" t="s">
        <v>19</v>
      </c>
      <c r="C9" s="25">
        <f>SUM(C13+C17+C21+C23)</f>
        <v>0</v>
      </c>
      <c r="D9" s="25">
        <f>SUM(D13+D17+D18+D21+D23+D22)</f>
        <v>0</v>
      </c>
      <c r="E9" s="25">
        <f>SUM(E13+E17+E21+E23)</f>
        <v>0</v>
      </c>
      <c r="F9" s="25">
        <f>SUM(F13+F17+F18+F21+F23)</f>
        <v>193</v>
      </c>
      <c r="G9" s="25">
        <f>SUM(G13+G17+G21+G23)</f>
        <v>0</v>
      </c>
      <c r="H9" s="26">
        <f>SUM(H13+H17+H21+H23)</f>
        <v>0</v>
      </c>
      <c r="I9" s="32"/>
      <c r="J9" s="30"/>
      <c r="K9" s="29"/>
      <c r="L9" s="30"/>
      <c r="M9" s="29"/>
      <c r="N9" s="30"/>
      <c r="O9" s="31"/>
    </row>
    <row r="10" spans="1:15" ht="17.25" customHeight="1">
      <c r="A10" s="33"/>
      <c r="B10" s="34" t="s">
        <v>20</v>
      </c>
      <c r="C10" s="35"/>
      <c r="D10" s="25">
        <f>D14</f>
        <v>0</v>
      </c>
      <c r="E10" s="35"/>
      <c r="F10" s="35">
        <f>F22+F14</f>
        <v>0</v>
      </c>
      <c r="G10" s="35"/>
      <c r="H10" s="36">
        <f>H22+H14</f>
        <v>0</v>
      </c>
      <c r="I10" s="37"/>
      <c r="J10" s="38"/>
      <c r="K10" s="39"/>
      <c r="L10" s="38"/>
      <c r="M10" s="39"/>
      <c r="N10" s="38"/>
      <c r="O10" s="40"/>
    </row>
    <row r="11" spans="1:15" ht="18">
      <c r="A11" s="41" t="s">
        <v>21</v>
      </c>
      <c r="B11" s="42" t="s">
        <v>22</v>
      </c>
      <c r="C11" s="43">
        <f>SUM(C12+C13+C14)</f>
        <v>22</v>
      </c>
      <c r="D11" s="43">
        <f>SUM(D12+D13+D14)</f>
        <v>0</v>
      </c>
      <c r="E11" s="43">
        <f>SUM(E12+E13)</f>
        <v>4840</v>
      </c>
      <c r="F11" s="43">
        <f>SUM(F12+F13+F14)</f>
        <v>0</v>
      </c>
      <c r="G11" s="43">
        <f>SUM(G12+G13)</f>
        <v>351384</v>
      </c>
      <c r="H11" s="44">
        <f>SUM(H12+H13+H14)</f>
        <v>0</v>
      </c>
      <c r="I11" s="45">
        <f>E11/(C11*422)*100</f>
        <v>52.13270142180095</v>
      </c>
      <c r="J11" s="45" t="e">
        <f>F11/(D11*422)*100</f>
        <v>#DIV/0!</v>
      </c>
      <c r="K11" s="46"/>
      <c r="L11" s="46"/>
      <c r="M11" s="46"/>
      <c r="N11" s="46"/>
      <c r="O11" s="46"/>
    </row>
    <row r="12" spans="1:15" ht="13.5">
      <c r="A12" s="47" t="s">
        <v>23</v>
      </c>
      <c r="B12" s="24" t="s">
        <v>18</v>
      </c>
      <c r="C12" s="25">
        <v>22</v>
      </c>
      <c r="D12" s="25"/>
      <c r="E12" s="25">
        <v>4840</v>
      </c>
      <c r="F12" s="25"/>
      <c r="G12" s="26">
        <v>351384</v>
      </c>
      <c r="H12" s="26"/>
      <c r="I12" s="27"/>
      <c r="J12" s="48"/>
      <c r="K12" s="49"/>
      <c r="L12" s="49"/>
      <c r="M12" s="49"/>
      <c r="N12" s="49"/>
      <c r="O12" s="49"/>
    </row>
    <row r="13" spans="1:15" ht="13.5">
      <c r="A13" s="50" t="s">
        <v>24</v>
      </c>
      <c r="B13" s="51" t="s">
        <v>19</v>
      </c>
      <c r="C13" s="52"/>
      <c r="D13" s="52"/>
      <c r="E13" s="52"/>
      <c r="F13" s="52"/>
      <c r="G13" s="53"/>
      <c r="H13" s="53"/>
      <c r="I13" s="54"/>
      <c r="J13" s="55"/>
      <c r="K13" s="56"/>
      <c r="L13" s="56"/>
      <c r="M13" s="56"/>
      <c r="N13" s="56"/>
      <c r="O13" s="56"/>
    </row>
    <row r="14" spans="1:15" ht="14.25">
      <c r="A14" s="47" t="s">
        <v>25</v>
      </c>
      <c r="B14" s="24" t="s">
        <v>26</v>
      </c>
      <c r="C14" s="57"/>
      <c r="D14" s="57"/>
      <c r="E14" s="57"/>
      <c r="F14" s="57"/>
      <c r="G14" s="58"/>
      <c r="H14" s="58"/>
      <c r="I14" s="59"/>
      <c r="J14" s="60"/>
      <c r="K14" s="61"/>
      <c r="L14" s="61"/>
      <c r="M14" s="61"/>
      <c r="N14" s="61"/>
      <c r="O14" s="61"/>
    </row>
    <row r="15" spans="1:15" ht="15" customHeight="1">
      <c r="A15" s="62" t="s">
        <v>27</v>
      </c>
      <c r="B15" s="63" t="s">
        <v>28</v>
      </c>
      <c r="C15" s="64">
        <f>SUM(C16+C17+C18)</f>
        <v>0</v>
      </c>
      <c r="D15" s="64">
        <f>SUM(D16+D17+D18)</f>
        <v>0</v>
      </c>
      <c r="E15" s="64">
        <f>SUM(E16+E17+E18)</f>
        <v>0</v>
      </c>
      <c r="F15" s="64">
        <f>SUM(F16+F17+F18)</f>
        <v>0</v>
      </c>
      <c r="G15" s="64">
        <f>SUM(G16+G17+G18)</f>
        <v>0</v>
      </c>
      <c r="H15" s="65">
        <f>SUM(H16+H17+H18)</f>
        <v>0</v>
      </c>
      <c r="I15" s="66">
        <f>E15/(15*496)*100</f>
        <v>0</v>
      </c>
      <c r="J15" s="66"/>
      <c r="K15" s="67"/>
      <c r="L15" s="67"/>
      <c r="M15" s="67"/>
      <c r="N15" s="67"/>
      <c r="O15" s="67"/>
    </row>
    <row r="16" spans="1:15" ht="13.5">
      <c r="A16" s="47" t="s">
        <v>29</v>
      </c>
      <c r="B16" s="24" t="s">
        <v>30</v>
      </c>
      <c r="C16" s="25"/>
      <c r="D16" s="25"/>
      <c r="E16" s="25"/>
      <c r="F16" s="25"/>
      <c r="G16" s="26"/>
      <c r="H16" s="26"/>
      <c r="I16" s="27"/>
      <c r="J16" s="48"/>
      <c r="K16" s="49"/>
      <c r="L16" s="49"/>
      <c r="M16" s="49"/>
      <c r="N16" s="49"/>
      <c r="O16" s="49"/>
    </row>
    <row r="17" spans="1:15" ht="13.5">
      <c r="A17" s="50" t="s">
        <v>31</v>
      </c>
      <c r="B17" s="51" t="s">
        <v>32</v>
      </c>
      <c r="C17" s="52"/>
      <c r="D17" s="52"/>
      <c r="E17" s="52"/>
      <c r="F17" s="52"/>
      <c r="G17" s="53"/>
      <c r="H17" s="53"/>
      <c r="I17" s="54"/>
      <c r="J17" s="55"/>
      <c r="K17" s="56"/>
      <c r="L17" s="56"/>
      <c r="M17" s="56"/>
      <c r="N17" s="56"/>
      <c r="O17" s="56"/>
    </row>
    <row r="18" spans="1:15" ht="14.25">
      <c r="A18" s="50" t="s">
        <v>33</v>
      </c>
      <c r="B18" s="51" t="s">
        <v>34</v>
      </c>
      <c r="C18" s="52"/>
      <c r="D18" s="52"/>
      <c r="E18" s="52"/>
      <c r="F18" s="52"/>
      <c r="G18" s="53"/>
      <c r="H18" s="53"/>
      <c r="I18" s="54"/>
      <c r="J18" s="55"/>
      <c r="K18" s="56"/>
      <c r="L18" s="56"/>
      <c r="M18" s="56"/>
      <c r="N18" s="56"/>
      <c r="O18" s="56"/>
    </row>
    <row r="19" spans="1:15" ht="18">
      <c r="A19" s="68">
        <v>3</v>
      </c>
      <c r="B19" s="69" t="s">
        <v>35</v>
      </c>
      <c r="C19" s="70">
        <f>SUM(C20+C21+C22)</f>
        <v>126</v>
      </c>
      <c r="D19" s="70">
        <f>SUM(D20+D21+D22)</f>
        <v>22</v>
      </c>
      <c r="E19" s="70">
        <f>SUM(E20+E21+E22)</f>
        <v>3150</v>
      </c>
      <c r="F19" s="70">
        <f>SUM(F20+F21+F22)</f>
        <v>1315</v>
      </c>
      <c r="G19" s="70">
        <f>SUM(G20+G21+G22)</f>
        <v>346500</v>
      </c>
      <c r="H19" s="71">
        <f>SUM(H20+H21+H22)</f>
        <v>138000</v>
      </c>
      <c r="I19" s="72">
        <f>E19/(C19*60)*100</f>
        <v>41.66666666666667</v>
      </c>
      <c r="J19" s="72">
        <f>F19/(D19*60)*100</f>
        <v>99.62121212121212</v>
      </c>
      <c r="K19" s="73"/>
      <c r="L19" s="73"/>
      <c r="M19" s="73"/>
      <c r="N19" s="73"/>
      <c r="O19" s="73"/>
    </row>
    <row r="20" spans="1:15" ht="13.5">
      <c r="A20" s="50" t="s">
        <v>36</v>
      </c>
      <c r="B20" s="24" t="s">
        <v>18</v>
      </c>
      <c r="C20" s="25">
        <v>126</v>
      </c>
      <c r="D20" s="25">
        <f>13+9</f>
        <v>22</v>
      </c>
      <c r="E20" s="25">
        <v>3150</v>
      </c>
      <c r="F20" s="25">
        <f>696+426</f>
        <v>1122</v>
      </c>
      <c r="G20" s="26">
        <v>346500</v>
      </c>
      <c r="H20" s="26">
        <f>83100+54900</f>
        <v>138000</v>
      </c>
      <c r="I20" s="27"/>
      <c r="J20" s="48"/>
      <c r="K20" s="49"/>
      <c r="L20" s="49"/>
      <c r="M20" s="49"/>
      <c r="N20" s="49"/>
      <c r="O20" s="49"/>
    </row>
    <row r="21" spans="1:15" ht="13.5">
      <c r="A21" s="50" t="s">
        <v>37</v>
      </c>
      <c r="B21" s="51" t="s">
        <v>19</v>
      </c>
      <c r="C21" s="52"/>
      <c r="D21" s="52"/>
      <c r="E21" s="52"/>
      <c r="F21" s="52">
        <f>79+114</f>
        <v>193</v>
      </c>
      <c r="G21" s="53"/>
      <c r="H21" s="53"/>
      <c r="I21" s="54"/>
      <c r="J21" s="55"/>
      <c r="K21" s="56"/>
      <c r="L21" s="56"/>
      <c r="M21" s="56"/>
      <c r="N21" s="56"/>
      <c r="O21" s="56"/>
    </row>
    <row r="22" spans="1:15" ht="14.25">
      <c r="A22" s="74" t="s">
        <v>38</v>
      </c>
      <c r="B22" s="75" t="s">
        <v>26</v>
      </c>
      <c r="C22" s="57"/>
      <c r="D22" s="57"/>
      <c r="E22" s="57"/>
      <c r="F22" s="57"/>
      <c r="G22" s="58"/>
      <c r="H22" s="58"/>
      <c r="I22" s="59"/>
      <c r="J22" s="60"/>
      <c r="K22" s="61"/>
      <c r="L22" s="61"/>
      <c r="M22" s="61"/>
      <c r="N22" s="61"/>
      <c r="O22" s="61"/>
    </row>
    <row r="23" spans="1:15" ht="18">
      <c r="A23" s="76">
        <v>4</v>
      </c>
      <c r="B23" s="77" t="s">
        <v>39</v>
      </c>
      <c r="C23" s="78"/>
      <c r="D23" s="78"/>
      <c r="E23" s="78"/>
      <c r="F23" s="78"/>
      <c r="G23" s="79"/>
      <c r="H23" s="79"/>
      <c r="I23" s="80"/>
      <c r="J23" s="81"/>
      <c r="K23" s="82"/>
      <c r="L23" s="82"/>
      <c r="M23" s="82"/>
      <c r="N23" s="82"/>
      <c r="O23" s="82"/>
    </row>
    <row r="24" spans="1:15" ht="15.75">
      <c r="A24" s="83"/>
      <c r="B24" s="84"/>
      <c r="C24" s="85"/>
      <c r="D24" s="85"/>
      <c r="E24" s="85"/>
      <c r="F24" s="85"/>
      <c r="G24" s="86"/>
      <c r="H24" s="86"/>
      <c r="I24" s="87"/>
      <c r="J24" s="88"/>
      <c r="K24" s="89"/>
      <c r="L24" s="89"/>
      <c r="M24" s="89"/>
      <c r="N24" s="89"/>
      <c r="O24" s="89"/>
    </row>
    <row r="25" spans="1:15" ht="18">
      <c r="A25" s="90" t="s">
        <v>40</v>
      </c>
      <c r="B25" s="17" t="s">
        <v>41</v>
      </c>
      <c r="C25" s="18">
        <f>SUM(C26+C27+C28)</f>
        <v>0</v>
      </c>
      <c r="D25" s="18">
        <f>SUM(D26+D27+D28)</f>
        <v>1</v>
      </c>
      <c r="E25" s="18">
        <f>SUM(E26+E27+E28)</f>
        <v>0</v>
      </c>
      <c r="F25" s="18">
        <f>SUM(F26+F27+F28)</f>
        <v>149</v>
      </c>
      <c r="G25" s="19">
        <f>SUM(G26+G27+G28)</f>
        <v>0</v>
      </c>
      <c r="H25" s="19">
        <f>SUM(H26+H27+H28)</f>
        <v>29800</v>
      </c>
      <c r="I25" s="43"/>
      <c r="J25" s="91"/>
      <c r="K25" s="46"/>
      <c r="L25" s="46"/>
      <c r="M25" s="46"/>
      <c r="N25" s="46"/>
      <c r="O25" s="46"/>
    </row>
    <row r="26" spans="1:15" ht="15">
      <c r="A26" s="50" t="s">
        <v>42</v>
      </c>
      <c r="B26" s="24" t="s">
        <v>106</v>
      </c>
      <c r="C26" s="52"/>
      <c r="D26" s="52">
        <v>1</v>
      </c>
      <c r="E26" s="92"/>
      <c r="F26" s="93">
        <v>149</v>
      </c>
      <c r="G26" s="53"/>
      <c r="H26" s="53">
        <v>29800</v>
      </c>
      <c r="I26" s="54"/>
      <c r="J26" s="55">
        <f>F26/(D26*200)*100</f>
        <v>74.5</v>
      </c>
      <c r="K26" s="56"/>
      <c r="L26" s="56"/>
      <c r="M26" s="56"/>
      <c r="N26" s="56"/>
      <c r="O26" s="56"/>
    </row>
    <row r="27" spans="1:15" ht="13.5">
      <c r="A27" s="50" t="s">
        <v>44</v>
      </c>
      <c r="B27" s="51" t="s">
        <v>101</v>
      </c>
      <c r="C27" s="54"/>
      <c r="D27" s="94"/>
      <c r="E27" s="95"/>
      <c r="F27" s="95"/>
      <c r="G27" s="96"/>
      <c r="H27" s="96"/>
      <c r="I27" s="54"/>
      <c r="J27" s="55"/>
      <c r="K27" s="56"/>
      <c r="L27" s="56"/>
      <c r="M27" s="56"/>
      <c r="N27" s="56"/>
      <c r="O27" s="56"/>
    </row>
    <row r="28" spans="1:15" ht="14.25">
      <c r="A28" s="50" t="s">
        <v>46</v>
      </c>
      <c r="B28" s="51" t="s">
        <v>47</v>
      </c>
      <c r="C28" s="54"/>
      <c r="D28" s="94"/>
      <c r="E28" s="94"/>
      <c r="F28" s="94"/>
      <c r="G28" s="96"/>
      <c r="H28" s="96"/>
      <c r="I28" s="54"/>
      <c r="J28" s="55"/>
      <c r="K28" s="56"/>
      <c r="L28" s="56"/>
      <c r="M28" s="56"/>
      <c r="N28" s="56"/>
      <c r="O28" s="56"/>
    </row>
    <row r="29" spans="1:15" ht="18">
      <c r="A29" s="90" t="s">
        <v>48</v>
      </c>
      <c r="B29" s="97" t="s">
        <v>49</v>
      </c>
      <c r="C29" s="18">
        <f>SUM(C30:C33)</f>
        <v>0</v>
      </c>
      <c r="D29" s="18">
        <f>SUM(D30:D33)</f>
        <v>0</v>
      </c>
      <c r="E29" s="98">
        <f>SUM(E30:E33)</f>
        <v>0</v>
      </c>
      <c r="F29" s="18">
        <f>SUM(F30:F33)</f>
        <v>0</v>
      </c>
      <c r="G29" s="19">
        <f>SUM(G30:G33)</f>
        <v>0</v>
      </c>
      <c r="H29" s="19">
        <f>SUM(H30:H33)</f>
        <v>0</v>
      </c>
      <c r="I29" s="18"/>
      <c r="J29" s="42"/>
      <c r="K29" s="46"/>
      <c r="L29" s="46"/>
      <c r="M29" s="46"/>
      <c r="N29" s="46"/>
      <c r="O29" s="46"/>
    </row>
    <row r="30" spans="1:15" ht="18">
      <c r="A30" s="99"/>
      <c r="B30" s="164" t="s">
        <v>107</v>
      </c>
      <c r="C30" s="101"/>
      <c r="D30" s="102"/>
      <c r="E30" s="101"/>
      <c r="F30" s="102"/>
      <c r="G30" s="103"/>
      <c r="H30" s="103"/>
      <c r="I30" s="102"/>
      <c r="J30" s="100"/>
      <c r="K30" s="104"/>
      <c r="L30" s="104"/>
      <c r="M30" s="104"/>
      <c r="N30" s="104"/>
      <c r="O30" s="104"/>
    </row>
    <row r="31" spans="1:15" ht="18">
      <c r="A31" s="105"/>
      <c r="B31" s="164" t="s">
        <v>102</v>
      </c>
      <c r="C31" s="102"/>
      <c r="D31" s="101"/>
      <c r="E31" s="102"/>
      <c r="F31" s="102"/>
      <c r="G31" s="103"/>
      <c r="H31" s="103"/>
      <c r="I31" s="102"/>
      <c r="J31" s="100"/>
      <c r="K31" s="104"/>
      <c r="L31" s="104"/>
      <c r="M31" s="104"/>
      <c r="N31" s="104"/>
      <c r="O31" s="104"/>
    </row>
    <row r="32" spans="1:15" ht="18">
      <c r="A32" s="105"/>
      <c r="B32" s="164" t="s">
        <v>92</v>
      </c>
      <c r="C32" s="102"/>
      <c r="D32" s="101"/>
      <c r="E32" s="102"/>
      <c r="F32" s="102"/>
      <c r="G32" s="103"/>
      <c r="H32" s="103"/>
      <c r="I32" s="102"/>
      <c r="J32" s="100"/>
      <c r="K32" s="104"/>
      <c r="L32" s="104"/>
      <c r="M32" s="104"/>
      <c r="N32" s="104"/>
      <c r="O32" s="104"/>
    </row>
    <row r="33" spans="1:15" ht="21" customHeight="1">
      <c r="A33" s="106"/>
      <c r="B33" s="107" t="s">
        <v>53</v>
      </c>
      <c r="C33" s="108"/>
      <c r="D33" s="108"/>
      <c r="E33" s="108"/>
      <c r="F33" s="108"/>
      <c r="G33" s="109"/>
      <c r="H33" s="109"/>
      <c r="I33" s="108"/>
      <c r="J33" s="110"/>
      <c r="K33" s="111"/>
      <c r="L33" s="112"/>
      <c r="M33" s="111"/>
      <c r="N33" s="111"/>
      <c r="O33" s="111"/>
    </row>
    <row r="34" spans="1:15" ht="18">
      <c r="A34" s="113" t="s">
        <v>54</v>
      </c>
      <c r="B34" s="114" t="s">
        <v>55</v>
      </c>
      <c r="C34" s="115"/>
      <c r="D34" s="115"/>
      <c r="E34" s="115"/>
      <c r="F34" s="115"/>
      <c r="G34" s="116"/>
      <c r="H34" s="116"/>
      <c r="I34" s="117"/>
      <c r="J34" s="118"/>
      <c r="K34" s="104"/>
      <c r="L34" s="119"/>
      <c r="M34" s="120"/>
      <c r="N34" s="120"/>
      <c r="O34" s="104"/>
    </row>
    <row r="35" spans="1:15" ht="14.25">
      <c r="A35" s="87"/>
      <c r="B35" s="121"/>
      <c r="C35" s="122"/>
      <c r="D35" s="122"/>
      <c r="E35" s="122"/>
      <c r="F35" s="122"/>
      <c r="G35" s="86"/>
      <c r="H35" s="86"/>
      <c r="I35" s="87"/>
      <c r="J35" s="88"/>
      <c r="K35" s="89"/>
      <c r="L35" s="123"/>
      <c r="M35" s="124"/>
      <c r="N35" s="124"/>
      <c r="O35" s="89"/>
    </row>
    <row r="36" spans="1:15" ht="15.75">
      <c r="A36" s="46"/>
      <c r="B36" s="91" t="s">
        <v>56</v>
      </c>
      <c r="C36" s="125">
        <f>SUM(C7+C25+C29+C34+C30)</f>
        <v>148</v>
      </c>
      <c r="D36" s="125">
        <f>SUM(D7+D25+D29+D34)</f>
        <v>23</v>
      </c>
      <c r="E36" s="125">
        <f>SUM(E7+E25+E29+E30)</f>
        <v>7990</v>
      </c>
      <c r="F36" s="125">
        <f>SUM(F7+F25+F29+F34)</f>
        <v>1464</v>
      </c>
      <c r="G36" s="126">
        <f>SUM(G7+G25+G29+G34)</f>
        <v>697884</v>
      </c>
      <c r="H36" s="126">
        <f>SUM(H7+H25+H29+H30+H33+H34)</f>
        <v>167800</v>
      </c>
      <c r="I36" s="18"/>
      <c r="J36" s="20"/>
      <c r="K36" s="46"/>
      <c r="L36" s="127"/>
      <c r="M36" s="45">
        <v>35</v>
      </c>
      <c r="N36" s="45">
        <v>31.5</v>
      </c>
      <c r="O36" s="46"/>
    </row>
    <row r="37" spans="1:15" ht="14.25">
      <c r="A37" s="49"/>
      <c r="B37" s="128" t="s">
        <v>57</v>
      </c>
      <c r="C37" s="129">
        <f>SUM(C8+C26)</f>
        <v>148</v>
      </c>
      <c r="D37" s="129">
        <f>SUM(D8)</f>
        <v>22</v>
      </c>
      <c r="E37" s="129">
        <f>SUM(E8+E26)</f>
        <v>7990</v>
      </c>
      <c r="F37" s="129">
        <f>SUM(F8)</f>
        <v>1122</v>
      </c>
      <c r="G37" s="130">
        <f>SUM(G8+G26)</f>
        <v>697884</v>
      </c>
      <c r="H37" s="130">
        <f>SUM(H8)</f>
        <v>138000</v>
      </c>
      <c r="I37" s="25"/>
      <c r="J37" s="48"/>
      <c r="K37" s="49"/>
      <c r="L37" s="131"/>
      <c r="M37" s="49"/>
      <c r="N37" s="49"/>
      <c r="O37" s="49"/>
    </row>
    <row r="38" spans="1:15" ht="14.25">
      <c r="A38" s="49"/>
      <c r="B38" s="128" t="s">
        <v>58</v>
      </c>
      <c r="C38" s="129">
        <f>C25</f>
        <v>0</v>
      </c>
      <c r="D38" s="129">
        <f>D27+D28+D26</f>
        <v>1</v>
      </c>
      <c r="E38" s="129">
        <f>E25</f>
        <v>0</v>
      </c>
      <c r="F38" s="129">
        <f>F27+F26+F28</f>
        <v>149</v>
      </c>
      <c r="G38" s="129">
        <f>G25</f>
        <v>0</v>
      </c>
      <c r="H38" s="129">
        <f>H27+H28+H26</f>
        <v>29800</v>
      </c>
      <c r="I38" s="25"/>
      <c r="J38" s="48"/>
      <c r="K38" s="49"/>
      <c r="L38" s="131"/>
      <c r="M38" s="49"/>
      <c r="N38" s="49"/>
      <c r="O38" s="49"/>
    </row>
    <row r="39" spans="1:15" ht="13.5">
      <c r="A39" s="49"/>
      <c r="B39" s="128" t="s">
        <v>59</v>
      </c>
      <c r="C39" s="25">
        <f>SUM(C9+C27)</f>
        <v>0</v>
      </c>
      <c r="D39" s="25">
        <f>SUM(D9)</f>
        <v>0</v>
      </c>
      <c r="E39" s="25">
        <f>SUM(E9+E27)</f>
        <v>0</v>
      </c>
      <c r="F39" s="25">
        <f>SUM(F9)</f>
        <v>193</v>
      </c>
      <c r="G39" s="26"/>
      <c r="H39" s="25">
        <v>0</v>
      </c>
      <c r="I39" s="25"/>
      <c r="J39" s="48"/>
      <c r="K39" s="49"/>
      <c r="L39" s="132"/>
      <c r="M39" s="49"/>
      <c r="N39" s="49"/>
      <c r="O39" s="49"/>
    </row>
    <row r="40" spans="1:15" ht="13.5">
      <c r="A40" s="49"/>
      <c r="B40" s="128" t="s">
        <v>60</v>
      </c>
      <c r="C40" s="27">
        <f>C29</f>
        <v>0</v>
      </c>
      <c r="D40" s="27">
        <f>D29</f>
        <v>0</v>
      </c>
      <c r="E40" s="27">
        <f>E29</f>
        <v>0</v>
      </c>
      <c r="F40" s="25">
        <f>F29</f>
        <v>0</v>
      </c>
      <c r="G40" s="48">
        <f>G29</f>
        <v>0</v>
      </c>
      <c r="H40" s="25">
        <f>H29</f>
        <v>0</v>
      </c>
      <c r="I40" s="133"/>
      <c r="J40" s="133"/>
      <c r="K40" s="133"/>
      <c r="L40" s="134"/>
      <c r="M40" s="49"/>
      <c r="N40" s="49"/>
      <c r="O40" s="49"/>
    </row>
    <row r="41" spans="1:15" ht="13.5">
      <c r="A41" s="49"/>
      <c r="B41" s="128" t="s">
        <v>61</v>
      </c>
      <c r="C41" s="135"/>
      <c r="D41" s="136">
        <f>SUM(D10)</f>
        <v>0</v>
      </c>
      <c r="E41" s="135"/>
      <c r="F41" s="25">
        <f>F10</f>
        <v>0</v>
      </c>
      <c r="G41" s="137"/>
      <c r="H41" s="25">
        <f>H10</f>
        <v>0</v>
      </c>
      <c r="I41" s="132"/>
      <c r="J41" s="132"/>
      <c r="K41" s="132"/>
      <c r="L41" s="138"/>
      <c r="M41" s="49"/>
      <c r="N41" s="49"/>
      <c r="O41" s="49"/>
    </row>
    <row r="42" spans="1:14" ht="13.5">
      <c r="A42" s="139"/>
      <c r="B42" s="140"/>
      <c r="C42" s="141"/>
      <c r="D42" s="141"/>
      <c r="E42" s="141"/>
      <c r="F42" s="142"/>
      <c r="G42" s="143"/>
      <c r="H42" s="144"/>
      <c r="I42" s="145"/>
      <c r="J42" s="145"/>
      <c r="K42" s="145"/>
      <c r="L42" s="146"/>
      <c r="M42" s="139"/>
      <c r="N42" s="139"/>
    </row>
    <row r="43" spans="1:14" ht="13.5">
      <c r="A43" s="139"/>
      <c r="B43" s="147"/>
      <c r="C43" s="148"/>
      <c r="D43" s="148"/>
      <c r="E43" s="148"/>
      <c r="F43" s="148"/>
      <c r="G43" s="148"/>
      <c r="H43" s="150"/>
      <c r="I43" s="151"/>
      <c r="J43" s="148"/>
      <c r="K43" s="148"/>
      <c r="L43" s="146"/>
      <c r="M43" s="139"/>
      <c r="N43" s="139"/>
    </row>
    <row r="44" spans="1:14" ht="13.5">
      <c r="A44" s="139"/>
      <c r="B44" s="152" t="s">
        <v>62</v>
      </c>
      <c r="C44" s="153"/>
      <c r="D44" s="153"/>
      <c r="E44" s="153"/>
      <c r="H44" s="154" t="s">
        <v>63</v>
      </c>
      <c r="J44" s="155"/>
      <c r="K44" s="155"/>
      <c r="L44" s="155"/>
      <c r="M44" s="139"/>
      <c r="N44" s="139"/>
    </row>
    <row r="45" spans="1:14" ht="13.5">
      <c r="A45" s="139"/>
      <c r="B45" s="156"/>
      <c r="C45" s="156"/>
      <c r="D45" s="156"/>
      <c r="E45" s="155"/>
      <c r="F45" s="155"/>
      <c r="H45" s="155"/>
      <c r="I45" s="155"/>
      <c r="J45" s="155"/>
      <c r="K45" s="155"/>
      <c r="L45" s="155"/>
      <c r="M45" s="139"/>
      <c r="N45" s="139"/>
    </row>
    <row r="46" spans="2:12" ht="13.5">
      <c r="B46" s="157"/>
      <c r="C46" s="157"/>
      <c r="D46" s="157"/>
      <c r="E46" s="154"/>
      <c r="F46" s="154"/>
      <c r="H46" s="154"/>
      <c r="I46" s="154"/>
      <c r="J46" s="154"/>
      <c r="K46" s="154"/>
      <c r="L46" s="154"/>
    </row>
    <row r="47" spans="2:15" ht="13.5">
      <c r="B47" s="152" t="s">
        <v>64</v>
      </c>
      <c r="C47" s="157"/>
      <c r="D47" s="157"/>
      <c r="E47" s="154"/>
      <c r="F47" s="154"/>
      <c r="H47" s="154" t="s">
        <v>65</v>
      </c>
      <c r="I47" s="154"/>
      <c r="J47" s="154"/>
      <c r="K47" s="154"/>
      <c r="L47" s="154"/>
      <c r="O47" s="1" t="s">
        <v>66</v>
      </c>
    </row>
    <row r="50" spans="2:3" ht="12.75">
      <c r="B50" s="158" t="s">
        <v>67</v>
      </c>
      <c r="C50"/>
    </row>
    <row r="51" spans="2:3" ht="12.75">
      <c r="B51" s="158" t="s">
        <v>68</v>
      </c>
      <c r="C51"/>
    </row>
    <row r="52" spans="2:3" ht="12.75">
      <c r="B52" s="158" t="s">
        <v>69</v>
      </c>
      <c r="C52"/>
    </row>
    <row r="53" spans="2:3" ht="12.75">
      <c r="B53" s="158" t="s">
        <v>70</v>
      </c>
      <c r="C53"/>
    </row>
    <row r="54" spans="2:3" ht="12.75">
      <c r="B54" s="158" t="s">
        <v>71</v>
      </c>
      <c r="C54"/>
    </row>
    <row r="55" spans="2:3" ht="12.75">
      <c r="B55" s="159"/>
      <c r="C55"/>
    </row>
    <row r="56" spans="2:3" ht="12.75">
      <c r="B56" s="158" t="s">
        <v>72</v>
      </c>
      <c r="C56"/>
    </row>
    <row r="57" spans="2:3" ht="12.75">
      <c r="B57" s="158" t="s">
        <v>73</v>
      </c>
      <c r="C57"/>
    </row>
    <row r="58" spans="2:3" ht="12.75">
      <c r="B58" s="158" t="s">
        <v>74</v>
      </c>
      <c r="C58"/>
    </row>
    <row r="59" spans="2:3" ht="12.75">
      <c r="B59" s="158" t="s">
        <v>75</v>
      </c>
      <c r="C59"/>
    </row>
    <row r="60" spans="2:3" ht="12.75">
      <c r="B60" s="160" t="s">
        <v>76</v>
      </c>
      <c r="C60"/>
    </row>
    <row r="61" spans="2:3" ht="12.75">
      <c r="B61" s="159"/>
      <c r="C61"/>
    </row>
    <row r="62" spans="2:3" ht="12.75">
      <c r="B62" s="161" t="s">
        <v>77</v>
      </c>
      <c r="C62"/>
    </row>
    <row r="63" spans="2:3" ht="12.75">
      <c r="B63" s="161"/>
      <c r="C63"/>
    </row>
    <row r="64" spans="2:3" ht="12.75">
      <c r="B64" s="162" t="s">
        <v>78</v>
      </c>
      <c r="C64"/>
    </row>
    <row r="65" spans="2:3" ht="12.75">
      <c r="B65" s="163" t="s">
        <v>79</v>
      </c>
      <c r="C65"/>
    </row>
    <row r="66" spans="2:3" ht="12.75">
      <c r="B66" s="163" t="s">
        <v>80</v>
      </c>
      <c r="C66"/>
    </row>
    <row r="67" spans="2:3" ht="12.75">
      <c r="B67" s="163" t="s">
        <v>81</v>
      </c>
      <c r="C67"/>
    </row>
  </sheetData>
  <sheetProtection selectLockedCells="1" selectUnlockedCells="1"/>
  <mergeCells count="6">
    <mergeCell ref="C5:D5"/>
    <mergeCell ref="E5:F5"/>
    <mergeCell ref="G5:H5"/>
    <mergeCell ref="I5:J5"/>
    <mergeCell ref="K5:L5"/>
    <mergeCell ref="M5:N5"/>
  </mergeCells>
  <printOptions/>
  <pageMargins left="0.2361111111111111" right="0.15763888888888888" top="0.27569444444444446" bottom="0.19652777777777777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7">
      <selection activeCell="J19" sqref="J19"/>
    </sheetView>
  </sheetViews>
  <sheetFormatPr defaultColWidth="9.140625" defaultRowHeight="12.75"/>
  <cols>
    <col min="1" max="1" width="6.57421875" style="1" customWidth="1"/>
    <col min="2" max="2" width="81.00390625" style="1" customWidth="1"/>
    <col min="3" max="3" width="9.57421875" style="1" customWidth="1"/>
    <col min="4" max="4" width="8.140625" style="1" customWidth="1"/>
    <col min="5" max="5" width="8.00390625" style="1" customWidth="1"/>
    <col min="6" max="6" width="7.7109375" style="1" customWidth="1"/>
    <col min="7" max="8" width="11.00390625" style="1" customWidth="1"/>
    <col min="9" max="9" width="6.57421875" style="1" customWidth="1"/>
    <col min="10" max="10" width="9.140625" style="1" customWidth="1"/>
    <col min="11" max="11" width="6.8515625" style="1" customWidth="1"/>
    <col min="12" max="12" width="7.28125" style="1" customWidth="1"/>
    <col min="13" max="13" width="5.57421875" style="1" customWidth="1"/>
    <col min="14" max="14" width="6.28125" style="1" customWidth="1"/>
    <col min="15" max="15" width="10.28125" style="1" customWidth="1"/>
    <col min="16" max="16384" width="9.140625" style="1" customWidth="1"/>
  </cols>
  <sheetData>
    <row r="1" spans="2:9" ht="12.75">
      <c r="B1" s="2"/>
      <c r="C1" s="3" t="s">
        <v>0</v>
      </c>
      <c r="D1" s="3"/>
      <c r="E1" s="3"/>
      <c r="F1" s="3"/>
      <c r="G1" s="4"/>
      <c r="H1" s="5"/>
      <c r="I1" s="5"/>
    </row>
    <row r="2" spans="3:9" ht="13.5">
      <c r="C2" s="6" t="s">
        <v>1</v>
      </c>
      <c r="D2" s="7"/>
      <c r="E2" s="7"/>
      <c r="F2" s="7"/>
      <c r="G2" s="5"/>
      <c r="H2" s="5"/>
      <c r="I2" s="5"/>
    </row>
    <row r="3" spans="3:9" ht="12.75">
      <c r="C3" s="7" t="s">
        <v>108</v>
      </c>
      <c r="D3" s="7"/>
      <c r="E3" s="7"/>
      <c r="F3" s="7"/>
      <c r="G3" s="5"/>
      <c r="H3" s="5"/>
      <c r="I3" s="5"/>
    </row>
    <row r="4" spans="6:9" ht="12.75">
      <c r="F4" s="7"/>
      <c r="G4" s="7"/>
      <c r="H4" s="7"/>
      <c r="I4" s="7"/>
    </row>
    <row r="5" spans="1:15" ht="39" customHeight="1">
      <c r="A5" s="8" t="s">
        <v>3</v>
      </c>
      <c r="B5" s="9" t="s">
        <v>4</v>
      </c>
      <c r="C5" s="9" t="s">
        <v>5</v>
      </c>
      <c r="D5" s="9"/>
      <c r="E5" s="9" t="s">
        <v>6</v>
      </c>
      <c r="F5" s="9"/>
      <c r="G5" s="8" t="s">
        <v>7</v>
      </c>
      <c r="H5" s="8"/>
      <c r="I5" s="8" t="s">
        <v>8</v>
      </c>
      <c r="J5" s="8"/>
      <c r="K5" s="8" t="s">
        <v>9</v>
      </c>
      <c r="L5" s="8"/>
      <c r="M5" s="9" t="s">
        <v>10</v>
      </c>
      <c r="N5" s="9"/>
      <c r="O5" s="10" t="s">
        <v>11</v>
      </c>
    </row>
    <row r="6" spans="1:15" ht="23.25" customHeight="1">
      <c r="A6" s="11"/>
      <c r="B6" s="11"/>
      <c r="C6" s="12" t="s">
        <v>12</v>
      </c>
      <c r="D6" s="13" t="s">
        <v>13</v>
      </c>
      <c r="E6" s="14" t="s">
        <v>12</v>
      </c>
      <c r="F6" s="13" t="s">
        <v>13</v>
      </c>
      <c r="G6" s="14" t="s">
        <v>12</v>
      </c>
      <c r="H6" s="13" t="s">
        <v>13</v>
      </c>
      <c r="I6" s="12" t="s">
        <v>14</v>
      </c>
      <c r="J6" s="13" t="s">
        <v>13</v>
      </c>
      <c r="K6" s="14" t="s">
        <v>15</v>
      </c>
      <c r="L6" s="13" t="s">
        <v>13</v>
      </c>
      <c r="M6" s="14" t="s">
        <v>15</v>
      </c>
      <c r="N6" s="13" t="s">
        <v>13</v>
      </c>
      <c r="O6" s="15"/>
    </row>
    <row r="7" spans="1:15" ht="17.25" customHeight="1">
      <c r="A7" s="16" t="s">
        <v>16</v>
      </c>
      <c r="B7" s="17" t="s">
        <v>98</v>
      </c>
      <c r="C7" s="18">
        <f>SUM(C8+C9)</f>
        <v>148</v>
      </c>
      <c r="D7" s="18">
        <f>SUM(D8+D9+D10)</f>
        <v>13</v>
      </c>
      <c r="E7" s="18">
        <f>SUM(E8+E9)</f>
        <v>7990</v>
      </c>
      <c r="F7" s="18">
        <f>SUM(F8+F9+F10)</f>
        <v>775</v>
      </c>
      <c r="G7" s="18">
        <f>SUM(G8+G9)</f>
        <v>697884</v>
      </c>
      <c r="H7" s="19">
        <f>SUM(H8+H9+H10)</f>
        <v>83100</v>
      </c>
      <c r="I7" s="18"/>
      <c r="J7" s="20"/>
      <c r="K7" s="21"/>
      <c r="L7" s="22"/>
      <c r="M7" s="21"/>
      <c r="N7" s="22"/>
      <c r="O7" s="23"/>
    </row>
    <row r="8" spans="1:15" ht="17.25" customHeight="1">
      <c r="A8" s="10"/>
      <c r="B8" s="24" t="s">
        <v>18</v>
      </c>
      <c r="C8" s="25">
        <f>SUM(C12+C16+C20)</f>
        <v>148</v>
      </c>
      <c r="D8" s="25">
        <f>SUM(D12+D16+D20)</f>
        <v>13</v>
      </c>
      <c r="E8" s="25">
        <f>SUM(E12+E16+E20)</f>
        <v>7990</v>
      </c>
      <c r="F8" s="25">
        <f>SUM(F12+F16+F20)</f>
        <v>696</v>
      </c>
      <c r="G8" s="25">
        <f>SUM(G12+G16+G20)</f>
        <v>697884</v>
      </c>
      <c r="H8" s="26">
        <f>SUM(H12+H16+H18+H20)</f>
        <v>83100</v>
      </c>
      <c r="I8" s="27"/>
      <c r="J8" s="28"/>
      <c r="K8" s="29"/>
      <c r="L8" s="30"/>
      <c r="M8" s="29"/>
      <c r="N8" s="30"/>
      <c r="O8" s="31"/>
    </row>
    <row r="9" spans="1:15" ht="17.25" customHeight="1">
      <c r="A9" s="10"/>
      <c r="B9" s="24" t="s">
        <v>19</v>
      </c>
      <c r="C9" s="25">
        <f>SUM(C13+C17+C21+C23)</f>
        <v>0</v>
      </c>
      <c r="D9" s="25">
        <f>SUM(D13+D17+D18+D21+D23+D22)</f>
        <v>0</v>
      </c>
      <c r="E9" s="25">
        <f>SUM(E13+E17+E21+E23)</f>
        <v>0</v>
      </c>
      <c r="F9" s="25">
        <f>SUM(F13+F17+F18+F21+F23)</f>
        <v>79</v>
      </c>
      <c r="G9" s="25">
        <f>SUM(G13+G17+G21+G23)</f>
        <v>0</v>
      </c>
      <c r="H9" s="26">
        <f>SUM(H13+H17+H21+H23)</f>
        <v>0</v>
      </c>
      <c r="I9" s="32"/>
      <c r="J9" s="30"/>
      <c r="K9" s="29"/>
      <c r="L9" s="30"/>
      <c r="M9" s="29"/>
      <c r="N9" s="30"/>
      <c r="O9" s="31"/>
    </row>
    <row r="10" spans="1:15" ht="17.25" customHeight="1">
      <c r="A10" s="33"/>
      <c r="B10" s="34" t="s">
        <v>20</v>
      </c>
      <c r="C10" s="35"/>
      <c r="D10" s="25">
        <f>D14</f>
        <v>0</v>
      </c>
      <c r="E10" s="35"/>
      <c r="F10" s="35">
        <f>F22+F14</f>
        <v>0</v>
      </c>
      <c r="G10" s="35"/>
      <c r="H10" s="36">
        <f>H22+H14</f>
        <v>0</v>
      </c>
      <c r="I10" s="37"/>
      <c r="J10" s="38"/>
      <c r="K10" s="39"/>
      <c r="L10" s="38"/>
      <c r="M10" s="39"/>
      <c r="N10" s="38"/>
      <c r="O10" s="40"/>
    </row>
    <row r="11" spans="1:15" ht="18">
      <c r="A11" s="41" t="s">
        <v>21</v>
      </c>
      <c r="B11" s="42" t="s">
        <v>22</v>
      </c>
      <c r="C11" s="43">
        <f>SUM(C12+C13+C14)</f>
        <v>22</v>
      </c>
      <c r="D11" s="43">
        <f>SUM(D12+D13+D14)</f>
        <v>0</v>
      </c>
      <c r="E11" s="43">
        <f>SUM(E12+E13)</f>
        <v>4840</v>
      </c>
      <c r="F11" s="43">
        <f>SUM(F12+F13+F14)</f>
        <v>0</v>
      </c>
      <c r="G11" s="43">
        <f>SUM(G12+G13)</f>
        <v>351384</v>
      </c>
      <c r="H11" s="44">
        <f>SUM(H12+H13+H14)</f>
        <v>0</v>
      </c>
      <c r="I11" s="45">
        <f>E11/(C11*422)*100</f>
        <v>52.13270142180095</v>
      </c>
      <c r="J11" s="45" t="e">
        <f>F11/(D11*422)*100</f>
        <v>#DIV/0!</v>
      </c>
      <c r="K11" s="46"/>
      <c r="L11" s="46"/>
      <c r="M11" s="46"/>
      <c r="N11" s="46"/>
      <c r="O11" s="46"/>
    </row>
    <row r="12" spans="1:15" ht="13.5">
      <c r="A12" s="47" t="s">
        <v>23</v>
      </c>
      <c r="B12" s="24" t="s">
        <v>18</v>
      </c>
      <c r="C12" s="25">
        <v>22</v>
      </c>
      <c r="D12" s="25"/>
      <c r="E12" s="25">
        <v>4840</v>
      </c>
      <c r="F12" s="25"/>
      <c r="G12" s="26">
        <v>351384</v>
      </c>
      <c r="H12" s="26"/>
      <c r="I12" s="27"/>
      <c r="J12" s="48"/>
      <c r="K12" s="49"/>
      <c r="L12" s="49"/>
      <c r="M12" s="49"/>
      <c r="N12" s="49"/>
      <c r="O12" s="49"/>
    </row>
    <row r="13" spans="1:15" ht="13.5">
      <c r="A13" s="50" t="s">
        <v>24</v>
      </c>
      <c r="B13" s="51" t="s">
        <v>19</v>
      </c>
      <c r="C13" s="52"/>
      <c r="D13" s="52"/>
      <c r="E13" s="52"/>
      <c r="F13" s="52"/>
      <c r="G13" s="53"/>
      <c r="H13" s="53"/>
      <c r="I13" s="54"/>
      <c r="J13" s="55"/>
      <c r="K13" s="56"/>
      <c r="L13" s="56"/>
      <c r="M13" s="56"/>
      <c r="N13" s="56"/>
      <c r="O13" s="56"/>
    </row>
    <row r="14" spans="1:15" ht="14.25">
      <c r="A14" s="47" t="s">
        <v>25</v>
      </c>
      <c r="B14" s="24" t="s">
        <v>26</v>
      </c>
      <c r="C14" s="57"/>
      <c r="D14" s="57"/>
      <c r="E14" s="57"/>
      <c r="F14" s="57"/>
      <c r="G14" s="58"/>
      <c r="H14" s="58"/>
      <c r="I14" s="59"/>
      <c r="J14" s="60"/>
      <c r="K14" s="61"/>
      <c r="L14" s="61"/>
      <c r="M14" s="61"/>
      <c r="N14" s="61"/>
      <c r="O14" s="61"/>
    </row>
    <row r="15" spans="1:15" ht="15" customHeight="1">
      <c r="A15" s="62" t="s">
        <v>27</v>
      </c>
      <c r="B15" s="63" t="s">
        <v>28</v>
      </c>
      <c r="C15" s="64">
        <f>SUM(C16+C17+C18)</f>
        <v>0</v>
      </c>
      <c r="D15" s="64">
        <f>SUM(D16+D17+D18)</f>
        <v>0</v>
      </c>
      <c r="E15" s="64">
        <f>SUM(E16+E17+E18)</f>
        <v>0</v>
      </c>
      <c r="F15" s="64">
        <f>SUM(F16+F17+F18)</f>
        <v>0</v>
      </c>
      <c r="G15" s="64">
        <f>SUM(G16+G17+G18)</f>
        <v>0</v>
      </c>
      <c r="H15" s="65">
        <f>SUM(H16+H17+H18)</f>
        <v>0</v>
      </c>
      <c r="I15" s="66">
        <f>E15/(15*496)*100</f>
        <v>0</v>
      </c>
      <c r="J15" s="66"/>
      <c r="K15" s="67"/>
      <c r="L15" s="67"/>
      <c r="M15" s="67"/>
      <c r="N15" s="67"/>
      <c r="O15" s="67"/>
    </row>
    <row r="16" spans="1:15" ht="13.5">
      <c r="A16" s="47" t="s">
        <v>29</v>
      </c>
      <c r="B16" s="24" t="s">
        <v>30</v>
      </c>
      <c r="C16" s="25"/>
      <c r="D16" s="25"/>
      <c r="E16" s="25"/>
      <c r="F16" s="25"/>
      <c r="G16" s="26"/>
      <c r="H16" s="26"/>
      <c r="I16" s="27"/>
      <c r="J16" s="48"/>
      <c r="K16" s="49"/>
      <c r="L16" s="49"/>
      <c r="M16" s="49"/>
      <c r="N16" s="49"/>
      <c r="O16" s="49"/>
    </row>
    <row r="17" spans="1:15" ht="13.5">
      <c r="A17" s="50" t="s">
        <v>31</v>
      </c>
      <c r="B17" s="51" t="s">
        <v>32</v>
      </c>
      <c r="C17" s="52"/>
      <c r="D17" s="52"/>
      <c r="E17" s="52"/>
      <c r="F17" s="52"/>
      <c r="G17" s="53"/>
      <c r="H17" s="53"/>
      <c r="I17" s="54"/>
      <c r="J17" s="55"/>
      <c r="K17" s="56"/>
      <c r="L17" s="56"/>
      <c r="M17" s="56"/>
      <c r="N17" s="56"/>
      <c r="O17" s="56"/>
    </row>
    <row r="18" spans="1:15" ht="14.25">
      <c r="A18" s="50" t="s">
        <v>33</v>
      </c>
      <c r="B18" s="51" t="s">
        <v>34</v>
      </c>
      <c r="C18" s="52"/>
      <c r="D18" s="52"/>
      <c r="E18" s="52"/>
      <c r="F18" s="52"/>
      <c r="G18" s="53"/>
      <c r="H18" s="53"/>
      <c r="I18" s="54"/>
      <c r="J18" s="55"/>
      <c r="K18" s="56"/>
      <c r="L18" s="56"/>
      <c r="M18" s="56"/>
      <c r="N18" s="56"/>
      <c r="O18" s="56"/>
    </row>
    <row r="19" spans="1:15" ht="18">
      <c r="A19" s="68">
        <v>3</v>
      </c>
      <c r="B19" s="69" t="s">
        <v>35</v>
      </c>
      <c r="C19" s="70">
        <f>SUM(C20+C21+C22)</f>
        <v>126</v>
      </c>
      <c r="D19" s="70">
        <f>SUM(D20+D21+D22)</f>
        <v>13</v>
      </c>
      <c r="E19" s="70">
        <f>SUM(E20+E21+E22)</f>
        <v>3150</v>
      </c>
      <c r="F19" s="70">
        <f>SUM(F20+F21+F22)</f>
        <v>775</v>
      </c>
      <c r="G19" s="70">
        <f>SUM(G20+G21+G22)</f>
        <v>346500</v>
      </c>
      <c r="H19" s="71">
        <f>SUM(H20+H21+H22)</f>
        <v>83100</v>
      </c>
      <c r="I19" s="72">
        <f>E19/(C19*60)*100</f>
        <v>41.66666666666667</v>
      </c>
      <c r="J19" s="72">
        <f>F19/(D19*50)*100</f>
        <v>119.23076923076923</v>
      </c>
      <c r="K19" s="73"/>
      <c r="L19" s="73"/>
      <c r="M19" s="73"/>
      <c r="N19" s="73"/>
      <c r="O19" s="73"/>
    </row>
    <row r="20" spans="1:15" ht="13.5">
      <c r="A20" s="50" t="s">
        <v>36</v>
      </c>
      <c r="B20" s="24" t="s">
        <v>18</v>
      </c>
      <c r="C20" s="25">
        <v>126</v>
      </c>
      <c r="D20" s="25">
        <v>13</v>
      </c>
      <c r="E20" s="25">
        <v>3150</v>
      </c>
      <c r="F20" s="25">
        <v>696</v>
      </c>
      <c r="G20" s="26">
        <v>346500</v>
      </c>
      <c r="H20" s="26">
        <v>83100</v>
      </c>
      <c r="I20" s="27"/>
      <c r="J20" s="48"/>
      <c r="K20" s="49"/>
      <c r="L20" s="49"/>
      <c r="M20" s="49"/>
      <c r="N20" s="49"/>
      <c r="O20" s="49"/>
    </row>
    <row r="21" spans="1:15" ht="13.5">
      <c r="A21" s="50" t="s">
        <v>37</v>
      </c>
      <c r="B21" s="51" t="s">
        <v>19</v>
      </c>
      <c r="C21" s="52"/>
      <c r="D21" s="52"/>
      <c r="E21" s="52"/>
      <c r="F21" s="52">
        <v>79</v>
      </c>
      <c r="G21" s="53"/>
      <c r="H21" s="53"/>
      <c r="I21" s="54"/>
      <c r="J21" s="55"/>
      <c r="K21" s="56"/>
      <c r="L21" s="56"/>
      <c r="M21" s="56"/>
      <c r="N21" s="56"/>
      <c r="O21" s="56"/>
    </row>
    <row r="22" spans="1:15" ht="14.25">
      <c r="A22" s="74" t="s">
        <v>38</v>
      </c>
      <c r="B22" s="75" t="s">
        <v>26</v>
      </c>
      <c r="C22" s="57"/>
      <c r="D22" s="57"/>
      <c r="E22" s="57"/>
      <c r="F22" s="57"/>
      <c r="G22" s="58"/>
      <c r="H22" s="58"/>
      <c r="I22" s="59"/>
      <c r="J22" s="60"/>
      <c r="K22" s="61"/>
      <c r="L22" s="61"/>
      <c r="M22" s="61"/>
      <c r="N22" s="61"/>
      <c r="O22" s="61"/>
    </row>
    <row r="23" spans="1:15" ht="18">
      <c r="A23" s="76">
        <v>4</v>
      </c>
      <c r="B23" s="77" t="s">
        <v>39</v>
      </c>
      <c r="C23" s="78"/>
      <c r="D23" s="78"/>
      <c r="E23" s="78"/>
      <c r="F23" s="78"/>
      <c r="G23" s="79"/>
      <c r="H23" s="79"/>
      <c r="I23" s="80"/>
      <c r="J23" s="81"/>
      <c r="K23" s="82"/>
      <c r="L23" s="82"/>
      <c r="M23" s="82"/>
      <c r="N23" s="82"/>
      <c r="O23" s="82"/>
    </row>
    <row r="24" spans="1:15" ht="15.75">
      <c r="A24" s="83"/>
      <c r="B24" s="84"/>
      <c r="C24" s="85"/>
      <c r="D24" s="85"/>
      <c r="E24" s="85"/>
      <c r="F24" s="85"/>
      <c r="G24" s="86"/>
      <c r="H24" s="86"/>
      <c r="I24" s="87"/>
      <c r="J24" s="88"/>
      <c r="K24" s="89"/>
      <c r="L24" s="89"/>
      <c r="M24" s="89"/>
      <c r="N24" s="89"/>
      <c r="O24" s="89"/>
    </row>
    <row r="25" spans="1:15" ht="18">
      <c r="A25" s="90" t="s">
        <v>40</v>
      </c>
      <c r="B25" s="17" t="s">
        <v>41</v>
      </c>
      <c r="C25" s="18">
        <f>SUM(C26+C27+C28)</f>
        <v>0</v>
      </c>
      <c r="D25" s="18">
        <f>SUM(D26+D27+D28)</f>
        <v>0</v>
      </c>
      <c r="E25" s="18">
        <f>SUM(E26+E27+E28)</f>
        <v>0</v>
      </c>
      <c r="F25" s="18">
        <f>SUM(F26+F27+F28)</f>
        <v>0</v>
      </c>
      <c r="G25" s="19">
        <f>SUM(G26+G27+G28)</f>
        <v>0</v>
      </c>
      <c r="H25" s="19">
        <f>SUM(H26+H27+H28)</f>
        <v>0</v>
      </c>
      <c r="I25" s="43"/>
      <c r="J25" s="91"/>
      <c r="K25" s="46"/>
      <c r="L25" s="46"/>
      <c r="M25" s="46"/>
      <c r="N25" s="46"/>
      <c r="O25" s="46"/>
    </row>
    <row r="26" spans="1:15" ht="15">
      <c r="A26" s="50" t="s">
        <v>42</v>
      </c>
      <c r="B26" s="24" t="s">
        <v>109</v>
      </c>
      <c r="C26" s="52"/>
      <c r="D26" s="52"/>
      <c r="E26" s="92"/>
      <c r="F26" s="93"/>
      <c r="G26" s="53"/>
      <c r="H26" s="53"/>
      <c r="I26" s="54"/>
      <c r="J26" s="55"/>
      <c r="K26" s="56"/>
      <c r="L26" s="56"/>
      <c r="M26" s="56"/>
      <c r="N26" s="56"/>
      <c r="O26" s="56"/>
    </row>
    <row r="27" spans="1:15" ht="13.5">
      <c r="A27" s="50" t="s">
        <v>44</v>
      </c>
      <c r="B27" s="51" t="s">
        <v>101</v>
      </c>
      <c r="C27" s="54"/>
      <c r="D27" s="94"/>
      <c r="E27" s="95"/>
      <c r="F27" s="95"/>
      <c r="G27" s="96"/>
      <c r="H27" s="96"/>
      <c r="I27" s="54"/>
      <c r="J27" s="55"/>
      <c r="K27" s="56"/>
      <c r="L27" s="56"/>
      <c r="M27" s="56"/>
      <c r="N27" s="56"/>
      <c r="O27" s="56"/>
    </row>
    <row r="28" spans="1:15" ht="14.25">
      <c r="A28" s="50" t="s">
        <v>46</v>
      </c>
      <c r="B28" s="51" t="s">
        <v>47</v>
      </c>
      <c r="C28" s="54"/>
      <c r="D28" s="94"/>
      <c r="E28" s="94"/>
      <c r="F28" s="94"/>
      <c r="G28" s="96"/>
      <c r="H28" s="96"/>
      <c r="I28" s="54"/>
      <c r="J28" s="55"/>
      <c r="K28" s="56"/>
      <c r="L28" s="56"/>
      <c r="M28" s="56"/>
      <c r="N28" s="56"/>
      <c r="O28" s="56"/>
    </row>
    <row r="29" spans="1:15" ht="18">
      <c r="A29" s="90" t="s">
        <v>48</v>
      </c>
      <c r="B29" s="97" t="s">
        <v>49</v>
      </c>
      <c r="C29" s="18">
        <f>SUM(C30:C33)</f>
        <v>0</v>
      </c>
      <c r="D29" s="18">
        <f>SUM(D30:D33)</f>
        <v>0</v>
      </c>
      <c r="E29" s="98">
        <f>SUM(E30:E33)</f>
        <v>0</v>
      </c>
      <c r="F29" s="18">
        <f>SUM(F30:F33)</f>
        <v>0</v>
      </c>
      <c r="G29" s="19">
        <f>SUM(G30:G33)</f>
        <v>0</v>
      </c>
      <c r="H29" s="19">
        <f>SUM(H30:H33)</f>
        <v>0</v>
      </c>
      <c r="I29" s="18"/>
      <c r="J29" s="42"/>
      <c r="K29" s="46"/>
      <c r="L29" s="46"/>
      <c r="M29" s="46"/>
      <c r="N29" s="46"/>
      <c r="O29" s="46"/>
    </row>
    <row r="30" spans="1:15" ht="18">
      <c r="A30" s="99"/>
      <c r="B30" s="164" t="s">
        <v>107</v>
      </c>
      <c r="C30" s="101"/>
      <c r="D30" s="102"/>
      <c r="E30" s="101"/>
      <c r="F30" s="102"/>
      <c r="G30" s="103"/>
      <c r="H30" s="103"/>
      <c r="I30" s="102"/>
      <c r="J30" s="100"/>
      <c r="K30" s="104"/>
      <c r="L30" s="104"/>
      <c r="M30" s="104"/>
      <c r="N30" s="104"/>
      <c r="O30" s="104"/>
    </row>
    <row r="31" spans="1:15" ht="18">
      <c r="A31" s="105"/>
      <c r="B31" s="164" t="s">
        <v>102</v>
      </c>
      <c r="C31" s="102"/>
      <c r="D31" s="101"/>
      <c r="E31" s="102"/>
      <c r="F31" s="102"/>
      <c r="G31" s="103"/>
      <c r="H31" s="103"/>
      <c r="I31" s="102"/>
      <c r="J31" s="100"/>
      <c r="K31" s="104"/>
      <c r="L31" s="104"/>
      <c r="M31" s="104"/>
      <c r="N31" s="104"/>
      <c r="O31" s="104"/>
    </row>
    <row r="32" spans="1:15" ht="18">
      <c r="A32" s="105"/>
      <c r="B32" s="164" t="s">
        <v>92</v>
      </c>
      <c r="C32" s="102"/>
      <c r="D32" s="101"/>
      <c r="E32" s="102"/>
      <c r="F32" s="102"/>
      <c r="G32" s="103"/>
      <c r="H32" s="103"/>
      <c r="I32" s="102"/>
      <c r="J32" s="100"/>
      <c r="K32" s="104"/>
      <c r="L32" s="104"/>
      <c r="M32" s="104"/>
      <c r="N32" s="104"/>
      <c r="O32" s="104"/>
    </row>
    <row r="33" spans="1:15" ht="21" customHeight="1">
      <c r="A33" s="106"/>
      <c r="B33" s="107" t="s">
        <v>53</v>
      </c>
      <c r="C33" s="108"/>
      <c r="D33" s="108"/>
      <c r="E33" s="108"/>
      <c r="F33" s="108"/>
      <c r="G33" s="109"/>
      <c r="H33" s="109"/>
      <c r="I33" s="108"/>
      <c r="J33" s="110"/>
      <c r="K33" s="111"/>
      <c r="L33" s="112"/>
      <c r="M33" s="111"/>
      <c r="N33" s="111"/>
      <c r="O33" s="111"/>
    </row>
    <row r="34" spans="1:15" ht="18">
      <c r="A34" s="113" t="s">
        <v>54</v>
      </c>
      <c r="B34" s="114" t="s">
        <v>55</v>
      </c>
      <c r="C34" s="115"/>
      <c r="D34" s="115"/>
      <c r="E34" s="115"/>
      <c r="F34" s="115"/>
      <c r="G34" s="116"/>
      <c r="H34" s="116"/>
      <c r="I34" s="117"/>
      <c r="J34" s="118"/>
      <c r="K34" s="104"/>
      <c r="L34" s="119"/>
      <c r="M34" s="120"/>
      <c r="N34" s="120"/>
      <c r="O34" s="104"/>
    </row>
    <row r="35" spans="1:15" ht="14.25">
      <c r="A35" s="87"/>
      <c r="B35" s="121"/>
      <c r="C35" s="122"/>
      <c r="D35" s="122"/>
      <c r="E35" s="122"/>
      <c r="F35" s="122"/>
      <c r="G35" s="86"/>
      <c r="H35" s="86"/>
      <c r="I35" s="87"/>
      <c r="J35" s="88"/>
      <c r="K35" s="89"/>
      <c r="L35" s="123"/>
      <c r="M35" s="124"/>
      <c r="N35" s="124"/>
      <c r="O35" s="89"/>
    </row>
    <row r="36" spans="1:15" ht="15.75">
      <c r="A36" s="46"/>
      <c r="B36" s="91" t="s">
        <v>56</v>
      </c>
      <c r="C36" s="125">
        <f>SUM(C7+C25+C29+C34+C30)</f>
        <v>148</v>
      </c>
      <c r="D36" s="125">
        <f>SUM(D7+D25+D29+D34)</f>
        <v>13</v>
      </c>
      <c r="E36" s="125">
        <f>SUM(E7+E25+E29+E30)</f>
        <v>7990</v>
      </c>
      <c r="F36" s="125">
        <f>SUM(F7+F25+F29+F34)</f>
        <v>775</v>
      </c>
      <c r="G36" s="126">
        <f>SUM(G7+G25+G29+G34)</f>
        <v>697884</v>
      </c>
      <c r="H36" s="126">
        <f>SUM(H7+H25+H29+H30+H33+H34)</f>
        <v>83100</v>
      </c>
      <c r="I36" s="18"/>
      <c r="J36" s="20"/>
      <c r="K36" s="46"/>
      <c r="L36" s="127"/>
      <c r="M36" s="45">
        <v>35</v>
      </c>
      <c r="N36" s="45">
        <v>31.5</v>
      </c>
      <c r="O36" s="46"/>
    </row>
    <row r="37" spans="1:15" ht="14.25">
      <c r="A37" s="49"/>
      <c r="B37" s="128" t="s">
        <v>57</v>
      </c>
      <c r="C37" s="129">
        <f>SUM(C8+C26)</f>
        <v>148</v>
      </c>
      <c r="D37" s="129">
        <f>SUM(D8)</f>
        <v>13</v>
      </c>
      <c r="E37" s="129">
        <f>SUM(E8+E26)</f>
        <v>7990</v>
      </c>
      <c r="F37" s="129">
        <f>SUM(F8)</f>
        <v>696</v>
      </c>
      <c r="G37" s="130">
        <f>SUM(G8+G26)</f>
        <v>697884</v>
      </c>
      <c r="H37" s="130">
        <f>SUM(H8)</f>
        <v>83100</v>
      </c>
      <c r="I37" s="25"/>
      <c r="J37" s="48"/>
      <c r="K37" s="49"/>
      <c r="L37" s="131"/>
      <c r="M37" s="49"/>
      <c r="N37" s="49"/>
      <c r="O37" s="49"/>
    </row>
    <row r="38" spans="1:15" ht="14.25">
      <c r="A38" s="49"/>
      <c r="B38" s="128" t="s">
        <v>58</v>
      </c>
      <c r="C38" s="129">
        <f>C25</f>
        <v>0</v>
      </c>
      <c r="D38" s="129">
        <f>D27+D28+D26</f>
        <v>0</v>
      </c>
      <c r="E38" s="129">
        <f>E25</f>
        <v>0</v>
      </c>
      <c r="F38" s="129">
        <f>F27+F26+F28</f>
        <v>0</v>
      </c>
      <c r="G38" s="129">
        <f>G25</f>
        <v>0</v>
      </c>
      <c r="H38" s="129">
        <f>H27+H28+H26</f>
        <v>0</v>
      </c>
      <c r="I38" s="25"/>
      <c r="J38" s="48"/>
      <c r="K38" s="49"/>
      <c r="L38" s="131"/>
      <c r="M38" s="49"/>
      <c r="N38" s="49"/>
      <c r="O38" s="49"/>
    </row>
    <row r="39" spans="1:15" ht="13.5">
      <c r="A39" s="49"/>
      <c r="B39" s="128" t="s">
        <v>59</v>
      </c>
      <c r="C39" s="25">
        <f>SUM(C9+C27)</f>
        <v>0</v>
      </c>
      <c r="D39" s="25">
        <f>SUM(D9)</f>
        <v>0</v>
      </c>
      <c r="E39" s="25">
        <f>SUM(E9+E27)</f>
        <v>0</v>
      </c>
      <c r="F39" s="25">
        <f>SUM(F9)</f>
        <v>79</v>
      </c>
      <c r="G39" s="26"/>
      <c r="H39" s="25">
        <v>0</v>
      </c>
      <c r="I39" s="25"/>
      <c r="J39" s="48"/>
      <c r="K39" s="49"/>
      <c r="L39" s="132"/>
      <c r="M39" s="49"/>
      <c r="N39" s="49"/>
      <c r="O39" s="49"/>
    </row>
    <row r="40" spans="1:15" ht="13.5">
      <c r="A40" s="49"/>
      <c r="B40" s="128" t="s">
        <v>60</v>
      </c>
      <c r="C40" s="27">
        <f>C29</f>
        <v>0</v>
      </c>
      <c r="D40" s="27">
        <f>D29</f>
        <v>0</v>
      </c>
      <c r="E40" s="27">
        <f>E29</f>
        <v>0</v>
      </c>
      <c r="F40" s="25">
        <f>F29</f>
        <v>0</v>
      </c>
      <c r="G40" s="48">
        <f>G29</f>
        <v>0</v>
      </c>
      <c r="H40" s="25">
        <f>H29</f>
        <v>0</v>
      </c>
      <c r="I40" s="133"/>
      <c r="J40" s="133"/>
      <c r="K40" s="133"/>
      <c r="L40" s="134"/>
      <c r="M40" s="49"/>
      <c r="N40" s="49"/>
      <c r="O40" s="49"/>
    </row>
    <row r="41" spans="1:15" ht="13.5">
      <c r="A41" s="49"/>
      <c r="B41" s="128" t="s">
        <v>61</v>
      </c>
      <c r="C41" s="135"/>
      <c r="D41" s="136">
        <f>SUM(D10)</f>
        <v>0</v>
      </c>
      <c r="E41" s="135"/>
      <c r="F41" s="25">
        <f>F10</f>
        <v>0</v>
      </c>
      <c r="G41" s="137"/>
      <c r="H41" s="25">
        <f>H10</f>
        <v>0</v>
      </c>
      <c r="I41" s="132"/>
      <c r="J41" s="132"/>
      <c r="K41" s="132"/>
      <c r="L41" s="138"/>
      <c r="M41" s="49"/>
      <c r="N41" s="49"/>
      <c r="O41" s="49"/>
    </row>
    <row r="42" spans="1:14" ht="13.5">
      <c r="A42" s="139"/>
      <c r="B42" s="140"/>
      <c r="C42" s="141"/>
      <c r="D42" s="141"/>
      <c r="E42" s="141"/>
      <c r="F42" s="142"/>
      <c r="G42" s="143"/>
      <c r="H42" s="144"/>
      <c r="I42" s="145"/>
      <c r="J42" s="145"/>
      <c r="K42" s="145"/>
      <c r="L42" s="146"/>
      <c r="M42" s="139"/>
      <c r="N42" s="139"/>
    </row>
    <row r="43" spans="1:14" ht="13.5">
      <c r="A43" s="139"/>
      <c r="B43" s="147"/>
      <c r="C43" s="148"/>
      <c r="D43" s="148"/>
      <c r="E43" s="148"/>
      <c r="F43" s="148"/>
      <c r="G43" s="148"/>
      <c r="H43" s="150"/>
      <c r="I43" s="151"/>
      <c r="J43" s="148"/>
      <c r="K43" s="148"/>
      <c r="L43" s="146"/>
      <c r="M43" s="139"/>
      <c r="N43" s="139"/>
    </row>
    <row r="44" spans="1:14" ht="13.5">
      <c r="A44" s="139"/>
      <c r="B44" s="152" t="s">
        <v>62</v>
      </c>
      <c r="C44" s="153"/>
      <c r="D44" s="153"/>
      <c r="E44" s="153"/>
      <c r="H44" s="154" t="s">
        <v>63</v>
      </c>
      <c r="J44" s="155"/>
      <c r="K44" s="155"/>
      <c r="L44" s="155"/>
      <c r="M44" s="139"/>
      <c r="N44" s="139"/>
    </row>
    <row r="45" spans="1:14" ht="13.5">
      <c r="A45" s="139"/>
      <c r="B45" s="156"/>
      <c r="C45" s="156"/>
      <c r="D45" s="156"/>
      <c r="E45" s="155"/>
      <c r="F45" s="155"/>
      <c r="H45" s="155"/>
      <c r="I45" s="155"/>
      <c r="J45" s="155"/>
      <c r="K45" s="155"/>
      <c r="L45" s="155"/>
      <c r="M45" s="139"/>
      <c r="N45" s="139"/>
    </row>
    <row r="46" spans="2:12" ht="13.5">
      <c r="B46" s="157"/>
      <c r="C46" s="157"/>
      <c r="D46" s="157"/>
      <c r="E46" s="154"/>
      <c r="F46" s="154"/>
      <c r="H46" s="154"/>
      <c r="I46" s="154"/>
      <c r="J46" s="154"/>
      <c r="K46" s="154"/>
      <c r="L46" s="154"/>
    </row>
    <row r="47" spans="2:15" ht="13.5">
      <c r="B47" s="152" t="s">
        <v>64</v>
      </c>
      <c r="C47" s="157"/>
      <c r="D47" s="157"/>
      <c r="E47" s="154"/>
      <c r="F47" s="154"/>
      <c r="H47" s="154" t="s">
        <v>65</v>
      </c>
      <c r="I47" s="154"/>
      <c r="J47" s="154"/>
      <c r="K47" s="154"/>
      <c r="L47" s="154"/>
      <c r="O47" s="1" t="s">
        <v>66</v>
      </c>
    </row>
    <row r="50" spans="2:3" ht="12.75">
      <c r="B50" s="158" t="s">
        <v>67</v>
      </c>
      <c r="C50"/>
    </row>
    <row r="51" spans="2:3" ht="12.75">
      <c r="B51" s="158" t="s">
        <v>68</v>
      </c>
      <c r="C51"/>
    </row>
    <row r="52" spans="2:3" ht="12.75">
      <c r="B52" s="158" t="s">
        <v>69</v>
      </c>
      <c r="C52"/>
    </row>
    <row r="53" spans="2:3" ht="12.75">
      <c r="B53" s="158" t="s">
        <v>70</v>
      </c>
      <c r="C53"/>
    </row>
    <row r="54" spans="2:3" ht="12.75">
      <c r="B54" s="158" t="s">
        <v>71</v>
      </c>
      <c r="C54"/>
    </row>
    <row r="55" spans="2:3" ht="12.75">
      <c r="B55" s="159"/>
      <c r="C55"/>
    </row>
    <row r="56" spans="2:3" ht="12.75">
      <c r="B56" s="158" t="s">
        <v>72</v>
      </c>
      <c r="C56"/>
    </row>
    <row r="57" spans="2:3" ht="12.75">
      <c r="B57" s="158" t="s">
        <v>73</v>
      </c>
      <c r="C57"/>
    </row>
    <row r="58" spans="2:3" ht="12.75">
      <c r="B58" s="158" t="s">
        <v>74</v>
      </c>
      <c r="C58"/>
    </row>
    <row r="59" spans="2:3" ht="12.75">
      <c r="B59" s="158" t="s">
        <v>75</v>
      </c>
      <c r="C59"/>
    </row>
    <row r="60" spans="2:3" ht="12.75">
      <c r="B60" s="160" t="s">
        <v>76</v>
      </c>
      <c r="C60"/>
    </row>
    <row r="61" spans="2:3" ht="12.75">
      <c r="B61" s="159"/>
      <c r="C61"/>
    </row>
    <row r="62" spans="2:3" ht="12.75">
      <c r="B62" s="161" t="s">
        <v>77</v>
      </c>
      <c r="C62"/>
    </row>
    <row r="63" spans="2:3" ht="12.75">
      <c r="B63" s="161"/>
      <c r="C63"/>
    </row>
    <row r="64" spans="2:3" ht="12.75">
      <c r="B64" s="162" t="s">
        <v>78</v>
      </c>
      <c r="C64"/>
    </row>
    <row r="65" spans="2:3" ht="12.75">
      <c r="B65" s="163" t="s">
        <v>79</v>
      </c>
      <c r="C65"/>
    </row>
    <row r="66" spans="2:3" ht="12.75">
      <c r="B66" s="163" t="s">
        <v>80</v>
      </c>
      <c r="C66"/>
    </row>
    <row r="67" spans="2:3" ht="12.75">
      <c r="B67" s="163" t="s">
        <v>81</v>
      </c>
      <c r="C67"/>
    </row>
  </sheetData>
  <sheetProtection selectLockedCells="1" selectUnlockedCells="1"/>
  <mergeCells count="6">
    <mergeCell ref="C5:D5"/>
    <mergeCell ref="E5:F5"/>
    <mergeCell ref="G5:H5"/>
    <mergeCell ref="I5:J5"/>
    <mergeCell ref="K5:L5"/>
    <mergeCell ref="M5:N5"/>
  </mergeCells>
  <printOptions/>
  <pageMargins left="0.2361111111111111" right="0.15763888888888888" top="0.27569444444444446" bottom="0.19652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9">
      <selection activeCell="H32" sqref="H32"/>
    </sheetView>
  </sheetViews>
  <sheetFormatPr defaultColWidth="9.140625" defaultRowHeight="12.75"/>
  <cols>
    <col min="1" max="1" width="6.57421875" style="1" customWidth="1"/>
    <col min="2" max="2" width="81.421875" style="1" customWidth="1"/>
    <col min="3" max="3" width="9.57421875" style="1" customWidth="1"/>
    <col min="4" max="4" width="8.140625" style="1" customWidth="1"/>
    <col min="5" max="5" width="8.00390625" style="1" customWidth="1"/>
    <col min="6" max="6" width="7.7109375" style="1" customWidth="1"/>
    <col min="7" max="8" width="11.00390625" style="1" customWidth="1"/>
    <col min="9" max="9" width="6.57421875" style="1" customWidth="1"/>
    <col min="10" max="10" width="9.140625" style="1" customWidth="1"/>
    <col min="11" max="11" width="6.8515625" style="1" customWidth="1"/>
    <col min="12" max="12" width="7.28125" style="1" customWidth="1"/>
    <col min="13" max="13" width="5.57421875" style="1" customWidth="1"/>
    <col min="14" max="14" width="6.28125" style="1" customWidth="1"/>
    <col min="15" max="15" width="10.28125" style="1" customWidth="1"/>
    <col min="16" max="16384" width="9.140625" style="1" customWidth="1"/>
  </cols>
  <sheetData>
    <row r="1" spans="2:9" ht="12.75">
      <c r="B1" s="2"/>
      <c r="C1" s="3" t="s">
        <v>0</v>
      </c>
      <c r="D1" s="3"/>
      <c r="E1" s="3"/>
      <c r="F1" s="3"/>
      <c r="G1" s="4"/>
      <c r="H1" s="5"/>
      <c r="I1" s="5"/>
    </row>
    <row r="2" spans="3:9" ht="13.5">
      <c r="C2" s="6" t="s">
        <v>1</v>
      </c>
      <c r="D2" s="7"/>
      <c r="E2" s="7"/>
      <c r="F2" s="7"/>
      <c r="G2" s="5"/>
      <c r="H2" s="5"/>
      <c r="I2" s="5"/>
    </row>
    <row r="3" spans="3:9" ht="12.75">
      <c r="C3" s="7" t="s">
        <v>82</v>
      </c>
      <c r="D3" s="7"/>
      <c r="E3" s="7"/>
      <c r="F3" s="7"/>
      <c r="G3" s="5"/>
      <c r="H3" s="5"/>
      <c r="I3" s="5"/>
    </row>
    <row r="4" spans="6:9" ht="12.75">
      <c r="F4" s="7"/>
      <c r="G4" s="7"/>
      <c r="H4" s="7"/>
      <c r="I4" s="7"/>
    </row>
    <row r="5" spans="1:15" ht="39" customHeight="1">
      <c r="A5" s="8" t="s">
        <v>3</v>
      </c>
      <c r="B5" s="9" t="s">
        <v>4</v>
      </c>
      <c r="C5" s="9" t="s">
        <v>5</v>
      </c>
      <c r="D5" s="9"/>
      <c r="E5" s="9" t="s">
        <v>6</v>
      </c>
      <c r="F5" s="9"/>
      <c r="G5" s="8" t="s">
        <v>7</v>
      </c>
      <c r="H5" s="8"/>
      <c r="I5" s="8" t="s">
        <v>8</v>
      </c>
      <c r="J5" s="8"/>
      <c r="K5" s="8" t="s">
        <v>9</v>
      </c>
      <c r="L5" s="8"/>
      <c r="M5" s="9" t="s">
        <v>10</v>
      </c>
      <c r="N5" s="9"/>
      <c r="O5" s="10" t="s">
        <v>11</v>
      </c>
    </row>
    <row r="6" spans="1:15" ht="23.25" customHeight="1">
      <c r="A6" s="11"/>
      <c r="B6" s="11"/>
      <c r="C6" s="12" t="s">
        <v>12</v>
      </c>
      <c r="D6" s="13" t="s">
        <v>13</v>
      </c>
      <c r="E6" s="14" t="s">
        <v>12</v>
      </c>
      <c r="F6" s="13" t="s">
        <v>13</v>
      </c>
      <c r="G6" s="14" t="s">
        <v>12</v>
      </c>
      <c r="H6" s="13" t="s">
        <v>13</v>
      </c>
      <c r="I6" s="12" t="s">
        <v>14</v>
      </c>
      <c r="J6" s="13" t="s">
        <v>13</v>
      </c>
      <c r="K6" s="14" t="s">
        <v>15</v>
      </c>
      <c r="L6" s="13" t="s">
        <v>13</v>
      </c>
      <c r="M6" s="14" t="s">
        <v>15</v>
      </c>
      <c r="N6" s="13" t="s">
        <v>13</v>
      </c>
      <c r="O6" s="15"/>
    </row>
    <row r="7" spans="1:15" ht="17.25" customHeight="1">
      <c r="A7" s="16" t="s">
        <v>16</v>
      </c>
      <c r="B7" s="17" t="s">
        <v>17</v>
      </c>
      <c r="C7" s="18">
        <f>SUM(C8+C9)</f>
        <v>148</v>
      </c>
      <c r="D7" s="18">
        <f>SUM(D8+D9+D10)</f>
        <v>79</v>
      </c>
      <c r="E7" s="18">
        <f>SUM(E8+E9)</f>
        <v>7990</v>
      </c>
      <c r="F7" s="18">
        <f>SUM(F8+F9+F10)</f>
        <v>4764</v>
      </c>
      <c r="G7" s="18">
        <f>SUM(G8+G9)</f>
        <v>697884</v>
      </c>
      <c r="H7" s="19">
        <f>SUM(H8+H9+H10)</f>
        <v>709800</v>
      </c>
      <c r="I7" s="18">
        <f>E7/C7*100/472</f>
        <v>11.437814933577645</v>
      </c>
      <c r="J7" s="20">
        <f>F7/D7*100/472</f>
        <v>12.776228277193736</v>
      </c>
      <c r="K7" s="21"/>
      <c r="L7" s="22"/>
      <c r="M7" s="21"/>
      <c r="N7" s="22"/>
      <c r="O7" s="23"/>
    </row>
    <row r="8" spans="1:15" ht="17.25" customHeight="1">
      <c r="A8" s="10"/>
      <c r="B8" s="24" t="s">
        <v>18</v>
      </c>
      <c r="C8" s="25">
        <f>SUM(C12+C16+C20)</f>
        <v>148</v>
      </c>
      <c r="D8" s="25">
        <f>SUM(D12+D16+D20)</f>
        <v>78</v>
      </c>
      <c r="E8" s="25">
        <f>SUM(E12+E16+E20)</f>
        <v>7990</v>
      </c>
      <c r="F8" s="25">
        <f>SUM(F12+F16+F20)</f>
        <v>3796</v>
      </c>
      <c r="G8" s="25">
        <f>SUM(G12+G16+G20)</f>
        <v>697884</v>
      </c>
      <c r="H8" s="26">
        <f>SUM(H12+H16+H18+H20)</f>
        <v>703800</v>
      </c>
      <c r="I8" s="27"/>
      <c r="J8" s="28"/>
      <c r="K8" s="29"/>
      <c r="L8" s="30"/>
      <c r="M8" s="29"/>
      <c r="N8" s="30"/>
      <c r="O8" s="31"/>
    </row>
    <row r="9" spans="1:15" ht="17.25" customHeight="1">
      <c r="A9" s="10"/>
      <c r="B9" s="24" t="s">
        <v>19</v>
      </c>
      <c r="C9" s="25">
        <f>SUM(C13+C17+C21+C23)</f>
        <v>0</v>
      </c>
      <c r="D9" s="25">
        <f>SUM(D13+D17+D18+D21+D23)</f>
        <v>0</v>
      </c>
      <c r="E9" s="25">
        <f>SUM(E13+E17+E21+E23)</f>
        <v>0</v>
      </c>
      <c r="F9" s="25">
        <f>SUM(F13+F17+F18+F21+F23)</f>
        <v>908</v>
      </c>
      <c r="G9" s="25">
        <f>SUM(G13+G17+G21+G23)</f>
        <v>0</v>
      </c>
      <c r="H9" s="26">
        <f>SUM(H13+H17+H21+H23)</f>
        <v>0</v>
      </c>
      <c r="I9" s="32"/>
      <c r="J9" s="30"/>
      <c r="K9" s="29"/>
      <c r="L9" s="30"/>
      <c r="M9" s="29"/>
      <c r="N9" s="30"/>
      <c r="O9" s="31"/>
    </row>
    <row r="10" spans="1:15" ht="17.25" customHeight="1">
      <c r="A10" s="33"/>
      <c r="B10" s="34" t="s">
        <v>20</v>
      </c>
      <c r="C10" s="35"/>
      <c r="D10" s="25">
        <f>D14+D22</f>
        <v>1</v>
      </c>
      <c r="E10" s="35"/>
      <c r="F10" s="35">
        <f>F22+F14</f>
        <v>60</v>
      </c>
      <c r="G10" s="35"/>
      <c r="H10" s="36">
        <f>H22+H14</f>
        <v>6000</v>
      </c>
      <c r="I10" s="37"/>
      <c r="J10" s="38"/>
      <c r="K10" s="39"/>
      <c r="L10" s="38"/>
      <c r="M10" s="39"/>
      <c r="N10" s="38"/>
      <c r="O10" s="40"/>
    </row>
    <row r="11" spans="1:15" ht="18">
      <c r="A11" s="41" t="s">
        <v>21</v>
      </c>
      <c r="B11" s="42" t="s">
        <v>22</v>
      </c>
      <c r="C11" s="43">
        <f>SUM(C12+C13+C14)</f>
        <v>22</v>
      </c>
      <c r="D11" s="43">
        <f>SUM(D12+D13+D14)</f>
        <v>1</v>
      </c>
      <c r="E11" s="43">
        <f>SUM(E12+E13)</f>
        <v>4840</v>
      </c>
      <c r="F11" s="43">
        <f>SUM(F12+F13+F14)</f>
        <v>128</v>
      </c>
      <c r="G11" s="43">
        <f>SUM(G12+G13)</f>
        <v>351384</v>
      </c>
      <c r="H11" s="44">
        <f>SUM(H12+H13+H14)</f>
        <v>22400</v>
      </c>
      <c r="I11" s="45">
        <f>E11/C11*100/422</f>
        <v>52.132701421800945</v>
      </c>
      <c r="J11" s="45"/>
      <c r="K11" s="46"/>
      <c r="L11" s="46"/>
      <c r="M11" s="46"/>
      <c r="N11" s="46"/>
      <c r="O11" s="46"/>
    </row>
    <row r="12" spans="1:15" ht="13.5">
      <c r="A12" s="47" t="s">
        <v>23</v>
      </c>
      <c r="B12" s="24" t="s">
        <v>18</v>
      </c>
      <c r="C12" s="25">
        <v>22</v>
      </c>
      <c r="D12" s="25">
        <v>1</v>
      </c>
      <c r="E12" s="25">
        <v>4840</v>
      </c>
      <c r="F12" s="25">
        <v>112</v>
      </c>
      <c r="G12" s="26">
        <v>351384</v>
      </c>
      <c r="H12" s="26">
        <v>22400</v>
      </c>
      <c r="I12" s="27"/>
      <c r="J12" s="48"/>
      <c r="K12" s="49"/>
      <c r="L12" s="49"/>
      <c r="M12" s="49"/>
      <c r="N12" s="49"/>
      <c r="O12" s="49"/>
    </row>
    <row r="13" spans="1:15" ht="13.5">
      <c r="A13" s="50" t="s">
        <v>24</v>
      </c>
      <c r="B13" s="51" t="s">
        <v>19</v>
      </c>
      <c r="C13" s="52"/>
      <c r="D13" s="52"/>
      <c r="E13" s="52"/>
      <c r="F13" s="52">
        <v>16</v>
      </c>
      <c r="G13" s="53"/>
      <c r="H13" s="53"/>
      <c r="I13" s="54"/>
      <c r="J13" s="55"/>
      <c r="K13" s="56"/>
      <c r="L13" s="56"/>
      <c r="M13" s="56"/>
      <c r="N13" s="56"/>
      <c r="O13" s="56"/>
    </row>
    <row r="14" spans="1:15" ht="14.25">
      <c r="A14" s="47" t="s">
        <v>25</v>
      </c>
      <c r="B14" s="24" t="s">
        <v>26</v>
      </c>
      <c r="C14" s="57"/>
      <c r="D14" s="57"/>
      <c r="E14" s="57"/>
      <c r="F14" s="57"/>
      <c r="G14" s="58"/>
      <c r="H14" s="58"/>
      <c r="I14" s="59"/>
      <c r="J14" s="60"/>
      <c r="K14" s="61"/>
      <c r="L14" s="61"/>
      <c r="M14" s="61"/>
      <c r="N14" s="61"/>
      <c r="O14" s="61"/>
    </row>
    <row r="15" spans="1:15" ht="15" customHeight="1">
      <c r="A15" s="62" t="s">
        <v>27</v>
      </c>
      <c r="B15" s="63" t="s">
        <v>28</v>
      </c>
      <c r="C15" s="64">
        <f>SUM(C16+C17+C18)</f>
        <v>0</v>
      </c>
      <c r="D15" s="64">
        <f>SUM(D16+D17+D18)</f>
        <v>0</v>
      </c>
      <c r="E15" s="64">
        <f>SUM(E16+E17+E18)</f>
        <v>0</v>
      </c>
      <c r="F15" s="64">
        <f>SUM(F16+F17+F18)</f>
        <v>0</v>
      </c>
      <c r="G15" s="64">
        <f>SUM(G16+G17+G18)</f>
        <v>0</v>
      </c>
      <c r="H15" s="65">
        <f>SUM(H16+H17+H18)</f>
        <v>0</v>
      </c>
      <c r="I15" s="66">
        <f>E15/(15*496)*100</f>
        <v>0</v>
      </c>
      <c r="J15" s="66"/>
      <c r="K15" s="67"/>
      <c r="L15" s="67"/>
      <c r="M15" s="67"/>
      <c r="N15" s="67"/>
      <c r="O15" s="67"/>
    </row>
    <row r="16" spans="1:15" ht="13.5">
      <c r="A16" s="47" t="s">
        <v>29</v>
      </c>
      <c r="B16" s="24" t="s">
        <v>30</v>
      </c>
      <c r="C16" s="25"/>
      <c r="D16" s="25"/>
      <c r="E16" s="25"/>
      <c r="F16" s="25"/>
      <c r="G16" s="26"/>
      <c r="H16" s="26"/>
      <c r="I16" s="27"/>
      <c r="J16" s="48"/>
      <c r="K16" s="49"/>
      <c r="L16" s="49"/>
      <c r="M16" s="49"/>
      <c r="N16" s="49"/>
      <c r="O16" s="49"/>
    </row>
    <row r="17" spans="1:15" ht="13.5">
      <c r="A17" s="50" t="s">
        <v>31</v>
      </c>
      <c r="B17" s="51" t="s">
        <v>32</v>
      </c>
      <c r="C17" s="52"/>
      <c r="D17" s="52"/>
      <c r="E17" s="52"/>
      <c r="F17" s="52"/>
      <c r="G17" s="53"/>
      <c r="H17" s="53"/>
      <c r="I17" s="54"/>
      <c r="J17" s="55"/>
      <c r="K17" s="56"/>
      <c r="L17" s="56"/>
      <c r="M17" s="56"/>
      <c r="N17" s="56"/>
      <c r="O17" s="56"/>
    </row>
    <row r="18" spans="1:15" ht="14.25">
      <c r="A18" s="50" t="s">
        <v>33</v>
      </c>
      <c r="B18" s="51" t="s">
        <v>34</v>
      </c>
      <c r="C18" s="52"/>
      <c r="D18" s="52"/>
      <c r="E18" s="52"/>
      <c r="F18" s="52"/>
      <c r="G18" s="53"/>
      <c r="H18" s="53"/>
      <c r="I18" s="54"/>
      <c r="J18" s="55"/>
      <c r="K18" s="56"/>
      <c r="L18" s="56"/>
      <c r="M18" s="56"/>
      <c r="N18" s="56"/>
      <c r="O18" s="56"/>
    </row>
    <row r="19" spans="1:15" ht="18">
      <c r="A19" s="68">
        <v>3</v>
      </c>
      <c r="B19" s="69" t="s">
        <v>35</v>
      </c>
      <c r="C19" s="70">
        <f>SUM(C20+C21+C22)</f>
        <v>126</v>
      </c>
      <c r="D19" s="70">
        <f>SUM(D20+D21+D22)</f>
        <v>78</v>
      </c>
      <c r="E19" s="70">
        <f>SUM(E20+E21+E22)</f>
        <v>3150</v>
      </c>
      <c r="F19" s="70">
        <f>SUM(F20+F21+F22)</f>
        <v>4636</v>
      </c>
      <c r="G19" s="70">
        <f>SUM(G20+G21+G22)</f>
        <v>346500</v>
      </c>
      <c r="H19" s="71">
        <f>SUM(H20+H21+H22)</f>
        <v>687400</v>
      </c>
      <c r="I19" s="72">
        <f>E19/C19*100/50</f>
        <v>50</v>
      </c>
      <c r="J19" s="72"/>
      <c r="K19" s="73"/>
      <c r="L19" s="73"/>
      <c r="M19" s="73"/>
      <c r="N19" s="73"/>
      <c r="O19" s="73"/>
    </row>
    <row r="20" spans="1:15" ht="13.5">
      <c r="A20" s="50" t="s">
        <v>36</v>
      </c>
      <c r="B20" s="24" t="s">
        <v>18</v>
      </c>
      <c r="C20" s="25">
        <v>126</v>
      </c>
      <c r="D20" s="25">
        <f>3+8+17+13+13+2+2+6+10+3</f>
        <v>77</v>
      </c>
      <c r="E20" s="25">
        <v>3150</v>
      </c>
      <c r="F20" s="25">
        <f>150+366+820+600-2+616+83+98+309+479+165</f>
        <v>3684</v>
      </c>
      <c r="G20" s="26">
        <v>346500</v>
      </c>
      <c r="H20" s="26">
        <f>25500+63800+158200+107600-400+110000+16600+19600+56700+90800+33000</f>
        <v>681400</v>
      </c>
      <c r="I20" s="27"/>
      <c r="J20" s="48"/>
      <c r="K20" s="49"/>
      <c r="L20" s="49"/>
      <c r="M20" s="49"/>
      <c r="N20" s="49"/>
      <c r="O20" s="49"/>
    </row>
    <row r="21" spans="1:15" ht="13.5">
      <c r="A21" s="50" t="s">
        <v>37</v>
      </c>
      <c r="B21" s="51" t="s">
        <v>19</v>
      </c>
      <c r="C21" s="52"/>
      <c r="D21" s="52">
        <v>0</v>
      </c>
      <c r="E21" s="52"/>
      <c r="F21" s="52">
        <f>30+110+200+163+119+37+22+51+121+39</f>
        <v>892</v>
      </c>
      <c r="G21" s="53"/>
      <c r="H21" s="53"/>
      <c r="I21" s="54"/>
      <c r="J21" s="55"/>
      <c r="K21" s="56"/>
      <c r="L21" s="56"/>
      <c r="M21" s="56"/>
      <c r="N21" s="56"/>
      <c r="O21" s="56"/>
    </row>
    <row r="22" spans="1:15" ht="14.25">
      <c r="A22" s="74" t="s">
        <v>38</v>
      </c>
      <c r="B22" s="75" t="s">
        <v>26</v>
      </c>
      <c r="C22" s="57"/>
      <c r="D22" s="57">
        <v>1</v>
      </c>
      <c r="E22" s="57"/>
      <c r="F22" s="57">
        <v>60</v>
      </c>
      <c r="G22" s="58"/>
      <c r="H22" s="58">
        <v>6000</v>
      </c>
      <c r="I22" s="59"/>
      <c r="J22" s="60"/>
      <c r="K22" s="61"/>
      <c r="L22" s="61"/>
      <c r="M22" s="61"/>
      <c r="N22" s="61"/>
      <c r="O22" s="61"/>
    </row>
    <row r="23" spans="1:15" ht="18">
      <c r="A23" s="76">
        <v>4</v>
      </c>
      <c r="B23" s="77" t="s">
        <v>39</v>
      </c>
      <c r="C23" s="78"/>
      <c r="D23" s="78"/>
      <c r="E23" s="78"/>
      <c r="F23" s="78"/>
      <c r="G23" s="79"/>
      <c r="H23" s="79"/>
      <c r="I23" s="80"/>
      <c r="J23" s="81"/>
      <c r="K23" s="82"/>
      <c r="L23" s="82"/>
      <c r="M23" s="82"/>
      <c r="N23" s="82"/>
      <c r="O23" s="82"/>
    </row>
    <row r="24" spans="1:15" ht="15.75">
      <c r="A24" s="83"/>
      <c r="B24" s="84"/>
      <c r="C24" s="85"/>
      <c r="D24" s="85"/>
      <c r="E24" s="85"/>
      <c r="F24" s="85"/>
      <c r="G24" s="86"/>
      <c r="H24" s="86"/>
      <c r="I24" s="87"/>
      <c r="J24" s="88"/>
      <c r="K24" s="89"/>
      <c r="L24" s="89"/>
      <c r="M24" s="89"/>
      <c r="N24" s="89"/>
      <c r="O24" s="89"/>
    </row>
    <row r="25" spans="1:15" ht="18">
      <c r="A25" s="90" t="s">
        <v>40</v>
      </c>
      <c r="B25" s="17" t="s">
        <v>41</v>
      </c>
      <c r="C25" s="18">
        <f>SUM(C26+C27+C28)</f>
        <v>0</v>
      </c>
      <c r="D25" s="18">
        <f>SUM(D26+D27+D28)</f>
        <v>6</v>
      </c>
      <c r="E25" s="18">
        <f>SUM(E26+E27+E28)</f>
        <v>0</v>
      </c>
      <c r="F25" s="18">
        <f>SUM(F26+F27+F28)</f>
        <v>600</v>
      </c>
      <c r="G25" s="19">
        <f>SUM(G26+G27+G28)</f>
        <v>0</v>
      </c>
      <c r="H25" s="19">
        <f>SUM(H26+H27+H28)</f>
        <v>60000</v>
      </c>
      <c r="I25" s="43"/>
      <c r="J25" s="91"/>
      <c r="K25" s="46"/>
      <c r="L25" s="46"/>
      <c r="M25" s="46"/>
      <c r="N25" s="46"/>
      <c r="O25" s="46"/>
    </row>
    <row r="26" spans="1:15" ht="15">
      <c r="A26" s="50" t="s">
        <v>42</v>
      </c>
      <c r="B26" s="24" t="s">
        <v>43</v>
      </c>
      <c r="C26" s="52"/>
      <c r="D26" s="52">
        <v>6</v>
      </c>
      <c r="E26" s="92"/>
      <c r="F26" s="93">
        <v>600</v>
      </c>
      <c r="G26" s="53"/>
      <c r="H26" s="53">
        <v>60000</v>
      </c>
      <c r="I26" s="54"/>
      <c r="J26" s="55"/>
      <c r="K26" s="56"/>
      <c r="L26" s="56"/>
      <c r="M26" s="56"/>
      <c r="N26" s="56"/>
      <c r="O26" s="56"/>
    </row>
    <row r="27" spans="1:15" ht="13.5">
      <c r="A27" s="50" t="s">
        <v>44</v>
      </c>
      <c r="B27" s="51" t="s">
        <v>45</v>
      </c>
      <c r="C27" s="54"/>
      <c r="D27" s="94"/>
      <c r="E27" s="95"/>
      <c r="F27" s="95"/>
      <c r="G27" s="96"/>
      <c r="H27" s="96"/>
      <c r="I27" s="54"/>
      <c r="J27" s="55"/>
      <c r="K27" s="56"/>
      <c r="L27" s="56"/>
      <c r="M27" s="56"/>
      <c r="N27" s="56"/>
      <c r="O27" s="56"/>
    </row>
    <row r="28" spans="1:15" ht="14.25">
      <c r="A28" s="50" t="s">
        <v>46</v>
      </c>
      <c r="B28" s="51" t="s">
        <v>47</v>
      </c>
      <c r="C28" s="54"/>
      <c r="D28" s="94"/>
      <c r="E28" s="94"/>
      <c r="F28" s="94"/>
      <c r="G28" s="96"/>
      <c r="H28" s="96"/>
      <c r="I28" s="54"/>
      <c r="J28" s="55"/>
      <c r="K28" s="56"/>
      <c r="L28" s="56"/>
      <c r="M28" s="56"/>
      <c r="N28" s="56"/>
      <c r="O28" s="56"/>
    </row>
    <row r="29" spans="1:15" ht="18">
      <c r="A29" s="90" t="s">
        <v>48</v>
      </c>
      <c r="B29" s="97" t="s">
        <v>49</v>
      </c>
      <c r="C29" s="18">
        <f>SUM(C30:C33)</f>
        <v>0</v>
      </c>
      <c r="D29" s="18">
        <f>SUM(D30:D33)</f>
        <v>6</v>
      </c>
      <c r="E29" s="98">
        <f>SUM(E30:E33)</f>
        <v>0</v>
      </c>
      <c r="F29" s="18">
        <f>SUM(F30:F33)</f>
        <v>598</v>
      </c>
      <c r="G29" s="19">
        <f>SUM(G30:G33)</f>
        <v>0</v>
      </c>
      <c r="H29" s="19">
        <f>SUM(H30:H33)</f>
        <v>16500</v>
      </c>
      <c r="I29" s="18"/>
      <c r="J29" s="42"/>
      <c r="K29" s="46"/>
      <c r="L29" s="46"/>
      <c r="M29" s="46"/>
      <c r="N29" s="46"/>
      <c r="O29" s="46"/>
    </row>
    <row r="30" spans="1:15" ht="17.25">
      <c r="A30" s="99"/>
      <c r="B30" s="100" t="s">
        <v>50</v>
      </c>
      <c r="C30" s="101"/>
      <c r="D30" s="102">
        <v>3</v>
      </c>
      <c r="E30" s="101"/>
      <c r="F30" s="102">
        <v>338</v>
      </c>
      <c r="G30" s="103"/>
      <c r="H30" s="103"/>
      <c r="I30" s="102"/>
      <c r="J30" s="100"/>
      <c r="K30" s="104"/>
      <c r="L30" s="104"/>
      <c r="M30" s="104"/>
      <c r="N30" s="104"/>
      <c r="O30" s="104"/>
    </row>
    <row r="31" spans="1:15" ht="17.25">
      <c r="A31" s="105"/>
      <c r="B31" s="100" t="s">
        <v>51</v>
      </c>
      <c r="C31" s="102"/>
      <c r="D31" s="101">
        <v>1</v>
      </c>
      <c r="E31" s="102"/>
      <c r="F31" s="102">
        <v>200</v>
      </c>
      <c r="G31" s="103"/>
      <c r="H31" s="103">
        <v>16500</v>
      </c>
      <c r="I31" s="102"/>
      <c r="J31" s="100"/>
      <c r="K31" s="104"/>
      <c r="L31" s="104"/>
      <c r="M31" s="104"/>
      <c r="N31" s="104"/>
      <c r="O31" s="104"/>
    </row>
    <row r="32" spans="1:15" ht="17.25">
      <c r="A32" s="105"/>
      <c r="B32" s="100" t="s">
        <v>52</v>
      </c>
      <c r="C32" s="102"/>
      <c r="D32" s="101">
        <v>2</v>
      </c>
      <c r="E32" s="102"/>
      <c r="F32" s="102">
        <v>60</v>
      </c>
      <c r="G32" s="103"/>
      <c r="H32" s="103"/>
      <c r="I32" s="102"/>
      <c r="J32" s="100"/>
      <c r="K32" s="104"/>
      <c r="L32" s="104"/>
      <c r="M32" s="104"/>
      <c r="N32" s="104"/>
      <c r="O32" s="104"/>
    </row>
    <row r="33" spans="1:15" ht="21" customHeight="1">
      <c r="A33" s="106"/>
      <c r="B33" s="107" t="s">
        <v>53</v>
      </c>
      <c r="C33" s="108"/>
      <c r="D33" s="108"/>
      <c r="E33" s="108"/>
      <c r="F33" s="108"/>
      <c r="G33" s="109"/>
      <c r="H33" s="109"/>
      <c r="I33" s="108"/>
      <c r="J33" s="110"/>
      <c r="K33" s="111"/>
      <c r="L33" s="112"/>
      <c r="M33" s="111"/>
      <c r="N33" s="111"/>
      <c r="O33" s="111"/>
    </row>
    <row r="34" spans="1:15" ht="18">
      <c r="A34" s="113" t="s">
        <v>54</v>
      </c>
      <c r="B34" s="114" t="s">
        <v>55</v>
      </c>
      <c r="C34" s="115"/>
      <c r="D34" s="115"/>
      <c r="E34" s="115"/>
      <c r="F34" s="115"/>
      <c r="G34" s="116"/>
      <c r="H34" s="116"/>
      <c r="I34" s="117"/>
      <c r="J34" s="118"/>
      <c r="K34" s="104"/>
      <c r="L34" s="119"/>
      <c r="M34" s="120"/>
      <c r="N34" s="120"/>
      <c r="O34" s="104"/>
    </row>
    <row r="35" spans="1:15" ht="14.25">
      <c r="A35" s="87"/>
      <c r="B35" s="121"/>
      <c r="C35" s="122"/>
      <c r="D35" s="122"/>
      <c r="E35" s="122"/>
      <c r="F35" s="122"/>
      <c r="G35" s="86"/>
      <c r="H35" s="86"/>
      <c r="I35" s="87"/>
      <c r="J35" s="88"/>
      <c r="K35" s="89"/>
      <c r="L35" s="123"/>
      <c r="M35" s="124"/>
      <c r="N35" s="124"/>
      <c r="O35" s="89"/>
    </row>
    <row r="36" spans="1:15" ht="15.75">
      <c r="A36" s="46"/>
      <c r="B36" s="91" t="s">
        <v>56</v>
      </c>
      <c r="C36" s="125">
        <f>SUM(C7+C25+C29+C34+C30)</f>
        <v>148</v>
      </c>
      <c r="D36" s="125">
        <f>SUM(D7+D25+D29+D34)</f>
        <v>91</v>
      </c>
      <c r="E36" s="125">
        <f>SUM(E7+E25+E29+E30)</f>
        <v>7990</v>
      </c>
      <c r="F36" s="125">
        <f>SUM(F7+F25+F29+F34)</f>
        <v>5962</v>
      </c>
      <c r="G36" s="126">
        <f>SUM(G7+G25+G29+G34)</f>
        <v>697884</v>
      </c>
      <c r="H36" s="126">
        <f>SUM(H7+H25+H29+H30+H33+H34)</f>
        <v>786300</v>
      </c>
      <c r="I36" s="18"/>
      <c r="J36" s="20"/>
      <c r="K36" s="46"/>
      <c r="L36" s="127"/>
      <c r="M36" s="45">
        <v>35</v>
      </c>
      <c r="N36" s="45">
        <v>33.5</v>
      </c>
      <c r="O36" s="46"/>
    </row>
    <row r="37" spans="1:15" ht="14.25">
      <c r="A37" s="49"/>
      <c r="B37" s="128" t="s">
        <v>57</v>
      </c>
      <c r="C37" s="129">
        <f>SUM(C8+C26)</f>
        <v>148</v>
      </c>
      <c r="D37" s="129">
        <f>SUM(D8)</f>
        <v>78</v>
      </c>
      <c r="E37" s="129">
        <f>SUM(E8+E26)</f>
        <v>7990</v>
      </c>
      <c r="F37" s="129">
        <f>SUM(F8)</f>
        <v>3796</v>
      </c>
      <c r="G37" s="130">
        <f>SUM(G8+G26)</f>
        <v>697884</v>
      </c>
      <c r="H37" s="130">
        <f>SUM(H8)</f>
        <v>703800</v>
      </c>
      <c r="I37" s="25"/>
      <c r="J37" s="48"/>
      <c r="K37" s="49"/>
      <c r="L37" s="131"/>
      <c r="M37" s="49"/>
      <c r="N37" s="49"/>
      <c r="O37" s="49"/>
    </row>
    <row r="38" spans="1:15" ht="14.25">
      <c r="A38" s="49"/>
      <c r="B38" s="128" t="s">
        <v>58</v>
      </c>
      <c r="C38" s="129">
        <f>C25</f>
        <v>0</v>
      </c>
      <c r="D38" s="129">
        <f>D27+D28+D26</f>
        <v>6</v>
      </c>
      <c r="E38" s="129">
        <f>E25</f>
        <v>0</v>
      </c>
      <c r="F38" s="129">
        <f>F27+F26+F28</f>
        <v>600</v>
      </c>
      <c r="G38" s="129">
        <f>G25</f>
        <v>0</v>
      </c>
      <c r="H38" s="129">
        <f>H27+H28+H26</f>
        <v>60000</v>
      </c>
      <c r="I38" s="25"/>
      <c r="J38" s="48"/>
      <c r="K38" s="49"/>
      <c r="L38" s="131"/>
      <c r="M38" s="49"/>
      <c r="N38" s="49"/>
      <c r="O38" s="49"/>
    </row>
    <row r="39" spans="1:15" ht="13.5">
      <c r="A39" s="49"/>
      <c r="B39" s="128" t="s">
        <v>59</v>
      </c>
      <c r="C39" s="25">
        <f>SUM(C9+C27)</f>
        <v>0</v>
      </c>
      <c r="D39" s="25">
        <f>SUM(D9)</f>
        <v>0</v>
      </c>
      <c r="E39" s="25">
        <f>SUM(E9+E27)</f>
        <v>0</v>
      </c>
      <c r="F39" s="25">
        <f>SUM(F9)</f>
        <v>908</v>
      </c>
      <c r="G39" s="26"/>
      <c r="H39" s="25">
        <v>0</v>
      </c>
      <c r="I39" s="25"/>
      <c r="J39" s="48"/>
      <c r="K39" s="49"/>
      <c r="L39" s="132"/>
      <c r="M39" s="49"/>
      <c r="N39" s="49"/>
      <c r="O39" s="49"/>
    </row>
    <row r="40" spans="1:15" ht="13.5">
      <c r="A40" s="49"/>
      <c r="B40" s="128" t="s">
        <v>60</v>
      </c>
      <c r="C40" s="27">
        <f>C29</f>
        <v>0</v>
      </c>
      <c r="D40" s="27">
        <f>D29</f>
        <v>6</v>
      </c>
      <c r="E40" s="27">
        <f>E29</f>
        <v>0</v>
      </c>
      <c r="F40" s="25">
        <f>F29</f>
        <v>598</v>
      </c>
      <c r="G40" s="48">
        <f>G29</f>
        <v>0</v>
      </c>
      <c r="H40" s="25">
        <f>H29</f>
        <v>16500</v>
      </c>
      <c r="I40" s="133"/>
      <c r="J40" s="133"/>
      <c r="K40" s="133"/>
      <c r="L40" s="134"/>
      <c r="M40" s="49"/>
      <c r="N40" s="49"/>
      <c r="O40" s="49"/>
    </row>
    <row r="41" spans="1:15" ht="13.5">
      <c r="A41" s="49"/>
      <c r="B41" s="128" t="s">
        <v>61</v>
      </c>
      <c r="C41" s="135"/>
      <c r="D41" s="136">
        <f>SUM(D10)</f>
        <v>1</v>
      </c>
      <c r="E41" s="135"/>
      <c r="F41" s="25">
        <f>F10</f>
        <v>60</v>
      </c>
      <c r="G41" s="137"/>
      <c r="H41" s="25">
        <f>H10</f>
        <v>6000</v>
      </c>
      <c r="I41" s="132"/>
      <c r="J41" s="132"/>
      <c r="K41" s="132"/>
      <c r="L41" s="138"/>
      <c r="M41" s="49"/>
      <c r="N41" s="49"/>
      <c r="O41" s="49"/>
    </row>
    <row r="42" spans="1:14" ht="13.5">
      <c r="A42" s="139"/>
      <c r="B42" s="140"/>
      <c r="C42" s="141"/>
      <c r="D42" s="141"/>
      <c r="E42" s="141"/>
      <c r="F42" s="142"/>
      <c r="G42" s="143"/>
      <c r="H42" s="144"/>
      <c r="I42" s="145"/>
      <c r="J42" s="145"/>
      <c r="K42" s="145"/>
      <c r="L42" s="146"/>
      <c r="M42" s="139"/>
      <c r="N42" s="139"/>
    </row>
    <row r="43" spans="1:14" ht="13.5">
      <c r="A43" s="139"/>
      <c r="B43" s="147"/>
      <c r="C43" s="148"/>
      <c r="D43" s="149"/>
      <c r="E43" s="149"/>
      <c r="F43" s="149"/>
      <c r="G43" s="148"/>
      <c r="H43" s="150"/>
      <c r="I43" s="151"/>
      <c r="J43" s="148"/>
      <c r="K43" s="148"/>
      <c r="L43" s="146"/>
      <c r="M43" s="139"/>
      <c r="N43" s="139"/>
    </row>
    <row r="44" spans="1:14" ht="13.5">
      <c r="A44" s="139"/>
      <c r="B44" s="152" t="s">
        <v>62</v>
      </c>
      <c r="C44" s="153"/>
      <c r="D44" s="153"/>
      <c r="E44" s="153"/>
      <c r="H44" s="154" t="s">
        <v>63</v>
      </c>
      <c r="J44" s="155"/>
      <c r="K44" s="155"/>
      <c r="L44" s="155"/>
      <c r="M44" s="139"/>
      <c r="N44" s="139"/>
    </row>
    <row r="45" spans="1:14" ht="13.5">
      <c r="A45" s="139"/>
      <c r="B45" s="156"/>
      <c r="C45" s="156"/>
      <c r="D45" s="156"/>
      <c r="E45" s="155"/>
      <c r="F45" s="155"/>
      <c r="H45" s="155"/>
      <c r="I45" s="155"/>
      <c r="J45" s="155"/>
      <c r="K45" s="155"/>
      <c r="L45" s="155"/>
      <c r="M45" s="139"/>
      <c r="N45" s="139"/>
    </row>
    <row r="46" spans="2:12" ht="13.5">
      <c r="B46" s="157"/>
      <c r="C46" s="157"/>
      <c r="D46" s="157"/>
      <c r="E46" s="154"/>
      <c r="F46" s="154"/>
      <c r="H46" s="154"/>
      <c r="I46" s="154"/>
      <c r="J46" s="154"/>
      <c r="K46" s="154"/>
      <c r="L46" s="154"/>
    </row>
    <row r="47" spans="2:15" ht="13.5">
      <c r="B47" s="152" t="s">
        <v>64</v>
      </c>
      <c r="C47" s="157"/>
      <c r="D47" s="157"/>
      <c r="E47" s="154"/>
      <c r="F47" s="154"/>
      <c r="H47" s="154" t="s">
        <v>65</v>
      </c>
      <c r="I47" s="154"/>
      <c r="J47" s="154"/>
      <c r="K47" s="154"/>
      <c r="L47" s="154"/>
      <c r="O47" s="1" t="s">
        <v>66</v>
      </c>
    </row>
    <row r="50" spans="2:3" ht="12.75">
      <c r="B50" s="158" t="s">
        <v>67</v>
      </c>
      <c r="C50"/>
    </row>
    <row r="51" spans="2:3" ht="12.75">
      <c r="B51" s="158" t="s">
        <v>68</v>
      </c>
      <c r="C51"/>
    </row>
    <row r="52" spans="2:3" ht="12.75">
      <c r="B52" s="158" t="s">
        <v>69</v>
      </c>
      <c r="C52"/>
    </row>
    <row r="53" spans="2:3" ht="12.75">
      <c r="B53" s="158" t="s">
        <v>70</v>
      </c>
      <c r="C53"/>
    </row>
    <row r="54" spans="2:3" ht="12.75">
      <c r="B54" s="158" t="s">
        <v>71</v>
      </c>
      <c r="C54"/>
    </row>
    <row r="55" spans="2:3" ht="12.75">
      <c r="B55" s="159"/>
      <c r="C55"/>
    </row>
    <row r="56" spans="2:3" ht="12.75">
      <c r="B56" s="158" t="s">
        <v>72</v>
      </c>
      <c r="C56"/>
    </row>
    <row r="57" spans="2:3" ht="12.75">
      <c r="B57" s="158" t="s">
        <v>73</v>
      </c>
      <c r="C57"/>
    </row>
    <row r="58" spans="2:3" ht="12.75">
      <c r="B58" s="158" t="s">
        <v>74</v>
      </c>
      <c r="C58"/>
    </row>
    <row r="59" spans="2:3" ht="12.75">
      <c r="B59" s="158" t="s">
        <v>75</v>
      </c>
      <c r="C59"/>
    </row>
    <row r="60" spans="2:3" ht="12.75">
      <c r="B60" s="160" t="s">
        <v>76</v>
      </c>
      <c r="C60"/>
    </row>
    <row r="61" spans="2:3" ht="12.75">
      <c r="B61" s="159"/>
      <c r="C61"/>
    </row>
    <row r="62" spans="2:3" ht="12.75">
      <c r="B62" s="161" t="s">
        <v>77</v>
      </c>
      <c r="C62"/>
    </row>
    <row r="63" spans="2:3" ht="12.75">
      <c r="B63" s="161"/>
      <c r="C63"/>
    </row>
    <row r="64" spans="2:3" ht="12.75">
      <c r="B64" s="162" t="s">
        <v>78</v>
      </c>
      <c r="C64"/>
    </row>
    <row r="65" spans="2:3" ht="12.75">
      <c r="B65" s="163" t="s">
        <v>79</v>
      </c>
      <c r="C65"/>
    </row>
    <row r="66" spans="2:3" ht="12.75">
      <c r="B66" s="163" t="s">
        <v>80</v>
      </c>
      <c r="C66"/>
    </row>
    <row r="67" spans="2:3" ht="12.75">
      <c r="B67" s="163" t="s">
        <v>81</v>
      </c>
      <c r="C67"/>
    </row>
  </sheetData>
  <sheetProtection selectLockedCells="1" selectUnlockedCells="1"/>
  <mergeCells count="6">
    <mergeCell ref="C5:D5"/>
    <mergeCell ref="E5:F5"/>
    <mergeCell ref="G5:H5"/>
    <mergeCell ref="I5:J5"/>
    <mergeCell ref="K5:L5"/>
    <mergeCell ref="M5:N5"/>
  </mergeCells>
  <printOptions/>
  <pageMargins left="0.2361111111111111" right="0.15763888888888888" top="0.27569444444444446" bottom="0.196527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28">
      <selection activeCell="E49" sqref="E49"/>
    </sheetView>
  </sheetViews>
  <sheetFormatPr defaultColWidth="9.140625" defaultRowHeight="12.75"/>
  <cols>
    <col min="1" max="1" width="6.57421875" style="1" customWidth="1"/>
    <col min="2" max="2" width="81.421875" style="1" customWidth="1"/>
    <col min="3" max="3" width="9.57421875" style="1" customWidth="1"/>
    <col min="4" max="4" width="8.140625" style="1" customWidth="1"/>
    <col min="5" max="5" width="8.00390625" style="1" customWidth="1"/>
    <col min="6" max="6" width="7.7109375" style="1" customWidth="1"/>
    <col min="7" max="8" width="11.00390625" style="1" customWidth="1"/>
    <col min="9" max="9" width="6.57421875" style="1" customWidth="1"/>
    <col min="10" max="10" width="9.140625" style="1" customWidth="1"/>
    <col min="11" max="11" width="6.8515625" style="1" customWidth="1"/>
    <col min="12" max="12" width="7.28125" style="1" customWidth="1"/>
    <col min="13" max="13" width="5.57421875" style="1" customWidth="1"/>
    <col min="14" max="14" width="6.28125" style="1" customWidth="1"/>
    <col min="15" max="15" width="10.28125" style="1" customWidth="1"/>
    <col min="16" max="16384" width="9.140625" style="1" customWidth="1"/>
  </cols>
  <sheetData>
    <row r="1" spans="2:9" ht="12.75">
      <c r="B1" s="2"/>
      <c r="C1" s="3" t="s">
        <v>0</v>
      </c>
      <c r="D1" s="3"/>
      <c r="E1" s="3"/>
      <c r="F1" s="3"/>
      <c r="G1" s="4"/>
      <c r="H1" s="5"/>
      <c r="I1" s="5"/>
    </row>
    <row r="2" spans="3:9" ht="13.5">
      <c r="C2" s="6" t="s">
        <v>1</v>
      </c>
      <c r="D2" s="7"/>
      <c r="E2" s="7"/>
      <c r="F2" s="7"/>
      <c r="G2" s="5"/>
      <c r="H2" s="5"/>
      <c r="I2" s="5"/>
    </row>
    <row r="3" spans="3:9" ht="12.75">
      <c r="C3" s="7" t="s">
        <v>83</v>
      </c>
      <c r="D3" s="7"/>
      <c r="E3" s="7"/>
      <c r="F3" s="7"/>
      <c r="G3" s="5"/>
      <c r="H3" s="5"/>
      <c r="I3" s="5"/>
    </row>
    <row r="4" spans="6:9" ht="12.75">
      <c r="F4" s="7"/>
      <c r="G4" s="7"/>
      <c r="H4" s="7"/>
      <c r="I4" s="7"/>
    </row>
    <row r="5" spans="1:15" ht="39" customHeight="1">
      <c r="A5" s="8" t="s">
        <v>3</v>
      </c>
      <c r="B5" s="9" t="s">
        <v>4</v>
      </c>
      <c r="C5" s="9" t="s">
        <v>5</v>
      </c>
      <c r="D5" s="9"/>
      <c r="E5" s="9" t="s">
        <v>6</v>
      </c>
      <c r="F5" s="9"/>
      <c r="G5" s="8" t="s">
        <v>7</v>
      </c>
      <c r="H5" s="8"/>
      <c r="I5" s="8" t="s">
        <v>8</v>
      </c>
      <c r="J5" s="8"/>
      <c r="K5" s="8" t="s">
        <v>9</v>
      </c>
      <c r="L5" s="8"/>
      <c r="M5" s="9" t="s">
        <v>10</v>
      </c>
      <c r="N5" s="9"/>
      <c r="O5" s="10" t="s">
        <v>11</v>
      </c>
    </row>
    <row r="6" spans="1:15" ht="23.25" customHeight="1">
      <c r="A6" s="11"/>
      <c r="B6" s="11"/>
      <c r="C6" s="12" t="s">
        <v>12</v>
      </c>
      <c r="D6" s="13" t="s">
        <v>13</v>
      </c>
      <c r="E6" s="14" t="s">
        <v>12</v>
      </c>
      <c r="F6" s="13" t="s">
        <v>13</v>
      </c>
      <c r="G6" s="14" t="s">
        <v>12</v>
      </c>
      <c r="H6" s="13" t="s">
        <v>13</v>
      </c>
      <c r="I6" s="12" t="s">
        <v>14</v>
      </c>
      <c r="J6" s="13" t="s">
        <v>13</v>
      </c>
      <c r="K6" s="14" t="s">
        <v>15</v>
      </c>
      <c r="L6" s="13" t="s">
        <v>13</v>
      </c>
      <c r="M6" s="14" t="s">
        <v>15</v>
      </c>
      <c r="N6" s="13" t="s">
        <v>13</v>
      </c>
      <c r="O6" s="15"/>
    </row>
    <row r="7" spans="1:15" ht="17.25" customHeight="1">
      <c r="A7" s="16" t="s">
        <v>16</v>
      </c>
      <c r="B7" s="17" t="s">
        <v>17</v>
      </c>
      <c r="C7" s="18">
        <f>SUM(C8+C9)</f>
        <v>148</v>
      </c>
      <c r="D7" s="18">
        <f>SUM(D8+D9+D10)</f>
        <v>76</v>
      </c>
      <c r="E7" s="18">
        <f>SUM(E8+E9)</f>
        <v>7990</v>
      </c>
      <c r="F7" s="18">
        <f>SUM(F8+F9+F10)</f>
        <v>4560</v>
      </c>
      <c r="G7" s="18">
        <f>SUM(G8+G9)</f>
        <v>697884</v>
      </c>
      <c r="H7" s="19">
        <f>SUM(H8+H9+H10)</f>
        <v>676800</v>
      </c>
      <c r="I7" s="18">
        <f>E7/C7*100/472</f>
        <v>11.437814933577645</v>
      </c>
      <c r="J7" s="20">
        <f>F7/D7*100/472</f>
        <v>12.711864406779661</v>
      </c>
      <c r="K7" s="21"/>
      <c r="L7" s="22"/>
      <c r="M7" s="21"/>
      <c r="N7" s="22"/>
      <c r="O7" s="23"/>
    </row>
    <row r="8" spans="1:15" ht="17.25" customHeight="1">
      <c r="A8" s="10"/>
      <c r="B8" s="24" t="s">
        <v>18</v>
      </c>
      <c r="C8" s="25">
        <f>SUM(C12+C16+C20)</f>
        <v>148</v>
      </c>
      <c r="D8" s="25">
        <f>SUM(D12+D16+D20)</f>
        <v>75</v>
      </c>
      <c r="E8" s="25">
        <f>SUM(E12+E16+E20)</f>
        <v>7990</v>
      </c>
      <c r="F8" s="25">
        <f>SUM(F12+F16+F20)</f>
        <v>3631</v>
      </c>
      <c r="G8" s="25">
        <f>SUM(G12+G16+G20)</f>
        <v>697884</v>
      </c>
      <c r="H8" s="26">
        <f>SUM(H12+H16+H18+H20)</f>
        <v>670800</v>
      </c>
      <c r="I8" s="27"/>
      <c r="J8" s="28"/>
      <c r="K8" s="29"/>
      <c r="L8" s="30"/>
      <c r="M8" s="29"/>
      <c r="N8" s="30"/>
      <c r="O8" s="31"/>
    </row>
    <row r="9" spans="1:15" ht="17.25" customHeight="1">
      <c r="A9" s="10"/>
      <c r="B9" s="24" t="s">
        <v>19</v>
      </c>
      <c r="C9" s="25">
        <f>SUM(C13+C17+C21+C23)</f>
        <v>0</v>
      </c>
      <c r="D9" s="25">
        <f>SUM(D13+D17+D18+D21+D23)</f>
        <v>0</v>
      </c>
      <c r="E9" s="25">
        <f>SUM(E13+E17+E21+E23)</f>
        <v>0</v>
      </c>
      <c r="F9" s="25">
        <f>SUM(F13+F17+F18+F21+F23)</f>
        <v>869</v>
      </c>
      <c r="G9" s="25">
        <f>SUM(G13+G17+G21+G23)</f>
        <v>0</v>
      </c>
      <c r="H9" s="26">
        <f>SUM(H13+H17+H21+H23)</f>
        <v>0</v>
      </c>
      <c r="I9" s="32"/>
      <c r="J9" s="30"/>
      <c r="K9" s="29"/>
      <c r="L9" s="30"/>
      <c r="M9" s="29"/>
      <c r="N9" s="30"/>
      <c r="O9" s="31"/>
    </row>
    <row r="10" spans="1:15" ht="17.25" customHeight="1">
      <c r="A10" s="33"/>
      <c r="B10" s="34" t="s">
        <v>20</v>
      </c>
      <c r="C10" s="35"/>
      <c r="D10" s="25">
        <f>D14+D22</f>
        <v>1</v>
      </c>
      <c r="E10" s="35"/>
      <c r="F10" s="35">
        <f>F22+F14</f>
        <v>60</v>
      </c>
      <c r="G10" s="35"/>
      <c r="H10" s="36">
        <f>H22+H14</f>
        <v>6000</v>
      </c>
      <c r="I10" s="37"/>
      <c r="J10" s="38"/>
      <c r="K10" s="39"/>
      <c r="L10" s="38"/>
      <c r="M10" s="39"/>
      <c r="N10" s="38"/>
      <c r="O10" s="40"/>
    </row>
    <row r="11" spans="1:15" ht="18">
      <c r="A11" s="41" t="s">
        <v>21</v>
      </c>
      <c r="B11" s="42" t="s">
        <v>22</v>
      </c>
      <c r="C11" s="43">
        <f>SUM(C12+C13+C14)</f>
        <v>22</v>
      </c>
      <c r="D11" s="43">
        <f>SUM(D12+D13+D14)</f>
        <v>1</v>
      </c>
      <c r="E11" s="43">
        <f>SUM(E12+E13)</f>
        <v>4840</v>
      </c>
      <c r="F11" s="43">
        <f>SUM(F12+F13+F14)</f>
        <v>128</v>
      </c>
      <c r="G11" s="43">
        <f>SUM(G12+G13)</f>
        <v>351384</v>
      </c>
      <c r="H11" s="44">
        <f>SUM(H12+H13+H14)</f>
        <v>22400</v>
      </c>
      <c r="I11" s="45">
        <f>E11/C11*100/422</f>
        <v>52.132701421800945</v>
      </c>
      <c r="J11" s="45"/>
      <c r="K11" s="46"/>
      <c r="L11" s="46"/>
      <c r="M11" s="46"/>
      <c r="N11" s="46"/>
      <c r="O11" s="46"/>
    </row>
    <row r="12" spans="1:15" ht="13.5">
      <c r="A12" s="47" t="s">
        <v>23</v>
      </c>
      <c r="B12" s="24" t="s">
        <v>18</v>
      </c>
      <c r="C12" s="25">
        <v>22</v>
      </c>
      <c r="D12" s="25">
        <v>1</v>
      </c>
      <c r="E12" s="25">
        <v>4840</v>
      </c>
      <c r="F12" s="25">
        <v>112</v>
      </c>
      <c r="G12" s="26">
        <v>351384</v>
      </c>
      <c r="H12" s="26">
        <v>22400</v>
      </c>
      <c r="I12" s="27"/>
      <c r="J12" s="48"/>
      <c r="K12" s="49"/>
      <c r="L12" s="49"/>
      <c r="M12" s="49"/>
      <c r="N12" s="49"/>
      <c r="O12" s="49"/>
    </row>
    <row r="13" spans="1:15" ht="13.5">
      <c r="A13" s="50" t="s">
        <v>24</v>
      </c>
      <c r="B13" s="51" t="s">
        <v>19</v>
      </c>
      <c r="C13" s="52"/>
      <c r="D13" s="52"/>
      <c r="E13" s="52"/>
      <c r="F13" s="52">
        <v>16</v>
      </c>
      <c r="G13" s="53"/>
      <c r="H13" s="53"/>
      <c r="I13" s="54"/>
      <c r="J13" s="55"/>
      <c r="K13" s="56"/>
      <c r="L13" s="56"/>
      <c r="M13" s="56"/>
      <c r="N13" s="56"/>
      <c r="O13" s="56"/>
    </row>
    <row r="14" spans="1:15" ht="14.25">
      <c r="A14" s="47" t="s">
        <v>25</v>
      </c>
      <c r="B14" s="24" t="s">
        <v>26</v>
      </c>
      <c r="C14" s="57"/>
      <c r="D14" s="57"/>
      <c r="E14" s="57"/>
      <c r="F14" s="57"/>
      <c r="G14" s="58"/>
      <c r="H14" s="58"/>
      <c r="I14" s="59"/>
      <c r="J14" s="60"/>
      <c r="K14" s="61"/>
      <c r="L14" s="61"/>
      <c r="M14" s="61"/>
      <c r="N14" s="61"/>
      <c r="O14" s="61"/>
    </row>
    <row r="15" spans="1:15" ht="15" customHeight="1">
      <c r="A15" s="62" t="s">
        <v>27</v>
      </c>
      <c r="B15" s="63" t="s">
        <v>28</v>
      </c>
      <c r="C15" s="64">
        <f>SUM(C16+C17+C18)</f>
        <v>0</v>
      </c>
      <c r="D15" s="64">
        <f>SUM(D16+D17+D18)</f>
        <v>0</v>
      </c>
      <c r="E15" s="64">
        <f>SUM(E16+E17+E18)</f>
        <v>0</v>
      </c>
      <c r="F15" s="64">
        <f>SUM(F16+F17+F18)</f>
        <v>0</v>
      </c>
      <c r="G15" s="64">
        <f>SUM(G16+G17+G18)</f>
        <v>0</v>
      </c>
      <c r="H15" s="65">
        <f>SUM(H16+H17+H18)</f>
        <v>0</v>
      </c>
      <c r="I15" s="66">
        <f>E15/(15*496)*100</f>
        <v>0</v>
      </c>
      <c r="J15" s="66"/>
      <c r="K15" s="67"/>
      <c r="L15" s="67"/>
      <c r="M15" s="67"/>
      <c r="N15" s="67"/>
      <c r="O15" s="67"/>
    </row>
    <row r="16" spans="1:15" ht="13.5">
      <c r="A16" s="47" t="s">
        <v>29</v>
      </c>
      <c r="B16" s="24" t="s">
        <v>30</v>
      </c>
      <c r="C16" s="25"/>
      <c r="D16" s="25"/>
      <c r="E16" s="25"/>
      <c r="F16" s="25"/>
      <c r="G16" s="26"/>
      <c r="H16" s="26"/>
      <c r="I16" s="27"/>
      <c r="J16" s="48"/>
      <c r="K16" s="49"/>
      <c r="L16" s="49"/>
      <c r="M16" s="49"/>
      <c r="N16" s="49"/>
      <c r="O16" s="49"/>
    </row>
    <row r="17" spans="1:15" ht="13.5">
      <c r="A17" s="50" t="s">
        <v>31</v>
      </c>
      <c r="B17" s="51" t="s">
        <v>32</v>
      </c>
      <c r="C17" s="52"/>
      <c r="D17" s="52"/>
      <c r="E17" s="52"/>
      <c r="F17" s="52"/>
      <c r="G17" s="53"/>
      <c r="H17" s="53"/>
      <c r="I17" s="54"/>
      <c r="J17" s="55"/>
      <c r="K17" s="56"/>
      <c r="L17" s="56"/>
      <c r="M17" s="56"/>
      <c r="N17" s="56"/>
      <c r="O17" s="56"/>
    </row>
    <row r="18" spans="1:15" ht="14.25">
      <c r="A18" s="50" t="s">
        <v>33</v>
      </c>
      <c r="B18" s="51" t="s">
        <v>34</v>
      </c>
      <c r="C18" s="52"/>
      <c r="D18" s="52"/>
      <c r="E18" s="52"/>
      <c r="F18" s="52"/>
      <c r="G18" s="53"/>
      <c r="H18" s="53"/>
      <c r="I18" s="54"/>
      <c r="J18" s="55"/>
      <c r="K18" s="56"/>
      <c r="L18" s="56"/>
      <c r="M18" s="56"/>
      <c r="N18" s="56"/>
      <c r="O18" s="56"/>
    </row>
    <row r="19" spans="1:15" ht="18">
      <c r="A19" s="68">
        <v>3</v>
      </c>
      <c r="B19" s="69" t="s">
        <v>35</v>
      </c>
      <c r="C19" s="70">
        <f>SUM(C20+C21+C22)</f>
        <v>126</v>
      </c>
      <c r="D19" s="70">
        <f>SUM(D20+D21+D22)</f>
        <v>75</v>
      </c>
      <c r="E19" s="70">
        <f>SUM(E20+E21+E22)</f>
        <v>3150</v>
      </c>
      <c r="F19" s="70">
        <f>SUM(F20+F21+F22)</f>
        <v>4432</v>
      </c>
      <c r="G19" s="70">
        <f>SUM(G20+G21+G22)</f>
        <v>346500</v>
      </c>
      <c r="H19" s="71">
        <f>SUM(H20+H21+H22)</f>
        <v>654400</v>
      </c>
      <c r="I19" s="72">
        <f>E19/C19*100/50</f>
        <v>50</v>
      </c>
      <c r="J19" s="72"/>
      <c r="K19" s="73"/>
      <c r="L19" s="73"/>
      <c r="M19" s="73"/>
      <c r="N19" s="73"/>
      <c r="O19" s="73"/>
    </row>
    <row r="20" spans="1:15" ht="13.5">
      <c r="A20" s="50" t="s">
        <v>36</v>
      </c>
      <c r="B20" s="24" t="s">
        <v>18</v>
      </c>
      <c r="C20" s="25">
        <v>126</v>
      </c>
      <c r="D20" s="25">
        <f>3+8+17+13+13+2+2+6+10</f>
        <v>74</v>
      </c>
      <c r="E20" s="25">
        <v>3150</v>
      </c>
      <c r="F20" s="25">
        <f>150+366+820+600-2+616+83+98+309+479</f>
        <v>3519</v>
      </c>
      <c r="G20" s="26">
        <v>346500</v>
      </c>
      <c r="H20" s="26">
        <f>25500+63800+158200+107600-400+110000+16600+19600+56700+90800</f>
        <v>648400</v>
      </c>
      <c r="I20" s="27"/>
      <c r="J20" s="48"/>
      <c r="K20" s="49"/>
      <c r="L20" s="49"/>
      <c r="M20" s="49"/>
      <c r="N20" s="49"/>
      <c r="O20" s="49"/>
    </row>
    <row r="21" spans="1:15" ht="13.5">
      <c r="A21" s="50" t="s">
        <v>37</v>
      </c>
      <c r="B21" s="51" t="s">
        <v>19</v>
      </c>
      <c r="C21" s="52"/>
      <c r="D21" s="52">
        <v>0</v>
      </c>
      <c r="E21" s="52"/>
      <c r="F21" s="52">
        <f>30+110+200+163+119+37+22+51+121</f>
        <v>853</v>
      </c>
      <c r="G21" s="53"/>
      <c r="H21" s="53"/>
      <c r="I21" s="54"/>
      <c r="J21" s="55"/>
      <c r="K21" s="56"/>
      <c r="L21" s="56"/>
      <c r="M21" s="56"/>
      <c r="N21" s="56"/>
      <c r="O21" s="56"/>
    </row>
    <row r="22" spans="1:15" ht="14.25">
      <c r="A22" s="74" t="s">
        <v>38</v>
      </c>
      <c r="B22" s="75" t="s">
        <v>26</v>
      </c>
      <c r="C22" s="57"/>
      <c r="D22" s="57">
        <v>1</v>
      </c>
      <c r="E22" s="57"/>
      <c r="F22" s="57">
        <v>60</v>
      </c>
      <c r="G22" s="58"/>
      <c r="H22" s="58">
        <v>6000</v>
      </c>
      <c r="I22" s="59"/>
      <c r="J22" s="60"/>
      <c r="K22" s="61"/>
      <c r="L22" s="61"/>
      <c r="M22" s="61"/>
      <c r="N22" s="61"/>
      <c r="O22" s="61"/>
    </row>
    <row r="23" spans="1:15" ht="18">
      <c r="A23" s="76">
        <v>4</v>
      </c>
      <c r="B23" s="77" t="s">
        <v>39</v>
      </c>
      <c r="C23" s="78"/>
      <c r="D23" s="78"/>
      <c r="E23" s="78"/>
      <c r="F23" s="78"/>
      <c r="G23" s="79"/>
      <c r="H23" s="79"/>
      <c r="I23" s="80"/>
      <c r="J23" s="81"/>
      <c r="K23" s="82"/>
      <c r="L23" s="82"/>
      <c r="M23" s="82"/>
      <c r="N23" s="82"/>
      <c r="O23" s="82"/>
    </row>
    <row r="24" spans="1:15" ht="15.75">
      <c r="A24" s="83"/>
      <c r="B24" s="84"/>
      <c r="C24" s="85"/>
      <c r="D24" s="85"/>
      <c r="E24" s="85"/>
      <c r="F24" s="85"/>
      <c r="G24" s="86"/>
      <c r="H24" s="86"/>
      <c r="I24" s="87"/>
      <c r="J24" s="88"/>
      <c r="K24" s="89"/>
      <c r="L24" s="89"/>
      <c r="M24" s="89"/>
      <c r="N24" s="89"/>
      <c r="O24" s="89"/>
    </row>
    <row r="25" spans="1:15" ht="18">
      <c r="A25" s="90" t="s">
        <v>40</v>
      </c>
      <c r="B25" s="17" t="s">
        <v>41</v>
      </c>
      <c r="C25" s="18">
        <f>SUM(C26+C27+C28)</f>
        <v>0</v>
      </c>
      <c r="D25" s="18">
        <f>SUM(D26+D27+D28)</f>
        <v>6</v>
      </c>
      <c r="E25" s="18">
        <f>SUM(E26+E27+E28)</f>
        <v>0</v>
      </c>
      <c r="F25" s="18">
        <f>SUM(F26+F27+F28)</f>
        <v>600</v>
      </c>
      <c r="G25" s="19">
        <f>SUM(G26+G27+G28)</f>
        <v>0</v>
      </c>
      <c r="H25" s="19">
        <f>SUM(H26+H27+H28)</f>
        <v>60000</v>
      </c>
      <c r="I25" s="43"/>
      <c r="J25" s="91"/>
      <c r="K25" s="46"/>
      <c r="L25" s="46"/>
      <c r="M25" s="46"/>
      <c r="N25" s="46"/>
      <c r="O25" s="46"/>
    </row>
    <row r="26" spans="1:15" ht="15">
      <c r="A26" s="50" t="s">
        <v>42</v>
      </c>
      <c r="B26" s="24" t="s">
        <v>43</v>
      </c>
      <c r="C26" s="52"/>
      <c r="D26" s="52">
        <v>6</v>
      </c>
      <c r="E26" s="92"/>
      <c r="F26" s="93">
        <v>600</v>
      </c>
      <c r="G26" s="53"/>
      <c r="H26" s="53">
        <v>60000</v>
      </c>
      <c r="I26" s="54"/>
      <c r="J26" s="55"/>
      <c r="K26" s="56"/>
      <c r="L26" s="56"/>
      <c r="M26" s="56"/>
      <c r="N26" s="56"/>
      <c r="O26" s="56"/>
    </row>
    <row r="27" spans="1:15" ht="13.5">
      <c r="A27" s="50" t="s">
        <v>44</v>
      </c>
      <c r="B27" s="51" t="s">
        <v>45</v>
      </c>
      <c r="C27" s="54"/>
      <c r="D27" s="94"/>
      <c r="E27" s="95"/>
      <c r="F27" s="95"/>
      <c r="G27" s="96"/>
      <c r="H27" s="96"/>
      <c r="I27" s="54"/>
      <c r="J27" s="55"/>
      <c r="K27" s="56"/>
      <c r="L27" s="56"/>
      <c r="M27" s="56"/>
      <c r="N27" s="56"/>
      <c r="O27" s="56"/>
    </row>
    <row r="28" spans="1:15" ht="14.25">
      <c r="A28" s="50" t="s">
        <v>46</v>
      </c>
      <c r="B28" s="51" t="s">
        <v>47</v>
      </c>
      <c r="C28" s="54"/>
      <c r="D28" s="94"/>
      <c r="E28" s="94"/>
      <c r="F28" s="94"/>
      <c r="G28" s="96"/>
      <c r="H28" s="96"/>
      <c r="I28" s="54"/>
      <c r="J28" s="55"/>
      <c r="K28" s="56"/>
      <c r="L28" s="56"/>
      <c r="M28" s="56"/>
      <c r="N28" s="56"/>
      <c r="O28" s="56"/>
    </row>
    <row r="29" spans="1:15" ht="18">
      <c r="A29" s="90" t="s">
        <v>48</v>
      </c>
      <c r="B29" s="97" t="s">
        <v>49</v>
      </c>
      <c r="C29" s="18">
        <f>SUM(C30:C33)</f>
        <v>0</v>
      </c>
      <c r="D29" s="18">
        <f>SUM(D30:D33)</f>
        <v>5</v>
      </c>
      <c r="E29" s="98">
        <f>SUM(E30:E33)</f>
        <v>0</v>
      </c>
      <c r="F29" s="18">
        <f>SUM(F30:F33)</f>
        <v>398</v>
      </c>
      <c r="G29" s="19">
        <f>SUM(G30:G33)</f>
        <v>0</v>
      </c>
      <c r="H29" s="19">
        <f>SUM(H30:H33)</f>
        <v>0</v>
      </c>
      <c r="I29" s="18"/>
      <c r="J29" s="42"/>
      <c r="K29" s="46"/>
      <c r="L29" s="46"/>
      <c r="M29" s="46"/>
      <c r="N29" s="46"/>
      <c r="O29" s="46"/>
    </row>
    <row r="30" spans="1:15" ht="17.25">
      <c r="A30" s="99"/>
      <c r="B30" s="100" t="s">
        <v>50</v>
      </c>
      <c r="C30" s="101"/>
      <c r="D30" s="102">
        <v>3</v>
      </c>
      <c r="E30" s="101"/>
      <c r="F30" s="102">
        <v>338</v>
      </c>
      <c r="G30" s="103"/>
      <c r="H30" s="103"/>
      <c r="I30" s="102"/>
      <c r="J30" s="100"/>
      <c r="K30" s="104"/>
      <c r="L30" s="104"/>
      <c r="M30" s="104"/>
      <c r="N30" s="104"/>
      <c r="O30" s="104"/>
    </row>
    <row r="31" spans="1:15" ht="17.25">
      <c r="A31" s="105"/>
      <c r="B31" s="100" t="s">
        <v>84</v>
      </c>
      <c r="C31" s="102"/>
      <c r="D31" s="101"/>
      <c r="E31" s="102"/>
      <c r="F31" s="102"/>
      <c r="G31" s="103"/>
      <c r="H31" s="103"/>
      <c r="I31" s="102"/>
      <c r="J31" s="100"/>
      <c r="K31" s="104"/>
      <c r="L31" s="104"/>
      <c r="M31" s="104"/>
      <c r="N31" s="104"/>
      <c r="O31" s="104"/>
    </row>
    <row r="32" spans="1:15" ht="17.25">
      <c r="A32" s="105"/>
      <c r="B32" s="100" t="s">
        <v>52</v>
      </c>
      <c r="C32" s="102"/>
      <c r="D32" s="101">
        <v>2</v>
      </c>
      <c r="E32" s="102"/>
      <c r="F32" s="102">
        <v>60</v>
      </c>
      <c r="G32" s="103"/>
      <c r="H32" s="103"/>
      <c r="I32" s="102"/>
      <c r="J32" s="100"/>
      <c r="K32" s="104"/>
      <c r="L32" s="104"/>
      <c r="M32" s="104"/>
      <c r="N32" s="104"/>
      <c r="O32" s="104"/>
    </row>
    <row r="33" spans="1:15" ht="21" customHeight="1">
      <c r="A33" s="106"/>
      <c r="B33" s="107" t="s">
        <v>53</v>
      </c>
      <c r="C33" s="108"/>
      <c r="D33" s="108"/>
      <c r="E33" s="108"/>
      <c r="F33" s="108"/>
      <c r="G33" s="109"/>
      <c r="H33" s="109"/>
      <c r="I33" s="108"/>
      <c r="J33" s="110"/>
      <c r="K33" s="111"/>
      <c r="L33" s="112"/>
      <c r="M33" s="111"/>
      <c r="N33" s="111"/>
      <c r="O33" s="111"/>
    </row>
    <row r="34" spans="1:15" ht="18">
      <c r="A34" s="113" t="s">
        <v>54</v>
      </c>
      <c r="B34" s="114" t="s">
        <v>55</v>
      </c>
      <c r="C34" s="115"/>
      <c r="D34" s="115"/>
      <c r="E34" s="115"/>
      <c r="F34" s="115"/>
      <c r="G34" s="116"/>
      <c r="H34" s="116"/>
      <c r="I34" s="117"/>
      <c r="J34" s="118"/>
      <c r="K34" s="104"/>
      <c r="L34" s="119"/>
      <c r="M34" s="120"/>
      <c r="N34" s="120"/>
      <c r="O34" s="104"/>
    </row>
    <row r="35" spans="1:15" ht="14.25">
      <c r="A35" s="87"/>
      <c r="B35" s="121"/>
      <c r="C35" s="122"/>
      <c r="D35" s="122"/>
      <c r="E35" s="122"/>
      <c r="F35" s="122"/>
      <c r="G35" s="86"/>
      <c r="H35" s="86"/>
      <c r="I35" s="87"/>
      <c r="J35" s="88"/>
      <c r="K35" s="89"/>
      <c r="L35" s="123"/>
      <c r="M35" s="124"/>
      <c r="N35" s="124"/>
      <c r="O35" s="89"/>
    </row>
    <row r="36" spans="1:15" ht="15.75">
      <c r="A36" s="46"/>
      <c r="B36" s="91" t="s">
        <v>56</v>
      </c>
      <c r="C36" s="125">
        <f>SUM(C7+C25+C29+C34+C30)</f>
        <v>148</v>
      </c>
      <c r="D36" s="125">
        <f>SUM(D7+D25+D29+D34)</f>
        <v>87</v>
      </c>
      <c r="E36" s="125">
        <f>SUM(E7+E25+E29+E30)</f>
        <v>7990</v>
      </c>
      <c r="F36" s="125">
        <f>SUM(F7+F25+F29+F34)</f>
        <v>5558</v>
      </c>
      <c r="G36" s="126">
        <f>SUM(G7+G25+G29+G34)</f>
        <v>697884</v>
      </c>
      <c r="H36" s="126">
        <f>SUM(H7+H25+H29+H30+H33+H34)</f>
        <v>736800</v>
      </c>
      <c r="I36" s="18"/>
      <c r="J36" s="20"/>
      <c r="K36" s="46"/>
      <c r="L36" s="127"/>
      <c r="M36" s="45">
        <v>35</v>
      </c>
      <c r="N36" s="45">
        <v>33.5</v>
      </c>
      <c r="O36" s="46"/>
    </row>
    <row r="37" spans="1:15" ht="14.25">
      <c r="A37" s="49"/>
      <c r="B37" s="128" t="s">
        <v>57</v>
      </c>
      <c r="C37" s="129">
        <f>SUM(C8+C26)</f>
        <v>148</v>
      </c>
      <c r="D37" s="129">
        <f>SUM(D8)</f>
        <v>75</v>
      </c>
      <c r="E37" s="129">
        <f>SUM(E8+E26)</f>
        <v>7990</v>
      </c>
      <c r="F37" s="129">
        <f>SUM(F8)</f>
        <v>3631</v>
      </c>
      <c r="G37" s="130">
        <f>SUM(G8+G26)</f>
        <v>697884</v>
      </c>
      <c r="H37" s="130">
        <f>SUM(H8)</f>
        <v>670800</v>
      </c>
      <c r="I37" s="25"/>
      <c r="J37" s="48"/>
      <c r="K37" s="49"/>
      <c r="L37" s="131"/>
      <c r="M37" s="49"/>
      <c r="N37" s="49"/>
      <c r="O37" s="49"/>
    </row>
    <row r="38" spans="1:15" ht="14.25">
      <c r="A38" s="49"/>
      <c r="B38" s="128" t="s">
        <v>58</v>
      </c>
      <c r="C38" s="129">
        <f>C25</f>
        <v>0</v>
      </c>
      <c r="D38" s="129">
        <f>D27+D28+D26</f>
        <v>6</v>
      </c>
      <c r="E38" s="129">
        <f>E25</f>
        <v>0</v>
      </c>
      <c r="F38" s="129">
        <f>F27+F26+F28</f>
        <v>600</v>
      </c>
      <c r="G38" s="129">
        <f>G25</f>
        <v>0</v>
      </c>
      <c r="H38" s="129">
        <f>H27+H28+H26</f>
        <v>60000</v>
      </c>
      <c r="I38" s="25"/>
      <c r="J38" s="48"/>
      <c r="K38" s="49"/>
      <c r="L38" s="131"/>
      <c r="M38" s="49"/>
      <c r="N38" s="49"/>
      <c r="O38" s="49"/>
    </row>
    <row r="39" spans="1:15" ht="13.5">
      <c r="A39" s="49"/>
      <c r="B39" s="128" t="s">
        <v>59</v>
      </c>
      <c r="C39" s="25">
        <f>SUM(C9+C27)</f>
        <v>0</v>
      </c>
      <c r="D39" s="25">
        <f>SUM(D9)</f>
        <v>0</v>
      </c>
      <c r="E39" s="25">
        <f>SUM(E9+E27)</f>
        <v>0</v>
      </c>
      <c r="F39" s="25">
        <f>SUM(F9)</f>
        <v>869</v>
      </c>
      <c r="G39" s="26"/>
      <c r="H39" s="25">
        <v>0</v>
      </c>
      <c r="I39" s="25"/>
      <c r="J39" s="48"/>
      <c r="K39" s="49"/>
      <c r="L39" s="132"/>
      <c r="M39" s="49"/>
      <c r="N39" s="49"/>
      <c r="O39" s="49"/>
    </row>
    <row r="40" spans="1:15" ht="13.5">
      <c r="A40" s="49"/>
      <c r="B40" s="128" t="s">
        <v>60</v>
      </c>
      <c r="C40" s="27">
        <f>C29</f>
        <v>0</v>
      </c>
      <c r="D40" s="27">
        <f>D29</f>
        <v>5</v>
      </c>
      <c r="E40" s="27">
        <f>E29</f>
        <v>0</v>
      </c>
      <c r="F40" s="25">
        <f>F29</f>
        <v>398</v>
      </c>
      <c r="G40" s="48">
        <f>G29</f>
        <v>0</v>
      </c>
      <c r="H40" s="25">
        <f>H29</f>
        <v>0</v>
      </c>
      <c r="I40" s="133"/>
      <c r="J40" s="133"/>
      <c r="K40" s="133"/>
      <c r="L40" s="134"/>
      <c r="M40" s="49"/>
      <c r="N40" s="49"/>
      <c r="O40" s="49"/>
    </row>
    <row r="41" spans="1:15" ht="13.5">
      <c r="A41" s="49"/>
      <c r="B41" s="128" t="s">
        <v>61</v>
      </c>
      <c r="C41" s="135"/>
      <c r="D41" s="136">
        <f>SUM(D10)</f>
        <v>1</v>
      </c>
      <c r="E41" s="135"/>
      <c r="F41" s="25">
        <f>F10</f>
        <v>60</v>
      </c>
      <c r="G41" s="137"/>
      <c r="H41" s="25">
        <f>H10</f>
        <v>6000</v>
      </c>
      <c r="I41" s="132"/>
      <c r="J41" s="132"/>
      <c r="K41" s="132"/>
      <c r="L41" s="138"/>
      <c r="M41" s="49"/>
      <c r="N41" s="49"/>
      <c r="O41" s="49"/>
    </row>
    <row r="42" spans="1:14" ht="13.5">
      <c r="A42" s="139"/>
      <c r="B42" s="140"/>
      <c r="C42" s="141"/>
      <c r="D42" s="141"/>
      <c r="E42" s="141"/>
      <c r="F42" s="142"/>
      <c r="G42" s="143"/>
      <c r="H42" s="144"/>
      <c r="I42" s="145"/>
      <c r="J42" s="145"/>
      <c r="K42" s="145"/>
      <c r="L42" s="146"/>
      <c r="M42" s="139"/>
      <c r="N42" s="139"/>
    </row>
    <row r="43" spans="1:14" ht="13.5">
      <c r="A43" s="139"/>
      <c r="B43" s="147"/>
      <c r="C43" s="148"/>
      <c r="D43" s="149"/>
      <c r="E43" s="149"/>
      <c r="F43" s="149"/>
      <c r="G43" s="148"/>
      <c r="H43" s="150"/>
      <c r="I43" s="151"/>
      <c r="J43" s="148"/>
      <c r="K43" s="148"/>
      <c r="L43" s="146"/>
      <c r="M43" s="139"/>
      <c r="N43" s="139"/>
    </row>
    <row r="44" spans="1:14" ht="13.5">
      <c r="A44" s="139"/>
      <c r="B44" s="152" t="s">
        <v>62</v>
      </c>
      <c r="C44" s="153"/>
      <c r="D44" s="153"/>
      <c r="E44" s="153"/>
      <c r="H44" s="154" t="s">
        <v>63</v>
      </c>
      <c r="J44" s="155"/>
      <c r="K44" s="155"/>
      <c r="L44" s="155"/>
      <c r="M44" s="139"/>
      <c r="N44" s="139"/>
    </row>
    <row r="45" spans="1:14" ht="13.5">
      <c r="A45" s="139"/>
      <c r="B45" s="156"/>
      <c r="C45" s="156"/>
      <c r="D45" s="156"/>
      <c r="E45" s="155"/>
      <c r="F45" s="155"/>
      <c r="H45" s="155"/>
      <c r="I45" s="155"/>
      <c r="J45" s="155"/>
      <c r="K45" s="155"/>
      <c r="L45" s="155"/>
      <c r="M45" s="139"/>
      <c r="N45" s="139"/>
    </row>
    <row r="46" spans="2:12" ht="13.5">
      <c r="B46" s="157"/>
      <c r="C46" s="157"/>
      <c r="D46" s="157"/>
      <c r="E46" s="154"/>
      <c r="F46" s="154"/>
      <c r="H46" s="154"/>
      <c r="I46" s="154"/>
      <c r="J46" s="154"/>
      <c r="K46" s="154"/>
      <c r="L46" s="154"/>
    </row>
    <row r="47" spans="2:15" ht="13.5">
      <c r="B47" s="152" t="s">
        <v>64</v>
      </c>
      <c r="C47" s="157"/>
      <c r="D47" s="157"/>
      <c r="E47" s="154"/>
      <c r="F47" s="154"/>
      <c r="H47" s="154" t="s">
        <v>65</v>
      </c>
      <c r="I47" s="154"/>
      <c r="J47" s="154"/>
      <c r="K47" s="154"/>
      <c r="L47" s="154"/>
      <c r="O47" s="1" t="s">
        <v>66</v>
      </c>
    </row>
    <row r="50" spans="2:3" ht="12.75">
      <c r="B50" s="158" t="s">
        <v>67</v>
      </c>
      <c r="C50"/>
    </row>
    <row r="51" spans="2:3" ht="12.75">
      <c r="B51" s="158" t="s">
        <v>68</v>
      </c>
      <c r="C51"/>
    </row>
    <row r="52" spans="2:3" ht="12.75">
      <c r="B52" s="158" t="s">
        <v>69</v>
      </c>
      <c r="C52"/>
    </row>
    <row r="53" spans="2:3" ht="12.75">
      <c r="B53" s="158" t="s">
        <v>70</v>
      </c>
      <c r="C53"/>
    </row>
    <row r="54" spans="2:3" ht="12.75">
      <c r="B54" s="158" t="s">
        <v>71</v>
      </c>
      <c r="C54"/>
    </row>
    <row r="55" spans="2:3" ht="12.75">
      <c r="B55" s="159"/>
      <c r="C55"/>
    </row>
    <row r="56" spans="2:3" ht="12.75">
      <c r="B56" s="158" t="s">
        <v>72</v>
      </c>
      <c r="C56"/>
    </row>
    <row r="57" spans="2:3" ht="12.75">
      <c r="B57" s="158" t="s">
        <v>73</v>
      </c>
      <c r="C57"/>
    </row>
    <row r="58" spans="2:3" ht="12.75">
      <c r="B58" s="158" t="s">
        <v>74</v>
      </c>
      <c r="C58"/>
    </row>
    <row r="59" spans="2:3" ht="12.75">
      <c r="B59" s="158" t="s">
        <v>75</v>
      </c>
      <c r="C59"/>
    </row>
    <row r="60" spans="2:3" ht="12.75">
      <c r="B60" s="160" t="s">
        <v>76</v>
      </c>
      <c r="C60"/>
    </row>
    <row r="61" spans="2:3" ht="12.75">
      <c r="B61" s="159"/>
      <c r="C61"/>
    </row>
    <row r="62" spans="2:3" ht="12.75">
      <c r="B62" s="161" t="s">
        <v>77</v>
      </c>
      <c r="C62"/>
    </row>
    <row r="63" spans="2:3" ht="12.75">
      <c r="B63" s="161"/>
      <c r="C63"/>
    </row>
    <row r="64" spans="2:3" ht="12.75">
      <c r="B64" s="162" t="s">
        <v>78</v>
      </c>
      <c r="C64"/>
    </row>
    <row r="65" spans="2:3" ht="12.75">
      <c r="B65" s="163" t="s">
        <v>79</v>
      </c>
      <c r="C65"/>
    </row>
    <row r="66" spans="2:3" ht="12.75">
      <c r="B66" s="163" t="s">
        <v>80</v>
      </c>
      <c r="C66"/>
    </row>
    <row r="67" spans="2:3" ht="12.75">
      <c r="B67" s="163" t="s">
        <v>81</v>
      </c>
      <c r="C67"/>
    </row>
  </sheetData>
  <sheetProtection selectLockedCells="1" selectUnlockedCells="1"/>
  <mergeCells count="6">
    <mergeCell ref="C5:D5"/>
    <mergeCell ref="E5:F5"/>
    <mergeCell ref="G5:H5"/>
    <mergeCell ref="I5:J5"/>
    <mergeCell ref="K5:L5"/>
    <mergeCell ref="M5:N5"/>
  </mergeCells>
  <printOptions/>
  <pageMargins left="0.2361111111111111" right="0.15763888888888888" top="0.27569444444444446" bottom="0.196527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">
      <selection activeCell="H32" sqref="H32"/>
    </sheetView>
  </sheetViews>
  <sheetFormatPr defaultColWidth="9.140625" defaultRowHeight="12.75"/>
  <cols>
    <col min="1" max="1" width="6.57421875" style="1" customWidth="1"/>
    <col min="2" max="2" width="81.421875" style="1" customWidth="1"/>
    <col min="3" max="3" width="9.57421875" style="1" customWidth="1"/>
    <col min="4" max="4" width="8.140625" style="1" customWidth="1"/>
    <col min="5" max="5" width="8.00390625" style="1" customWidth="1"/>
    <col min="6" max="6" width="7.7109375" style="1" customWidth="1"/>
    <col min="7" max="8" width="11.00390625" style="1" customWidth="1"/>
    <col min="9" max="9" width="6.57421875" style="1" customWidth="1"/>
    <col min="10" max="10" width="9.140625" style="1" customWidth="1"/>
    <col min="11" max="11" width="6.8515625" style="1" customWidth="1"/>
    <col min="12" max="12" width="7.28125" style="1" customWidth="1"/>
    <col min="13" max="13" width="5.57421875" style="1" customWidth="1"/>
    <col min="14" max="14" width="6.28125" style="1" customWidth="1"/>
    <col min="15" max="15" width="10.28125" style="1" customWidth="1"/>
    <col min="16" max="16384" width="9.140625" style="1" customWidth="1"/>
  </cols>
  <sheetData>
    <row r="1" spans="2:9" ht="12.75">
      <c r="B1" s="2"/>
      <c r="C1" s="3" t="s">
        <v>0</v>
      </c>
      <c r="D1" s="3"/>
      <c r="E1" s="3"/>
      <c r="F1" s="3"/>
      <c r="G1" s="4"/>
      <c r="H1" s="5"/>
      <c r="I1" s="5"/>
    </row>
    <row r="2" spans="3:9" ht="13.5">
      <c r="C2" s="6" t="s">
        <v>1</v>
      </c>
      <c r="D2" s="7"/>
      <c r="E2" s="7"/>
      <c r="F2" s="7"/>
      <c r="G2" s="5"/>
      <c r="H2" s="5"/>
      <c r="I2" s="5"/>
    </row>
    <row r="3" spans="3:9" ht="12.75">
      <c r="C3" s="7" t="s">
        <v>85</v>
      </c>
      <c r="D3" s="7"/>
      <c r="E3" s="7"/>
      <c r="F3" s="7"/>
      <c r="G3" s="5"/>
      <c r="H3" s="5"/>
      <c r="I3" s="5"/>
    </row>
    <row r="4" spans="6:9" ht="12.75">
      <c r="F4" s="7"/>
      <c r="G4" s="7"/>
      <c r="H4" s="7"/>
      <c r="I4" s="7"/>
    </row>
    <row r="5" spans="1:15" ht="39" customHeight="1">
      <c r="A5" s="8" t="s">
        <v>3</v>
      </c>
      <c r="B5" s="9" t="s">
        <v>4</v>
      </c>
      <c r="C5" s="9" t="s">
        <v>5</v>
      </c>
      <c r="D5" s="9"/>
      <c r="E5" s="9" t="s">
        <v>6</v>
      </c>
      <c r="F5" s="9"/>
      <c r="G5" s="8" t="s">
        <v>7</v>
      </c>
      <c r="H5" s="8"/>
      <c r="I5" s="8" t="s">
        <v>8</v>
      </c>
      <c r="J5" s="8"/>
      <c r="K5" s="8" t="s">
        <v>9</v>
      </c>
      <c r="L5" s="8"/>
      <c r="M5" s="9" t="s">
        <v>10</v>
      </c>
      <c r="N5" s="9"/>
      <c r="O5" s="10" t="s">
        <v>11</v>
      </c>
    </row>
    <row r="6" spans="1:15" ht="23.25" customHeight="1">
      <c r="A6" s="11"/>
      <c r="B6" s="11"/>
      <c r="C6" s="12" t="s">
        <v>12</v>
      </c>
      <c r="D6" s="13" t="s">
        <v>13</v>
      </c>
      <c r="E6" s="14" t="s">
        <v>12</v>
      </c>
      <c r="F6" s="13" t="s">
        <v>13</v>
      </c>
      <c r="G6" s="14" t="s">
        <v>12</v>
      </c>
      <c r="H6" s="13" t="s">
        <v>13</v>
      </c>
      <c r="I6" s="12" t="s">
        <v>14</v>
      </c>
      <c r="J6" s="13" t="s">
        <v>13</v>
      </c>
      <c r="K6" s="14" t="s">
        <v>15</v>
      </c>
      <c r="L6" s="13" t="s">
        <v>13</v>
      </c>
      <c r="M6" s="14" t="s">
        <v>15</v>
      </c>
      <c r="N6" s="13" t="s">
        <v>13</v>
      </c>
      <c r="O6" s="15"/>
    </row>
    <row r="7" spans="1:15" ht="17.25" customHeight="1">
      <c r="A7" s="16" t="s">
        <v>16</v>
      </c>
      <c r="B7" s="17" t="s">
        <v>17</v>
      </c>
      <c r="C7" s="18">
        <f>SUM(C8+C9)</f>
        <v>148</v>
      </c>
      <c r="D7" s="18">
        <f>SUM(D8+D9+D10)</f>
        <v>66</v>
      </c>
      <c r="E7" s="18">
        <f>SUM(E8+E9)</f>
        <v>7990</v>
      </c>
      <c r="F7" s="18">
        <f>SUM(F8+F9+F10)</f>
        <v>3960</v>
      </c>
      <c r="G7" s="18">
        <f>SUM(G8+G9)</f>
        <v>697884</v>
      </c>
      <c r="H7" s="19">
        <f>SUM(H8+H9+H10)</f>
        <v>586000</v>
      </c>
      <c r="I7" s="18">
        <f>E7/C7*100/472</f>
        <v>11.437814933577645</v>
      </c>
      <c r="J7" s="20">
        <f>F7/D7*100/472</f>
        <v>12.711864406779661</v>
      </c>
      <c r="K7" s="21"/>
      <c r="L7" s="22"/>
      <c r="M7" s="21"/>
      <c r="N7" s="22"/>
      <c r="O7" s="23"/>
    </row>
    <row r="8" spans="1:15" ht="17.25" customHeight="1">
      <c r="A8" s="10"/>
      <c r="B8" s="24" t="s">
        <v>18</v>
      </c>
      <c r="C8" s="25">
        <f>SUM(C12+C16+C20)</f>
        <v>148</v>
      </c>
      <c r="D8" s="25">
        <f>SUM(D12+D16+D20)</f>
        <v>65</v>
      </c>
      <c r="E8" s="25">
        <f>SUM(E12+E16+E20)</f>
        <v>7990</v>
      </c>
      <c r="F8" s="25">
        <f>SUM(F12+F16+F20)</f>
        <v>3152</v>
      </c>
      <c r="G8" s="25">
        <f>SUM(G12+G16+G20)</f>
        <v>697884</v>
      </c>
      <c r="H8" s="26">
        <f>SUM(H12+H16+H18+H20)</f>
        <v>580000</v>
      </c>
      <c r="I8" s="27"/>
      <c r="J8" s="28"/>
      <c r="K8" s="29"/>
      <c r="L8" s="30"/>
      <c r="M8" s="29"/>
      <c r="N8" s="30"/>
      <c r="O8" s="31"/>
    </row>
    <row r="9" spans="1:15" ht="17.25" customHeight="1">
      <c r="A9" s="10"/>
      <c r="B9" s="24" t="s">
        <v>19</v>
      </c>
      <c r="C9" s="25">
        <f>SUM(C13+C17+C21+C23)</f>
        <v>0</v>
      </c>
      <c r="D9" s="25">
        <f>SUM(D13+D17+D18+D21+D23)</f>
        <v>0</v>
      </c>
      <c r="E9" s="25">
        <f>SUM(E13+E17+E21+E23)</f>
        <v>0</v>
      </c>
      <c r="F9" s="25">
        <f>SUM(F13+F17+F18+F21+F23)</f>
        <v>748</v>
      </c>
      <c r="G9" s="25">
        <f>SUM(G13+G17+G21+G23)</f>
        <v>0</v>
      </c>
      <c r="H9" s="26">
        <f>SUM(H13+H17+H21+H23)</f>
        <v>0</v>
      </c>
      <c r="I9" s="32"/>
      <c r="J9" s="30"/>
      <c r="K9" s="29"/>
      <c r="L9" s="30"/>
      <c r="M9" s="29"/>
      <c r="N9" s="30"/>
      <c r="O9" s="31"/>
    </row>
    <row r="10" spans="1:15" ht="17.25" customHeight="1">
      <c r="A10" s="33"/>
      <c r="B10" s="34" t="s">
        <v>20</v>
      </c>
      <c r="C10" s="35"/>
      <c r="D10" s="25">
        <f>D14+D22</f>
        <v>1</v>
      </c>
      <c r="E10" s="35"/>
      <c r="F10" s="35">
        <f>F22+F14</f>
        <v>60</v>
      </c>
      <c r="G10" s="35"/>
      <c r="H10" s="36">
        <f>H22+H14</f>
        <v>6000</v>
      </c>
      <c r="I10" s="37"/>
      <c r="J10" s="38"/>
      <c r="K10" s="39"/>
      <c r="L10" s="38"/>
      <c r="M10" s="39"/>
      <c r="N10" s="38"/>
      <c r="O10" s="40"/>
    </row>
    <row r="11" spans="1:15" ht="18">
      <c r="A11" s="41" t="s">
        <v>21</v>
      </c>
      <c r="B11" s="42" t="s">
        <v>22</v>
      </c>
      <c r="C11" s="43">
        <f>SUM(C12+C13+C14)</f>
        <v>22</v>
      </c>
      <c r="D11" s="43">
        <f>SUM(D12+D13+D14)</f>
        <v>1</v>
      </c>
      <c r="E11" s="43">
        <f>SUM(E12+E13)</f>
        <v>4840</v>
      </c>
      <c r="F11" s="43">
        <f>SUM(F12+F13+F14)</f>
        <v>128</v>
      </c>
      <c r="G11" s="43">
        <f>SUM(G12+G13)</f>
        <v>351384</v>
      </c>
      <c r="H11" s="44">
        <f>SUM(H12+H13+H14)</f>
        <v>22400</v>
      </c>
      <c r="I11" s="45">
        <f>E11/C11*100/422</f>
        <v>52.132701421800945</v>
      </c>
      <c r="J11" s="45"/>
      <c r="K11" s="46"/>
      <c r="L11" s="46"/>
      <c r="M11" s="46"/>
      <c r="N11" s="46"/>
      <c r="O11" s="46"/>
    </row>
    <row r="12" spans="1:15" ht="13.5">
      <c r="A12" s="47" t="s">
        <v>23</v>
      </c>
      <c r="B12" s="24" t="s">
        <v>18</v>
      </c>
      <c r="C12" s="25">
        <v>22</v>
      </c>
      <c r="D12" s="25">
        <v>1</v>
      </c>
      <c r="E12" s="25">
        <v>4840</v>
      </c>
      <c r="F12" s="25">
        <v>112</v>
      </c>
      <c r="G12" s="26">
        <v>351384</v>
      </c>
      <c r="H12" s="26">
        <v>22400</v>
      </c>
      <c r="I12" s="27"/>
      <c r="J12" s="48"/>
      <c r="K12" s="49"/>
      <c r="L12" s="49"/>
      <c r="M12" s="49"/>
      <c r="N12" s="49"/>
      <c r="O12" s="49"/>
    </row>
    <row r="13" spans="1:15" ht="13.5">
      <c r="A13" s="50" t="s">
        <v>24</v>
      </c>
      <c r="B13" s="51" t="s">
        <v>19</v>
      </c>
      <c r="C13" s="52"/>
      <c r="D13" s="52"/>
      <c r="E13" s="52"/>
      <c r="F13" s="52">
        <v>16</v>
      </c>
      <c r="G13" s="53"/>
      <c r="H13" s="53"/>
      <c r="I13" s="54"/>
      <c r="J13" s="55"/>
      <c r="K13" s="56"/>
      <c r="L13" s="56"/>
      <c r="M13" s="56"/>
      <c r="N13" s="56"/>
      <c r="O13" s="56"/>
    </row>
    <row r="14" spans="1:15" ht="14.25">
      <c r="A14" s="47" t="s">
        <v>25</v>
      </c>
      <c r="B14" s="24" t="s">
        <v>26</v>
      </c>
      <c r="C14" s="57"/>
      <c r="D14" s="57"/>
      <c r="E14" s="57"/>
      <c r="F14" s="57"/>
      <c r="G14" s="58"/>
      <c r="H14" s="58"/>
      <c r="I14" s="59"/>
      <c r="J14" s="60"/>
      <c r="K14" s="61"/>
      <c r="L14" s="61"/>
      <c r="M14" s="61"/>
      <c r="N14" s="61"/>
      <c r="O14" s="61"/>
    </row>
    <row r="15" spans="1:15" ht="15" customHeight="1">
      <c r="A15" s="62" t="s">
        <v>27</v>
      </c>
      <c r="B15" s="63" t="s">
        <v>28</v>
      </c>
      <c r="C15" s="64">
        <f>SUM(C16+C17+C18)</f>
        <v>0</v>
      </c>
      <c r="D15" s="64">
        <f>SUM(D16+D17+D18)</f>
        <v>0</v>
      </c>
      <c r="E15" s="64">
        <f>SUM(E16+E17+E18)</f>
        <v>0</v>
      </c>
      <c r="F15" s="64">
        <f>SUM(F16+F17+F18)</f>
        <v>0</v>
      </c>
      <c r="G15" s="64">
        <f>SUM(G16+G17+G18)</f>
        <v>0</v>
      </c>
      <c r="H15" s="65">
        <f>SUM(H16+H17+H18)</f>
        <v>0</v>
      </c>
      <c r="I15" s="66">
        <f>E15/(15*496)*100</f>
        <v>0</v>
      </c>
      <c r="J15" s="66"/>
      <c r="K15" s="67"/>
      <c r="L15" s="67"/>
      <c r="M15" s="67"/>
      <c r="N15" s="67"/>
      <c r="O15" s="67"/>
    </row>
    <row r="16" spans="1:15" ht="13.5">
      <c r="A16" s="47" t="s">
        <v>29</v>
      </c>
      <c r="B16" s="24" t="s">
        <v>30</v>
      </c>
      <c r="C16" s="25"/>
      <c r="D16" s="25"/>
      <c r="E16" s="25"/>
      <c r="F16" s="25"/>
      <c r="G16" s="26"/>
      <c r="H16" s="26"/>
      <c r="I16" s="27"/>
      <c r="J16" s="48"/>
      <c r="K16" s="49"/>
      <c r="L16" s="49"/>
      <c r="M16" s="49"/>
      <c r="N16" s="49"/>
      <c r="O16" s="49"/>
    </row>
    <row r="17" spans="1:15" ht="13.5">
      <c r="A17" s="50" t="s">
        <v>31</v>
      </c>
      <c r="B17" s="51" t="s">
        <v>32</v>
      </c>
      <c r="C17" s="52"/>
      <c r="D17" s="52"/>
      <c r="E17" s="52"/>
      <c r="F17" s="52"/>
      <c r="G17" s="53"/>
      <c r="H17" s="53"/>
      <c r="I17" s="54"/>
      <c r="J17" s="55"/>
      <c r="K17" s="56"/>
      <c r="L17" s="56"/>
      <c r="M17" s="56"/>
      <c r="N17" s="56"/>
      <c r="O17" s="56"/>
    </row>
    <row r="18" spans="1:15" ht="14.25">
      <c r="A18" s="50" t="s">
        <v>33</v>
      </c>
      <c r="B18" s="51" t="s">
        <v>34</v>
      </c>
      <c r="C18" s="52"/>
      <c r="D18" s="52"/>
      <c r="E18" s="52"/>
      <c r="F18" s="52"/>
      <c r="G18" s="53"/>
      <c r="H18" s="53"/>
      <c r="I18" s="54"/>
      <c r="J18" s="55"/>
      <c r="K18" s="56"/>
      <c r="L18" s="56"/>
      <c r="M18" s="56"/>
      <c r="N18" s="56"/>
      <c r="O18" s="56"/>
    </row>
    <row r="19" spans="1:15" ht="18">
      <c r="A19" s="68">
        <v>3</v>
      </c>
      <c r="B19" s="69" t="s">
        <v>35</v>
      </c>
      <c r="C19" s="70">
        <f>SUM(C20+C21+C22)</f>
        <v>126</v>
      </c>
      <c r="D19" s="70">
        <f>SUM(D20+D21+D22)</f>
        <v>65</v>
      </c>
      <c r="E19" s="70">
        <f>SUM(E20+E21+E22)</f>
        <v>3150</v>
      </c>
      <c r="F19" s="70">
        <f>SUM(F20+F21+F22)</f>
        <v>3832</v>
      </c>
      <c r="G19" s="70">
        <f>SUM(G20+G21+G22)</f>
        <v>346500</v>
      </c>
      <c r="H19" s="71">
        <f>SUM(H20+H21+H22)</f>
        <v>563600</v>
      </c>
      <c r="I19" s="72">
        <f>E19/C19*100/50</f>
        <v>50</v>
      </c>
      <c r="J19" s="72"/>
      <c r="K19" s="73"/>
      <c r="L19" s="73"/>
      <c r="M19" s="73"/>
      <c r="N19" s="73"/>
      <c r="O19" s="73"/>
    </row>
    <row r="20" spans="1:15" ht="13.5">
      <c r="A20" s="50" t="s">
        <v>36</v>
      </c>
      <c r="B20" s="24" t="s">
        <v>18</v>
      </c>
      <c r="C20" s="25">
        <v>126</v>
      </c>
      <c r="D20" s="25">
        <f>3+8+17+13+13+2+2+6</f>
        <v>64</v>
      </c>
      <c r="E20" s="25">
        <v>3150</v>
      </c>
      <c r="F20" s="25">
        <f>150+366+820+600-2+616+83+98+309</f>
        <v>3040</v>
      </c>
      <c r="G20" s="26">
        <v>346500</v>
      </c>
      <c r="H20" s="26">
        <f>25500+63800+158200+107600-400+110000+16600+19600+56700</f>
        <v>557600</v>
      </c>
      <c r="I20" s="27"/>
      <c r="J20" s="48"/>
      <c r="K20" s="49"/>
      <c r="L20" s="49"/>
      <c r="M20" s="49"/>
      <c r="N20" s="49"/>
      <c r="O20" s="49"/>
    </row>
    <row r="21" spans="1:15" ht="13.5">
      <c r="A21" s="50" t="s">
        <v>37</v>
      </c>
      <c r="B21" s="51" t="s">
        <v>19</v>
      </c>
      <c r="C21" s="52"/>
      <c r="D21" s="52">
        <v>0</v>
      </c>
      <c r="E21" s="52"/>
      <c r="F21" s="52">
        <f>30+110+200+163+119+37+22+51</f>
        <v>732</v>
      </c>
      <c r="G21" s="53"/>
      <c r="H21" s="53"/>
      <c r="I21" s="54"/>
      <c r="J21" s="55"/>
      <c r="K21" s="56"/>
      <c r="L21" s="56"/>
      <c r="M21" s="56"/>
      <c r="N21" s="56"/>
      <c r="O21" s="56"/>
    </row>
    <row r="22" spans="1:15" ht="14.25">
      <c r="A22" s="74" t="s">
        <v>38</v>
      </c>
      <c r="B22" s="75" t="s">
        <v>26</v>
      </c>
      <c r="C22" s="57"/>
      <c r="D22" s="57">
        <v>1</v>
      </c>
      <c r="E22" s="57"/>
      <c r="F22" s="57">
        <v>60</v>
      </c>
      <c r="G22" s="58"/>
      <c r="H22" s="58">
        <v>6000</v>
      </c>
      <c r="I22" s="59"/>
      <c r="J22" s="60"/>
      <c r="K22" s="61"/>
      <c r="L22" s="61"/>
      <c r="M22" s="61"/>
      <c r="N22" s="61"/>
      <c r="O22" s="61"/>
    </row>
    <row r="23" spans="1:15" ht="18">
      <c r="A23" s="76">
        <v>4</v>
      </c>
      <c r="B23" s="77" t="s">
        <v>39</v>
      </c>
      <c r="C23" s="78"/>
      <c r="D23" s="78"/>
      <c r="E23" s="78"/>
      <c r="F23" s="78"/>
      <c r="G23" s="79"/>
      <c r="H23" s="79"/>
      <c r="I23" s="80"/>
      <c r="J23" s="81"/>
      <c r="K23" s="82"/>
      <c r="L23" s="82"/>
      <c r="M23" s="82"/>
      <c r="N23" s="82"/>
      <c r="O23" s="82"/>
    </row>
    <row r="24" spans="1:15" ht="15.75">
      <c r="A24" s="83"/>
      <c r="B24" s="84"/>
      <c r="C24" s="85"/>
      <c r="D24" s="85"/>
      <c r="E24" s="85"/>
      <c r="F24" s="85"/>
      <c r="G24" s="86"/>
      <c r="H24" s="86"/>
      <c r="I24" s="87"/>
      <c r="J24" s="88"/>
      <c r="K24" s="89"/>
      <c r="L24" s="89"/>
      <c r="M24" s="89"/>
      <c r="N24" s="89"/>
      <c r="O24" s="89"/>
    </row>
    <row r="25" spans="1:15" ht="18">
      <c r="A25" s="90" t="s">
        <v>40</v>
      </c>
      <c r="B25" s="17" t="s">
        <v>41</v>
      </c>
      <c r="C25" s="18">
        <f>SUM(C26+C27+C28)</f>
        <v>0</v>
      </c>
      <c r="D25" s="18">
        <f>SUM(D26+D27+D28)</f>
        <v>6</v>
      </c>
      <c r="E25" s="18">
        <f>SUM(E26+E27+E28)</f>
        <v>0</v>
      </c>
      <c r="F25" s="18">
        <f>SUM(F26+F27+F28)</f>
        <v>600</v>
      </c>
      <c r="G25" s="19">
        <f>SUM(G26+G27+G28)</f>
        <v>0</v>
      </c>
      <c r="H25" s="19">
        <f>SUM(H26+H27+H28)</f>
        <v>60000</v>
      </c>
      <c r="I25" s="43"/>
      <c r="J25" s="91"/>
      <c r="K25" s="46"/>
      <c r="L25" s="46"/>
      <c r="M25" s="46"/>
      <c r="N25" s="46"/>
      <c r="O25" s="46"/>
    </row>
    <row r="26" spans="1:15" ht="15">
      <c r="A26" s="50" t="s">
        <v>42</v>
      </c>
      <c r="B26" s="24" t="s">
        <v>43</v>
      </c>
      <c r="C26" s="52"/>
      <c r="D26" s="52">
        <v>6</v>
      </c>
      <c r="E26" s="92"/>
      <c r="F26" s="93">
        <v>600</v>
      </c>
      <c r="G26" s="53"/>
      <c r="H26" s="53">
        <v>60000</v>
      </c>
      <c r="I26" s="54"/>
      <c r="J26" s="55"/>
      <c r="K26" s="56"/>
      <c r="L26" s="56"/>
      <c r="M26" s="56"/>
      <c r="N26" s="56"/>
      <c r="O26" s="56"/>
    </row>
    <row r="27" spans="1:15" ht="13.5">
      <c r="A27" s="50" t="s">
        <v>44</v>
      </c>
      <c r="B27" s="51" t="s">
        <v>45</v>
      </c>
      <c r="C27" s="54"/>
      <c r="D27" s="94"/>
      <c r="E27" s="95"/>
      <c r="F27" s="95"/>
      <c r="G27" s="96"/>
      <c r="H27" s="96"/>
      <c r="I27" s="54"/>
      <c r="J27" s="55"/>
      <c r="K27" s="56"/>
      <c r="L27" s="56"/>
      <c r="M27" s="56"/>
      <c r="N27" s="56"/>
      <c r="O27" s="56"/>
    </row>
    <row r="28" spans="1:15" ht="14.25">
      <c r="A28" s="50" t="s">
        <v>46</v>
      </c>
      <c r="B28" s="51" t="s">
        <v>47</v>
      </c>
      <c r="C28" s="54"/>
      <c r="D28" s="94"/>
      <c r="E28" s="94"/>
      <c r="F28" s="94"/>
      <c r="G28" s="96"/>
      <c r="H28" s="96"/>
      <c r="I28" s="54"/>
      <c r="J28" s="55"/>
      <c r="K28" s="56"/>
      <c r="L28" s="56"/>
      <c r="M28" s="56"/>
      <c r="N28" s="56"/>
      <c r="O28" s="56"/>
    </row>
    <row r="29" spans="1:15" ht="18">
      <c r="A29" s="90" t="s">
        <v>48</v>
      </c>
      <c r="B29" s="97" t="s">
        <v>49</v>
      </c>
      <c r="C29" s="18">
        <f>SUM(C30:C33)</f>
        <v>0</v>
      </c>
      <c r="D29" s="18">
        <f>SUM(D30:D33)</f>
        <v>5</v>
      </c>
      <c r="E29" s="98">
        <f>SUM(E30:E33)</f>
        <v>0</v>
      </c>
      <c r="F29" s="18">
        <f>SUM(F30:F33)</f>
        <v>398</v>
      </c>
      <c r="G29" s="19">
        <f>SUM(G30:G33)</f>
        <v>0</v>
      </c>
      <c r="H29" s="19">
        <f>SUM(H30:H33)</f>
        <v>0</v>
      </c>
      <c r="I29" s="18"/>
      <c r="J29" s="42"/>
      <c r="K29" s="46"/>
      <c r="L29" s="46"/>
      <c r="M29" s="46"/>
      <c r="N29" s="46"/>
      <c r="O29" s="46"/>
    </row>
    <row r="30" spans="1:15" ht="17.25">
      <c r="A30" s="99"/>
      <c r="B30" s="100" t="s">
        <v>50</v>
      </c>
      <c r="C30" s="101"/>
      <c r="D30" s="102">
        <v>3</v>
      </c>
      <c r="E30" s="101"/>
      <c r="F30" s="102">
        <v>338</v>
      </c>
      <c r="G30" s="103"/>
      <c r="H30" s="103"/>
      <c r="I30" s="102"/>
      <c r="J30" s="100"/>
      <c r="K30" s="104"/>
      <c r="L30" s="104"/>
      <c r="M30" s="104"/>
      <c r="N30" s="104"/>
      <c r="O30" s="104"/>
    </row>
    <row r="31" spans="1:15" ht="17.25">
      <c r="A31" s="105"/>
      <c r="B31" s="100" t="s">
        <v>84</v>
      </c>
      <c r="C31" s="102"/>
      <c r="D31" s="101"/>
      <c r="E31" s="102"/>
      <c r="F31" s="102"/>
      <c r="G31" s="103"/>
      <c r="H31" s="103"/>
      <c r="I31" s="102"/>
      <c r="J31" s="100"/>
      <c r="K31" s="104"/>
      <c r="L31" s="104"/>
      <c r="M31" s="104"/>
      <c r="N31" s="104"/>
      <c r="O31" s="104"/>
    </row>
    <row r="32" spans="1:15" ht="17.25">
      <c r="A32" s="105"/>
      <c r="B32" s="100" t="s">
        <v>52</v>
      </c>
      <c r="C32" s="102"/>
      <c r="D32" s="101">
        <v>2</v>
      </c>
      <c r="E32" s="102"/>
      <c r="F32" s="102">
        <v>60</v>
      </c>
      <c r="G32" s="103"/>
      <c r="H32" s="103"/>
      <c r="I32" s="102"/>
      <c r="J32" s="100"/>
      <c r="K32" s="104"/>
      <c r="L32" s="104"/>
      <c r="M32" s="104"/>
      <c r="N32" s="104"/>
      <c r="O32" s="104"/>
    </row>
    <row r="33" spans="1:15" ht="21" customHeight="1">
      <c r="A33" s="106"/>
      <c r="B33" s="107" t="s">
        <v>53</v>
      </c>
      <c r="C33" s="108"/>
      <c r="D33" s="108"/>
      <c r="E33" s="108"/>
      <c r="F33" s="108"/>
      <c r="G33" s="109"/>
      <c r="H33" s="109"/>
      <c r="I33" s="108"/>
      <c r="J33" s="110"/>
      <c r="K33" s="111"/>
      <c r="L33" s="112"/>
      <c r="M33" s="111"/>
      <c r="N33" s="111"/>
      <c r="O33" s="111"/>
    </row>
    <row r="34" spans="1:15" ht="18">
      <c r="A34" s="113" t="s">
        <v>54</v>
      </c>
      <c r="B34" s="114" t="s">
        <v>55</v>
      </c>
      <c r="C34" s="115"/>
      <c r="D34" s="115"/>
      <c r="E34" s="115"/>
      <c r="F34" s="115"/>
      <c r="G34" s="116"/>
      <c r="H34" s="116"/>
      <c r="I34" s="117"/>
      <c r="J34" s="118"/>
      <c r="K34" s="104"/>
      <c r="L34" s="119"/>
      <c r="M34" s="120"/>
      <c r="N34" s="120"/>
      <c r="O34" s="104"/>
    </row>
    <row r="35" spans="1:15" ht="14.25">
      <c r="A35" s="87"/>
      <c r="B35" s="121"/>
      <c r="C35" s="122"/>
      <c r="D35" s="122"/>
      <c r="E35" s="122"/>
      <c r="F35" s="122"/>
      <c r="G35" s="86"/>
      <c r="H35" s="86"/>
      <c r="I35" s="87"/>
      <c r="J35" s="88"/>
      <c r="K35" s="89"/>
      <c r="L35" s="123"/>
      <c r="M35" s="124"/>
      <c r="N35" s="124"/>
      <c r="O35" s="89"/>
    </row>
    <row r="36" spans="1:15" ht="15.75">
      <c r="A36" s="46"/>
      <c r="B36" s="91" t="s">
        <v>56</v>
      </c>
      <c r="C36" s="125">
        <f>SUM(C7+C25+C29+C34+C30)</f>
        <v>148</v>
      </c>
      <c r="D36" s="125">
        <f>SUM(D7+D25+D29+D34)</f>
        <v>77</v>
      </c>
      <c r="E36" s="125">
        <f>SUM(E7+E25+E29+E30)</f>
        <v>7990</v>
      </c>
      <c r="F36" s="125">
        <f>SUM(F7+F25+F29+F34)</f>
        <v>4958</v>
      </c>
      <c r="G36" s="126">
        <f>SUM(G7+G25+G29+G34)</f>
        <v>697884</v>
      </c>
      <c r="H36" s="126">
        <f>SUM(H7+H25+H29+H30+H33+H34)</f>
        <v>646000</v>
      </c>
      <c r="I36" s="18"/>
      <c r="J36" s="20"/>
      <c r="K36" s="46"/>
      <c r="L36" s="127"/>
      <c r="M36" s="45">
        <v>35</v>
      </c>
      <c r="N36" s="45">
        <v>33.5</v>
      </c>
      <c r="O36" s="46"/>
    </row>
    <row r="37" spans="1:15" ht="14.25">
      <c r="A37" s="49"/>
      <c r="B37" s="128" t="s">
        <v>57</v>
      </c>
      <c r="C37" s="129">
        <f>SUM(C8+C26)</f>
        <v>148</v>
      </c>
      <c r="D37" s="129">
        <f>SUM(D8)</f>
        <v>65</v>
      </c>
      <c r="E37" s="129">
        <f>SUM(E8+E26)</f>
        <v>7990</v>
      </c>
      <c r="F37" s="129">
        <f>SUM(F8)</f>
        <v>3152</v>
      </c>
      <c r="G37" s="130">
        <f>SUM(G8+G26)</f>
        <v>697884</v>
      </c>
      <c r="H37" s="130">
        <f>SUM(H8)</f>
        <v>580000</v>
      </c>
      <c r="I37" s="25"/>
      <c r="J37" s="48"/>
      <c r="K37" s="49"/>
      <c r="L37" s="131"/>
      <c r="M37" s="49"/>
      <c r="N37" s="49"/>
      <c r="O37" s="49"/>
    </row>
    <row r="38" spans="1:15" ht="14.25">
      <c r="A38" s="49"/>
      <c r="B38" s="128" t="s">
        <v>58</v>
      </c>
      <c r="C38" s="129">
        <f>C25</f>
        <v>0</v>
      </c>
      <c r="D38" s="129">
        <f>D27+D28+D26</f>
        <v>6</v>
      </c>
      <c r="E38" s="129">
        <f>E25</f>
        <v>0</v>
      </c>
      <c r="F38" s="129">
        <f>F27+F26+F28</f>
        <v>600</v>
      </c>
      <c r="G38" s="129">
        <f>G25</f>
        <v>0</v>
      </c>
      <c r="H38" s="129">
        <f>H27+H28+H26</f>
        <v>60000</v>
      </c>
      <c r="I38" s="25"/>
      <c r="J38" s="48"/>
      <c r="K38" s="49"/>
      <c r="L38" s="131"/>
      <c r="M38" s="49"/>
      <c r="N38" s="49"/>
      <c r="O38" s="49"/>
    </row>
    <row r="39" spans="1:15" ht="13.5">
      <c r="A39" s="49"/>
      <c r="B39" s="128" t="s">
        <v>59</v>
      </c>
      <c r="C39" s="25">
        <f>SUM(C9+C27)</f>
        <v>0</v>
      </c>
      <c r="D39" s="25">
        <f>SUM(D9)</f>
        <v>0</v>
      </c>
      <c r="E39" s="25">
        <f>SUM(E9+E27)</f>
        <v>0</v>
      </c>
      <c r="F39" s="25">
        <f>SUM(F9)</f>
        <v>748</v>
      </c>
      <c r="G39" s="26"/>
      <c r="H39" s="25">
        <v>0</v>
      </c>
      <c r="I39" s="25"/>
      <c r="J39" s="48"/>
      <c r="K39" s="49"/>
      <c r="L39" s="132"/>
      <c r="M39" s="49"/>
      <c r="N39" s="49"/>
      <c r="O39" s="49"/>
    </row>
    <row r="40" spans="1:15" ht="13.5">
      <c r="A40" s="49"/>
      <c r="B40" s="128" t="s">
        <v>60</v>
      </c>
      <c r="C40" s="27">
        <f>C29</f>
        <v>0</v>
      </c>
      <c r="D40" s="27">
        <f>D29</f>
        <v>5</v>
      </c>
      <c r="E40" s="27">
        <f>E29</f>
        <v>0</v>
      </c>
      <c r="F40" s="25">
        <f>F29</f>
        <v>398</v>
      </c>
      <c r="G40" s="48">
        <f>G29</f>
        <v>0</v>
      </c>
      <c r="H40" s="25">
        <f>H29</f>
        <v>0</v>
      </c>
      <c r="I40" s="133"/>
      <c r="J40" s="133"/>
      <c r="K40" s="133"/>
      <c r="L40" s="134"/>
      <c r="M40" s="49"/>
      <c r="N40" s="49"/>
      <c r="O40" s="49"/>
    </row>
    <row r="41" spans="1:15" ht="13.5">
      <c r="A41" s="49"/>
      <c r="B41" s="128" t="s">
        <v>61</v>
      </c>
      <c r="C41" s="135"/>
      <c r="D41" s="136">
        <f>SUM(D10)</f>
        <v>1</v>
      </c>
      <c r="E41" s="135"/>
      <c r="F41" s="25">
        <f>F10</f>
        <v>60</v>
      </c>
      <c r="G41" s="137"/>
      <c r="H41" s="25">
        <f>H10</f>
        <v>6000</v>
      </c>
      <c r="I41" s="132"/>
      <c r="J41" s="132"/>
      <c r="K41" s="132"/>
      <c r="L41" s="138"/>
      <c r="M41" s="49"/>
      <c r="N41" s="49"/>
      <c r="O41" s="49"/>
    </row>
    <row r="42" spans="1:14" ht="13.5">
      <c r="A42" s="139"/>
      <c r="B42" s="140"/>
      <c r="C42" s="141"/>
      <c r="D42" s="141"/>
      <c r="E42" s="141"/>
      <c r="F42" s="142"/>
      <c r="G42" s="143"/>
      <c r="H42" s="144"/>
      <c r="I42" s="145"/>
      <c r="J42" s="145"/>
      <c r="K42" s="145"/>
      <c r="L42" s="146"/>
      <c r="M42" s="139"/>
      <c r="N42" s="139"/>
    </row>
    <row r="43" spans="1:14" ht="13.5">
      <c r="A43" s="139"/>
      <c r="B43" s="147"/>
      <c r="C43" s="148"/>
      <c r="D43" s="149"/>
      <c r="E43" s="149"/>
      <c r="F43" s="149"/>
      <c r="G43" s="148"/>
      <c r="H43" s="150"/>
      <c r="I43" s="151"/>
      <c r="J43" s="148"/>
      <c r="K43" s="148"/>
      <c r="L43" s="146"/>
      <c r="M43" s="139"/>
      <c r="N43" s="139"/>
    </row>
    <row r="44" spans="1:14" ht="13.5">
      <c r="A44" s="139"/>
      <c r="B44" s="152" t="s">
        <v>62</v>
      </c>
      <c r="C44" s="153"/>
      <c r="D44" s="153"/>
      <c r="E44" s="153"/>
      <c r="H44" s="154" t="s">
        <v>63</v>
      </c>
      <c r="J44" s="155"/>
      <c r="K44" s="155"/>
      <c r="L44" s="155"/>
      <c r="M44" s="139"/>
      <c r="N44" s="139"/>
    </row>
    <row r="45" spans="1:14" ht="13.5">
      <c r="A45" s="139"/>
      <c r="B45" s="156"/>
      <c r="C45" s="156"/>
      <c r="D45" s="156"/>
      <c r="E45" s="155"/>
      <c r="F45" s="155"/>
      <c r="H45" s="155"/>
      <c r="I45" s="155"/>
      <c r="J45" s="155"/>
      <c r="K45" s="155"/>
      <c r="L45" s="155"/>
      <c r="M45" s="139"/>
      <c r="N45" s="139"/>
    </row>
    <row r="46" spans="2:12" ht="13.5">
      <c r="B46" s="157"/>
      <c r="C46" s="157"/>
      <c r="D46" s="157"/>
      <c r="E46" s="154"/>
      <c r="F46" s="154"/>
      <c r="H46" s="154"/>
      <c r="I46" s="154"/>
      <c r="J46" s="154"/>
      <c r="K46" s="154"/>
      <c r="L46" s="154"/>
    </row>
    <row r="47" spans="2:15" ht="13.5">
      <c r="B47" s="152" t="s">
        <v>64</v>
      </c>
      <c r="C47" s="157"/>
      <c r="D47" s="157"/>
      <c r="E47" s="154"/>
      <c r="F47" s="154"/>
      <c r="H47" s="154" t="s">
        <v>65</v>
      </c>
      <c r="I47" s="154"/>
      <c r="J47" s="154"/>
      <c r="K47" s="154"/>
      <c r="L47" s="154"/>
      <c r="O47" s="1" t="s">
        <v>66</v>
      </c>
    </row>
    <row r="50" spans="2:3" ht="12.75">
      <c r="B50" s="158" t="s">
        <v>67</v>
      </c>
      <c r="C50"/>
    </row>
    <row r="51" spans="2:3" ht="12.75">
      <c r="B51" s="158" t="s">
        <v>68</v>
      </c>
      <c r="C51"/>
    </row>
    <row r="52" spans="2:3" ht="12.75">
      <c r="B52" s="158" t="s">
        <v>69</v>
      </c>
      <c r="C52"/>
    </row>
    <row r="53" spans="2:3" ht="12.75">
      <c r="B53" s="158" t="s">
        <v>70</v>
      </c>
      <c r="C53"/>
    </row>
    <row r="54" spans="2:3" ht="12.75">
      <c r="B54" s="158" t="s">
        <v>71</v>
      </c>
      <c r="C54"/>
    </row>
    <row r="55" spans="2:3" ht="12.75">
      <c r="B55" s="159"/>
      <c r="C55"/>
    </row>
    <row r="56" spans="2:3" ht="12.75">
      <c r="B56" s="158" t="s">
        <v>72</v>
      </c>
      <c r="C56"/>
    </row>
    <row r="57" spans="2:3" ht="12.75">
      <c r="B57" s="158" t="s">
        <v>73</v>
      </c>
      <c r="C57"/>
    </row>
    <row r="58" spans="2:3" ht="12.75">
      <c r="B58" s="158" t="s">
        <v>74</v>
      </c>
      <c r="C58"/>
    </row>
    <row r="59" spans="2:3" ht="12.75">
      <c r="B59" s="158" t="s">
        <v>75</v>
      </c>
      <c r="C59"/>
    </row>
    <row r="60" spans="2:3" ht="12.75">
      <c r="B60" s="160" t="s">
        <v>76</v>
      </c>
      <c r="C60"/>
    </row>
    <row r="61" spans="2:3" ht="12.75">
      <c r="B61" s="159"/>
      <c r="C61"/>
    </row>
    <row r="62" spans="2:3" ht="12.75">
      <c r="B62" s="161" t="s">
        <v>77</v>
      </c>
      <c r="C62"/>
    </row>
    <row r="63" spans="2:3" ht="12.75">
      <c r="B63" s="161"/>
      <c r="C63"/>
    </row>
    <row r="64" spans="2:3" ht="12.75">
      <c r="B64" s="162" t="s">
        <v>78</v>
      </c>
      <c r="C64"/>
    </row>
    <row r="65" spans="2:3" ht="12.75">
      <c r="B65" s="163" t="s">
        <v>79</v>
      </c>
      <c r="C65"/>
    </row>
    <row r="66" spans="2:3" ht="12.75">
      <c r="B66" s="163" t="s">
        <v>80</v>
      </c>
      <c r="C66"/>
    </row>
    <row r="67" spans="2:3" ht="12.75">
      <c r="B67" s="163" t="s">
        <v>81</v>
      </c>
      <c r="C67"/>
    </row>
  </sheetData>
  <sheetProtection selectLockedCells="1" selectUnlockedCells="1"/>
  <mergeCells count="6">
    <mergeCell ref="C5:D5"/>
    <mergeCell ref="E5:F5"/>
    <mergeCell ref="G5:H5"/>
    <mergeCell ref="I5:J5"/>
    <mergeCell ref="K5:L5"/>
    <mergeCell ref="M5:N5"/>
  </mergeCells>
  <printOptions/>
  <pageMargins left="0.2361111111111111" right="0.15763888888888888" top="0.27569444444444446" bottom="0.196527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9">
      <selection activeCell="H33" sqref="H33"/>
    </sheetView>
  </sheetViews>
  <sheetFormatPr defaultColWidth="9.140625" defaultRowHeight="12.75"/>
  <cols>
    <col min="1" max="1" width="6.57421875" style="1" customWidth="1"/>
    <col min="2" max="2" width="81.421875" style="1" customWidth="1"/>
    <col min="3" max="3" width="9.57421875" style="1" customWidth="1"/>
    <col min="4" max="4" width="8.140625" style="1" customWidth="1"/>
    <col min="5" max="5" width="8.00390625" style="1" customWidth="1"/>
    <col min="6" max="6" width="7.7109375" style="1" customWidth="1"/>
    <col min="7" max="8" width="11.00390625" style="1" customWidth="1"/>
    <col min="9" max="9" width="6.57421875" style="1" customWidth="1"/>
    <col min="10" max="10" width="9.140625" style="1" customWidth="1"/>
    <col min="11" max="11" width="6.8515625" style="1" customWidth="1"/>
    <col min="12" max="12" width="7.28125" style="1" customWidth="1"/>
    <col min="13" max="13" width="5.57421875" style="1" customWidth="1"/>
    <col min="14" max="14" width="6.28125" style="1" customWidth="1"/>
    <col min="15" max="15" width="10.28125" style="1" customWidth="1"/>
    <col min="16" max="16384" width="9.140625" style="1" customWidth="1"/>
  </cols>
  <sheetData>
    <row r="1" spans="2:9" ht="12.75">
      <c r="B1" s="2"/>
      <c r="C1" s="3" t="s">
        <v>0</v>
      </c>
      <c r="D1" s="3"/>
      <c r="E1" s="3"/>
      <c r="F1" s="3"/>
      <c r="G1" s="4"/>
      <c r="H1" s="5"/>
      <c r="I1" s="5"/>
    </row>
    <row r="2" spans="3:9" ht="13.5">
      <c r="C2" s="6" t="s">
        <v>1</v>
      </c>
      <c r="D2" s="7"/>
      <c r="E2" s="7"/>
      <c r="F2" s="7"/>
      <c r="G2" s="5"/>
      <c r="H2" s="5"/>
      <c r="I2" s="5"/>
    </row>
    <row r="3" spans="3:9" ht="12.75">
      <c r="C3" s="7" t="s">
        <v>86</v>
      </c>
      <c r="D3" s="7"/>
      <c r="E3" s="7"/>
      <c r="F3" s="7"/>
      <c r="G3" s="5"/>
      <c r="H3" s="5"/>
      <c r="I3" s="5"/>
    </row>
    <row r="4" spans="6:9" ht="12.75">
      <c r="F4" s="7"/>
      <c r="G4" s="7"/>
      <c r="H4" s="7"/>
      <c r="I4" s="7"/>
    </row>
    <row r="5" spans="1:15" ht="39" customHeight="1">
      <c r="A5" s="8" t="s">
        <v>3</v>
      </c>
      <c r="B5" s="9" t="s">
        <v>4</v>
      </c>
      <c r="C5" s="9" t="s">
        <v>5</v>
      </c>
      <c r="D5" s="9"/>
      <c r="E5" s="9" t="s">
        <v>6</v>
      </c>
      <c r="F5" s="9"/>
      <c r="G5" s="8" t="s">
        <v>7</v>
      </c>
      <c r="H5" s="8"/>
      <c r="I5" s="8" t="s">
        <v>8</v>
      </c>
      <c r="J5" s="8"/>
      <c r="K5" s="8" t="s">
        <v>9</v>
      </c>
      <c r="L5" s="8"/>
      <c r="M5" s="9" t="s">
        <v>10</v>
      </c>
      <c r="N5" s="9"/>
      <c r="O5" s="10" t="s">
        <v>11</v>
      </c>
    </row>
    <row r="6" spans="1:15" ht="23.25" customHeight="1">
      <c r="A6" s="11"/>
      <c r="B6" s="11"/>
      <c r="C6" s="12" t="s">
        <v>12</v>
      </c>
      <c r="D6" s="13" t="s">
        <v>13</v>
      </c>
      <c r="E6" s="14" t="s">
        <v>12</v>
      </c>
      <c r="F6" s="13" t="s">
        <v>13</v>
      </c>
      <c r="G6" s="14" t="s">
        <v>12</v>
      </c>
      <c r="H6" s="13" t="s">
        <v>13</v>
      </c>
      <c r="I6" s="12" t="s">
        <v>14</v>
      </c>
      <c r="J6" s="13" t="s">
        <v>13</v>
      </c>
      <c r="K6" s="14" t="s">
        <v>15</v>
      </c>
      <c r="L6" s="13" t="s">
        <v>13</v>
      </c>
      <c r="M6" s="14" t="s">
        <v>15</v>
      </c>
      <c r="N6" s="13" t="s">
        <v>13</v>
      </c>
      <c r="O6" s="15"/>
    </row>
    <row r="7" spans="1:15" ht="17.25" customHeight="1">
      <c r="A7" s="16" t="s">
        <v>16</v>
      </c>
      <c r="B7" s="17" t="s">
        <v>17</v>
      </c>
      <c r="C7" s="18">
        <f>SUM(C8+C9)</f>
        <v>148</v>
      </c>
      <c r="D7" s="18">
        <f>SUM(D8+D9+D10)</f>
        <v>59</v>
      </c>
      <c r="E7" s="18">
        <f>SUM(E8+E9)</f>
        <v>7990</v>
      </c>
      <c r="F7" s="18">
        <f>SUM(F8+F9+F10)</f>
        <v>3540</v>
      </c>
      <c r="G7" s="18">
        <f>SUM(G8+G9)</f>
        <v>697884</v>
      </c>
      <c r="H7" s="19">
        <f>SUM(H8+H9+H10)</f>
        <v>523300</v>
      </c>
      <c r="I7" s="18">
        <f>E7/C7*100/472</f>
        <v>11.437814933577645</v>
      </c>
      <c r="J7" s="20">
        <f>F7/D7*100/472</f>
        <v>12.711864406779661</v>
      </c>
      <c r="K7" s="21"/>
      <c r="L7" s="22"/>
      <c r="M7" s="21"/>
      <c r="N7" s="22"/>
      <c r="O7" s="23"/>
    </row>
    <row r="8" spans="1:15" ht="17.25" customHeight="1">
      <c r="A8" s="10"/>
      <c r="B8" s="24" t="s">
        <v>18</v>
      </c>
      <c r="C8" s="25">
        <f>SUM(C12+C16+C20)</f>
        <v>148</v>
      </c>
      <c r="D8" s="25">
        <f>SUM(D12+D16+D20)</f>
        <v>59</v>
      </c>
      <c r="E8" s="25">
        <f>SUM(E12+E16+E20)</f>
        <v>7990</v>
      </c>
      <c r="F8" s="25">
        <f>SUM(F12+F16+F20)</f>
        <v>2843</v>
      </c>
      <c r="G8" s="25">
        <f>SUM(G12+G16+G20)</f>
        <v>697884</v>
      </c>
      <c r="H8" s="26">
        <f>SUM(H12+H16+H18+H20)</f>
        <v>523300</v>
      </c>
      <c r="I8" s="27"/>
      <c r="J8" s="28"/>
      <c r="K8" s="29"/>
      <c r="L8" s="30"/>
      <c r="M8" s="29"/>
      <c r="N8" s="30"/>
      <c r="O8" s="31"/>
    </row>
    <row r="9" spans="1:15" ht="17.25" customHeight="1">
      <c r="A9" s="10"/>
      <c r="B9" s="24" t="s">
        <v>19</v>
      </c>
      <c r="C9" s="25">
        <f>SUM(C13+C17+C21+C23)</f>
        <v>0</v>
      </c>
      <c r="D9" s="25">
        <f>SUM(D13+D17+D18+D21+D23+D22)</f>
        <v>0</v>
      </c>
      <c r="E9" s="25">
        <f>SUM(E13+E17+E21+E23)</f>
        <v>0</v>
      </c>
      <c r="F9" s="25">
        <f>SUM(F13+F17+F18+F21+F23)</f>
        <v>697</v>
      </c>
      <c r="G9" s="25">
        <f>SUM(G13+G17+G21+G23)</f>
        <v>0</v>
      </c>
      <c r="H9" s="26">
        <f>SUM(H13+H17+H21+H23)</f>
        <v>0</v>
      </c>
      <c r="I9" s="32"/>
      <c r="J9" s="30"/>
      <c r="K9" s="29"/>
      <c r="L9" s="30"/>
      <c r="M9" s="29"/>
      <c r="N9" s="30"/>
      <c r="O9" s="31"/>
    </row>
    <row r="10" spans="1:15" ht="17.25" customHeight="1">
      <c r="A10" s="33"/>
      <c r="B10" s="34" t="s">
        <v>20</v>
      </c>
      <c r="C10" s="35"/>
      <c r="D10" s="25">
        <f>D14</f>
        <v>0</v>
      </c>
      <c r="E10" s="35"/>
      <c r="F10" s="35">
        <f>F22+F14</f>
        <v>0</v>
      </c>
      <c r="G10" s="35"/>
      <c r="H10" s="36">
        <f>H22+H14</f>
        <v>0</v>
      </c>
      <c r="I10" s="37"/>
      <c r="J10" s="38"/>
      <c r="K10" s="39"/>
      <c r="L10" s="38"/>
      <c r="M10" s="39"/>
      <c r="N10" s="38"/>
      <c r="O10" s="40"/>
    </row>
    <row r="11" spans="1:15" ht="18">
      <c r="A11" s="41" t="s">
        <v>21</v>
      </c>
      <c r="B11" s="42" t="s">
        <v>22</v>
      </c>
      <c r="C11" s="43">
        <f>SUM(C12+C13+C14)</f>
        <v>22</v>
      </c>
      <c r="D11" s="43">
        <f>SUM(D12+D13+D14)</f>
        <v>1</v>
      </c>
      <c r="E11" s="43">
        <f>SUM(E12+E13)</f>
        <v>4840</v>
      </c>
      <c r="F11" s="43">
        <f>SUM(F12+F13+F14)</f>
        <v>128</v>
      </c>
      <c r="G11" s="43">
        <f>SUM(G12+G13)</f>
        <v>351384</v>
      </c>
      <c r="H11" s="44">
        <f>SUM(H12+H13+H14)</f>
        <v>22400</v>
      </c>
      <c r="I11" s="45">
        <f>E11/C11*100/422</f>
        <v>52.132701421800945</v>
      </c>
      <c r="J11" s="45"/>
      <c r="K11" s="46"/>
      <c r="L11" s="46"/>
      <c r="M11" s="46"/>
      <c r="N11" s="46"/>
      <c r="O11" s="46"/>
    </row>
    <row r="12" spans="1:15" ht="13.5">
      <c r="A12" s="47" t="s">
        <v>23</v>
      </c>
      <c r="B12" s="24" t="s">
        <v>18</v>
      </c>
      <c r="C12" s="25">
        <v>22</v>
      </c>
      <c r="D12" s="25">
        <v>1</v>
      </c>
      <c r="E12" s="25">
        <v>4840</v>
      </c>
      <c r="F12" s="25">
        <v>112</v>
      </c>
      <c r="G12" s="26">
        <v>351384</v>
      </c>
      <c r="H12" s="26">
        <v>22400</v>
      </c>
      <c r="I12" s="27"/>
      <c r="J12" s="48"/>
      <c r="K12" s="49"/>
      <c r="L12" s="49"/>
      <c r="M12" s="49"/>
      <c r="N12" s="49"/>
      <c r="O12" s="49"/>
    </row>
    <row r="13" spans="1:15" ht="13.5">
      <c r="A13" s="50" t="s">
        <v>24</v>
      </c>
      <c r="B13" s="51" t="s">
        <v>19</v>
      </c>
      <c r="C13" s="52"/>
      <c r="D13" s="52"/>
      <c r="E13" s="52"/>
      <c r="F13" s="52">
        <v>16</v>
      </c>
      <c r="G13" s="53"/>
      <c r="H13" s="53"/>
      <c r="I13" s="54"/>
      <c r="J13" s="55"/>
      <c r="K13" s="56"/>
      <c r="L13" s="56"/>
      <c r="M13" s="56"/>
      <c r="N13" s="56"/>
      <c r="O13" s="56"/>
    </row>
    <row r="14" spans="1:15" ht="14.25">
      <c r="A14" s="47" t="s">
        <v>25</v>
      </c>
      <c r="B14" s="24" t="s">
        <v>26</v>
      </c>
      <c r="C14" s="57"/>
      <c r="D14" s="57"/>
      <c r="E14" s="57"/>
      <c r="F14" s="57"/>
      <c r="G14" s="58"/>
      <c r="H14" s="58"/>
      <c r="I14" s="59"/>
      <c r="J14" s="60"/>
      <c r="K14" s="61"/>
      <c r="L14" s="61"/>
      <c r="M14" s="61"/>
      <c r="N14" s="61"/>
      <c r="O14" s="61"/>
    </row>
    <row r="15" spans="1:15" ht="15" customHeight="1">
      <c r="A15" s="62" t="s">
        <v>27</v>
      </c>
      <c r="B15" s="63" t="s">
        <v>28</v>
      </c>
      <c r="C15" s="64">
        <f>SUM(C16+C17+C18)</f>
        <v>0</v>
      </c>
      <c r="D15" s="64">
        <f>SUM(D16+D17+D18)</f>
        <v>0</v>
      </c>
      <c r="E15" s="64">
        <f>SUM(E16+E17+E18)</f>
        <v>0</v>
      </c>
      <c r="F15" s="64">
        <f>SUM(F16+F17+F18)</f>
        <v>0</v>
      </c>
      <c r="G15" s="64">
        <f>SUM(G16+G17+G18)</f>
        <v>0</v>
      </c>
      <c r="H15" s="65">
        <f>SUM(H16+H17+H18)</f>
        <v>0</v>
      </c>
      <c r="I15" s="66">
        <f>E15/(15*496)*100</f>
        <v>0</v>
      </c>
      <c r="J15" s="66"/>
      <c r="K15" s="67"/>
      <c r="L15" s="67"/>
      <c r="M15" s="67"/>
      <c r="N15" s="67"/>
      <c r="O15" s="67"/>
    </row>
    <row r="16" spans="1:15" ht="13.5">
      <c r="A16" s="47" t="s">
        <v>29</v>
      </c>
      <c r="B16" s="24" t="s">
        <v>30</v>
      </c>
      <c r="C16" s="25"/>
      <c r="D16" s="25"/>
      <c r="E16" s="25"/>
      <c r="F16" s="25"/>
      <c r="G16" s="26"/>
      <c r="H16" s="26"/>
      <c r="I16" s="27"/>
      <c r="J16" s="48"/>
      <c r="K16" s="49"/>
      <c r="L16" s="49"/>
      <c r="M16" s="49"/>
      <c r="N16" s="49"/>
      <c r="O16" s="49"/>
    </row>
    <row r="17" spans="1:15" ht="13.5">
      <c r="A17" s="50" t="s">
        <v>31</v>
      </c>
      <c r="B17" s="51" t="s">
        <v>32</v>
      </c>
      <c r="C17" s="52"/>
      <c r="D17" s="52"/>
      <c r="E17" s="52"/>
      <c r="F17" s="52"/>
      <c r="G17" s="53"/>
      <c r="H17" s="53"/>
      <c r="I17" s="54"/>
      <c r="J17" s="55"/>
      <c r="K17" s="56"/>
      <c r="L17" s="56"/>
      <c r="M17" s="56"/>
      <c r="N17" s="56"/>
      <c r="O17" s="56"/>
    </row>
    <row r="18" spans="1:15" ht="14.25">
      <c r="A18" s="50" t="s">
        <v>33</v>
      </c>
      <c r="B18" s="51" t="s">
        <v>34</v>
      </c>
      <c r="C18" s="52"/>
      <c r="D18" s="52"/>
      <c r="E18" s="52"/>
      <c r="F18" s="52"/>
      <c r="G18" s="53"/>
      <c r="H18" s="53"/>
      <c r="I18" s="54"/>
      <c r="J18" s="55"/>
      <c r="K18" s="56"/>
      <c r="L18" s="56"/>
      <c r="M18" s="56"/>
      <c r="N18" s="56"/>
      <c r="O18" s="56"/>
    </row>
    <row r="19" spans="1:15" ht="18">
      <c r="A19" s="68">
        <v>3</v>
      </c>
      <c r="B19" s="69" t="s">
        <v>35</v>
      </c>
      <c r="C19" s="70">
        <f>SUM(C20+C21+C22)</f>
        <v>126</v>
      </c>
      <c r="D19" s="70">
        <f>SUM(D20+D21+D22)</f>
        <v>58</v>
      </c>
      <c r="E19" s="70">
        <f>SUM(E20+E21+E22)</f>
        <v>3150</v>
      </c>
      <c r="F19" s="70">
        <f>SUM(F20+F21+F22)</f>
        <v>3412</v>
      </c>
      <c r="G19" s="70">
        <f>SUM(G20+G21+G22)</f>
        <v>346500</v>
      </c>
      <c r="H19" s="71">
        <f>SUM(H20+H21+H22)</f>
        <v>500900</v>
      </c>
      <c r="I19" s="72">
        <f>E19/C19*100/50</f>
        <v>50</v>
      </c>
      <c r="J19" s="72"/>
      <c r="K19" s="73"/>
      <c r="L19" s="73"/>
      <c r="M19" s="73"/>
      <c r="N19" s="73"/>
      <c r="O19" s="73"/>
    </row>
    <row r="20" spans="1:15" ht="13.5">
      <c r="A20" s="50" t="s">
        <v>36</v>
      </c>
      <c r="B20" s="24" t="s">
        <v>18</v>
      </c>
      <c r="C20" s="25">
        <v>126</v>
      </c>
      <c r="D20" s="25">
        <f>3+8+17+13+13+2+2</f>
        <v>58</v>
      </c>
      <c r="E20" s="25">
        <v>3150</v>
      </c>
      <c r="F20" s="25">
        <f>150+366+820+600-2+616+83+98</f>
        <v>2731</v>
      </c>
      <c r="G20" s="26">
        <v>346500</v>
      </c>
      <c r="H20" s="26">
        <f>25500+63800+158200+107600-400+110000+16600+19600</f>
        <v>500900</v>
      </c>
      <c r="I20" s="27"/>
      <c r="J20" s="48"/>
      <c r="K20" s="49"/>
      <c r="L20" s="49"/>
      <c r="M20" s="49"/>
      <c r="N20" s="49"/>
      <c r="O20" s="49"/>
    </row>
    <row r="21" spans="1:15" ht="13.5">
      <c r="A21" s="50" t="s">
        <v>37</v>
      </c>
      <c r="B21" s="51" t="s">
        <v>19</v>
      </c>
      <c r="C21" s="52"/>
      <c r="D21" s="52">
        <v>0</v>
      </c>
      <c r="E21" s="52"/>
      <c r="F21" s="52">
        <f>30+110+200+163+119+37+22</f>
        <v>681</v>
      </c>
      <c r="G21" s="53"/>
      <c r="H21" s="53"/>
      <c r="I21" s="54"/>
      <c r="J21" s="55"/>
      <c r="K21" s="56"/>
      <c r="L21" s="56"/>
      <c r="M21" s="56"/>
      <c r="N21" s="56"/>
      <c r="O21" s="56"/>
    </row>
    <row r="22" spans="1:15" ht="14.25">
      <c r="A22" s="74" t="s">
        <v>38</v>
      </c>
      <c r="B22" s="75" t="s">
        <v>26</v>
      </c>
      <c r="C22" s="57"/>
      <c r="D22" s="57"/>
      <c r="E22" s="57"/>
      <c r="F22" s="57"/>
      <c r="G22" s="58"/>
      <c r="H22" s="58"/>
      <c r="I22" s="59"/>
      <c r="J22" s="60"/>
      <c r="K22" s="61"/>
      <c r="L22" s="61"/>
      <c r="M22" s="61"/>
      <c r="N22" s="61"/>
      <c r="O22" s="61"/>
    </row>
    <row r="23" spans="1:15" ht="18">
      <c r="A23" s="76">
        <v>4</v>
      </c>
      <c r="B23" s="77" t="s">
        <v>39</v>
      </c>
      <c r="C23" s="78"/>
      <c r="D23" s="78"/>
      <c r="E23" s="78"/>
      <c r="F23" s="78"/>
      <c r="G23" s="79"/>
      <c r="H23" s="79"/>
      <c r="I23" s="80"/>
      <c r="J23" s="81"/>
      <c r="K23" s="82"/>
      <c r="L23" s="82"/>
      <c r="M23" s="82"/>
      <c r="N23" s="82"/>
      <c r="O23" s="82"/>
    </row>
    <row r="24" spans="1:15" ht="15.75">
      <c r="A24" s="83"/>
      <c r="B24" s="84"/>
      <c r="C24" s="85"/>
      <c r="D24" s="85"/>
      <c r="E24" s="85"/>
      <c r="F24" s="85"/>
      <c r="G24" s="86"/>
      <c r="H24" s="86"/>
      <c r="I24" s="87"/>
      <c r="J24" s="88"/>
      <c r="K24" s="89"/>
      <c r="L24" s="89"/>
      <c r="M24" s="89"/>
      <c r="N24" s="89"/>
      <c r="O24" s="89"/>
    </row>
    <row r="25" spans="1:15" ht="18">
      <c r="A25" s="90" t="s">
        <v>40</v>
      </c>
      <c r="B25" s="17" t="s">
        <v>41</v>
      </c>
      <c r="C25" s="18">
        <f>SUM(C26+C27+C28)</f>
        <v>0</v>
      </c>
      <c r="D25" s="18">
        <f>SUM(D26+D27+D28)</f>
        <v>6</v>
      </c>
      <c r="E25" s="18">
        <f>SUM(E26+E27+E28)</f>
        <v>0</v>
      </c>
      <c r="F25" s="18">
        <f>SUM(F26+F27+F28)</f>
        <v>600</v>
      </c>
      <c r="G25" s="19">
        <f>SUM(G26+G27+G28)</f>
        <v>0</v>
      </c>
      <c r="H25" s="19">
        <f>SUM(H26+H27+H28)</f>
        <v>60000</v>
      </c>
      <c r="I25" s="43"/>
      <c r="J25" s="91"/>
      <c r="K25" s="46"/>
      <c r="L25" s="46"/>
      <c r="M25" s="46"/>
      <c r="N25" s="46"/>
      <c r="O25" s="46"/>
    </row>
    <row r="26" spans="1:15" ht="15">
      <c r="A26" s="50" t="s">
        <v>42</v>
      </c>
      <c r="B26" s="24" t="s">
        <v>43</v>
      </c>
      <c r="C26" s="52"/>
      <c r="D26" s="52">
        <v>6</v>
      </c>
      <c r="E26" s="92"/>
      <c r="F26" s="93">
        <v>600</v>
      </c>
      <c r="G26" s="53"/>
      <c r="H26" s="53">
        <v>60000</v>
      </c>
      <c r="I26" s="54"/>
      <c r="J26" s="55"/>
      <c r="K26" s="56"/>
      <c r="L26" s="56"/>
      <c r="M26" s="56"/>
      <c r="N26" s="56"/>
      <c r="O26" s="56"/>
    </row>
    <row r="27" spans="1:15" ht="13.5">
      <c r="A27" s="50" t="s">
        <v>44</v>
      </c>
      <c r="B27" s="51" t="s">
        <v>45</v>
      </c>
      <c r="C27" s="54"/>
      <c r="D27" s="94"/>
      <c r="E27" s="95"/>
      <c r="F27" s="95"/>
      <c r="G27" s="96"/>
      <c r="H27" s="96"/>
      <c r="I27" s="54"/>
      <c r="J27" s="55"/>
      <c r="K27" s="56"/>
      <c r="L27" s="56"/>
      <c r="M27" s="56"/>
      <c r="N27" s="56"/>
      <c r="O27" s="56"/>
    </row>
    <row r="28" spans="1:15" ht="14.25">
      <c r="A28" s="50" t="s">
        <v>46</v>
      </c>
      <c r="B28" s="51" t="s">
        <v>47</v>
      </c>
      <c r="C28" s="54"/>
      <c r="D28" s="94"/>
      <c r="E28" s="94"/>
      <c r="F28" s="94"/>
      <c r="G28" s="96"/>
      <c r="H28" s="96"/>
      <c r="I28" s="54"/>
      <c r="J28" s="55"/>
      <c r="K28" s="56"/>
      <c r="L28" s="56"/>
      <c r="M28" s="56"/>
      <c r="N28" s="56"/>
      <c r="O28" s="56"/>
    </row>
    <row r="29" spans="1:15" ht="18">
      <c r="A29" s="90" t="s">
        <v>48</v>
      </c>
      <c r="B29" s="97" t="s">
        <v>49</v>
      </c>
      <c r="C29" s="18">
        <f>SUM(C30:C33)</f>
        <v>0</v>
      </c>
      <c r="D29" s="18">
        <f>SUM(D30:D33)</f>
        <v>3</v>
      </c>
      <c r="E29" s="98">
        <f>SUM(E30:E33)</f>
        <v>0</v>
      </c>
      <c r="F29" s="18">
        <f>SUM(F30:F33)</f>
        <v>338</v>
      </c>
      <c r="G29" s="19">
        <f>SUM(G30:G33)</f>
        <v>0</v>
      </c>
      <c r="H29" s="19">
        <f>SUM(H30:H33)</f>
        <v>0</v>
      </c>
      <c r="I29" s="18"/>
      <c r="J29" s="42"/>
      <c r="K29" s="46"/>
      <c r="L29" s="46"/>
      <c r="M29" s="46"/>
      <c r="N29" s="46"/>
      <c r="O29" s="46"/>
    </row>
    <row r="30" spans="1:15" ht="17.25">
      <c r="A30" s="99"/>
      <c r="B30" s="100" t="s">
        <v>50</v>
      </c>
      <c r="C30" s="101"/>
      <c r="D30" s="102">
        <v>3</v>
      </c>
      <c r="E30" s="101"/>
      <c r="F30" s="102">
        <v>338</v>
      </c>
      <c r="G30" s="103"/>
      <c r="H30" s="103"/>
      <c r="I30" s="102"/>
      <c r="J30" s="100"/>
      <c r="K30" s="104"/>
      <c r="L30" s="104"/>
      <c r="M30" s="104"/>
      <c r="N30" s="104"/>
      <c r="O30" s="104"/>
    </row>
    <row r="31" spans="1:15" ht="17.25">
      <c r="A31" s="105"/>
      <c r="B31" s="100" t="s">
        <v>84</v>
      </c>
      <c r="C31" s="102"/>
      <c r="D31" s="101"/>
      <c r="E31" s="102"/>
      <c r="F31" s="102"/>
      <c r="G31" s="103"/>
      <c r="H31" s="103"/>
      <c r="I31" s="102"/>
      <c r="J31" s="100"/>
      <c r="K31" s="104"/>
      <c r="L31" s="104"/>
      <c r="M31" s="104"/>
      <c r="N31" s="104"/>
      <c r="O31" s="104"/>
    </row>
    <row r="32" spans="1:15" ht="17.25">
      <c r="A32" s="105"/>
      <c r="B32" s="100"/>
      <c r="C32" s="102"/>
      <c r="D32" s="101"/>
      <c r="E32" s="102"/>
      <c r="F32" s="102"/>
      <c r="G32" s="103"/>
      <c r="H32" s="103"/>
      <c r="I32" s="102"/>
      <c r="J32" s="100"/>
      <c r="K32" s="104"/>
      <c r="L32" s="104"/>
      <c r="M32" s="104"/>
      <c r="N32" s="104"/>
      <c r="O32" s="104"/>
    </row>
    <row r="33" spans="1:15" ht="21" customHeight="1">
      <c r="A33" s="106"/>
      <c r="B33" s="107" t="s">
        <v>53</v>
      </c>
      <c r="C33" s="108"/>
      <c r="D33" s="108"/>
      <c r="E33" s="108"/>
      <c r="F33" s="108"/>
      <c r="G33" s="109"/>
      <c r="H33" s="109"/>
      <c r="I33" s="108"/>
      <c r="J33" s="110"/>
      <c r="K33" s="111"/>
      <c r="L33" s="112"/>
      <c r="M33" s="111"/>
      <c r="N33" s="111"/>
      <c r="O33" s="111"/>
    </row>
    <row r="34" spans="1:15" ht="18">
      <c r="A34" s="113" t="s">
        <v>54</v>
      </c>
      <c r="B34" s="114" t="s">
        <v>55</v>
      </c>
      <c r="C34" s="115"/>
      <c r="D34" s="115"/>
      <c r="E34" s="115"/>
      <c r="F34" s="115"/>
      <c r="G34" s="116"/>
      <c r="H34" s="116"/>
      <c r="I34" s="117"/>
      <c r="J34" s="118"/>
      <c r="K34" s="104"/>
      <c r="L34" s="119"/>
      <c r="M34" s="120"/>
      <c r="N34" s="120"/>
      <c r="O34" s="104"/>
    </row>
    <row r="35" spans="1:15" ht="14.25">
      <c r="A35" s="87"/>
      <c r="B35" s="121"/>
      <c r="C35" s="122"/>
      <c r="D35" s="122"/>
      <c r="E35" s="122"/>
      <c r="F35" s="122"/>
      <c r="G35" s="86"/>
      <c r="H35" s="86"/>
      <c r="I35" s="87"/>
      <c r="J35" s="88"/>
      <c r="K35" s="89"/>
      <c r="L35" s="123"/>
      <c r="M35" s="124"/>
      <c r="N35" s="124"/>
      <c r="O35" s="89"/>
    </row>
    <row r="36" spans="1:15" ht="15.75">
      <c r="A36" s="46"/>
      <c r="B36" s="91" t="s">
        <v>56</v>
      </c>
      <c r="C36" s="125">
        <f>SUM(C7+C25+C29+C34+C30)</f>
        <v>148</v>
      </c>
      <c r="D36" s="125">
        <f>SUM(D7+D25+D29+D34)</f>
        <v>68</v>
      </c>
      <c r="E36" s="125">
        <f>SUM(E7+E25+E29+E30)</f>
        <v>7990</v>
      </c>
      <c r="F36" s="125">
        <f>SUM(F7+F25+F29+F34)</f>
        <v>4478</v>
      </c>
      <c r="G36" s="126">
        <f>SUM(G7+G25+G29+G34)</f>
        <v>697884</v>
      </c>
      <c r="H36" s="126">
        <f>SUM(H7+H25+H29+H30+H33+H34)</f>
        <v>583300</v>
      </c>
      <c r="I36" s="18"/>
      <c r="J36" s="20"/>
      <c r="K36" s="46"/>
      <c r="L36" s="127"/>
      <c r="M36" s="45">
        <v>35</v>
      </c>
      <c r="N36" s="45">
        <v>33.5</v>
      </c>
      <c r="O36" s="46"/>
    </row>
    <row r="37" spans="1:15" ht="14.25">
      <c r="A37" s="49"/>
      <c r="B37" s="128" t="s">
        <v>57</v>
      </c>
      <c r="C37" s="129">
        <f>SUM(C8+C26)</f>
        <v>148</v>
      </c>
      <c r="D37" s="129">
        <f>SUM(D8)</f>
        <v>59</v>
      </c>
      <c r="E37" s="129">
        <f>SUM(E8+E26)</f>
        <v>7990</v>
      </c>
      <c r="F37" s="129">
        <f>SUM(F8)</f>
        <v>2843</v>
      </c>
      <c r="G37" s="130">
        <f>SUM(G8+G26)</f>
        <v>697884</v>
      </c>
      <c r="H37" s="130">
        <f>SUM(H8)</f>
        <v>523300</v>
      </c>
      <c r="I37" s="25"/>
      <c r="J37" s="48"/>
      <c r="K37" s="49"/>
      <c r="L37" s="131"/>
      <c r="M37" s="49"/>
      <c r="N37" s="49"/>
      <c r="O37" s="49"/>
    </row>
    <row r="38" spans="1:15" ht="14.25">
      <c r="A38" s="49"/>
      <c r="B38" s="128" t="s">
        <v>58</v>
      </c>
      <c r="C38" s="129">
        <f>C25</f>
        <v>0</v>
      </c>
      <c r="D38" s="129">
        <f>D27+D28+D26</f>
        <v>6</v>
      </c>
      <c r="E38" s="129">
        <f>E25</f>
        <v>0</v>
      </c>
      <c r="F38" s="129">
        <f>F27+F26+F28</f>
        <v>600</v>
      </c>
      <c r="G38" s="129">
        <f>G25</f>
        <v>0</v>
      </c>
      <c r="H38" s="129">
        <f>H27+H28+H26</f>
        <v>60000</v>
      </c>
      <c r="I38" s="25"/>
      <c r="J38" s="48"/>
      <c r="K38" s="49"/>
      <c r="L38" s="131"/>
      <c r="M38" s="49"/>
      <c r="N38" s="49"/>
      <c r="O38" s="49"/>
    </row>
    <row r="39" spans="1:15" ht="13.5">
      <c r="A39" s="49"/>
      <c r="B39" s="128" t="s">
        <v>59</v>
      </c>
      <c r="C39" s="25">
        <f>SUM(C9+C27)</f>
        <v>0</v>
      </c>
      <c r="D39" s="25">
        <f>SUM(D9)</f>
        <v>0</v>
      </c>
      <c r="E39" s="25">
        <f>SUM(E9+E27)</f>
        <v>0</v>
      </c>
      <c r="F39" s="25">
        <f>SUM(F9)</f>
        <v>697</v>
      </c>
      <c r="G39" s="26"/>
      <c r="H39" s="25">
        <v>0</v>
      </c>
      <c r="I39" s="25"/>
      <c r="J39" s="48"/>
      <c r="K39" s="49"/>
      <c r="L39" s="132"/>
      <c r="M39" s="49"/>
      <c r="N39" s="49"/>
      <c r="O39" s="49"/>
    </row>
    <row r="40" spans="1:15" ht="13.5">
      <c r="A40" s="49"/>
      <c r="B40" s="128" t="s">
        <v>60</v>
      </c>
      <c r="C40" s="27">
        <f>C29</f>
        <v>0</v>
      </c>
      <c r="D40" s="27">
        <f>D29</f>
        <v>3</v>
      </c>
      <c r="E40" s="27">
        <f>E29</f>
        <v>0</v>
      </c>
      <c r="F40" s="25">
        <f>F29</f>
        <v>338</v>
      </c>
      <c r="G40" s="48">
        <f>G29</f>
        <v>0</v>
      </c>
      <c r="H40" s="25">
        <f>H29</f>
        <v>0</v>
      </c>
      <c r="I40" s="133"/>
      <c r="J40" s="133"/>
      <c r="K40" s="133"/>
      <c r="L40" s="134"/>
      <c r="M40" s="49"/>
      <c r="N40" s="49"/>
      <c r="O40" s="49"/>
    </row>
    <row r="41" spans="1:15" ht="13.5">
      <c r="A41" s="49"/>
      <c r="B41" s="128" t="s">
        <v>61</v>
      </c>
      <c r="C41" s="135"/>
      <c r="D41" s="136">
        <f>SUM(D10)</f>
        <v>0</v>
      </c>
      <c r="E41" s="135"/>
      <c r="F41" s="25">
        <f>F10</f>
        <v>0</v>
      </c>
      <c r="G41" s="137"/>
      <c r="H41" s="25">
        <f>H10</f>
        <v>0</v>
      </c>
      <c r="I41" s="132"/>
      <c r="J41" s="132"/>
      <c r="K41" s="132"/>
      <c r="L41" s="138"/>
      <c r="M41" s="49"/>
      <c r="N41" s="49"/>
      <c r="O41" s="49"/>
    </row>
    <row r="42" spans="1:14" ht="13.5">
      <c r="A42" s="139"/>
      <c r="B42" s="140"/>
      <c r="C42" s="141"/>
      <c r="D42" s="141"/>
      <c r="E42" s="141"/>
      <c r="F42" s="142"/>
      <c r="G42" s="143"/>
      <c r="H42" s="144"/>
      <c r="I42" s="145"/>
      <c r="J42" s="145"/>
      <c r="K42" s="145"/>
      <c r="L42" s="146"/>
      <c r="M42" s="139"/>
      <c r="N42" s="139"/>
    </row>
    <row r="43" spans="1:14" ht="13.5">
      <c r="A43" s="139"/>
      <c r="B43" s="147"/>
      <c r="C43" s="148"/>
      <c r="D43" s="149"/>
      <c r="E43" s="149"/>
      <c r="F43" s="149"/>
      <c r="G43" s="148"/>
      <c r="H43" s="150"/>
      <c r="I43" s="151"/>
      <c r="J43" s="148"/>
      <c r="K43" s="148"/>
      <c r="L43" s="146"/>
      <c r="M43" s="139"/>
      <c r="N43" s="139"/>
    </row>
    <row r="44" spans="1:14" ht="13.5">
      <c r="A44" s="139"/>
      <c r="B44" s="152" t="s">
        <v>62</v>
      </c>
      <c r="C44" s="153"/>
      <c r="D44" s="153"/>
      <c r="E44" s="153"/>
      <c r="H44" s="154" t="s">
        <v>63</v>
      </c>
      <c r="J44" s="155"/>
      <c r="K44" s="155"/>
      <c r="L44" s="155"/>
      <c r="M44" s="139"/>
      <c r="N44" s="139"/>
    </row>
    <row r="45" spans="1:14" ht="13.5">
      <c r="A45" s="139"/>
      <c r="B45" s="156"/>
      <c r="C45" s="156"/>
      <c r="D45" s="156"/>
      <c r="E45" s="155"/>
      <c r="F45" s="155"/>
      <c r="H45" s="155"/>
      <c r="I45" s="155"/>
      <c r="J45" s="155"/>
      <c r="K45" s="155"/>
      <c r="L45" s="155"/>
      <c r="M45" s="139"/>
      <c r="N45" s="139"/>
    </row>
    <row r="46" spans="2:12" ht="13.5">
      <c r="B46" s="157"/>
      <c r="C46" s="157"/>
      <c r="D46" s="157"/>
      <c r="E46" s="154"/>
      <c r="F46" s="154"/>
      <c r="H46" s="154"/>
      <c r="I46" s="154"/>
      <c r="J46" s="154"/>
      <c r="K46" s="154"/>
      <c r="L46" s="154"/>
    </row>
    <row r="47" spans="2:15" ht="13.5">
      <c r="B47" s="152" t="s">
        <v>64</v>
      </c>
      <c r="C47" s="157"/>
      <c r="D47" s="157"/>
      <c r="E47" s="154"/>
      <c r="F47" s="154"/>
      <c r="H47" s="154" t="s">
        <v>65</v>
      </c>
      <c r="I47" s="154"/>
      <c r="J47" s="154"/>
      <c r="K47" s="154"/>
      <c r="L47" s="154"/>
      <c r="O47" s="1" t="s">
        <v>66</v>
      </c>
    </row>
    <row r="50" spans="2:3" ht="12.75">
      <c r="B50" s="158" t="s">
        <v>67</v>
      </c>
      <c r="C50"/>
    </row>
    <row r="51" spans="2:3" ht="12.75">
      <c r="B51" s="158" t="s">
        <v>68</v>
      </c>
      <c r="C51"/>
    </row>
    <row r="52" spans="2:3" ht="12.75">
      <c r="B52" s="158" t="s">
        <v>69</v>
      </c>
      <c r="C52"/>
    </row>
    <row r="53" spans="2:3" ht="12.75">
      <c r="B53" s="158" t="s">
        <v>70</v>
      </c>
      <c r="C53"/>
    </row>
    <row r="54" spans="2:3" ht="12.75">
      <c r="B54" s="158" t="s">
        <v>71</v>
      </c>
      <c r="C54"/>
    </row>
    <row r="55" spans="2:3" ht="12.75">
      <c r="B55" s="159"/>
      <c r="C55"/>
    </row>
    <row r="56" spans="2:3" ht="12.75">
      <c r="B56" s="158" t="s">
        <v>72</v>
      </c>
      <c r="C56"/>
    </row>
    <row r="57" spans="2:3" ht="12.75">
      <c r="B57" s="158" t="s">
        <v>73</v>
      </c>
      <c r="C57"/>
    </row>
    <row r="58" spans="2:3" ht="12.75">
      <c r="B58" s="158" t="s">
        <v>74</v>
      </c>
      <c r="C58"/>
    </row>
    <row r="59" spans="2:3" ht="12.75">
      <c r="B59" s="158" t="s">
        <v>75</v>
      </c>
      <c r="C59"/>
    </row>
    <row r="60" spans="2:3" ht="12.75">
      <c r="B60" s="160" t="s">
        <v>76</v>
      </c>
      <c r="C60"/>
    </row>
    <row r="61" spans="2:3" ht="12.75">
      <c r="B61" s="159"/>
      <c r="C61"/>
    </row>
    <row r="62" spans="2:3" ht="12.75">
      <c r="B62" s="161" t="s">
        <v>77</v>
      </c>
      <c r="C62"/>
    </row>
    <row r="63" spans="2:3" ht="12.75">
      <c r="B63" s="161"/>
      <c r="C63"/>
    </row>
    <row r="64" spans="2:3" ht="12.75">
      <c r="B64" s="162" t="s">
        <v>78</v>
      </c>
      <c r="C64"/>
    </row>
    <row r="65" spans="2:3" ht="12.75">
      <c r="B65" s="163" t="s">
        <v>79</v>
      </c>
      <c r="C65"/>
    </row>
    <row r="66" spans="2:3" ht="12.75">
      <c r="B66" s="163" t="s">
        <v>80</v>
      </c>
      <c r="C66"/>
    </row>
    <row r="67" spans="2:3" ht="12.75">
      <c r="B67" s="163" t="s">
        <v>81</v>
      </c>
      <c r="C67"/>
    </row>
  </sheetData>
  <sheetProtection selectLockedCells="1" selectUnlockedCells="1"/>
  <mergeCells count="6">
    <mergeCell ref="C5:D5"/>
    <mergeCell ref="E5:F5"/>
    <mergeCell ref="G5:H5"/>
    <mergeCell ref="I5:J5"/>
    <mergeCell ref="K5:L5"/>
    <mergeCell ref="M5:N5"/>
  </mergeCells>
  <printOptions/>
  <pageMargins left="0.2361111111111111" right="0.15763888888888888" top="0.27569444444444446" bottom="0.196527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22">
      <selection activeCell="D40" sqref="D40"/>
    </sheetView>
  </sheetViews>
  <sheetFormatPr defaultColWidth="9.140625" defaultRowHeight="12.75"/>
  <cols>
    <col min="1" max="1" width="6.57421875" style="1" customWidth="1"/>
    <col min="2" max="2" width="81.421875" style="1" customWidth="1"/>
    <col min="3" max="3" width="9.57421875" style="1" customWidth="1"/>
    <col min="4" max="4" width="8.140625" style="1" customWidth="1"/>
    <col min="5" max="5" width="8.00390625" style="1" customWidth="1"/>
    <col min="6" max="6" width="7.7109375" style="1" customWidth="1"/>
    <col min="7" max="8" width="11.00390625" style="1" customWidth="1"/>
    <col min="9" max="9" width="6.57421875" style="1" customWidth="1"/>
    <col min="10" max="10" width="9.140625" style="1" customWidth="1"/>
    <col min="11" max="11" width="6.8515625" style="1" customWidth="1"/>
    <col min="12" max="12" width="7.28125" style="1" customWidth="1"/>
    <col min="13" max="13" width="5.57421875" style="1" customWidth="1"/>
    <col min="14" max="14" width="6.28125" style="1" customWidth="1"/>
    <col min="15" max="15" width="10.28125" style="1" customWidth="1"/>
    <col min="16" max="16384" width="9.140625" style="1" customWidth="1"/>
  </cols>
  <sheetData>
    <row r="1" spans="2:9" ht="12.75">
      <c r="B1" s="2"/>
      <c r="C1" s="3" t="s">
        <v>0</v>
      </c>
      <c r="D1" s="3"/>
      <c r="E1" s="3"/>
      <c r="F1" s="3"/>
      <c r="G1" s="4"/>
      <c r="H1" s="5"/>
      <c r="I1" s="5"/>
    </row>
    <row r="2" spans="3:9" ht="13.5">
      <c r="C2" s="6" t="s">
        <v>1</v>
      </c>
      <c r="D2" s="7"/>
      <c r="E2" s="7"/>
      <c r="F2" s="7"/>
      <c r="G2" s="5"/>
      <c r="H2" s="5"/>
      <c r="I2" s="5"/>
    </row>
    <row r="3" spans="3:9" ht="12.75">
      <c r="C3" s="7" t="s">
        <v>87</v>
      </c>
      <c r="D3" s="7"/>
      <c r="E3" s="7"/>
      <c r="F3" s="7"/>
      <c r="G3" s="5"/>
      <c r="H3" s="5"/>
      <c r="I3" s="5"/>
    </row>
    <row r="4" spans="6:9" ht="12.75">
      <c r="F4" s="7"/>
      <c r="G4" s="7"/>
      <c r="H4" s="7"/>
      <c r="I4" s="7"/>
    </row>
    <row r="5" spans="1:15" ht="39" customHeight="1">
      <c r="A5" s="8" t="s">
        <v>3</v>
      </c>
      <c r="B5" s="9" t="s">
        <v>4</v>
      </c>
      <c r="C5" s="9" t="s">
        <v>5</v>
      </c>
      <c r="D5" s="9"/>
      <c r="E5" s="9" t="s">
        <v>6</v>
      </c>
      <c r="F5" s="9"/>
      <c r="G5" s="8" t="s">
        <v>7</v>
      </c>
      <c r="H5" s="8"/>
      <c r="I5" s="8" t="s">
        <v>8</v>
      </c>
      <c r="J5" s="8"/>
      <c r="K5" s="8" t="s">
        <v>9</v>
      </c>
      <c r="L5" s="8"/>
      <c r="M5" s="9" t="s">
        <v>10</v>
      </c>
      <c r="N5" s="9"/>
      <c r="O5" s="10" t="s">
        <v>11</v>
      </c>
    </row>
    <row r="6" spans="1:15" ht="23.25" customHeight="1">
      <c r="A6" s="11"/>
      <c r="B6" s="11"/>
      <c r="C6" s="12" t="s">
        <v>12</v>
      </c>
      <c r="D6" s="13" t="s">
        <v>13</v>
      </c>
      <c r="E6" s="14" t="s">
        <v>12</v>
      </c>
      <c r="F6" s="13" t="s">
        <v>13</v>
      </c>
      <c r="G6" s="14" t="s">
        <v>12</v>
      </c>
      <c r="H6" s="13" t="s">
        <v>13</v>
      </c>
      <c r="I6" s="12" t="s">
        <v>14</v>
      </c>
      <c r="J6" s="13" t="s">
        <v>13</v>
      </c>
      <c r="K6" s="14" t="s">
        <v>15</v>
      </c>
      <c r="L6" s="13" t="s">
        <v>13</v>
      </c>
      <c r="M6" s="14" t="s">
        <v>15</v>
      </c>
      <c r="N6" s="13" t="s">
        <v>13</v>
      </c>
      <c r="O6" s="15"/>
    </row>
    <row r="7" spans="1:15" ht="17.25" customHeight="1">
      <c r="A7" s="16" t="s">
        <v>16</v>
      </c>
      <c r="B7" s="17" t="s">
        <v>17</v>
      </c>
      <c r="C7" s="18">
        <f>SUM(C8+C9)</f>
        <v>148</v>
      </c>
      <c r="D7" s="18">
        <f>SUM(D8+D9+D10)</f>
        <v>57</v>
      </c>
      <c r="E7" s="18">
        <f>SUM(E8+E9)</f>
        <v>7990</v>
      </c>
      <c r="F7" s="18">
        <f>SUM(F8+F9+F10)</f>
        <v>3420</v>
      </c>
      <c r="G7" s="18">
        <f>SUM(G8+G9)</f>
        <v>697884</v>
      </c>
      <c r="H7" s="19">
        <f>SUM(H8+H9+H10)</f>
        <v>503700</v>
      </c>
      <c r="I7" s="18">
        <f>E7/C7*100/472</f>
        <v>11.437814933577645</v>
      </c>
      <c r="J7" s="20">
        <f>F7/D7*100/472</f>
        <v>12.711864406779661</v>
      </c>
      <c r="K7" s="21"/>
      <c r="L7" s="22"/>
      <c r="M7" s="21"/>
      <c r="N7" s="22"/>
      <c r="O7" s="23"/>
    </row>
    <row r="8" spans="1:15" ht="17.25" customHeight="1">
      <c r="A8" s="10"/>
      <c r="B8" s="24" t="s">
        <v>18</v>
      </c>
      <c r="C8" s="25">
        <f>SUM(C12+C16+C20)</f>
        <v>148</v>
      </c>
      <c r="D8" s="25">
        <f>SUM(D12+D16+D20)</f>
        <v>57</v>
      </c>
      <c r="E8" s="25">
        <f>SUM(E12+E16+E20)</f>
        <v>7990</v>
      </c>
      <c r="F8" s="25">
        <f>SUM(F12+F16+F20)</f>
        <v>2745</v>
      </c>
      <c r="G8" s="25">
        <f>SUM(G12+G16+G20)</f>
        <v>697884</v>
      </c>
      <c r="H8" s="26">
        <f>SUM(H12+H16+H18+H20)</f>
        <v>503700</v>
      </c>
      <c r="I8" s="27"/>
      <c r="J8" s="28"/>
      <c r="K8" s="29"/>
      <c r="L8" s="30"/>
      <c r="M8" s="29"/>
      <c r="N8" s="30"/>
      <c r="O8" s="31"/>
    </row>
    <row r="9" spans="1:15" ht="17.25" customHeight="1">
      <c r="A9" s="10"/>
      <c r="B9" s="24" t="s">
        <v>19</v>
      </c>
      <c r="C9" s="25">
        <f>SUM(C13+C17+C21+C23)</f>
        <v>0</v>
      </c>
      <c r="D9" s="25">
        <f>SUM(D13+D17+D18+D21+D23+D22)</f>
        <v>0</v>
      </c>
      <c r="E9" s="25">
        <f>SUM(E13+E17+E21+E23)</f>
        <v>0</v>
      </c>
      <c r="F9" s="25">
        <f>SUM(F13+F17+F18+F21+F23)</f>
        <v>675</v>
      </c>
      <c r="G9" s="25">
        <f>SUM(G13+G17+G21+G23)</f>
        <v>0</v>
      </c>
      <c r="H9" s="26">
        <f>SUM(H13+H17+H21+H23)</f>
        <v>0</v>
      </c>
      <c r="I9" s="32"/>
      <c r="J9" s="30"/>
      <c r="K9" s="29"/>
      <c r="L9" s="30"/>
      <c r="M9" s="29"/>
      <c r="N9" s="30"/>
      <c r="O9" s="31"/>
    </row>
    <row r="10" spans="1:15" ht="17.25" customHeight="1">
      <c r="A10" s="33"/>
      <c r="B10" s="34" t="s">
        <v>20</v>
      </c>
      <c r="C10" s="35"/>
      <c r="D10" s="25">
        <f>D14</f>
        <v>0</v>
      </c>
      <c r="E10" s="35"/>
      <c r="F10" s="35">
        <f>F22+F14</f>
        <v>0</v>
      </c>
      <c r="G10" s="35"/>
      <c r="H10" s="36">
        <f>H22+H14</f>
        <v>0</v>
      </c>
      <c r="I10" s="37"/>
      <c r="J10" s="38"/>
      <c r="K10" s="39"/>
      <c r="L10" s="38"/>
      <c r="M10" s="39"/>
      <c r="N10" s="38"/>
      <c r="O10" s="40"/>
    </row>
    <row r="11" spans="1:15" ht="18">
      <c r="A11" s="41" t="s">
        <v>21</v>
      </c>
      <c r="B11" s="42" t="s">
        <v>22</v>
      </c>
      <c r="C11" s="43">
        <f>SUM(C12+C13+C14)</f>
        <v>22</v>
      </c>
      <c r="D11" s="43">
        <f>SUM(D12+D13+D14)</f>
        <v>1</v>
      </c>
      <c r="E11" s="43">
        <f>SUM(E12+E13)</f>
        <v>4840</v>
      </c>
      <c r="F11" s="43">
        <f>SUM(F12+F13+F14)</f>
        <v>128</v>
      </c>
      <c r="G11" s="43">
        <f>SUM(G12+G13)</f>
        <v>351384</v>
      </c>
      <c r="H11" s="44">
        <f>SUM(H12+H13+H14)</f>
        <v>22400</v>
      </c>
      <c r="I11" s="45">
        <f>E11/C11*100/422</f>
        <v>52.132701421800945</v>
      </c>
      <c r="J11" s="45"/>
      <c r="K11" s="46"/>
      <c r="L11" s="46"/>
      <c r="M11" s="46"/>
      <c r="N11" s="46"/>
      <c r="O11" s="46"/>
    </row>
    <row r="12" spans="1:15" ht="13.5">
      <c r="A12" s="47" t="s">
        <v>23</v>
      </c>
      <c r="B12" s="24" t="s">
        <v>18</v>
      </c>
      <c r="C12" s="25">
        <v>22</v>
      </c>
      <c r="D12" s="25">
        <v>1</v>
      </c>
      <c r="E12" s="25">
        <v>4840</v>
      </c>
      <c r="F12" s="25">
        <v>112</v>
      </c>
      <c r="G12" s="26">
        <v>351384</v>
      </c>
      <c r="H12" s="26">
        <v>22400</v>
      </c>
      <c r="I12" s="27"/>
      <c r="J12" s="48"/>
      <c r="K12" s="49"/>
      <c r="L12" s="49"/>
      <c r="M12" s="49"/>
      <c r="N12" s="49"/>
      <c r="O12" s="49"/>
    </row>
    <row r="13" spans="1:15" ht="13.5">
      <c r="A13" s="50" t="s">
        <v>24</v>
      </c>
      <c r="B13" s="51" t="s">
        <v>19</v>
      </c>
      <c r="C13" s="52"/>
      <c r="D13" s="52"/>
      <c r="E13" s="52"/>
      <c r="F13" s="52">
        <v>16</v>
      </c>
      <c r="G13" s="53"/>
      <c r="H13" s="53"/>
      <c r="I13" s="54"/>
      <c r="J13" s="55"/>
      <c r="K13" s="56"/>
      <c r="L13" s="56"/>
      <c r="M13" s="56"/>
      <c r="N13" s="56"/>
      <c r="O13" s="56"/>
    </row>
    <row r="14" spans="1:15" ht="14.25">
      <c r="A14" s="47" t="s">
        <v>25</v>
      </c>
      <c r="B14" s="24" t="s">
        <v>26</v>
      </c>
      <c r="C14" s="57"/>
      <c r="D14" s="57"/>
      <c r="E14" s="57"/>
      <c r="F14" s="57"/>
      <c r="G14" s="58"/>
      <c r="H14" s="58"/>
      <c r="I14" s="59"/>
      <c r="J14" s="60"/>
      <c r="K14" s="61"/>
      <c r="L14" s="61"/>
      <c r="M14" s="61"/>
      <c r="N14" s="61"/>
      <c r="O14" s="61"/>
    </row>
    <row r="15" spans="1:15" ht="15" customHeight="1">
      <c r="A15" s="62" t="s">
        <v>27</v>
      </c>
      <c r="B15" s="63" t="s">
        <v>28</v>
      </c>
      <c r="C15" s="64">
        <f>SUM(C16+C17+C18)</f>
        <v>0</v>
      </c>
      <c r="D15" s="64">
        <f>SUM(D16+D17+D18)</f>
        <v>0</v>
      </c>
      <c r="E15" s="64">
        <f>SUM(E16+E17+E18)</f>
        <v>0</v>
      </c>
      <c r="F15" s="64">
        <f>SUM(F16+F17+F18)</f>
        <v>0</v>
      </c>
      <c r="G15" s="64">
        <f>SUM(G16+G17+G18)</f>
        <v>0</v>
      </c>
      <c r="H15" s="65">
        <f>SUM(H16+H17+H18)</f>
        <v>0</v>
      </c>
      <c r="I15" s="66">
        <f>E15/(15*496)*100</f>
        <v>0</v>
      </c>
      <c r="J15" s="66"/>
      <c r="K15" s="67"/>
      <c r="L15" s="67"/>
      <c r="M15" s="67"/>
      <c r="N15" s="67"/>
      <c r="O15" s="67"/>
    </row>
    <row r="16" spans="1:15" ht="13.5">
      <c r="A16" s="47" t="s">
        <v>29</v>
      </c>
      <c r="B16" s="24" t="s">
        <v>30</v>
      </c>
      <c r="C16" s="25"/>
      <c r="D16" s="25"/>
      <c r="E16" s="25"/>
      <c r="F16" s="25"/>
      <c r="G16" s="26"/>
      <c r="H16" s="26"/>
      <c r="I16" s="27"/>
      <c r="J16" s="48"/>
      <c r="K16" s="49"/>
      <c r="L16" s="49"/>
      <c r="M16" s="49"/>
      <c r="N16" s="49"/>
      <c r="O16" s="49"/>
    </row>
    <row r="17" spans="1:15" ht="13.5">
      <c r="A17" s="50" t="s">
        <v>31</v>
      </c>
      <c r="B17" s="51" t="s">
        <v>32</v>
      </c>
      <c r="C17" s="52"/>
      <c r="D17" s="52"/>
      <c r="E17" s="52"/>
      <c r="F17" s="52"/>
      <c r="G17" s="53"/>
      <c r="H17" s="53"/>
      <c r="I17" s="54"/>
      <c r="J17" s="55"/>
      <c r="K17" s="56"/>
      <c r="L17" s="56"/>
      <c r="M17" s="56"/>
      <c r="N17" s="56"/>
      <c r="O17" s="56"/>
    </row>
    <row r="18" spans="1:15" ht="14.25">
      <c r="A18" s="50" t="s">
        <v>33</v>
      </c>
      <c r="B18" s="51" t="s">
        <v>34</v>
      </c>
      <c r="C18" s="52"/>
      <c r="D18" s="52"/>
      <c r="E18" s="52"/>
      <c r="F18" s="52"/>
      <c r="G18" s="53"/>
      <c r="H18" s="53"/>
      <c r="I18" s="54"/>
      <c r="J18" s="55"/>
      <c r="K18" s="56"/>
      <c r="L18" s="56"/>
      <c r="M18" s="56"/>
      <c r="N18" s="56"/>
      <c r="O18" s="56"/>
    </row>
    <row r="19" spans="1:15" ht="18">
      <c r="A19" s="68">
        <v>3</v>
      </c>
      <c r="B19" s="69" t="s">
        <v>35</v>
      </c>
      <c r="C19" s="70">
        <f>SUM(C20+C21+C22)</f>
        <v>126</v>
      </c>
      <c r="D19" s="70">
        <f>SUM(D20+D21+D22)</f>
        <v>56</v>
      </c>
      <c r="E19" s="70">
        <f>SUM(E20+E21+E22)</f>
        <v>3150</v>
      </c>
      <c r="F19" s="70">
        <f>SUM(F20+F21+F22)</f>
        <v>3292</v>
      </c>
      <c r="G19" s="70">
        <f>SUM(G20+G21+G22)</f>
        <v>346500</v>
      </c>
      <c r="H19" s="71">
        <f>SUM(H20+H21+H22)</f>
        <v>481300</v>
      </c>
      <c r="I19" s="72">
        <f>E19/C19*100/50</f>
        <v>50</v>
      </c>
      <c r="J19" s="72"/>
      <c r="K19" s="73"/>
      <c r="L19" s="73"/>
      <c r="M19" s="73"/>
      <c r="N19" s="73"/>
      <c r="O19" s="73"/>
    </row>
    <row r="20" spans="1:15" ht="13.5">
      <c r="A20" s="50" t="s">
        <v>36</v>
      </c>
      <c r="B20" s="24" t="s">
        <v>18</v>
      </c>
      <c r="C20" s="25">
        <v>126</v>
      </c>
      <c r="D20" s="25">
        <f>3+8+17+13+13+2</f>
        <v>56</v>
      </c>
      <c r="E20" s="25">
        <v>3150</v>
      </c>
      <c r="F20" s="25">
        <f>150+366+820+600-2+616+83</f>
        <v>2633</v>
      </c>
      <c r="G20" s="26">
        <v>346500</v>
      </c>
      <c r="H20" s="26">
        <f>25500+63800+158200+107600-400+110000+16600</f>
        <v>481300</v>
      </c>
      <c r="I20" s="27"/>
      <c r="J20" s="48"/>
      <c r="K20" s="49"/>
      <c r="L20" s="49"/>
      <c r="M20" s="49"/>
      <c r="N20" s="49"/>
      <c r="O20" s="49"/>
    </row>
    <row r="21" spans="1:15" ht="13.5">
      <c r="A21" s="50" t="s">
        <v>37</v>
      </c>
      <c r="B21" s="51" t="s">
        <v>19</v>
      </c>
      <c r="C21" s="52"/>
      <c r="D21" s="52">
        <v>0</v>
      </c>
      <c r="E21" s="52"/>
      <c r="F21" s="52">
        <f>30+110+200+163+119+37</f>
        <v>659</v>
      </c>
      <c r="G21" s="53"/>
      <c r="H21" s="53"/>
      <c r="I21" s="54"/>
      <c r="J21" s="55"/>
      <c r="K21" s="56"/>
      <c r="L21" s="56"/>
      <c r="M21" s="56"/>
      <c r="N21" s="56"/>
      <c r="O21" s="56"/>
    </row>
    <row r="22" spans="1:15" ht="14.25">
      <c r="A22" s="74" t="s">
        <v>38</v>
      </c>
      <c r="B22" s="75" t="s">
        <v>26</v>
      </c>
      <c r="C22" s="57"/>
      <c r="D22" s="57"/>
      <c r="E22" s="57"/>
      <c r="F22" s="57"/>
      <c r="G22" s="58"/>
      <c r="H22" s="58"/>
      <c r="I22" s="59"/>
      <c r="J22" s="60"/>
      <c r="K22" s="61"/>
      <c r="L22" s="61"/>
      <c r="M22" s="61"/>
      <c r="N22" s="61"/>
      <c r="O22" s="61"/>
    </row>
    <row r="23" spans="1:15" ht="18">
      <c r="A23" s="76">
        <v>4</v>
      </c>
      <c r="B23" s="77" t="s">
        <v>39</v>
      </c>
      <c r="C23" s="78"/>
      <c r="D23" s="78"/>
      <c r="E23" s="78"/>
      <c r="F23" s="78"/>
      <c r="G23" s="79"/>
      <c r="H23" s="79"/>
      <c r="I23" s="80"/>
      <c r="J23" s="81"/>
      <c r="K23" s="82"/>
      <c r="L23" s="82"/>
      <c r="M23" s="82"/>
      <c r="N23" s="82"/>
      <c r="O23" s="82"/>
    </row>
    <row r="24" spans="1:15" ht="15.75">
      <c r="A24" s="83"/>
      <c r="B24" s="84"/>
      <c r="C24" s="85"/>
      <c r="D24" s="85"/>
      <c r="E24" s="85"/>
      <c r="F24" s="85"/>
      <c r="G24" s="86"/>
      <c r="H24" s="86"/>
      <c r="I24" s="87"/>
      <c r="J24" s="88"/>
      <c r="K24" s="89"/>
      <c r="L24" s="89"/>
      <c r="M24" s="89"/>
      <c r="N24" s="89"/>
      <c r="O24" s="89"/>
    </row>
    <row r="25" spans="1:15" ht="18">
      <c r="A25" s="90" t="s">
        <v>40</v>
      </c>
      <c r="B25" s="17" t="s">
        <v>41</v>
      </c>
      <c r="C25" s="18">
        <f>SUM(C26+C27+C28)</f>
        <v>0</v>
      </c>
      <c r="D25" s="18">
        <f>SUM(D26+D27+D28)</f>
        <v>6</v>
      </c>
      <c r="E25" s="18">
        <f>SUM(E26+E27+E28)</f>
        <v>0</v>
      </c>
      <c r="F25" s="18">
        <f>SUM(F26+F27+F28)</f>
        <v>600</v>
      </c>
      <c r="G25" s="19">
        <f>SUM(G26+G27+G28)</f>
        <v>0</v>
      </c>
      <c r="H25" s="19">
        <f>SUM(H26+H27+H28)</f>
        <v>60000</v>
      </c>
      <c r="I25" s="43"/>
      <c r="J25" s="91"/>
      <c r="K25" s="46"/>
      <c r="L25" s="46"/>
      <c r="M25" s="46"/>
      <c r="N25" s="46"/>
      <c r="O25" s="46"/>
    </row>
    <row r="26" spans="1:15" ht="15">
      <c r="A26" s="50" t="s">
        <v>42</v>
      </c>
      <c r="B26" s="24" t="s">
        <v>43</v>
      </c>
      <c r="C26" s="52"/>
      <c r="D26" s="52">
        <v>6</v>
      </c>
      <c r="E26" s="92"/>
      <c r="F26" s="93">
        <v>600</v>
      </c>
      <c r="G26" s="53"/>
      <c r="H26" s="53">
        <v>60000</v>
      </c>
      <c r="I26" s="54"/>
      <c r="J26" s="55"/>
      <c r="K26" s="56"/>
      <c r="L26" s="56"/>
      <c r="M26" s="56"/>
      <c r="N26" s="56"/>
      <c r="O26" s="56"/>
    </row>
    <row r="27" spans="1:15" ht="13.5">
      <c r="A27" s="50" t="s">
        <v>44</v>
      </c>
      <c r="B27" s="51" t="s">
        <v>45</v>
      </c>
      <c r="C27" s="54"/>
      <c r="D27" s="94"/>
      <c r="E27" s="95"/>
      <c r="F27" s="95"/>
      <c r="G27" s="96"/>
      <c r="H27" s="96"/>
      <c r="I27" s="54"/>
      <c r="J27" s="55"/>
      <c r="K27" s="56"/>
      <c r="L27" s="56"/>
      <c r="M27" s="56"/>
      <c r="N27" s="56"/>
      <c r="O27" s="56"/>
    </row>
    <row r="28" spans="1:15" ht="14.25">
      <c r="A28" s="50" t="s">
        <v>46</v>
      </c>
      <c r="B28" s="51" t="s">
        <v>47</v>
      </c>
      <c r="C28" s="54"/>
      <c r="D28" s="94"/>
      <c r="E28" s="94"/>
      <c r="F28" s="94"/>
      <c r="G28" s="96"/>
      <c r="H28" s="96"/>
      <c r="I28" s="54"/>
      <c r="J28" s="55"/>
      <c r="K28" s="56"/>
      <c r="L28" s="56"/>
      <c r="M28" s="56"/>
      <c r="N28" s="56"/>
      <c r="O28" s="56"/>
    </row>
    <row r="29" spans="1:15" ht="18">
      <c r="A29" s="90" t="s">
        <v>48</v>
      </c>
      <c r="B29" s="97" t="s">
        <v>49</v>
      </c>
      <c r="C29" s="18">
        <f>SUM(C30:C33)</f>
        <v>0</v>
      </c>
      <c r="D29" s="18">
        <f>SUM(D30:D33)</f>
        <v>3</v>
      </c>
      <c r="E29" s="98">
        <f>SUM(E30:E33)</f>
        <v>0</v>
      </c>
      <c r="F29" s="18">
        <f>SUM(F30:F33)</f>
        <v>238</v>
      </c>
      <c r="G29" s="19">
        <f>SUM(G30:G33)</f>
        <v>0</v>
      </c>
      <c r="H29" s="19">
        <f>SUM(H30:H33)</f>
        <v>0</v>
      </c>
      <c r="I29" s="18"/>
      <c r="J29" s="42"/>
      <c r="K29" s="46"/>
      <c r="L29" s="46"/>
      <c r="M29" s="46"/>
      <c r="N29" s="46"/>
      <c r="O29" s="46"/>
    </row>
    <row r="30" spans="1:15" ht="17.25">
      <c r="A30" s="99"/>
      <c r="B30" s="100" t="s">
        <v>50</v>
      </c>
      <c r="C30" s="101"/>
      <c r="D30" s="102">
        <v>3</v>
      </c>
      <c r="E30" s="101"/>
      <c r="F30" s="102">
        <v>238</v>
      </c>
      <c r="G30" s="103"/>
      <c r="H30" s="103"/>
      <c r="I30" s="102"/>
      <c r="J30" s="100"/>
      <c r="K30" s="104"/>
      <c r="L30" s="104"/>
      <c r="M30" s="104"/>
      <c r="N30" s="104"/>
      <c r="O30" s="104"/>
    </row>
    <row r="31" spans="1:15" ht="17.25">
      <c r="A31" s="105"/>
      <c r="B31" s="100" t="s">
        <v>84</v>
      </c>
      <c r="C31" s="102"/>
      <c r="D31" s="101"/>
      <c r="E31" s="102"/>
      <c r="F31" s="102"/>
      <c r="G31" s="103"/>
      <c r="H31" s="103"/>
      <c r="I31" s="102"/>
      <c r="J31" s="100"/>
      <c r="K31" s="104"/>
      <c r="L31" s="104"/>
      <c r="M31" s="104"/>
      <c r="N31" s="104"/>
      <c r="O31" s="104"/>
    </row>
    <row r="32" spans="1:15" ht="17.25">
      <c r="A32" s="105"/>
      <c r="B32" s="100"/>
      <c r="C32" s="102"/>
      <c r="D32" s="101"/>
      <c r="E32" s="102"/>
      <c r="F32" s="102"/>
      <c r="G32" s="103"/>
      <c r="H32" s="103"/>
      <c r="I32" s="102"/>
      <c r="J32" s="100"/>
      <c r="K32" s="104"/>
      <c r="L32" s="104"/>
      <c r="M32" s="104"/>
      <c r="N32" s="104"/>
      <c r="O32" s="104"/>
    </row>
    <row r="33" spans="1:15" ht="21" customHeight="1">
      <c r="A33" s="106"/>
      <c r="B33" s="107" t="s">
        <v>53</v>
      </c>
      <c r="C33" s="108"/>
      <c r="D33" s="108"/>
      <c r="E33" s="108"/>
      <c r="F33" s="108"/>
      <c r="G33" s="109"/>
      <c r="H33" s="109"/>
      <c r="I33" s="108"/>
      <c r="J33" s="110"/>
      <c r="K33" s="111"/>
      <c r="L33" s="112"/>
      <c r="M33" s="111"/>
      <c r="N33" s="111"/>
      <c r="O33" s="111"/>
    </row>
    <row r="34" spans="1:15" ht="18">
      <c r="A34" s="113" t="s">
        <v>54</v>
      </c>
      <c r="B34" s="114" t="s">
        <v>55</v>
      </c>
      <c r="C34" s="115"/>
      <c r="D34" s="115"/>
      <c r="E34" s="115"/>
      <c r="F34" s="115"/>
      <c r="G34" s="116"/>
      <c r="H34" s="116"/>
      <c r="I34" s="117"/>
      <c r="J34" s="118"/>
      <c r="K34" s="104"/>
      <c r="L34" s="119"/>
      <c r="M34" s="120"/>
      <c r="N34" s="120"/>
      <c r="O34" s="104"/>
    </row>
    <row r="35" spans="1:15" ht="14.25">
      <c r="A35" s="87"/>
      <c r="B35" s="121"/>
      <c r="C35" s="122"/>
      <c r="D35" s="122"/>
      <c r="E35" s="122"/>
      <c r="F35" s="122"/>
      <c r="G35" s="86"/>
      <c r="H35" s="86"/>
      <c r="I35" s="87"/>
      <c r="J35" s="88"/>
      <c r="K35" s="89"/>
      <c r="L35" s="123"/>
      <c r="M35" s="124"/>
      <c r="N35" s="124"/>
      <c r="O35" s="89"/>
    </row>
    <row r="36" spans="1:15" ht="15.75">
      <c r="A36" s="46"/>
      <c r="B36" s="91" t="s">
        <v>56</v>
      </c>
      <c r="C36" s="125">
        <f>SUM(C7+C25+C29+C34+C30)</f>
        <v>148</v>
      </c>
      <c r="D36" s="125">
        <f>SUM(D7+D25+D29+D34)</f>
        <v>66</v>
      </c>
      <c r="E36" s="125">
        <f>SUM(E7+E25+E29+E30)</f>
        <v>7990</v>
      </c>
      <c r="F36" s="125">
        <f>SUM(F7+F25+F29+F34)</f>
        <v>4258</v>
      </c>
      <c r="G36" s="126">
        <f>SUM(G7+G25+G29+G34)</f>
        <v>697884</v>
      </c>
      <c r="H36" s="126">
        <f>SUM(H7+H25+H29+H30+H33+H34)</f>
        <v>563700</v>
      </c>
      <c r="I36" s="18"/>
      <c r="J36" s="20"/>
      <c r="K36" s="46"/>
      <c r="L36" s="127"/>
      <c r="M36" s="45">
        <v>35</v>
      </c>
      <c r="N36" s="45">
        <v>33.5</v>
      </c>
      <c r="O36" s="46"/>
    </row>
    <row r="37" spans="1:15" ht="14.25">
      <c r="A37" s="49"/>
      <c r="B37" s="128" t="s">
        <v>57</v>
      </c>
      <c r="C37" s="129">
        <f>SUM(C8+C26)</f>
        <v>148</v>
      </c>
      <c r="D37" s="129">
        <f>SUM(D8)</f>
        <v>57</v>
      </c>
      <c r="E37" s="129">
        <f>SUM(E8+E26)</f>
        <v>7990</v>
      </c>
      <c r="F37" s="129">
        <f>SUM(F8)</f>
        <v>2745</v>
      </c>
      <c r="G37" s="130">
        <f>SUM(G8+G26)</f>
        <v>697884</v>
      </c>
      <c r="H37" s="130">
        <f>SUM(H8)</f>
        <v>503700</v>
      </c>
      <c r="I37" s="25"/>
      <c r="J37" s="48"/>
      <c r="K37" s="49"/>
      <c r="L37" s="131"/>
      <c r="M37" s="49"/>
      <c r="N37" s="49"/>
      <c r="O37" s="49"/>
    </row>
    <row r="38" spans="1:15" ht="14.25">
      <c r="A38" s="49"/>
      <c r="B38" s="128" t="s">
        <v>58</v>
      </c>
      <c r="C38" s="129">
        <f>C25</f>
        <v>0</v>
      </c>
      <c r="D38" s="129">
        <f>D27+D28+D26</f>
        <v>6</v>
      </c>
      <c r="E38" s="129">
        <f>E25</f>
        <v>0</v>
      </c>
      <c r="F38" s="129">
        <f>F27+F26+F28</f>
        <v>600</v>
      </c>
      <c r="G38" s="129">
        <f>G25</f>
        <v>0</v>
      </c>
      <c r="H38" s="129">
        <f>H27+H28+H26</f>
        <v>60000</v>
      </c>
      <c r="I38" s="25"/>
      <c r="J38" s="48"/>
      <c r="K38" s="49"/>
      <c r="L38" s="131"/>
      <c r="M38" s="49"/>
      <c r="N38" s="49"/>
      <c r="O38" s="49"/>
    </row>
    <row r="39" spans="1:15" ht="13.5">
      <c r="A39" s="49"/>
      <c r="B39" s="128" t="s">
        <v>59</v>
      </c>
      <c r="C39" s="25">
        <f>SUM(C9+C27)</f>
        <v>0</v>
      </c>
      <c r="D39" s="25">
        <f>SUM(D9)</f>
        <v>0</v>
      </c>
      <c r="E39" s="25">
        <f>SUM(E9+E27)</f>
        <v>0</v>
      </c>
      <c r="F39" s="25">
        <f>SUM(F9)</f>
        <v>675</v>
      </c>
      <c r="G39" s="26"/>
      <c r="H39" s="25">
        <v>0</v>
      </c>
      <c r="I39" s="25"/>
      <c r="J39" s="48"/>
      <c r="K39" s="49"/>
      <c r="L39" s="132"/>
      <c r="M39" s="49"/>
      <c r="N39" s="49"/>
      <c r="O39" s="49"/>
    </row>
    <row r="40" spans="1:15" ht="13.5">
      <c r="A40" s="49"/>
      <c r="B40" s="128" t="s">
        <v>60</v>
      </c>
      <c r="C40" s="27">
        <f>C29</f>
        <v>0</v>
      </c>
      <c r="D40" s="27">
        <f>D29</f>
        <v>3</v>
      </c>
      <c r="E40" s="27">
        <f>E29</f>
        <v>0</v>
      </c>
      <c r="F40" s="25">
        <f>F29</f>
        <v>238</v>
      </c>
      <c r="G40" s="48">
        <f>G29</f>
        <v>0</v>
      </c>
      <c r="H40" s="25">
        <f>H29</f>
        <v>0</v>
      </c>
      <c r="I40" s="133"/>
      <c r="J40" s="133"/>
      <c r="K40" s="133"/>
      <c r="L40" s="134"/>
      <c r="M40" s="49"/>
      <c r="N40" s="49"/>
      <c r="O40" s="49"/>
    </row>
    <row r="41" spans="1:15" ht="13.5">
      <c r="A41" s="49"/>
      <c r="B41" s="128" t="s">
        <v>61</v>
      </c>
      <c r="C41" s="135"/>
      <c r="D41" s="136">
        <f>SUM(D10)</f>
        <v>0</v>
      </c>
      <c r="E41" s="135"/>
      <c r="F41" s="25">
        <f>F10</f>
        <v>0</v>
      </c>
      <c r="G41" s="137"/>
      <c r="H41" s="25">
        <f>H10</f>
        <v>0</v>
      </c>
      <c r="I41" s="132"/>
      <c r="J41" s="132"/>
      <c r="K41" s="132"/>
      <c r="L41" s="138"/>
      <c r="M41" s="49"/>
      <c r="N41" s="49"/>
      <c r="O41" s="49"/>
    </row>
    <row r="42" spans="1:14" ht="13.5">
      <c r="A42" s="139"/>
      <c r="B42" s="140"/>
      <c r="C42" s="141"/>
      <c r="D42" s="141"/>
      <c r="E42" s="141"/>
      <c r="F42" s="142"/>
      <c r="G42" s="143"/>
      <c r="H42" s="144"/>
      <c r="I42" s="145"/>
      <c r="J42" s="145"/>
      <c r="K42" s="145"/>
      <c r="L42" s="146"/>
      <c r="M42" s="139"/>
      <c r="N42" s="139"/>
    </row>
    <row r="43" spans="1:14" ht="13.5">
      <c r="A43" s="139"/>
      <c r="B43" s="147"/>
      <c r="C43" s="148"/>
      <c r="D43" s="149"/>
      <c r="E43" s="149"/>
      <c r="F43" s="149"/>
      <c r="G43" s="148"/>
      <c r="H43" s="150"/>
      <c r="I43" s="151"/>
      <c r="J43" s="148"/>
      <c r="K43" s="148"/>
      <c r="L43" s="146"/>
      <c r="M43" s="139"/>
      <c r="N43" s="139"/>
    </row>
    <row r="44" spans="1:14" ht="13.5">
      <c r="A44" s="139"/>
      <c r="B44" s="152" t="s">
        <v>62</v>
      </c>
      <c r="C44" s="153"/>
      <c r="D44" s="153"/>
      <c r="E44" s="153"/>
      <c r="H44" s="154" t="s">
        <v>63</v>
      </c>
      <c r="J44" s="155"/>
      <c r="K44" s="155"/>
      <c r="L44" s="155"/>
      <c r="M44" s="139"/>
      <c r="N44" s="139"/>
    </row>
    <row r="45" spans="1:14" ht="13.5">
      <c r="A45" s="139"/>
      <c r="B45" s="156"/>
      <c r="C45" s="156"/>
      <c r="D45" s="156"/>
      <c r="E45" s="155"/>
      <c r="F45" s="155"/>
      <c r="H45" s="155"/>
      <c r="I45" s="155"/>
      <c r="J45" s="155"/>
      <c r="K45" s="155"/>
      <c r="L45" s="155"/>
      <c r="M45" s="139"/>
      <c r="N45" s="139"/>
    </row>
    <row r="46" spans="2:12" ht="13.5">
      <c r="B46" s="157"/>
      <c r="C46" s="157"/>
      <c r="D46" s="157"/>
      <c r="E46" s="154"/>
      <c r="F46" s="154"/>
      <c r="H46" s="154"/>
      <c r="I46" s="154"/>
      <c r="J46" s="154"/>
      <c r="K46" s="154"/>
      <c r="L46" s="154"/>
    </row>
    <row r="47" spans="2:15" ht="13.5">
      <c r="B47" s="152" t="s">
        <v>64</v>
      </c>
      <c r="C47" s="157"/>
      <c r="D47" s="157"/>
      <c r="E47" s="154"/>
      <c r="F47" s="154"/>
      <c r="H47" s="154" t="s">
        <v>65</v>
      </c>
      <c r="I47" s="154"/>
      <c r="J47" s="154"/>
      <c r="K47" s="154"/>
      <c r="L47" s="154"/>
      <c r="O47" s="1" t="s">
        <v>66</v>
      </c>
    </row>
    <row r="50" spans="2:3" ht="12.75">
      <c r="B50" s="158" t="s">
        <v>67</v>
      </c>
      <c r="C50"/>
    </row>
    <row r="51" spans="2:3" ht="12.75">
      <c r="B51" s="158" t="s">
        <v>68</v>
      </c>
      <c r="C51"/>
    </row>
    <row r="52" spans="2:3" ht="12.75">
      <c r="B52" s="158" t="s">
        <v>69</v>
      </c>
      <c r="C52"/>
    </row>
    <row r="53" spans="2:3" ht="12.75">
      <c r="B53" s="158" t="s">
        <v>70</v>
      </c>
      <c r="C53"/>
    </row>
    <row r="54" spans="2:3" ht="12.75">
      <c r="B54" s="158" t="s">
        <v>71</v>
      </c>
      <c r="C54"/>
    </row>
    <row r="55" spans="2:3" ht="12.75">
      <c r="B55" s="159"/>
      <c r="C55"/>
    </row>
    <row r="56" spans="2:3" ht="12.75">
      <c r="B56" s="158" t="s">
        <v>72</v>
      </c>
      <c r="C56"/>
    </row>
    <row r="57" spans="2:3" ht="12.75">
      <c r="B57" s="158" t="s">
        <v>73</v>
      </c>
      <c r="C57"/>
    </row>
    <row r="58" spans="2:3" ht="12.75">
      <c r="B58" s="158" t="s">
        <v>74</v>
      </c>
      <c r="C58"/>
    </row>
    <row r="59" spans="2:3" ht="12.75">
      <c r="B59" s="158" t="s">
        <v>75</v>
      </c>
      <c r="C59"/>
    </row>
    <row r="60" spans="2:3" ht="12.75">
      <c r="B60" s="160" t="s">
        <v>76</v>
      </c>
      <c r="C60"/>
    </row>
    <row r="61" spans="2:3" ht="12.75">
      <c r="B61" s="159"/>
      <c r="C61"/>
    </row>
    <row r="62" spans="2:3" ht="12.75">
      <c r="B62" s="161" t="s">
        <v>77</v>
      </c>
      <c r="C62"/>
    </row>
    <row r="63" spans="2:3" ht="12.75">
      <c r="B63" s="161"/>
      <c r="C63"/>
    </row>
    <row r="64" spans="2:3" ht="12.75">
      <c r="B64" s="162" t="s">
        <v>78</v>
      </c>
      <c r="C64"/>
    </row>
    <row r="65" spans="2:3" ht="12.75">
      <c r="B65" s="163" t="s">
        <v>79</v>
      </c>
      <c r="C65"/>
    </row>
    <row r="66" spans="2:3" ht="12.75">
      <c r="B66" s="163" t="s">
        <v>80</v>
      </c>
      <c r="C66"/>
    </row>
    <row r="67" spans="2:3" ht="12.75">
      <c r="B67" s="163" t="s">
        <v>81</v>
      </c>
      <c r="C67"/>
    </row>
  </sheetData>
  <sheetProtection selectLockedCells="1" selectUnlockedCells="1"/>
  <mergeCells count="6">
    <mergeCell ref="C5:D5"/>
    <mergeCell ref="E5:F5"/>
    <mergeCell ref="G5:H5"/>
    <mergeCell ref="I5:J5"/>
    <mergeCell ref="K5:L5"/>
    <mergeCell ref="M5:N5"/>
  </mergeCells>
  <printOptions/>
  <pageMargins left="0.2361111111111111" right="0.15763888888888888" top="0.27569444444444446" bottom="0.1965277777777777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9">
      <selection activeCell="E25" sqref="E25"/>
    </sheetView>
  </sheetViews>
  <sheetFormatPr defaultColWidth="9.140625" defaultRowHeight="12.75"/>
  <cols>
    <col min="1" max="1" width="6.57421875" style="1" customWidth="1"/>
    <col min="2" max="2" width="81.421875" style="1" customWidth="1"/>
    <col min="3" max="3" width="9.57421875" style="1" customWidth="1"/>
    <col min="4" max="4" width="8.140625" style="1" customWidth="1"/>
    <col min="5" max="5" width="8.00390625" style="1" customWidth="1"/>
    <col min="6" max="6" width="7.7109375" style="1" customWidth="1"/>
    <col min="7" max="8" width="11.00390625" style="1" customWidth="1"/>
    <col min="9" max="9" width="6.57421875" style="1" customWidth="1"/>
    <col min="10" max="10" width="9.140625" style="1" customWidth="1"/>
    <col min="11" max="11" width="6.8515625" style="1" customWidth="1"/>
    <col min="12" max="12" width="7.28125" style="1" customWidth="1"/>
    <col min="13" max="13" width="5.57421875" style="1" customWidth="1"/>
    <col min="14" max="14" width="6.28125" style="1" customWidth="1"/>
    <col min="15" max="15" width="10.28125" style="1" customWidth="1"/>
    <col min="16" max="16384" width="9.140625" style="1" customWidth="1"/>
  </cols>
  <sheetData>
    <row r="1" spans="2:9" ht="12.75">
      <c r="B1" s="2"/>
      <c r="C1" s="3" t="s">
        <v>0</v>
      </c>
      <c r="D1" s="3"/>
      <c r="E1" s="3"/>
      <c r="F1" s="3"/>
      <c r="G1" s="4"/>
      <c r="H1" s="5"/>
      <c r="I1" s="5"/>
    </row>
    <row r="2" spans="3:9" ht="13.5">
      <c r="C2" s="6" t="s">
        <v>1</v>
      </c>
      <c r="D2" s="7"/>
      <c r="E2" s="7"/>
      <c r="F2" s="7"/>
      <c r="G2" s="5"/>
      <c r="H2" s="5"/>
      <c r="I2" s="5"/>
    </row>
    <row r="3" spans="3:9" ht="12.75">
      <c r="C3" s="7" t="s">
        <v>88</v>
      </c>
      <c r="D3" s="7"/>
      <c r="E3" s="7"/>
      <c r="F3" s="7"/>
      <c r="G3" s="5"/>
      <c r="H3" s="5"/>
      <c r="I3" s="5"/>
    </row>
    <row r="4" spans="6:9" ht="12.75">
      <c r="F4" s="7"/>
      <c r="G4" s="7"/>
      <c r="H4" s="7"/>
      <c r="I4" s="7"/>
    </row>
    <row r="5" spans="1:15" ht="39" customHeight="1">
      <c r="A5" s="8" t="s">
        <v>3</v>
      </c>
      <c r="B5" s="9" t="s">
        <v>4</v>
      </c>
      <c r="C5" s="9" t="s">
        <v>5</v>
      </c>
      <c r="D5" s="9"/>
      <c r="E5" s="9" t="s">
        <v>6</v>
      </c>
      <c r="F5" s="9"/>
      <c r="G5" s="8" t="s">
        <v>7</v>
      </c>
      <c r="H5" s="8"/>
      <c r="I5" s="8" t="s">
        <v>8</v>
      </c>
      <c r="J5" s="8"/>
      <c r="K5" s="8" t="s">
        <v>9</v>
      </c>
      <c r="L5" s="8"/>
      <c r="M5" s="9" t="s">
        <v>10</v>
      </c>
      <c r="N5" s="9"/>
      <c r="O5" s="10" t="s">
        <v>11</v>
      </c>
    </row>
    <row r="6" spans="1:15" ht="23.25" customHeight="1">
      <c r="A6" s="11"/>
      <c r="B6" s="11"/>
      <c r="C6" s="12" t="s">
        <v>12</v>
      </c>
      <c r="D6" s="13" t="s">
        <v>13</v>
      </c>
      <c r="E6" s="14" t="s">
        <v>12</v>
      </c>
      <c r="F6" s="13" t="s">
        <v>13</v>
      </c>
      <c r="G6" s="14" t="s">
        <v>12</v>
      </c>
      <c r="H6" s="13" t="s">
        <v>13</v>
      </c>
      <c r="I6" s="12" t="s">
        <v>14</v>
      </c>
      <c r="J6" s="13" t="s">
        <v>13</v>
      </c>
      <c r="K6" s="14" t="s">
        <v>15</v>
      </c>
      <c r="L6" s="13" t="s">
        <v>13</v>
      </c>
      <c r="M6" s="14" t="s">
        <v>15</v>
      </c>
      <c r="N6" s="13" t="s">
        <v>13</v>
      </c>
      <c r="O6" s="15"/>
    </row>
    <row r="7" spans="1:15" ht="17.25" customHeight="1">
      <c r="A7" s="16" t="s">
        <v>16</v>
      </c>
      <c r="B7" s="17" t="s">
        <v>17</v>
      </c>
      <c r="C7" s="18">
        <f>SUM(C8+C9)</f>
        <v>148</v>
      </c>
      <c r="D7" s="18">
        <f>SUM(D8+D9+D10)</f>
        <v>55</v>
      </c>
      <c r="E7" s="18">
        <f>SUM(E8+E9)</f>
        <v>7990</v>
      </c>
      <c r="F7" s="18">
        <f>SUM(F8+F9+F10)</f>
        <v>3300</v>
      </c>
      <c r="G7" s="18">
        <f>SUM(G8+G9)</f>
        <v>697884</v>
      </c>
      <c r="H7" s="19">
        <f>SUM(H8+H9+H10)</f>
        <v>487100</v>
      </c>
      <c r="I7" s="18">
        <f>E7/C7*100/472</f>
        <v>11.437814933577645</v>
      </c>
      <c r="J7" s="20">
        <f>F7/D7*100/472</f>
        <v>12.711864406779661</v>
      </c>
      <c r="K7" s="21"/>
      <c r="L7" s="22"/>
      <c r="M7" s="21"/>
      <c r="N7" s="22"/>
      <c r="O7" s="23"/>
    </row>
    <row r="8" spans="1:15" ht="17.25" customHeight="1">
      <c r="A8" s="10"/>
      <c r="B8" s="24" t="s">
        <v>18</v>
      </c>
      <c r="C8" s="25">
        <f>SUM(C12+C16+C20)</f>
        <v>148</v>
      </c>
      <c r="D8" s="25">
        <f>SUM(D12+D16+D20)</f>
        <v>55</v>
      </c>
      <c r="E8" s="25">
        <f>SUM(E12+E16+E20)</f>
        <v>7990</v>
      </c>
      <c r="F8" s="25">
        <f>SUM(F12+F16+F20)</f>
        <v>2662</v>
      </c>
      <c r="G8" s="25">
        <f>SUM(G12+G16+G20)</f>
        <v>697884</v>
      </c>
      <c r="H8" s="26">
        <f>SUM(H12+H16+H18+H20)</f>
        <v>487100</v>
      </c>
      <c r="I8" s="27"/>
      <c r="J8" s="28"/>
      <c r="K8" s="29"/>
      <c r="L8" s="30"/>
      <c r="M8" s="29"/>
      <c r="N8" s="30"/>
      <c r="O8" s="31"/>
    </row>
    <row r="9" spans="1:15" ht="17.25" customHeight="1">
      <c r="A9" s="10"/>
      <c r="B9" s="24" t="s">
        <v>19</v>
      </c>
      <c r="C9" s="25">
        <f>SUM(C13+C17+C21+C23)</f>
        <v>0</v>
      </c>
      <c r="D9" s="25">
        <f>SUM(D13+D17+D18+D21+D23+D22)</f>
        <v>0</v>
      </c>
      <c r="E9" s="25">
        <f>SUM(E13+E17+E21+E23)</f>
        <v>0</v>
      </c>
      <c r="F9" s="25">
        <f>SUM(F13+F17+F18+F21+F23)</f>
        <v>638</v>
      </c>
      <c r="G9" s="25">
        <f>SUM(G13+G17+G21+G23)</f>
        <v>0</v>
      </c>
      <c r="H9" s="26">
        <f>SUM(H13+H17+H21+H23)</f>
        <v>0</v>
      </c>
      <c r="I9" s="32"/>
      <c r="J9" s="30"/>
      <c r="K9" s="29"/>
      <c r="L9" s="30"/>
      <c r="M9" s="29"/>
      <c r="N9" s="30"/>
      <c r="O9" s="31"/>
    </row>
    <row r="10" spans="1:15" ht="17.25" customHeight="1">
      <c r="A10" s="33"/>
      <c r="B10" s="34" t="s">
        <v>20</v>
      </c>
      <c r="C10" s="35"/>
      <c r="D10" s="25">
        <f>D14</f>
        <v>0</v>
      </c>
      <c r="E10" s="35"/>
      <c r="F10" s="35">
        <f>F22+F14</f>
        <v>0</v>
      </c>
      <c r="G10" s="35"/>
      <c r="H10" s="36">
        <f>H22+H14</f>
        <v>0</v>
      </c>
      <c r="I10" s="37"/>
      <c r="J10" s="38"/>
      <c r="K10" s="39"/>
      <c r="L10" s="38"/>
      <c r="M10" s="39"/>
      <c r="N10" s="38"/>
      <c r="O10" s="40"/>
    </row>
    <row r="11" spans="1:15" ht="18">
      <c r="A11" s="41" t="s">
        <v>21</v>
      </c>
      <c r="B11" s="42" t="s">
        <v>22</v>
      </c>
      <c r="C11" s="43">
        <f>SUM(C12+C13+C14)</f>
        <v>22</v>
      </c>
      <c r="D11" s="43">
        <f>SUM(D12+D13+D14)</f>
        <v>1</v>
      </c>
      <c r="E11" s="43">
        <f>SUM(E12+E13)</f>
        <v>4840</v>
      </c>
      <c r="F11" s="43">
        <f>SUM(F12+F13+F14)</f>
        <v>128</v>
      </c>
      <c r="G11" s="43">
        <f>SUM(G12+G13)</f>
        <v>351384</v>
      </c>
      <c r="H11" s="44">
        <f>SUM(H12+H13+H14)</f>
        <v>22400</v>
      </c>
      <c r="I11" s="45">
        <f>E11/C11*100/422</f>
        <v>52.132701421800945</v>
      </c>
      <c r="J11" s="45"/>
      <c r="K11" s="46"/>
      <c r="L11" s="46"/>
      <c r="M11" s="46"/>
      <c r="N11" s="46"/>
      <c r="O11" s="46"/>
    </row>
    <row r="12" spans="1:15" ht="13.5">
      <c r="A12" s="47" t="s">
        <v>23</v>
      </c>
      <c r="B12" s="24" t="s">
        <v>18</v>
      </c>
      <c r="C12" s="25">
        <v>22</v>
      </c>
      <c r="D12" s="25">
        <v>1</v>
      </c>
      <c r="E12" s="25">
        <v>4840</v>
      </c>
      <c r="F12" s="25">
        <v>112</v>
      </c>
      <c r="G12" s="26">
        <v>351384</v>
      </c>
      <c r="H12" s="26">
        <v>22400</v>
      </c>
      <c r="I12" s="27"/>
      <c r="J12" s="48"/>
      <c r="K12" s="49"/>
      <c r="L12" s="49"/>
      <c r="M12" s="49"/>
      <c r="N12" s="49"/>
      <c r="O12" s="49"/>
    </row>
    <row r="13" spans="1:15" ht="13.5">
      <c r="A13" s="50" t="s">
        <v>24</v>
      </c>
      <c r="B13" s="51" t="s">
        <v>19</v>
      </c>
      <c r="C13" s="52"/>
      <c r="D13" s="52"/>
      <c r="E13" s="52"/>
      <c r="F13" s="52">
        <v>16</v>
      </c>
      <c r="G13" s="53"/>
      <c r="H13" s="53"/>
      <c r="I13" s="54"/>
      <c r="J13" s="55"/>
      <c r="K13" s="56"/>
      <c r="L13" s="56"/>
      <c r="M13" s="56"/>
      <c r="N13" s="56"/>
      <c r="O13" s="56"/>
    </row>
    <row r="14" spans="1:15" ht="14.25">
      <c r="A14" s="47" t="s">
        <v>25</v>
      </c>
      <c r="B14" s="24" t="s">
        <v>26</v>
      </c>
      <c r="C14" s="57"/>
      <c r="D14" s="57"/>
      <c r="E14" s="57"/>
      <c r="F14" s="57"/>
      <c r="G14" s="58"/>
      <c r="H14" s="58"/>
      <c r="I14" s="59"/>
      <c r="J14" s="60"/>
      <c r="K14" s="61"/>
      <c r="L14" s="61"/>
      <c r="M14" s="61"/>
      <c r="N14" s="61"/>
      <c r="O14" s="61"/>
    </row>
    <row r="15" spans="1:15" ht="15" customHeight="1">
      <c r="A15" s="62" t="s">
        <v>27</v>
      </c>
      <c r="B15" s="63" t="s">
        <v>28</v>
      </c>
      <c r="C15" s="64">
        <f>SUM(C16+C17+C18)</f>
        <v>0</v>
      </c>
      <c r="D15" s="64">
        <f>SUM(D16+D17+D18)</f>
        <v>0</v>
      </c>
      <c r="E15" s="64">
        <f>SUM(E16+E17+E18)</f>
        <v>0</v>
      </c>
      <c r="F15" s="64">
        <f>SUM(F16+F17+F18)</f>
        <v>0</v>
      </c>
      <c r="G15" s="64">
        <f>SUM(G16+G17+G18)</f>
        <v>0</v>
      </c>
      <c r="H15" s="65">
        <f>SUM(H16+H17+H18)</f>
        <v>0</v>
      </c>
      <c r="I15" s="66">
        <f>E15/(15*496)*100</f>
        <v>0</v>
      </c>
      <c r="J15" s="66"/>
      <c r="K15" s="67"/>
      <c r="L15" s="67"/>
      <c r="M15" s="67"/>
      <c r="N15" s="67"/>
      <c r="O15" s="67"/>
    </row>
    <row r="16" spans="1:15" ht="13.5">
      <c r="A16" s="47" t="s">
        <v>29</v>
      </c>
      <c r="B16" s="24" t="s">
        <v>30</v>
      </c>
      <c r="C16" s="25"/>
      <c r="D16" s="25"/>
      <c r="E16" s="25"/>
      <c r="F16" s="25"/>
      <c r="G16" s="26"/>
      <c r="H16" s="26"/>
      <c r="I16" s="27"/>
      <c r="J16" s="48"/>
      <c r="K16" s="49"/>
      <c r="L16" s="49"/>
      <c r="M16" s="49"/>
      <c r="N16" s="49"/>
      <c r="O16" s="49"/>
    </row>
    <row r="17" spans="1:15" ht="13.5">
      <c r="A17" s="50" t="s">
        <v>31</v>
      </c>
      <c r="B17" s="51" t="s">
        <v>32</v>
      </c>
      <c r="C17" s="52"/>
      <c r="D17" s="52"/>
      <c r="E17" s="52"/>
      <c r="F17" s="52"/>
      <c r="G17" s="53"/>
      <c r="H17" s="53"/>
      <c r="I17" s="54"/>
      <c r="J17" s="55"/>
      <c r="K17" s="56"/>
      <c r="L17" s="56"/>
      <c r="M17" s="56"/>
      <c r="N17" s="56"/>
      <c r="O17" s="56"/>
    </row>
    <row r="18" spans="1:15" ht="14.25">
      <c r="A18" s="50" t="s">
        <v>33</v>
      </c>
      <c r="B18" s="51" t="s">
        <v>34</v>
      </c>
      <c r="C18" s="52"/>
      <c r="D18" s="52"/>
      <c r="E18" s="52"/>
      <c r="F18" s="52"/>
      <c r="G18" s="53"/>
      <c r="H18" s="53"/>
      <c r="I18" s="54"/>
      <c r="J18" s="55"/>
      <c r="K18" s="56"/>
      <c r="L18" s="56"/>
      <c r="M18" s="56"/>
      <c r="N18" s="56"/>
      <c r="O18" s="56"/>
    </row>
    <row r="19" spans="1:15" ht="18">
      <c r="A19" s="68">
        <v>3</v>
      </c>
      <c r="B19" s="69" t="s">
        <v>35</v>
      </c>
      <c r="C19" s="70">
        <f>SUM(C20+C21+C22)</f>
        <v>126</v>
      </c>
      <c r="D19" s="70">
        <f>SUM(D20+D21+D22)</f>
        <v>54</v>
      </c>
      <c r="E19" s="70">
        <f>SUM(E20+E21+E22)</f>
        <v>3150</v>
      </c>
      <c r="F19" s="70">
        <f>SUM(F20+F21+F22)</f>
        <v>3172</v>
      </c>
      <c r="G19" s="70">
        <f>SUM(G20+G21+G22)</f>
        <v>346500</v>
      </c>
      <c r="H19" s="71">
        <f>SUM(H20+H21+H22)</f>
        <v>464700</v>
      </c>
      <c r="I19" s="72">
        <f>E19/C19*100/50</f>
        <v>50</v>
      </c>
      <c r="J19" s="72"/>
      <c r="K19" s="73"/>
      <c r="L19" s="73"/>
      <c r="M19" s="73"/>
      <c r="N19" s="73"/>
      <c r="O19" s="73"/>
    </row>
    <row r="20" spans="1:15" ht="13.5">
      <c r="A20" s="50" t="s">
        <v>36</v>
      </c>
      <c r="B20" s="24" t="s">
        <v>18</v>
      </c>
      <c r="C20" s="25">
        <v>126</v>
      </c>
      <c r="D20" s="25">
        <f>3+8+17+13+13</f>
        <v>54</v>
      </c>
      <c r="E20" s="25">
        <v>3150</v>
      </c>
      <c r="F20" s="25">
        <f>150+366+820+600-2+616</f>
        <v>2550</v>
      </c>
      <c r="G20" s="26">
        <v>346500</v>
      </c>
      <c r="H20" s="26">
        <f>25500+63800+158200+107600-400+110000</f>
        <v>464700</v>
      </c>
      <c r="I20" s="27"/>
      <c r="J20" s="48"/>
      <c r="K20" s="49"/>
      <c r="L20" s="49"/>
      <c r="M20" s="49"/>
      <c r="N20" s="49"/>
      <c r="O20" s="49"/>
    </row>
    <row r="21" spans="1:15" ht="13.5">
      <c r="A21" s="50" t="s">
        <v>37</v>
      </c>
      <c r="B21" s="51" t="s">
        <v>19</v>
      </c>
      <c r="C21" s="52"/>
      <c r="D21" s="52">
        <v>0</v>
      </c>
      <c r="E21" s="52"/>
      <c r="F21" s="52">
        <f>30+110+200+163+119</f>
        <v>622</v>
      </c>
      <c r="G21" s="53"/>
      <c r="H21" s="53"/>
      <c r="I21" s="54"/>
      <c r="J21" s="55"/>
      <c r="K21" s="56"/>
      <c r="L21" s="56"/>
      <c r="M21" s="56"/>
      <c r="N21" s="56"/>
      <c r="O21" s="56"/>
    </row>
    <row r="22" spans="1:15" ht="14.25">
      <c r="A22" s="74" t="s">
        <v>38</v>
      </c>
      <c r="B22" s="75" t="s">
        <v>26</v>
      </c>
      <c r="C22" s="57"/>
      <c r="D22" s="57"/>
      <c r="E22" s="57"/>
      <c r="F22" s="57"/>
      <c r="G22" s="58"/>
      <c r="H22" s="58"/>
      <c r="I22" s="59"/>
      <c r="J22" s="60"/>
      <c r="K22" s="61"/>
      <c r="L22" s="61"/>
      <c r="M22" s="61"/>
      <c r="N22" s="61"/>
      <c r="O22" s="61"/>
    </row>
    <row r="23" spans="1:15" ht="18">
      <c r="A23" s="76">
        <v>4</v>
      </c>
      <c r="B23" s="77" t="s">
        <v>39</v>
      </c>
      <c r="C23" s="78"/>
      <c r="D23" s="78"/>
      <c r="E23" s="78"/>
      <c r="F23" s="78"/>
      <c r="G23" s="79"/>
      <c r="H23" s="79"/>
      <c r="I23" s="80"/>
      <c r="J23" s="81"/>
      <c r="K23" s="82"/>
      <c r="L23" s="82"/>
      <c r="M23" s="82"/>
      <c r="N23" s="82"/>
      <c r="O23" s="82"/>
    </row>
    <row r="24" spans="1:15" ht="15.75">
      <c r="A24" s="83"/>
      <c r="B24" s="84"/>
      <c r="C24" s="85"/>
      <c r="D24" s="85"/>
      <c r="E24" s="85"/>
      <c r="F24" s="85"/>
      <c r="G24" s="86"/>
      <c r="H24" s="86"/>
      <c r="I24" s="87"/>
      <c r="J24" s="88"/>
      <c r="K24" s="89"/>
      <c r="L24" s="89"/>
      <c r="M24" s="89"/>
      <c r="N24" s="89"/>
      <c r="O24" s="89"/>
    </row>
    <row r="25" spans="1:15" ht="18">
      <c r="A25" s="90" t="s">
        <v>40</v>
      </c>
      <c r="B25" s="17" t="s">
        <v>41</v>
      </c>
      <c r="C25" s="18">
        <f>SUM(C26+C27+C28)</f>
        <v>0</v>
      </c>
      <c r="D25" s="18">
        <f>SUM(D26+D27+D28)</f>
        <v>0</v>
      </c>
      <c r="E25" s="18">
        <f>SUM(E26+E27+E28)</f>
        <v>0</v>
      </c>
      <c r="F25" s="18">
        <f>SUM(F26+F27+F28)</f>
        <v>0</v>
      </c>
      <c r="G25" s="19">
        <f>SUM(G26+G27+G28)</f>
        <v>0</v>
      </c>
      <c r="H25" s="19">
        <f>SUM(H26+H27+H28)</f>
        <v>0</v>
      </c>
      <c r="I25" s="43"/>
      <c r="J25" s="91"/>
      <c r="K25" s="46"/>
      <c r="L25" s="46"/>
      <c r="M25" s="46"/>
      <c r="N25" s="46"/>
      <c r="O25" s="46"/>
    </row>
    <row r="26" spans="1:15" ht="15">
      <c r="A26" s="50" t="s">
        <v>42</v>
      </c>
      <c r="B26" s="24" t="s">
        <v>89</v>
      </c>
      <c r="C26" s="52"/>
      <c r="D26" s="52"/>
      <c r="E26" s="92"/>
      <c r="F26" s="93"/>
      <c r="G26" s="53"/>
      <c r="H26" s="53"/>
      <c r="I26" s="54"/>
      <c r="J26" s="55"/>
      <c r="K26" s="56"/>
      <c r="L26" s="56"/>
      <c r="M26" s="56"/>
      <c r="N26" s="56"/>
      <c r="O26" s="56"/>
    </row>
    <row r="27" spans="1:15" ht="13.5">
      <c r="A27" s="50" t="s">
        <v>44</v>
      </c>
      <c r="B27" s="51" t="s">
        <v>45</v>
      </c>
      <c r="C27" s="54"/>
      <c r="D27" s="94"/>
      <c r="E27" s="95"/>
      <c r="F27" s="95"/>
      <c r="G27" s="96"/>
      <c r="H27" s="96"/>
      <c r="I27" s="54"/>
      <c r="J27" s="55"/>
      <c r="K27" s="56"/>
      <c r="L27" s="56"/>
      <c r="M27" s="56"/>
      <c r="N27" s="56"/>
      <c r="O27" s="56"/>
    </row>
    <row r="28" spans="1:15" ht="14.25">
      <c r="A28" s="50" t="s">
        <v>46</v>
      </c>
      <c r="B28" s="51" t="s">
        <v>47</v>
      </c>
      <c r="C28" s="54"/>
      <c r="D28" s="94"/>
      <c r="E28" s="94"/>
      <c r="F28" s="94"/>
      <c r="G28" s="96"/>
      <c r="H28" s="96"/>
      <c r="I28" s="54"/>
      <c r="J28" s="55"/>
      <c r="K28" s="56"/>
      <c r="L28" s="56"/>
      <c r="M28" s="56"/>
      <c r="N28" s="56"/>
      <c r="O28" s="56"/>
    </row>
    <row r="29" spans="1:15" ht="18">
      <c r="A29" s="90" t="s">
        <v>48</v>
      </c>
      <c r="B29" s="97" t="s">
        <v>49</v>
      </c>
      <c r="C29" s="18">
        <f>SUM(C30:C33)</f>
        <v>0</v>
      </c>
      <c r="D29" s="18">
        <f>SUM(D30:D33)</f>
        <v>0</v>
      </c>
      <c r="E29" s="98">
        <f>SUM(E30:E33)</f>
        <v>0</v>
      </c>
      <c r="F29" s="18">
        <f>SUM(F30:F33)</f>
        <v>0</v>
      </c>
      <c r="G29" s="19">
        <f>SUM(G30:G33)</f>
        <v>0</v>
      </c>
      <c r="H29" s="19">
        <f>SUM(H30:H33)</f>
        <v>0</v>
      </c>
      <c r="I29" s="18"/>
      <c r="J29" s="42"/>
      <c r="K29" s="46"/>
      <c r="L29" s="46"/>
      <c r="M29" s="46"/>
      <c r="N29" s="46"/>
      <c r="O29" s="46"/>
    </row>
    <row r="30" spans="1:15" ht="17.25">
      <c r="A30" s="99"/>
      <c r="B30" s="100" t="s">
        <v>90</v>
      </c>
      <c r="C30" s="101"/>
      <c r="D30" s="102"/>
      <c r="E30" s="101"/>
      <c r="F30" s="102"/>
      <c r="G30" s="103"/>
      <c r="H30" s="103"/>
      <c r="I30" s="102"/>
      <c r="J30" s="100"/>
      <c r="K30" s="104"/>
      <c r="L30" s="104"/>
      <c r="M30" s="104"/>
      <c r="N30" s="104"/>
      <c r="O30" s="104"/>
    </row>
    <row r="31" spans="1:15" ht="17.25">
      <c r="A31" s="105"/>
      <c r="B31" s="100" t="s">
        <v>91</v>
      </c>
      <c r="C31" s="102"/>
      <c r="D31" s="101"/>
      <c r="E31" s="102"/>
      <c r="F31" s="102"/>
      <c r="G31" s="103"/>
      <c r="H31" s="103"/>
      <c r="I31" s="102"/>
      <c r="J31" s="100"/>
      <c r="K31" s="104"/>
      <c r="L31" s="104"/>
      <c r="M31" s="104"/>
      <c r="N31" s="104"/>
      <c r="O31" s="104"/>
    </row>
    <row r="32" spans="1:15" ht="18">
      <c r="A32" s="105"/>
      <c r="B32" s="164" t="s">
        <v>92</v>
      </c>
      <c r="C32" s="102"/>
      <c r="D32" s="101"/>
      <c r="E32" s="102"/>
      <c r="F32" s="102"/>
      <c r="G32" s="103"/>
      <c r="H32" s="103"/>
      <c r="I32" s="102"/>
      <c r="J32" s="100"/>
      <c r="K32" s="104"/>
      <c r="L32" s="104"/>
      <c r="M32" s="104"/>
      <c r="N32" s="104"/>
      <c r="O32" s="104"/>
    </row>
    <row r="33" spans="1:15" ht="21" customHeight="1">
      <c r="A33" s="106"/>
      <c r="B33" s="107" t="s">
        <v>53</v>
      </c>
      <c r="C33" s="108"/>
      <c r="D33" s="108"/>
      <c r="E33" s="108"/>
      <c r="F33" s="108"/>
      <c r="G33" s="109"/>
      <c r="H33" s="109"/>
      <c r="I33" s="108"/>
      <c r="J33" s="110"/>
      <c r="K33" s="111"/>
      <c r="L33" s="112"/>
      <c r="M33" s="111"/>
      <c r="N33" s="111"/>
      <c r="O33" s="111"/>
    </row>
    <row r="34" spans="1:15" ht="18">
      <c r="A34" s="113" t="s">
        <v>54</v>
      </c>
      <c r="B34" s="114" t="s">
        <v>55</v>
      </c>
      <c r="C34" s="115"/>
      <c r="D34" s="115"/>
      <c r="E34" s="115"/>
      <c r="F34" s="115"/>
      <c r="G34" s="116"/>
      <c r="H34" s="116"/>
      <c r="I34" s="117"/>
      <c r="J34" s="118"/>
      <c r="K34" s="104"/>
      <c r="L34" s="119"/>
      <c r="M34" s="120"/>
      <c r="N34" s="120"/>
      <c r="O34" s="104"/>
    </row>
    <row r="35" spans="1:15" ht="14.25">
      <c r="A35" s="87"/>
      <c r="B35" s="121"/>
      <c r="C35" s="122"/>
      <c r="D35" s="122"/>
      <c r="E35" s="122"/>
      <c r="F35" s="122"/>
      <c r="G35" s="86"/>
      <c r="H35" s="86"/>
      <c r="I35" s="87"/>
      <c r="J35" s="88"/>
      <c r="K35" s="89"/>
      <c r="L35" s="123"/>
      <c r="M35" s="124"/>
      <c r="N35" s="124"/>
      <c r="O35" s="89"/>
    </row>
    <row r="36" spans="1:15" ht="15.75">
      <c r="A36" s="46"/>
      <c r="B36" s="91" t="s">
        <v>56</v>
      </c>
      <c r="C36" s="125">
        <f>SUM(C7+C25+C29+C34+C30)</f>
        <v>148</v>
      </c>
      <c r="D36" s="125">
        <f>SUM(D7+D25+D29+D34)</f>
        <v>55</v>
      </c>
      <c r="E36" s="125">
        <f>SUM(E7+E25+E29+E30)</f>
        <v>7990</v>
      </c>
      <c r="F36" s="125">
        <f>SUM(F7+F25+F29+F34)</f>
        <v>3300</v>
      </c>
      <c r="G36" s="126">
        <f>SUM(G7+G25+G29+G34)</f>
        <v>697884</v>
      </c>
      <c r="H36" s="126">
        <f>SUM(H7+H25+H29+H30+H33+H34)</f>
        <v>487100</v>
      </c>
      <c r="I36" s="18"/>
      <c r="J36" s="20"/>
      <c r="K36" s="46"/>
      <c r="L36" s="127"/>
      <c r="M36" s="45">
        <v>35</v>
      </c>
      <c r="N36" s="45">
        <v>33.5</v>
      </c>
      <c r="O36" s="46"/>
    </row>
    <row r="37" spans="1:15" ht="14.25">
      <c r="A37" s="49"/>
      <c r="B37" s="128" t="s">
        <v>57</v>
      </c>
      <c r="C37" s="129">
        <f>SUM(C8+C26)</f>
        <v>148</v>
      </c>
      <c r="D37" s="129">
        <f>SUM(D8)</f>
        <v>55</v>
      </c>
      <c r="E37" s="129">
        <f>SUM(E8+E26)</f>
        <v>7990</v>
      </c>
      <c r="F37" s="129">
        <f>SUM(F8)</f>
        <v>2662</v>
      </c>
      <c r="G37" s="130">
        <f>SUM(G8+G26)</f>
        <v>697884</v>
      </c>
      <c r="H37" s="130">
        <f>SUM(H8)</f>
        <v>487100</v>
      </c>
      <c r="I37" s="25"/>
      <c r="J37" s="48"/>
      <c r="K37" s="49"/>
      <c r="L37" s="131"/>
      <c r="M37" s="49"/>
      <c r="N37" s="49"/>
      <c r="O37" s="49"/>
    </row>
    <row r="38" spans="1:15" ht="14.25">
      <c r="A38" s="49"/>
      <c r="B38" s="128" t="s">
        <v>58</v>
      </c>
      <c r="C38" s="129">
        <f>C25</f>
        <v>0</v>
      </c>
      <c r="D38" s="129">
        <f>D27+D28+D26</f>
        <v>0</v>
      </c>
      <c r="E38" s="129">
        <f>E25</f>
        <v>0</v>
      </c>
      <c r="F38" s="129">
        <f>F27+F26+F28</f>
        <v>0</v>
      </c>
      <c r="G38" s="129">
        <f>G25</f>
        <v>0</v>
      </c>
      <c r="H38" s="129">
        <f>H27+H28+H26</f>
        <v>0</v>
      </c>
      <c r="I38" s="25"/>
      <c r="J38" s="48"/>
      <c r="K38" s="49"/>
      <c r="L38" s="131"/>
      <c r="M38" s="49"/>
      <c r="N38" s="49"/>
      <c r="O38" s="49"/>
    </row>
    <row r="39" spans="1:15" ht="13.5">
      <c r="A39" s="49"/>
      <c r="B39" s="128" t="s">
        <v>59</v>
      </c>
      <c r="C39" s="25">
        <f>SUM(C9+C27)</f>
        <v>0</v>
      </c>
      <c r="D39" s="25">
        <f>SUM(D9)</f>
        <v>0</v>
      </c>
      <c r="E39" s="25">
        <f>SUM(E9+E27)</f>
        <v>0</v>
      </c>
      <c r="F39" s="25">
        <f>SUM(F9)</f>
        <v>638</v>
      </c>
      <c r="G39" s="26"/>
      <c r="H39" s="25">
        <v>0</v>
      </c>
      <c r="I39" s="25"/>
      <c r="J39" s="48"/>
      <c r="K39" s="49"/>
      <c r="L39" s="132"/>
      <c r="M39" s="49"/>
      <c r="N39" s="49"/>
      <c r="O39" s="49"/>
    </row>
    <row r="40" spans="1:15" ht="13.5">
      <c r="A40" s="49"/>
      <c r="B40" s="128" t="s">
        <v>60</v>
      </c>
      <c r="C40" s="27">
        <f>C29</f>
        <v>0</v>
      </c>
      <c r="D40" s="27">
        <f>D29</f>
        <v>0</v>
      </c>
      <c r="E40" s="27">
        <f>E29</f>
        <v>0</v>
      </c>
      <c r="F40" s="25">
        <f>F29</f>
        <v>0</v>
      </c>
      <c r="G40" s="48">
        <f>G29</f>
        <v>0</v>
      </c>
      <c r="H40" s="25">
        <f>H29</f>
        <v>0</v>
      </c>
      <c r="I40" s="133"/>
      <c r="J40" s="133"/>
      <c r="K40" s="133"/>
      <c r="L40" s="134"/>
      <c r="M40" s="49"/>
      <c r="N40" s="49"/>
      <c r="O40" s="49"/>
    </row>
    <row r="41" spans="1:15" ht="13.5">
      <c r="A41" s="49"/>
      <c r="B41" s="128" t="s">
        <v>61</v>
      </c>
      <c r="C41" s="135"/>
      <c r="D41" s="136">
        <f>SUM(D10)</f>
        <v>0</v>
      </c>
      <c r="E41" s="135"/>
      <c r="F41" s="25">
        <f>F10</f>
        <v>0</v>
      </c>
      <c r="G41" s="137"/>
      <c r="H41" s="25">
        <f>H10</f>
        <v>0</v>
      </c>
      <c r="I41" s="132"/>
      <c r="J41" s="132"/>
      <c r="K41" s="132"/>
      <c r="L41" s="138"/>
      <c r="M41" s="49"/>
      <c r="N41" s="49"/>
      <c r="O41" s="49"/>
    </row>
    <row r="42" spans="1:14" ht="13.5">
      <c r="A42" s="139"/>
      <c r="B42" s="140"/>
      <c r="C42" s="141"/>
      <c r="D42" s="141"/>
      <c r="E42" s="141"/>
      <c r="F42" s="142"/>
      <c r="G42" s="143"/>
      <c r="H42" s="144"/>
      <c r="I42" s="145"/>
      <c r="J42" s="145"/>
      <c r="K42" s="145"/>
      <c r="L42" s="146"/>
      <c r="M42" s="139"/>
      <c r="N42" s="139"/>
    </row>
    <row r="43" spans="1:14" ht="13.5">
      <c r="A43" s="139"/>
      <c r="B43" s="147"/>
      <c r="C43" s="148"/>
      <c r="D43" s="149"/>
      <c r="E43" s="149"/>
      <c r="F43" s="149"/>
      <c r="G43" s="148"/>
      <c r="H43" s="150"/>
      <c r="I43" s="151"/>
      <c r="J43" s="148"/>
      <c r="K43" s="148"/>
      <c r="L43" s="146"/>
      <c r="M43" s="139"/>
      <c r="N43" s="139"/>
    </row>
    <row r="44" spans="1:14" ht="13.5">
      <c r="A44" s="139"/>
      <c r="B44" s="152" t="s">
        <v>62</v>
      </c>
      <c r="C44" s="153"/>
      <c r="D44" s="153"/>
      <c r="E44" s="153"/>
      <c r="H44" s="154" t="s">
        <v>63</v>
      </c>
      <c r="J44" s="155"/>
      <c r="K44" s="155"/>
      <c r="L44" s="155"/>
      <c r="M44" s="139"/>
      <c r="N44" s="139"/>
    </row>
    <row r="45" spans="1:14" ht="13.5">
      <c r="A45" s="139"/>
      <c r="B45" s="156"/>
      <c r="C45" s="156"/>
      <c r="D45" s="156"/>
      <c r="E45" s="155"/>
      <c r="F45" s="155"/>
      <c r="H45" s="155"/>
      <c r="I45" s="155"/>
      <c r="J45" s="155"/>
      <c r="K45" s="155"/>
      <c r="L45" s="155"/>
      <c r="M45" s="139"/>
      <c r="N45" s="139"/>
    </row>
    <row r="46" spans="2:12" ht="13.5">
      <c r="B46" s="157"/>
      <c r="C46" s="157"/>
      <c r="D46" s="157"/>
      <c r="E46" s="154"/>
      <c r="F46" s="154"/>
      <c r="H46" s="154"/>
      <c r="I46" s="154"/>
      <c r="J46" s="154"/>
      <c r="K46" s="154"/>
      <c r="L46" s="154"/>
    </row>
    <row r="47" spans="2:15" ht="13.5">
      <c r="B47" s="152" t="s">
        <v>64</v>
      </c>
      <c r="C47" s="157"/>
      <c r="D47" s="157"/>
      <c r="E47" s="154"/>
      <c r="F47" s="154"/>
      <c r="H47" s="154" t="s">
        <v>65</v>
      </c>
      <c r="I47" s="154"/>
      <c r="J47" s="154"/>
      <c r="K47" s="154"/>
      <c r="L47" s="154"/>
      <c r="O47" s="1" t="s">
        <v>66</v>
      </c>
    </row>
    <row r="50" spans="2:3" ht="12.75">
      <c r="B50" s="158" t="s">
        <v>67</v>
      </c>
      <c r="C50"/>
    </row>
    <row r="51" spans="2:3" ht="12.75">
      <c r="B51" s="158" t="s">
        <v>68</v>
      </c>
      <c r="C51"/>
    </row>
    <row r="52" spans="2:3" ht="12.75">
      <c r="B52" s="158" t="s">
        <v>69</v>
      </c>
      <c r="C52"/>
    </row>
    <row r="53" spans="2:3" ht="12.75">
      <c r="B53" s="158" t="s">
        <v>70</v>
      </c>
      <c r="C53"/>
    </row>
    <row r="54" spans="2:3" ht="12.75">
      <c r="B54" s="158" t="s">
        <v>71</v>
      </c>
      <c r="C54"/>
    </row>
    <row r="55" spans="2:3" ht="12.75">
      <c r="B55" s="159"/>
      <c r="C55"/>
    </row>
    <row r="56" spans="2:3" ht="12.75">
      <c r="B56" s="158" t="s">
        <v>72</v>
      </c>
      <c r="C56"/>
    </row>
    <row r="57" spans="2:3" ht="12.75">
      <c r="B57" s="158" t="s">
        <v>73</v>
      </c>
      <c r="C57"/>
    </row>
    <row r="58" spans="2:3" ht="12.75">
      <c r="B58" s="158" t="s">
        <v>74</v>
      </c>
      <c r="C58"/>
    </row>
    <row r="59" spans="2:3" ht="12.75">
      <c r="B59" s="158" t="s">
        <v>75</v>
      </c>
      <c r="C59"/>
    </row>
    <row r="60" spans="2:3" ht="12.75">
      <c r="B60" s="160" t="s">
        <v>76</v>
      </c>
      <c r="C60"/>
    </row>
    <row r="61" spans="2:3" ht="12.75">
      <c r="B61" s="159"/>
      <c r="C61"/>
    </row>
    <row r="62" spans="2:3" ht="12.75">
      <c r="B62" s="161" t="s">
        <v>77</v>
      </c>
      <c r="C62"/>
    </row>
    <row r="63" spans="2:3" ht="12.75">
      <c r="B63" s="161"/>
      <c r="C63"/>
    </row>
    <row r="64" spans="2:3" ht="12.75">
      <c r="B64" s="162" t="s">
        <v>78</v>
      </c>
      <c r="C64"/>
    </row>
    <row r="65" spans="2:3" ht="12.75">
      <c r="B65" s="163" t="s">
        <v>79</v>
      </c>
      <c r="C65"/>
    </row>
    <row r="66" spans="2:3" ht="12.75">
      <c r="B66" s="163" t="s">
        <v>80</v>
      </c>
      <c r="C66"/>
    </row>
    <row r="67" spans="2:3" ht="12.75">
      <c r="B67" s="163" t="s">
        <v>81</v>
      </c>
      <c r="C67"/>
    </row>
  </sheetData>
  <sheetProtection selectLockedCells="1" selectUnlockedCells="1"/>
  <mergeCells count="6">
    <mergeCell ref="C5:D5"/>
    <mergeCell ref="E5:F5"/>
    <mergeCell ref="G5:H5"/>
    <mergeCell ref="I5:J5"/>
    <mergeCell ref="K5:L5"/>
    <mergeCell ref="M5:N5"/>
  </mergeCells>
  <printOptions/>
  <pageMargins left="0.2361111111111111" right="0.15763888888888888" top="0.27569444444444446" bottom="0.1965277777777777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6">
      <selection activeCell="H21" sqref="H21"/>
    </sheetView>
  </sheetViews>
  <sheetFormatPr defaultColWidth="9.140625" defaultRowHeight="12.75"/>
  <cols>
    <col min="1" max="1" width="6.57421875" style="1" customWidth="1"/>
    <col min="2" max="2" width="81.421875" style="1" customWidth="1"/>
    <col min="3" max="3" width="9.57421875" style="1" customWidth="1"/>
    <col min="4" max="4" width="8.140625" style="1" customWidth="1"/>
    <col min="5" max="5" width="8.00390625" style="1" customWidth="1"/>
    <col min="6" max="6" width="7.7109375" style="1" customWidth="1"/>
    <col min="7" max="8" width="11.00390625" style="1" customWidth="1"/>
    <col min="9" max="9" width="6.57421875" style="1" customWidth="1"/>
    <col min="10" max="10" width="9.140625" style="1" customWidth="1"/>
    <col min="11" max="11" width="6.8515625" style="1" customWidth="1"/>
    <col min="12" max="12" width="7.28125" style="1" customWidth="1"/>
    <col min="13" max="13" width="5.57421875" style="1" customWidth="1"/>
    <col min="14" max="14" width="6.28125" style="1" customWidth="1"/>
    <col min="15" max="15" width="10.28125" style="1" customWidth="1"/>
    <col min="16" max="16384" width="9.140625" style="1" customWidth="1"/>
  </cols>
  <sheetData>
    <row r="1" spans="2:9" ht="12.75">
      <c r="B1" s="2"/>
      <c r="C1" s="3" t="s">
        <v>0</v>
      </c>
      <c r="D1" s="3"/>
      <c r="E1" s="3"/>
      <c r="F1" s="3"/>
      <c r="G1" s="4"/>
      <c r="H1" s="5"/>
      <c r="I1" s="5"/>
    </row>
    <row r="2" spans="3:9" ht="13.5">
      <c r="C2" s="6" t="s">
        <v>1</v>
      </c>
      <c r="D2" s="7"/>
      <c r="E2" s="7"/>
      <c r="F2" s="7"/>
      <c r="G2" s="5"/>
      <c r="H2" s="5"/>
      <c r="I2" s="5"/>
    </row>
    <row r="3" spans="3:9" ht="12.75">
      <c r="C3" s="7" t="s">
        <v>93</v>
      </c>
      <c r="D3" s="7"/>
      <c r="E3" s="7"/>
      <c r="F3" s="7"/>
      <c r="G3" s="5"/>
      <c r="H3" s="5"/>
      <c r="I3" s="5"/>
    </row>
    <row r="4" spans="6:9" ht="12.75">
      <c r="F4" s="7"/>
      <c r="G4" s="7"/>
      <c r="H4" s="7"/>
      <c r="I4" s="7"/>
    </row>
    <row r="5" spans="1:15" ht="39" customHeight="1">
      <c r="A5" s="8" t="s">
        <v>3</v>
      </c>
      <c r="B5" s="9" t="s">
        <v>4</v>
      </c>
      <c r="C5" s="9" t="s">
        <v>5</v>
      </c>
      <c r="D5" s="9"/>
      <c r="E5" s="9" t="s">
        <v>6</v>
      </c>
      <c r="F5" s="9"/>
      <c r="G5" s="8" t="s">
        <v>7</v>
      </c>
      <c r="H5" s="8"/>
      <c r="I5" s="8" t="s">
        <v>8</v>
      </c>
      <c r="J5" s="8"/>
      <c r="K5" s="8" t="s">
        <v>9</v>
      </c>
      <c r="L5" s="8"/>
      <c r="M5" s="9" t="s">
        <v>10</v>
      </c>
      <c r="N5" s="9"/>
      <c r="O5" s="10" t="s">
        <v>11</v>
      </c>
    </row>
    <row r="6" spans="1:15" ht="23.25" customHeight="1">
      <c r="A6" s="11"/>
      <c r="B6" s="11"/>
      <c r="C6" s="12" t="s">
        <v>12</v>
      </c>
      <c r="D6" s="13" t="s">
        <v>13</v>
      </c>
      <c r="E6" s="14" t="s">
        <v>12</v>
      </c>
      <c r="F6" s="13" t="s">
        <v>13</v>
      </c>
      <c r="G6" s="14" t="s">
        <v>12</v>
      </c>
      <c r="H6" s="13" t="s">
        <v>13</v>
      </c>
      <c r="I6" s="12" t="s">
        <v>14</v>
      </c>
      <c r="J6" s="13" t="s">
        <v>13</v>
      </c>
      <c r="K6" s="14" t="s">
        <v>15</v>
      </c>
      <c r="L6" s="13" t="s">
        <v>13</v>
      </c>
      <c r="M6" s="14" t="s">
        <v>15</v>
      </c>
      <c r="N6" s="13" t="s">
        <v>13</v>
      </c>
      <c r="O6" s="15"/>
    </row>
    <row r="7" spans="1:15" ht="17.25" customHeight="1">
      <c r="A7" s="16" t="s">
        <v>16</v>
      </c>
      <c r="B7" s="17" t="s">
        <v>17</v>
      </c>
      <c r="C7" s="18">
        <f>SUM(C8+C9)</f>
        <v>148</v>
      </c>
      <c r="D7" s="18">
        <f>SUM(D8+D9+D10)</f>
        <v>42</v>
      </c>
      <c r="E7" s="18">
        <f>SUM(E8+E9)</f>
        <v>7990</v>
      </c>
      <c r="F7" s="18">
        <f>SUM(F8+F9+F10)</f>
        <v>2567</v>
      </c>
      <c r="G7" s="18">
        <f>SUM(G8+G9)</f>
        <v>697884</v>
      </c>
      <c r="H7" s="19">
        <f>SUM(H8+H9+H10)</f>
        <v>377100</v>
      </c>
      <c r="I7" s="18">
        <f>E7/C7*100/472</f>
        <v>11.437814933577645</v>
      </c>
      <c r="J7" s="20">
        <f>F7/D7*100/472</f>
        <v>12.948950766747378</v>
      </c>
      <c r="K7" s="21"/>
      <c r="L7" s="22"/>
      <c r="M7" s="21"/>
      <c r="N7" s="22"/>
      <c r="O7" s="23"/>
    </row>
    <row r="8" spans="1:15" ht="17.25" customHeight="1">
      <c r="A8" s="10"/>
      <c r="B8" s="24" t="s">
        <v>18</v>
      </c>
      <c r="C8" s="25">
        <f>SUM(C12+C16+C20)</f>
        <v>148</v>
      </c>
      <c r="D8" s="25">
        <f>SUM(D12+D16+D20)</f>
        <v>42</v>
      </c>
      <c r="E8" s="25">
        <f>SUM(E12+E16+E20)</f>
        <v>7990</v>
      </c>
      <c r="F8" s="25">
        <f>SUM(F12+F16+F20)</f>
        <v>2048</v>
      </c>
      <c r="G8" s="25">
        <f>SUM(G12+G16+G20)</f>
        <v>697884</v>
      </c>
      <c r="H8" s="26">
        <f>SUM(H12+H16+H18+H20)</f>
        <v>377100</v>
      </c>
      <c r="I8" s="27"/>
      <c r="J8" s="28"/>
      <c r="K8" s="29"/>
      <c r="L8" s="30"/>
      <c r="M8" s="29"/>
      <c r="N8" s="30"/>
      <c r="O8" s="31"/>
    </row>
    <row r="9" spans="1:15" ht="17.25" customHeight="1">
      <c r="A9" s="10"/>
      <c r="B9" s="24" t="s">
        <v>19</v>
      </c>
      <c r="C9" s="25">
        <f>SUM(C13+C17+C21+C23)</f>
        <v>0</v>
      </c>
      <c r="D9" s="25">
        <f>SUM(D13+D17+D18+D21+D23+D22)</f>
        <v>0</v>
      </c>
      <c r="E9" s="25">
        <f>SUM(E13+E17+E21+E23)</f>
        <v>0</v>
      </c>
      <c r="F9" s="25">
        <f>SUM(F13+F17+F18+F21+F23)</f>
        <v>519</v>
      </c>
      <c r="G9" s="25">
        <f>SUM(G13+G17+G21+G23)</f>
        <v>0</v>
      </c>
      <c r="H9" s="26">
        <f>SUM(H13+H17+H21+H23)</f>
        <v>0</v>
      </c>
      <c r="I9" s="32"/>
      <c r="J9" s="30"/>
      <c r="K9" s="29"/>
      <c r="L9" s="30"/>
      <c r="M9" s="29"/>
      <c r="N9" s="30"/>
      <c r="O9" s="31"/>
    </row>
    <row r="10" spans="1:15" ht="17.25" customHeight="1">
      <c r="A10" s="33"/>
      <c r="B10" s="34" t="s">
        <v>20</v>
      </c>
      <c r="C10" s="35"/>
      <c r="D10" s="25">
        <f>D14</f>
        <v>0</v>
      </c>
      <c r="E10" s="35"/>
      <c r="F10" s="35">
        <f>F22+F14</f>
        <v>0</v>
      </c>
      <c r="G10" s="35"/>
      <c r="H10" s="36">
        <f>H22+H14</f>
        <v>0</v>
      </c>
      <c r="I10" s="37"/>
      <c r="J10" s="38"/>
      <c r="K10" s="39"/>
      <c r="L10" s="38"/>
      <c r="M10" s="39"/>
      <c r="N10" s="38"/>
      <c r="O10" s="40"/>
    </row>
    <row r="11" spans="1:15" ht="18">
      <c r="A11" s="41" t="s">
        <v>21</v>
      </c>
      <c r="B11" s="42" t="s">
        <v>22</v>
      </c>
      <c r="C11" s="43">
        <f>SUM(C12+C13+C14)</f>
        <v>22</v>
      </c>
      <c r="D11" s="43">
        <f>SUM(D12+D13+D14)</f>
        <v>1</v>
      </c>
      <c r="E11" s="43">
        <f>SUM(E12+E13)</f>
        <v>4840</v>
      </c>
      <c r="F11" s="43">
        <f>SUM(F12+F13+F14)</f>
        <v>128</v>
      </c>
      <c r="G11" s="43">
        <f>SUM(G12+G13)</f>
        <v>351384</v>
      </c>
      <c r="H11" s="44">
        <f>SUM(H12+H13+H14)</f>
        <v>22400</v>
      </c>
      <c r="I11" s="45">
        <f>E11/C11*100/422</f>
        <v>52.132701421800945</v>
      </c>
      <c r="J11" s="45"/>
      <c r="K11" s="46"/>
      <c r="L11" s="46"/>
      <c r="M11" s="46"/>
      <c r="N11" s="46"/>
      <c r="O11" s="46"/>
    </row>
    <row r="12" spans="1:15" ht="13.5">
      <c r="A12" s="47" t="s">
        <v>23</v>
      </c>
      <c r="B12" s="24" t="s">
        <v>18</v>
      </c>
      <c r="C12" s="25">
        <v>22</v>
      </c>
      <c r="D12" s="25">
        <v>1</v>
      </c>
      <c r="E12" s="25">
        <v>4840</v>
      </c>
      <c r="F12" s="25">
        <v>112</v>
      </c>
      <c r="G12" s="26">
        <v>351384</v>
      </c>
      <c r="H12" s="26">
        <v>22400</v>
      </c>
      <c r="I12" s="27"/>
      <c r="J12" s="48"/>
      <c r="K12" s="49"/>
      <c r="L12" s="49"/>
      <c r="M12" s="49"/>
      <c r="N12" s="49"/>
      <c r="O12" s="49"/>
    </row>
    <row r="13" spans="1:15" ht="13.5">
      <c r="A13" s="50" t="s">
        <v>24</v>
      </c>
      <c r="B13" s="51" t="s">
        <v>19</v>
      </c>
      <c r="C13" s="52"/>
      <c r="D13" s="52"/>
      <c r="E13" s="52"/>
      <c r="F13" s="52">
        <v>16</v>
      </c>
      <c r="G13" s="53"/>
      <c r="H13" s="53"/>
      <c r="I13" s="54"/>
      <c r="J13" s="55"/>
      <c r="K13" s="56"/>
      <c r="L13" s="56"/>
      <c r="M13" s="56"/>
      <c r="N13" s="56"/>
      <c r="O13" s="56"/>
    </row>
    <row r="14" spans="1:15" ht="14.25">
      <c r="A14" s="47" t="s">
        <v>25</v>
      </c>
      <c r="B14" s="24" t="s">
        <v>26</v>
      </c>
      <c r="C14" s="57"/>
      <c r="D14" s="57"/>
      <c r="E14" s="57"/>
      <c r="F14" s="57"/>
      <c r="G14" s="58"/>
      <c r="H14" s="58"/>
      <c r="I14" s="59"/>
      <c r="J14" s="60"/>
      <c r="K14" s="61"/>
      <c r="L14" s="61"/>
      <c r="M14" s="61"/>
      <c r="N14" s="61"/>
      <c r="O14" s="61"/>
    </row>
    <row r="15" spans="1:15" ht="15" customHeight="1">
      <c r="A15" s="62" t="s">
        <v>27</v>
      </c>
      <c r="B15" s="63" t="s">
        <v>28</v>
      </c>
      <c r="C15" s="64">
        <f>SUM(C16+C17+C18)</f>
        <v>0</v>
      </c>
      <c r="D15" s="64">
        <f>SUM(D16+D17+D18)</f>
        <v>0</v>
      </c>
      <c r="E15" s="64">
        <f>SUM(E16+E17+E18)</f>
        <v>0</v>
      </c>
      <c r="F15" s="64">
        <f>SUM(F16+F17+F18)</f>
        <v>0</v>
      </c>
      <c r="G15" s="64">
        <f>SUM(G16+G17+G18)</f>
        <v>0</v>
      </c>
      <c r="H15" s="65">
        <f>SUM(H16+H17+H18)</f>
        <v>0</v>
      </c>
      <c r="I15" s="66">
        <f>E15/(15*496)*100</f>
        <v>0</v>
      </c>
      <c r="J15" s="66"/>
      <c r="K15" s="67"/>
      <c r="L15" s="67"/>
      <c r="M15" s="67"/>
      <c r="N15" s="67"/>
      <c r="O15" s="67"/>
    </row>
    <row r="16" spans="1:15" ht="13.5">
      <c r="A16" s="47" t="s">
        <v>29</v>
      </c>
      <c r="B16" s="24" t="s">
        <v>30</v>
      </c>
      <c r="C16" s="25"/>
      <c r="D16" s="25"/>
      <c r="E16" s="25"/>
      <c r="F16" s="25"/>
      <c r="G16" s="26"/>
      <c r="H16" s="26"/>
      <c r="I16" s="27"/>
      <c r="J16" s="48"/>
      <c r="K16" s="49"/>
      <c r="L16" s="49"/>
      <c r="M16" s="49"/>
      <c r="N16" s="49"/>
      <c r="O16" s="49"/>
    </row>
    <row r="17" spans="1:15" ht="13.5">
      <c r="A17" s="50" t="s">
        <v>31</v>
      </c>
      <c r="B17" s="51" t="s">
        <v>32</v>
      </c>
      <c r="C17" s="52"/>
      <c r="D17" s="52"/>
      <c r="E17" s="52"/>
      <c r="F17" s="52"/>
      <c r="G17" s="53"/>
      <c r="H17" s="53"/>
      <c r="I17" s="54"/>
      <c r="J17" s="55"/>
      <c r="K17" s="56"/>
      <c r="L17" s="56"/>
      <c r="M17" s="56"/>
      <c r="N17" s="56"/>
      <c r="O17" s="56"/>
    </row>
    <row r="18" spans="1:15" ht="14.25">
      <c r="A18" s="50" t="s">
        <v>33</v>
      </c>
      <c r="B18" s="51" t="s">
        <v>34</v>
      </c>
      <c r="C18" s="52"/>
      <c r="D18" s="52"/>
      <c r="E18" s="52"/>
      <c r="F18" s="52"/>
      <c r="G18" s="53"/>
      <c r="H18" s="53"/>
      <c r="I18" s="54"/>
      <c r="J18" s="55"/>
      <c r="K18" s="56"/>
      <c r="L18" s="56"/>
      <c r="M18" s="56"/>
      <c r="N18" s="56"/>
      <c r="O18" s="56"/>
    </row>
    <row r="19" spans="1:15" ht="18">
      <c r="A19" s="68">
        <v>3</v>
      </c>
      <c r="B19" s="69" t="s">
        <v>35</v>
      </c>
      <c r="C19" s="70">
        <f>SUM(C20+C21+C22)</f>
        <v>126</v>
      </c>
      <c r="D19" s="70">
        <f>SUM(D20+D21+D22)</f>
        <v>41</v>
      </c>
      <c r="E19" s="70">
        <f>SUM(E20+E21+E22)</f>
        <v>3150</v>
      </c>
      <c r="F19" s="70">
        <f>SUM(F20+F21+F22)</f>
        <v>2439</v>
      </c>
      <c r="G19" s="70">
        <f>SUM(G20+G21+G22)</f>
        <v>346500</v>
      </c>
      <c r="H19" s="71">
        <f>SUM(H20+H21+H22)</f>
        <v>354700</v>
      </c>
      <c r="I19" s="72">
        <f>E19/C19*100/50</f>
        <v>50</v>
      </c>
      <c r="J19" s="72"/>
      <c r="K19" s="73"/>
      <c r="L19" s="73"/>
      <c r="M19" s="73"/>
      <c r="N19" s="73"/>
      <c r="O19" s="73"/>
    </row>
    <row r="20" spans="1:15" ht="13.5">
      <c r="A20" s="50" t="s">
        <v>36</v>
      </c>
      <c r="B20" s="24" t="s">
        <v>18</v>
      </c>
      <c r="C20" s="25">
        <v>126</v>
      </c>
      <c r="D20" s="25">
        <f>3+8+17+13</f>
        <v>41</v>
      </c>
      <c r="E20" s="25">
        <v>3150</v>
      </c>
      <c r="F20" s="25">
        <f>150+366+820+600</f>
        <v>1936</v>
      </c>
      <c r="G20" s="26">
        <v>346500</v>
      </c>
      <c r="H20" s="26">
        <f>25500+63800+158200+107600-400</f>
        <v>354700</v>
      </c>
      <c r="I20" s="27"/>
      <c r="J20" s="48"/>
      <c r="K20" s="49"/>
      <c r="L20" s="49"/>
      <c r="M20" s="49"/>
      <c r="N20" s="49"/>
      <c r="O20" s="49"/>
    </row>
    <row r="21" spans="1:15" ht="13.5">
      <c r="A21" s="50" t="s">
        <v>37</v>
      </c>
      <c r="B21" s="51" t="s">
        <v>19</v>
      </c>
      <c r="C21" s="52"/>
      <c r="D21" s="52">
        <v>0</v>
      </c>
      <c r="E21" s="52"/>
      <c r="F21" s="52">
        <f>30+110+200+163</f>
        <v>503</v>
      </c>
      <c r="G21" s="53"/>
      <c r="H21" s="53"/>
      <c r="I21" s="54"/>
      <c r="J21" s="55"/>
      <c r="K21" s="56"/>
      <c r="L21" s="56"/>
      <c r="M21" s="56"/>
      <c r="N21" s="56"/>
      <c r="O21" s="56"/>
    </row>
    <row r="22" spans="1:15" ht="14.25">
      <c r="A22" s="74" t="s">
        <v>38</v>
      </c>
      <c r="B22" s="75" t="s">
        <v>26</v>
      </c>
      <c r="C22" s="57"/>
      <c r="D22" s="57"/>
      <c r="E22" s="57"/>
      <c r="F22" s="57"/>
      <c r="G22" s="58"/>
      <c r="H22" s="58"/>
      <c r="I22" s="59"/>
      <c r="J22" s="60"/>
      <c r="K22" s="61"/>
      <c r="L22" s="61"/>
      <c r="M22" s="61"/>
      <c r="N22" s="61"/>
      <c r="O22" s="61"/>
    </row>
    <row r="23" spans="1:15" ht="18">
      <c r="A23" s="76">
        <v>4</v>
      </c>
      <c r="B23" s="77" t="s">
        <v>39</v>
      </c>
      <c r="C23" s="78"/>
      <c r="D23" s="78"/>
      <c r="E23" s="78"/>
      <c r="F23" s="78"/>
      <c r="G23" s="79"/>
      <c r="H23" s="79"/>
      <c r="I23" s="80"/>
      <c r="J23" s="81"/>
      <c r="K23" s="82"/>
      <c r="L23" s="82"/>
      <c r="M23" s="82"/>
      <c r="N23" s="82"/>
      <c r="O23" s="82"/>
    </row>
    <row r="24" spans="1:15" ht="15.75">
      <c r="A24" s="83"/>
      <c r="B24" s="84"/>
      <c r="C24" s="85"/>
      <c r="D24" s="85"/>
      <c r="E24" s="85"/>
      <c r="F24" s="85"/>
      <c r="G24" s="86"/>
      <c r="H24" s="86"/>
      <c r="I24" s="87"/>
      <c r="J24" s="88"/>
      <c r="K24" s="89"/>
      <c r="L24" s="89"/>
      <c r="M24" s="89"/>
      <c r="N24" s="89"/>
      <c r="O24" s="89"/>
    </row>
    <row r="25" spans="1:15" ht="18">
      <c r="A25" s="90" t="s">
        <v>40</v>
      </c>
      <c r="B25" s="17" t="s">
        <v>41</v>
      </c>
      <c r="C25" s="18">
        <f>SUM(C26+C27+C28)</f>
        <v>0</v>
      </c>
      <c r="D25" s="18">
        <f>SUM(D26+D27+D28)</f>
        <v>0</v>
      </c>
      <c r="E25" s="18">
        <f>SUM(E26+E27+E28)</f>
        <v>0</v>
      </c>
      <c r="F25" s="18">
        <f>SUM(F26+F27+F28)</f>
        <v>0</v>
      </c>
      <c r="G25" s="19">
        <f>SUM(G26+G27+G28)</f>
        <v>0</v>
      </c>
      <c r="H25" s="19">
        <f>SUM(H26+H27+H28)</f>
        <v>0</v>
      </c>
      <c r="I25" s="43"/>
      <c r="J25" s="91"/>
      <c r="K25" s="46"/>
      <c r="L25" s="46"/>
      <c r="M25" s="46"/>
      <c r="N25" s="46"/>
      <c r="O25" s="46"/>
    </row>
    <row r="26" spans="1:15" ht="15">
      <c r="A26" s="50" t="s">
        <v>42</v>
      </c>
      <c r="B26" s="24" t="s">
        <v>89</v>
      </c>
      <c r="C26" s="52"/>
      <c r="D26" s="52"/>
      <c r="E26" s="92"/>
      <c r="F26" s="93"/>
      <c r="G26" s="53"/>
      <c r="H26" s="53"/>
      <c r="I26" s="54"/>
      <c r="J26" s="55"/>
      <c r="K26" s="56"/>
      <c r="L26" s="56"/>
      <c r="M26" s="56"/>
      <c r="N26" s="56"/>
      <c r="O26" s="56"/>
    </row>
    <row r="27" spans="1:15" ht="13.5">
      <c r="A27" s="50" t="s">
        <v>44</v>
      </c>
      <c r="B27" s="51" t="s">
        <v>45</v>
      </c>
      <c r="C27" s="54"/>
      <c r="D27" s="94"/>
      <c r="E27" s="95"/>
      <c r="F27" s="95"/>
      <c r="G27" s="96"/>
      <c r="H27" s="96"/>
      <c r="I27" s="54"/>
      <c r="J27" s="55"/>
      <c r="K27" s="56"/>
      <c r="L27" s="56"/>
      <c r="M27" s="56"/>
      <c r="N27" s="56"/>
      <c r="O27" s="56"/>
    </row>
    <row r="28" spans="1:15" ht="14.25">
      <c r="A28" s="50" t="s">
        <v>46</v>
      </c>
      <c r="B28" s="51" t="s">
        <v>47</v>
      </c>
      <c r="C28" s="54"/>
      <c r="D28" s="94"/>
      <c r="E28" s="94"/>
      <c r="F28" s="94"/>
      <c r="G28" s="96"/>
      <c r="H28" s="96"/>
      <c r="I28" s="54"/>
      <c r="J28" s="55"/>
      <c r="K28" s="56"/>
      <c r="L28" s="56"/>
      <c r="M28" s="56"/>
      <c r="N28" s="56"/>
      <c r="O28" s="56"/>
    </row>
    <row r="29" spans="1:15" ht="18">
      <c r="A29" s="90" t="s">
        <v>48</v>
      </c>
      <c r="B29" s="97" t="s">
        <v>49</v>
      </c>
      <c r="C29" s="18">
        <f>SUM(C30:C33)</f>
        <v>0</v>
      </c>
      <c r="D29" s="18">
        <f>SUM(D30:D33)</f>
        <v>0</v>
      </c>
      <c r="E29" s="98">
        <f>SUM(E30:E33)</f>
        <v>0</v>
      </c>
      <c r="F29" s="18">
        <f>SUM(F30:F33)</f>
        <v>0</v>
      </c>
      <c r="G29" s="19">
        <f>SUM(G30:G33)</f>
        <v>0</v>
      </c>
      <c r="H29" s="19">
        <f>SUM(H30:H33)</f>
        <v>0</v>
      </c>
      <c r="I29" s="18"/>
      <c r="J29" s="42"/>
      <c r="K29" s="46"/>
      <c r="L29" s="46"/>
      <c r="M29" s="46"/>
      <c r="N29" s="46"/>
      <c r="O29" s="46"/>
    </row>
    <row r="30" spans="1:15" ht="17.25">
      <c r="A30" s="99"/>
      <c r="B30" s="100" t="s">
        <v>90</v>
      </c>
      <c r="C30" s="101"/>
      <c r="D30" s="102"/>
      <c r="E30" s="101"/>
      <c r="F30" s="102"/>
      <c r="G30" s="103"/>
      <c r="H30" s="103"/>
      <c r="I30" s="102"/>
      <c r="J30" s="100"/>
      <c r="K30" s="104"/>
      <c r="L30" s="104"/>
      <c r="M30" s="104"/>
      <c r="N30" s="104"/>
      <c r="O30" s="104"/>
    </row>
    <row r="31" spans="1:15" ht="17.25">
      <c r="A31" s="105"/>
      <c r="B31" s="100" t="s">
        <v>91</v>
      </c>
      <c r="C31" s="102"/>
      <c r="D31" s="101"/>
      <c r="E31" s="102"/>
      <c r="F31" s="102"/>
      <c r="G31" s="103"/>
      <c r="H31" s="103"/>
      <c r="I31" s="102"/>
      <c r="J31" s="100"/>
      <c r="K31" s="104"/>
      <c r="L31" s="104"/>
      <c r="M31" s="104"/>
      <c r="N31" s="104"/>
      <c r="O31" s="104"/>
    </row>
    <row r="32" spans="1:15" ht="18">
      <c r="A32" s="105"/>
      <c r="B32" s="164" t="s">
        <v>92</v>
      </c>
      <c r="C32" s="102"/>
      <c r="D32" s="101"/>
      <c r="E32" s="102"/>
      <c r="F32" s="102"/>
      <c r="G32" s="103"/>
      <c r="H32" s="103"/>
      <c r="I32" s="102"/>
      <c r="J32" s="100"/>
      <c r="K32" s="104"/>
      <c r="L32" s="104"/>
      <c r="M32" s="104"/>
      <c r="N32" s="104"/>
      <c r="O32" s="104"/>
    </row>
    <row r="33" spans="1:15" ht="21" customHeight="1">
      <c r="A33" s="106"/>
      <c r="B33" s="107" t="s">
        <v>53</v>
      </c>
      <c r="C33" s="108"/>
      <c r="D33" s="108"/>
      <c r="E33" s="108"/>
      <c r="F33" s="108"/>
      <c r="G33" s="109"/>
      <c r="H33" s="109"/>
      <c r="I33" s="108"/>
      <c r="J33" s="110"/>
      <c r="K33" s="111"/>
      <c r="L33" s="112"/>
      <c r="M33" s="111"/>
      <c r="N33" s="111"/>
      <c r="O33" s="111"/>
    </row>
    <row r="34" spans="1:15" ht="18">
      <c r="A34" s="113" t="s">
        <v>54</v>
      </c>
      <c r="B34" s="114" t="s">
        <v>55</v>
      </c>
      <c r="C34" s="115"/>
      <c r="D34" s="115"/>
      <c r="E34" s="115"/>
      <c r="F34" s="115"/>
      <c r="G34" s="116"/>
      <c r="H34" s="116"/>
      <c r="I34" s="117"/>
      <c r="J34" s="118"/>
      <c r="K34" s="104"/>
      <c r="L34" s="119"/>
      <c r="M34" s="120"/>
      <c r="N34" s="120"/>
      <c r="O34" s="104"/>
    </row>
    <row r="35" spans="1:15" ht="14.25">
      <c r="A35" s="87"/>
      <c r="B35" s="121"/>
      <c r="C35" s="122"/>
      <c r="D35" s="122"/>
      <c r="E35" s="122"/>
      <c r="F35" s="122"/>
      <c r="G35" s="86"/>
      <c r="H35" s="86"/>
      <c r="I35" s="87"/>
      <c r="J35" s="88"/>
      <c r="K35" s="89"/>
      <c r="L35" s="123"/>
      <c r="M35" s="124"/>
      <c r="N35" s="124"/>
      <c r="O35" s="89"/>
    </row>
    <row r="36" spans="1:15" ht="15.75">
      <c r="A36" s="46"/>
      <c r="B36" s="91" t="s">
        <v>56</v>
      </c>
      <c r="C36" s="125">
        <f>SUM(C7+C25+C29+C34+C30)</f>
        <v>148</v>
      </c>
      <c r="D36" s="125">
        <f>SUM(D7+D25+D29+D34)</f>
        <v>42</v>
      </c>
      <c r="E36" s="125">
        <f>SUM(E7+E25+E29+E30)</f>
        <v>7990</v>
      </c>
      <c r="F36" s="125">
        <f>SUM(F7+F25+F29+F34)</f>
        <v>2567</v>
      </c>
      <c r="G36" s="126">
        <f>SUM(G7+G25+G29+G34)</f>
        <v>697884</v>
      </c>
      <c r="H36" s="126">
        <f>SUM(H7+H25+H29+H30+H33+H34)</f>
        <v>377100</v>
      </c>
      <c r="I36" s="18"/>
      <c r="J36" s="20"/>
      <c r="K36" s="46"/>
      <c r="L36" s="127"/>
      <c r="M36" s="45">
        <v>35</v>
      </c>
      <c r="N36" s="45">
        <v>33.5</v>
      </c>
      <c r="O36" s="46"/>
    </row>
    <row r="37" spans="1:15" ht="14.25">
      <c r="A37" s="49"/>
      <c r="B37" s="128" t="s">
        <v>57</v>
      </c>
      <c r="C37" s="129">
        <f>SUM(C8+C26)</f>
        <v>148</v>
      </c>
      <c r="D37" s="129">
        <f>SUM(D8)</f>
        <v>42</v>
      </c>
      <c r="E37" s="129">
        <f>SUM(E8+E26)</f>
        <v>7990</v>
      </c>
      <c r="F37" s="129">
        <f>SUM(F8)</f>
        <v>2048</v>
      </c>
      <c r="G37" s="130">
        <f>SUM(G8+G26)</f>
        <v>697884</v>
      </c>
      <c r="H37" s="130">
        <f>SUM(H8)</f>
        <v>377100</v>
      </c>
      <c r="I37" s="25"/>
      <c r="J37" s="48"/>
      <c r="K37" s="49"/>
      <c r="L37" s="131"/>
      <c r="M37" s="49"/>
      <c r="N37" s="49"/>
      <c r="O37" s="49"/>
    </row>
    <row r="38" spans="1:15" ht="14.25">
      <c r="A38" s="49"/>
      <c r="B38" s="128" t="s">
        <v>58</v>
      </c>
      <c r="C38" s="129">
        <f>C25</f>
        <v>0</v>
      </c>
      <c r="D38" s="129">
        <f>D27+D28+D26</f>
        <v>0</v>
      </c>
      <c r="E38" s="129">
        <f>E25</f>
        <v>0</v>
      </c>
      <c r="F38" s="129">
        <f>F27+F26+F28</f>
        <v>0</v>
      </c>
      <c r="G38" s="129">
        <f>G25</f>
        <v>0</v>
      </c>
      <c r="H38" s="129">
        <f>H27+H28+H26</f>
        <v>0</v>
      </c>
      <c r="I38" s="25"/>
      <c r="J38" s="48"/>
      <c r="K38" s="49"/>
      <c r="L38" s="131"/>
      <c r="M38" s="49"/>
      <c r="N38" s="49"/>
      <c r="O38" s="49"/>
    </row>
    <row r="39" spans="1:15" ht="13.5">
      <c r="A39" s="49"/>
      <c r="B39" s="128" t="s">
        <v>59</v>
      </c>
      <c r="C39" s="25">
        <f>SUM(C9+C27)</f>
        <v>0</v>
      </c>
      <c r="D39" s="25">
        <f>SUM(D9)</f>
        <v>0</v>
      </c>
      <c r="E39" s="25">
        <f>SUM(E9+E27)</f>
        <v>0</v>
      </c>
      <c r="F39" s="25">
        <f>SUM(F9)</f>
        <v>519</v>
      </c>
      <c r="G39" s="26"/>
      <c r="H39" s="25">
        <v>0</v>
      </c>
      <c r="I39" s="25"/>
      <c r="J39" s="48"/>
      <c r="K39" s="49"/>
      <c r="L39" s="132"/>
      <c r="M39" s="49"/>
      <c r="N39" s="49"/>
      <c r="O39" s="49"/>
    </row>
    <row r="40" spans="1:15" ht="13.5">
      <c r="A40" s="49"/>
      <c r="B40" s="128" t="s">
        <v>60</v>
      </c>
      <c r="C40" s="27">
        <f>C29</f>
        <v>0</v>
      </c>
      <c r="D40" s="27">
        <f>D29</f>
        <v>0</v>
      </c>
      <c r="E40" s="27">
        <f>E29</f>
        <v>0</v>
      </c>
      <c r="F40" s="25">
        <f>F29</f>
        <v>0</v>
      </c>
      <c r="G40" s="48">
        <f>G29</f>
        <v>0</v>
      </c>
      <c r="H40" s="25">
        <f>H29</f>
        <v>0</v>
      </c>
      <c r="I40" s="133"/>
      <c r="J40" s="133"/>
      <c r="K40" s="133"/>
      <c r="L40" s="134"/>
      <c r="M40" s="49"/>
      <c r="N40" s="49"/>
      <c r="O40" s="49"/>
    </row>
    <row r="41" spans="1:15" ht="13.5">
      <c r="A41" s="49"/>
      <c r="B41" s="128" t="s">
        <v>61</v>
      </c>
      <c r="C41" s="135"/>
      <c r="D41" s="136">
        <f>SUM(D10)</f>
        <v>0</v>
      </c>
      <c r="E41" s="135"/>
      <c r="F41" s="25">
        <f>F10</f>
        <v>0</v>
      </c>
      <c r="G41" s="137"/>
      <c r="H41" s="25">
        <f>H10</f>
        <v>0</v>
      </c>
      <c r="I41" s="132"/>
      <c r="J41" s="132"/>
      <c r="K41" s="132"/>
      <c r="L41" s="138"/>
      <c r="M41" s="49"/>
      <c r="N41" s="49"/>
      <c r="O41" s="49"/>
    </row>
    <row r="42" spans="1:14" ht="13.5">
      <c r="A42" s="139"/>
      <c r="B42" s="140"/>
      <c r="C42" s="141"/>
      <c r="D42" s="141"/>
      <c r="E42" s="141"/>
      <c r="F42" s="142"/>
      <c r="G42" s="143"/>
      <c r="H42" s="144"/>
      <c r="I42" s="145"/>
      <c r="J42" s="145"/>
      <c r="K42" s="145"/>
      <c r="L42" s="146"/>
      <c r="M42" s="139"/>
      <c r="N42" s="139"/>
    </row>
    <row r="43" spans="1:14" ht="13.5">
      <c r="A43" s="139"/>
      <c r="B43" s="147"/>
      <c r="C43" s="148"/>
      <c r="D43" s="149"/>
      <c r="E43" s="149"/>
      <c r="F43" s="149"/>
      <c r="G43" s="148"/>
      <c r="H43" s="150"/>
      <c r="I43" s="151"/>
      <c r="J43" s="148"/>
      <c r="K43" s="148"/>
      <c r="L43" s="146"/>
      <c r="M43" s="139"/>
      <c r="N43" s="139"/>
    </row>
    <row r="44" spans="1:14" ht="13.5">
      <c r="A44" s="139"/>
      <c r="B44" s="152" t="s">
        <v>62</v>
      </c>
      <c r="C44" s="153"/>
      <c r="D44" s="153"/>
      <c r="E44" s="153"/>
      <c r="H44" s="154" t="s">
        <v>63</v>
      </c>
      <c r="J44" s="155"/>
      <c r="K44" s="155"/>
      <c r="L44" s="155"/>
      <c r="M44" s="139"/>
      <c r="N44" s="139"/>
    </row>
    <row r="45" spans="1:14" ht="13.5">
      <c r="A45" s="139"/>
      <c r="B45" s="156"/>
      <c r="C45" s="156"/>
      <c r="D45" s="156"/>
      <c r="E45" s="155"/>
      <c r="F45" s="155"/>
      <c r="H45" s="155"/>
      <c r="I45" s="155"/>
      <c r="J45" s="155"/>
      <c r="K45" s="155"/>
      <c r="L45" s="155"/>
      <c r="M45" s="139"/>
      <c r="N45" s="139"/>
    </row>
    <row r="46" spans="2:12" ht="13.5">
      <c r="B46" s="157"/>
      <c r="C46" s="157"/>
      <c r="D46" s="157"/>
      <c r="E46" s="154"/>
      <c r="F46" s="154"/>
      <c r="H46" s="154"/>
      <c r="I46" s="154"/>
      <c r="J46" s="154"/>
      <c r="K46" s="154"/>
      <c r="L46" s="154"/>
    </row>
    <row r="47" spans="2:15" ht="13.5">
      <c r="B47" s="152" t="s">
        <v>64</v>
      </c>
      <c r="C47" s="157"/>
      <c r="D47" s="157"/>
      <c r="E47" s="154"/>
      <c r="F47" s="154"/>
      <c r="H47" s="154" t="s">
        <v>65</v>
      </c>
      <c r="I47" s="154"/>
      <c r="J47" s="154"/>
      <c r="K47" s="154"/>
      <c r="L47" s="154"/>
      <c r="O47" s="1" t="s">
        <v>66</v>
      </c>
    </row>
    <row r="50" spans="2:3" ht="12.75">
      <c r="B50" s="158" t="s">
        <v>67</v>
      </c>
      <c r="C50"/>
    </row>
    <row r="51" spans="2:3" ht="12.75">
      <c r="B51" s="158" t="s">
        <v>68</v>
      </c>
      <c r="C51"/>
    </row>
    <row r="52" spans="2:3" ht="12.75">
      <c r="B52" s="158" t="s">
        <v>69</v>
      </c>
      <c r="C52"/>
    </row>
    <row r="53" spans="2:3" ht="12.75">
      <c r="B53" s="158" t="s">
        <v>70</v>
      </c>
      <c r="C53"/>
    </row>
    <row r="54" spans="2:3" ht="12.75">
      <c r="B54" s="158" t="s">
        <v>71</v>
      </c>
      <c r="C54"/>
    </row>
    <row r="55" spans="2:3" ht="12.75">
      <c r="B55" s="159"/>
      <c r="C55"/>
    </row>
    <row r="56" spans="2:3" ht="12.75">
      <c r="B56" s="158" t="s">
        <v>72</v>
      </c>
      <c r="C56"/>
    </row>
    <row r="57" spans="2:3" ht="12.75">
      <c r="B57" s="158" t="s">
        <v>73</v>
      </c>
      <c r="C57"/>
    </row>
    <row r="58" spans="2:3" ht="12.75">
      <c r="B58" s="158" t="s">
        <v>74</v>
      </c>
      <c r="C58"/>
    </row>
    <row r="59" spans="2:3" ht="12.75">
      <c r="B59" s="158" t="s">
        <v>75</v>
      </c>
      <c r="C59"/>
    </row>
    <row r="60" spans="2:3" ht="12.75">
      <c r="B60" s="160" t="s">
        <v>76</v>
      </c>
      <c r="C60"/>
    </row>
    <row r="61" spans="2:3" ht="12.75">
      <c r="B61" s="159"/>
      <c r="C61"/>
    </row>
    <row r="62" spans="2:3" ht="12.75">
      <c r="B62" s="161" t="s">
        <v>77</v>
      </c>
      <c r="C62"/>
    </row>
    <row r="63" spans="2:3" ht="12.75">
      <c r="B63" s="161"/>
      <c r="C63"/>
    </row>
    <row r="64" spans="2:3" ht="12.75">
      <c r="B64" s="162" t="s">
        <v>78</v>
      </c>
      <c r="C64"/>
    </row>
    <row r="65" spans="2:3" ht="12.75">
      <c r="B65" s="163" t="s">
        <v>79</v>
      </c>
      <c r="C65"/>
    </row>
    <row r="66" spans="2:3" ht="12.75">
      <c r="B66" s="163" t="s">
        <v>80</v>
      </c>
      <c r="C66"/>
    </row>
    <row r="67" spans="2:3" ht="12.75">
      <c r="B67" s="163" t="s">
        <v>81</v>
      </c>
      <c r="C67"/>
    </row>
  </sheetData>
  <sheetProtection selectLockedCells="1" selectUnlockedCells="1"/>
  <mergeCells count="6">
    <mergeCell ref="C5:D5"/>
    <mergeCell ref="E5:F5"/>
    <mergeCell ref="G5:H5"/>
    <mergeCell ref="I5:J5"/>
    <mergeCell ref="K5:L5"/>
    <mergeCell ref="M5:N5"/>
  </mergeCells>
  <printOptions/>
  <pageMargins left="0.2361111111111111" right="0.15763888888888888" top="0.27569444444444446" bottom="0.1965277777777777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4">
      <selection activeCell="D20" sqref="D20"/>
    </sheetView>
  </sheetViews>
  <sheetFormatPr defaultColWidth="9.140625" defaultRowHeight="12.75"/>
  <cols>
    <col min="1" max="1" width="6.57421875" style="1" customWidth="1"/>
    <col min="2" max="2" width="81.421875" style="1" customWidth="1"/>
    <col min="3" max="3" width="9.57421875" style="1" customWidth="1"/>
    <col min="4" max="4" width="8.140625" style="1" customWidth="1"/>
    <col min="5" max="5" width="8.00390625" style="1" customWidth="1"/>
    <col min="6" max="6" width="7.7109375" style="1" customWidth="1"/>
    <col min="7" max="8" width="11.00390625" style="1" customWidth="1"/>
    <col min="9" max="9" width="6.57421875" style="1" customWidth="1"/>
    <col min="10" max="10" width="9.140625" style="1" customWidth="1"/>
    <col min="11" max="11" width="6.8515625" style="1" customWidth="1"/>
    <col min="12" max="12" width="7.28125" style="1" customWidth="1"/>
    <col min="13" max="13" width="5.57421875" style="1" customWidth="1"/>
    <col min="14" max="14" width="6.28125" style="1" customWidth="1"/>
    <col min="15" max="15" width="10.28125" style="1" customWidth="1"/>
    <col min="16" max="16384" width="9.140625" style="1" customWidth="1"/>
  </cols>
  <sheetData>
    <row r="1" spans="2:9" ht="12.75">
      <c r="B1" s="2"/>
      <c r="C1" s="3" t="s">
        <v>0</v>
      </c>
      <c r="D1" s="3"/>
      <c r="E1" s="3"/>
      <c r="F1" s="3"/>
      <c r="G1" s="4"/>
      <c r="H1" s="5"/>
      <c r="I1" s="5"/>
    </row>
    <row r="2" spans="3:9" ht="13.5">
      <c r="C2" s="6" t="s">
        <v>1</v>
      </c>
      <c r="D2" s="7"/>
      <c r="E2" s="7"/>
      <c r="F2" s="7"/>
      <c r="G2" s="5"/>
      <c r="H2" s="5"/>
      <c r="I2" s="5"/>
    </row>
    <row r="3" spans="3:9" ht="12.75">
      <c r="C3" s="7" t="s">
        <v>94</v>
      </c>
      <c r="D3" s="7"/>
      <c r="E3" s="7"/>
      <c r="F3" s="7"/>
      <c r="G3" s="5"/>
      <c r="H3" s="5"/>
      <c r="I3" s="5"/>
    </row>
    <row r="4" spans="6:9" ht="12.75">
      <c r="F4" s="7"/>
      <c r="G4" s="7"/>
      <c r="H4" s="7"/>
      <c r="I4" s="7"/>
    </row>
    <row r="5" spans="1:15" ht="39" customHeight="1">
      <c r="A5" s="8" t="s">
        <v>3</v>
      </c>
      <c r="B5" s="9" t="s">
        <v>4</v>
      </c>
      <c r="C5" s="9" t="s">
        <v>5</v>
      </c>
      <c r="D5" s="9"/>
      <c r="E5" s="9" t="s">
        <v>6</v>
      </c>
      <c r="F5" s="9"/>
      <c r="G5" s="8" t="s">
        <v>7</v>
      </c>
      <c r="H5" s="8"/>
      <c r="I5" s="8" t="s">
        <v>8</v>
      </c>
      <c r="J5" s="8"/>
      <c r="K5" s="8" t="s">
        <v>9</v>
      </c>
      <c r="L5" s="8"/>
      <c r="M5" s="9" t="s">
        <v>10</v>
      </c>
      <c r="N5" s="9"/>
      <c r="O5" s="10" t="s">
        <v>11</v>
      </c>
    </row>
    <row r="6" spans="1:15" ht="23.25" customHeight="1">
      <c r="A6" s="11"/>
      <c r="B6" s="11"/>
      <c r="C6" s="12" t="s">
        <v>12</v>
      </c>
      <c r="D6" s="13" t="s">
        <v>13</v>
      </c>
      <c r="E6" s="14" t="s">
        <v>12</v>
      </c>
      <c r="F6" s="13" t="s">
        <v>13</v>
      </c>
      <c r="G6" s="14" t="s">
        <v>12</v>
      </c>
      <c r="H6" s="13" t="s">
        <v>13</v>
      </c>
      <c r="I6" s="12" t="s">
        <v>14</v>
      </c>
      <c r="J6" s="13" t="s">
        <v>13</v>
      </c>
      <c r="K6" s="14" t="s">
        <v>15</v>
      </c>
      <c r="L6" s="13" t="s">
        <v>13</v>
      </c>
      <c r="M6" s="14" t="s">
        <v>15</v>
      </c>
      <c r="N6" s="13" t="s">
        <v>13</v>
      </c>
      <c r="O6" s="15"/>
    </row>
    <row r="7" spans="1:15" ht="17.25" customHeight="1">
      <c r="A7" s="16" t="s">
        <v>16</v>
      </c>
      <c r="B7" s="17" t="s">
        <v>17</v>
      </c>
      <c r="C7" s="18">
        <f>SUM(C8+C9)</f>
        <v>148</v>
      </c>
      <c r="D7" s="18">
        <f>SUM(D8+D9+D10)</f>
        <v>28</v>
      </c>
      <c r="E7" s="18">
        <f>SUM(E8+E9)</f>
        <v>7990</v>
      </c>
      <c r="F7" s="18">
        <f>SUM(F8+F9+F10)</f>
        <v>1676</v>
      </c>
      <c r="G7" s="18">
        <f>SUM(G8+G9)</f>
        <v>697884</v>
      </c>
      <c r="H7" s="19">
        <f>SUM(H8+H9+H10)</f>
        <v>247500</v>
      </c>
      <c r="I7" s="18">
        <f>E7/C7*100/472</f>
        <v>11.437814933577645</v>
      </c>
      <c r="J7" s="20">
        <f>F7/D7*100/472</f>
        <v>12.681598062953995</v>
      </c>
      <c r="K7" s="21"/>
      <c r="L7" s="22"/>
      <c r="M7" s="21"/>
      <c r="N7" s="22"/>
      <c r="O7" s="23"/>
    </row>
    <row r="8" spans="1:15" ht="17.25" customHeight="1">
      <c r="A8" s="10"/>
      <c r="B8" s="24" t="s">
        <v>18</v>
      </c>
      <c r="C8" s="25">
        <f>SUM(C12+C16+C20)</f>
        <v>148</v>
      </c>
      <c r="D8" s="25">
        <f>SUM(D12+D16+D20)</f>
        <v>28</v>
      </c>
      <c r="E8" s="25">
        <f>SUM(E12+E16+E20)</f>
        <v>7990</v>
      </c>
      <c r="F8" s="25">
        <f>SUM(F12+F16+F20)</f>
        <v>1336</v>
      </c>
      <c r="G8" s="25">
        <f>SUM(G12+G16+G20)</f>
        <v>697884</v>
      </c>
      <c r="H8" s="26">
        <f>SUM(H12+H16+H18+H20)</f>
        <v>247500</v>
      </c>
      <c r="I8" s="27"/>
      <c r="J8" s="28"/>
      <c r="K8" s="29"/>
      <c r="L8" s="30"/>
      <c r="M8" s="29"/>
      <c r="N8" s="30"/>
      <c r="O8" s="31"/>
    </row>
    <row r="9" spans="1:15" ht="17.25" customHeight="1">
      <c r="A9" s="10"/>
      <c r="B9" s="24" t="s">
        <v>19</v>
      </c>
      <c r="C9" s="25">
        <f>SUM(C13+C17+C21+C23)</f>
        <v>0</v>
      </c>
      <c r="D9" s="25">
        <f>SUM(D13+D17+D18+D21+D23+D22)</f>
        <v>0</v>
      </c>
      <c r="E9" s="25">
        <f>SUM(E13+E17+E21+E23)</f>
        <v>0</v>
      </c>
      <c r="F9" s="25">
        <f>SUM(F13+F17+F18+F21+F23)</f>
        <v>340</v>
      </c>
      <c r="G9" s="25">
        <f>SUM(G13+G17+G21+G23)</f>
        <v>0</v>
      </c>
      <c r="H9" s="26">
        <f>SUM(H13+H17+H21+H23)</f>
        <v>0</v>
      </c>
      <c r="I9" s="32"/>
      <c r="J9" s="30"/>
      <c r="K9" s="29"/>
      <c r="L9" s="30"/>
      <c r="M9" s="29"/>
      <c r="N9" s="30"/>
      <c r="O9" s="31"/>
    </row>
    <row r="10" spans="1:15" ht="17.25" customHeight="1">
      <c r="A10" s="33"/>
      <c r="B10" s="34" t="s">
        <v>20</v>
      </c>
      <c r="C10" s="35"/>
      <c r="D10" s="25">
        <f>D14</f>
        <v>0</v>
      </c>
      <c r="E10" s="35"/>
      <c r="F10" s="35">
        <f>F22+F14</f>
        <v>0</v>
      </c>
      <c r="G10" s="35"/>
      <c r="H10" s="36">
        <f>H22+H14</f>
        <v>0</v>
      </c>
      <c r="I10" s="37"/>
      <c r="J10" s="38"/>
      <c r="K10" s="39"/>
      <c r="L10" s="38"/>
      <c r="M10" s="39"/>
      <c r="N10" s="38"/>
      <c r="O10" s="40"/>
    </row>
    <row r="11" spans="1:15" ht="18">
      <c r="A11" s="41" t="s">
        <v>21</v>
      </c>
      <c r="B11" s="42" t="s">
        <v>22</v>
      </c>
      <c r="C11" s="43">
        <f>SUM(C12+C13+C14)</f>
        <v>22</v>
      </c>
      <c r="D11" s="43">
        <f>SUM(D12+D13+D14)</f>
        <v>0</v>
      </c>
      <c r="E11" s="43">
        <f>SUM(E12+E13)</f>
        <v>4840</v>
      </c>
      <c r="F11" s="43">
        <f>SUM(F12+F13+F14)</f>
        <v>0</v>
      </c>
      <c r="G11" s="43">
        <f>SUM(G12+G13)</f>
        <v>351384</v>
      </c>
      <c r="H11" s="44">
        <f>SUM(H12+H13+H14)</f>
        <v>0</v>
      </c>
      <c r="I11" s="45">
        <f>E11/C11*100/422</f>
        <v>52.132701421800945</v>
      </c>
      <c r="J11" s="45"/>
      <c r="K11" s="46"/>
      <c r="L11" s="46"/>
      <c r="M11" s="46"/>
      <c r="N11" s="46"/>
      <c r="O11" s="46"/>
    </row>
    <row r="12" spans="1:15" ht="13.5">
      <c r="A12" s="47" t="s">
        <v>23</v>
      </c>
      <c r="B12" s="24" t="s">
        <v>18</v>
      </c>
      <c r="C12" s="25">
        <v>22</v>
      </c>
      <c r="D12" s="25"/>
      <c r="E12" s="25">
        <v>4840</v>
      </c>
      <c r="F12" s="25"/>
      <c r="G12" s="26">
        <v>351384</v>
      </c>
      <c r="H12" s="26"/>
      <c r="I12" s="27"/>
      <c r="J12" s="48"/>
      <c r="K12" s="49"/>
      <c r="L12" s="49"/>
      <c r="M12" s="49"/>
      <c r="N12" s="49"/>
      <c r="O12" s="49"/>
    </row>
    <row r="13" spans="1:15" ht="13.5">
      <c r="A13" s="50" t="s">
        <v>24</v>
      </c>
      <c r="B13" s="51" t="s">
        <v>19</v>
      </c>
      <c r="C13" s="52"/>
      <c r="D13" s="52"/>
      <c r="E13" s="52"/>
      <c r="F13" s="52"/>
      <c r="G13" s="53"/>
      <c r="H13" s="53"/>
      <c r="I13" s="54"/>
      <c r="J13" s="55"/>
      <c r="K13" s="56"/>
      <c r="L13" s="56"/>
      <c r="M13" s="56"/>
      <c r="N13" s="56"/>
      <c r="O13" s="56"/>
    </row>
    <row r="14" spans="1:15" ht="14.25">
      <c r="A14" s="47" t="s">
        <v>25</v>
      </c>
      <c r="B14" s="24" t="s">
        <v>26</v>
      </c>
      <c r="C14" s="57"/>
      <c r="D14" s="57"/>
      <c r="E14" s="57"/>
      <c r="F14" s="57"/>
      <c r="G14" s="58"/>
      <c r="H14" s="58"/>
      <c r="I14" s="59"/>
      <c r="J14" s="60"/>
      <c r="K14" s="61"/>
      <c r="L14" s="61"/>
      <c r="M14" s="61"/>
      <c r="N14" s="61"/>
      <c r="O14" s="61"/>
    </row>
    <row r="15" spans="1:15" ht="15" customHeight="1">
      <c r="A15" s="62" t="s">
        <v>27</v>
      </c>
      <c r="B15" s="63" t="s">
        <v>28</v>
      </c>
      <c r="C15" s="64">
        <f>SUM(C16+C17+C18)</f>
        <v>0</v>
      </c>
      <c r="D15" s="64">
        <f>SUM(D16+D17+D18)</f>
        <v>0</v>
      </c>
      <c r="E15" s="64">
        <f>SUM(E16+E17+E18)</f>
        <v>0</v>
      </c>
      <c r="F15" s="64">
        <f>SUM(F16+F17+F18)</f>
        <v>0</v>
      </c>
      <c r="G15" s="64">
        <f>SUM(G16+G17+G18)</f>
        <v>0</v>
      </c>
      <c r="H15" s="65">
        <f>SUM(H16+H17+H18)</f>
        <v>0</v>
      </c>
      <c r="I15" s="66">
        <f>E15/(15*496)*100</f>
        <v>0</v>
      </c>
      <c r="J15" s="66"/>
      <c r="K15" s="67"/>
      <c r="L15" s="67"/>
      <c r="M15" s="67"/>
      <c r="N15" s="67"/>
      <c r="O15" s="67"/>
    </row>
    <row r="16" spans="1:15" ht="13.5">
      <c r="A16" s="47" t="s">
        <v>29</v>
      </c>
      <c r="B16" s="24" t="s">
        <v>30</v>
      </c>
      <c r="C16" s="25"/>
      <c r="D16" s="25"/>
      <c r="E16" s="25"/>
      <c r="F16" s="25"/>
      <c r="G16" s="26"/>
      <c r="H16" s="26"/>
      <c r="I16" s="27"/>
      <c r="J16" s="48"/>
      <c r="K16" s="49"/>
      <c r="L16" s="49"/>
      <c r="M16" s="49"/>
      <c r="N16" s="49"/>
      <c r="O16" s="49"/>
    </row>
    <row r="17" spans="1:15" ht="13.5">
      <c r="A17" s="50" t="s">
        <v>31</v>
      </c>
      <c r="B17" s="51" t="s">
        <v>32</v>
      </c>
      <c r="C17" s="52"/>
      <c r="D17" s="52"/>
      <c r="E17" s="52"/>
      <c r="F17" s="52"/>
      <c r="G17" s="53"/>
      <c r="H17" s="53"/>
      <c r="I17" s="54"/>
      <c r="J17" s="55"/>
      <c r="K17" s="56"/>
      <c r="L17" s="56"/>
      <c r="M17" s="56"/>
      <c r="N17" s="56"/>
      <c r="O17" s="56"/>
    </row>
    <row r="18" spans="1:15" ht="14.25">
      <c r="A18" s="50" t="s">
        <v>33</v>
      </c>
      <c r="B18" s="51" t="s">
        <v>34</v>
      </c>
      <c r="C18" s="52"/>
      <c r="D18" s="52"/>
      <c r="E18" s="52"/>
      <c r="F18" s="52"/>
      <c r="G18" s="53"/>
      <c r="H18" s="53"/>
      <c r="I18" s="54"/>
      <c r="J18" s="55"/>
      <c r="K18" s="56"/>
      <c r="L18" s="56"/>
      <c r="M18" s="56"/>
      <c r="N18" s="56"/>
      <c r="O18" s="56"/>
    </row>
    <row r="19" spans="1:15" ht="18">
      <c r="A19" s="68">
        <v>3</v>
      </c>
      <c r="B19" s="69" t="s">
        <v>35</v>
      </c>
      <c r="C19" s="70">
        <f>SUM(C20+C21+C22)</f>
        <v>126</v>
      </c>
      <c r="D19" s="70">
        <f>SUM(D20+D21+D22)</f>
        <v>28</v>
      </c>
      <c r="E19" s="70">
        <f>SUM(E20+E21+E22)</f>
        <v>3150</v>
      </c>
      <c r="F19" s="70">
        <f>SUM(F20+F21+F22)</f>
        <v>1676</v>
      </c>
      <c r="G19" s="70">
        <f>SUM(G20+G21+G22)</f>
        <v>346500</v>
      </c>
      <c r="H19" s="71">
        <f>SUM(H20+H21+H22)</f>
        <v>247500</v>
      </c>
      <c r="I19" s="72">
        <f>E19/C19*100/50</f>
        <v>50</v>
      </c>
      <c r="J19" s="72"/>
      <c r="K19" s="73"/>
      <c r="L19" s="73"/>
      <c r="M19" s="73"/>
      <c r="N19" s="73"/>
      <c r="O19" s="73"/>
    </row>
    <row r="20" spans="1:15" ht="13.5">
      <c r="A20" s="50" t="s">
        <v>36</v>
      </c>
      <c r="B20" s="24" t="s">
        <v>18</v>
      </c>
      <c r="C20" s="25">
        <v>126</v>
      </c>
      <c r="D20" s="25">
        <f>3+8+17</f>
        <v>28</v>
      </c>
      <c r="E20" s="25">
        <v>3150</v>
      </c>
      <c r="F20" s="25">
        <f>150+366+820</f>
        <v>1336</v>
      </c>
      <c r="G20" s="26">
        <v>346500</v>
      </c>
      <c r="H20" s="26">
        <f>25500+63800+158200</f>
        <v>247500</v>
      </c>
      <c r="I20" s="27"/>
      <c r="J20" s="48"/>
      <c r="K20" s="49"/>
      <c r="L20" s="49"/>
      <c r="M20" s="49"/>
      <c r="N20" s="49"/>
      <c r="O20" s="49"/>
    </row>
    <row r="21" spans="1:15" ht="13.5">
      <c r="A21" s="50" t="s">
        <v>37</v>
      </c>
      <c r="B21" s="51" t="s">
        <v>19</v>
      </c>
      <c r="C21" s="52"/>
      <c r="D21" s="52">
        <v>0</v>
      </c>
      <c r="E21" s="52"/>
      <c r="F21" s="52">
        <f>30+110+200</f>
        <v>340</v>
      </c>
      <c r="G21" s="53"/>
      <c r="H21" s="53"/>
      <c r="I21" s="54"/>
      <c r="J21" s="55"/>
      <c r="K21" s="56"/>
      <c r="L21" s="56"/>
      <c r="M21" s="56"/>
      <c r="N21" s="56"/>
      <c r="O21" s="56"/>
    </row>
    <row r="22" spans="1:15" ht="14.25">
      <c r="A22" s="74" t="s">
        <v>38</v>
      </c>
      <c r="B22" s="75" t="s">
        <v>26</v>
      </c>
      <c r="C22" s="57"/>
      <c r="D22" s="57"/>
      <c r="E22" s="57"/>
      <c r="F22" s="57"/>
      <c r="G22" s="58"/>
      <c r="H22" s="58"/>
      <c r="I22" s="59"/>
      <c r="J22" s="60"/>
      <c r="K22" s="61"/>
      <c r="L22" s="61"/>
      <c r="M22" s="61"/>
      <c r="N22" s="61"/>
      <c r="O22" s="61"/>
    </row>
    <row r="23" spans="1:15" ht="18">
      <c r="A23" s="76">
        <v>4</v>
      </c>
      <c r="B23" s="77" t="s">
        <v>39</v>
      </c>
      <c r="C23" s="78"/>
      <c r="D23" s="78"/>
      <c r="E23" s="78"/>
      <c r="F23" s="78"/>
      <c r="G23" s="79"/>
      <c r="H23" s="79"/>
      <c r="I23" s="80"/>
      <c r="J23" s="81"/>
      <c r="K23" s="82"/>
      <c r="L23" s="82"/>
      <c r="M23" s="82"/>
      <c r="N23" s="82"/>
      <c r="O23" s="82"/>
    </row>
    <row r="24" spans="1:15" ht="15.75">
      <c r="A24" s="83"/>
      <c r="B24" s="84"/>
      <c r="C24" s="85"/>
      <c r="D24" s="85"/>
      <c r="E24" s="85"/>
      <c r="F24" s="85"/>
      <c r="G24" s="86"/>
      <c r="H24" s="86"/>
      <c r="I24" s="87"/>
      <c r="J24" s="88"/>
      <c r="K24" s="89"/>
      <c r="L24" s="89"/>
      <c r="M24" s="89"/>
      <c r="N24" s="89"/>
      <c r="O24" s="89"/>
    </row>
    <row r="25" spans="1:15" ht="18">
      <c r="A25" s="90" t="s">
        <v>40</v>
      </c>
      <c r="B25" s="17" t="s">
        <v>41</v>
      </c>
      <c r="C25" s="18">
        <f>SUM(C26+C27+C28)</f>
        <v>0</v>
      </c>
      <c r="D25" s="18">
        <f>SUM(D26+D27+D28)</f>
        <v>0</v>
      </c>
      <c r="E25" s="18">
        <f>SUM(E26+E27+E28)</f>
        <v>0</v>
      </c>
      <c r="F25" s="18">
        <f>SUM(F26+F27+F28)</f>
        <v>0</v>
      </c>
      <c r="G25" s="19">
        <f>SUM(G26+G27+G28)</f>
        <v>0</v>
      </c>
      <c r="H25" s="19">
        <f>SUM(H26+H27+H28)</f>
        <v>0</v>
      </c>
      <c r="I25" s="43"/>
      <c r="J25" s="91"/>
      <c r="K25" s="46"/>
      <c r="L25" s="46"/>
      <c r="M25" s="46"/>
      <c r="N25" s="46"/>
      <c r="O25" s="46"/>
    </row>
    <row r="26" spans="1:15" ht="15">
      <c r="A26" s="50" t="s">
        <v>42</v>
      </c>
      <c r="B26" s="24" t="s">
        <v>89</v>
      </c>
      <c r="C26" s="52"/>
      <c r="D26" s="52"/>
      <c r="E26" s="92"/>
      <c r="F26" s="93"/>
      <c r="G26" s="53"/>
      <c r="H26" s="53"/>
      <c r="I26" s="54"/>
      <c r="J26" s="55"/>
      <c r="K26" s="56"/>
      <c r="L26" s="56"/>
      <c r="M26" s="56"/>
      <c r="N26" s="56"/>
      <c r="O26" s="56"/>
    </row>
    <row r="27" spans="1:15" ht="13.5">
      <c r="A27" s="50" t="s">
        <v>44</v>
      </c>
      <c r="B27" s="51" t="s">
        <v>45</v>
      </c>
      <c r="C27" s="54"/>
      <c r="D27" s="94"/>
      <c r="E27" s="95"/>
      <c r="F27" s="95"/>
      <c r="G27" s="96"/>
      <c r="H27" s="96"/>
      <c r="I27" s="54"/>
      <c r="J27" s="55"/>
      <c r="K27" s="56"/>
      <c r="L27" s="56"/>
      <c r="M27" s="56"/>
      <c r="N27" s="56"/>
      <c r="O27" s="56"/>
    </row>
    <row r="28" spans="1:15" ht="14.25">
      <c r="A28" s="50" t="s">
        <v>46</v>
      </c>
      <c r="B28" s="51" t="s">
        <v>47</v>
      </c>
      <c r="C28" s="54"/>
      <c r="D28" s="94"/>
      <c r="E28" s="94"/>
      <c r="F28" s="94"/>
      <c r="G28" s="96"/>
      <c r="H28" s="96"/>
      <c r="I28" s="54"/>
      <c r="J28" s="55"/>
      <c r="K28" s="56"/>
      <c r="L28" s="56"/>
      <c r="M28" s="56"/>
      <c r="N28" s="56"/>
      <c r="O28" s="56"/>
    </row>
    <row r="29" spans="1:15" ht="18">
      <c r="A29" s="90" t="s">
        <v>48</v>
      </c>
      <c r="B29" s="97" t="s">
        <v>49</v>
      </c>
      <c r="C29" s="18">
        <f>SUM(C30:C33)</f>
        <v>0</v>
      </c>
      <c r="D29" s="18">
        <f>SUM(D30:D33)</f>
        <v>0</v>
      </c>
      <c r="E29" s="98">
        <f>SUM(E30:E33)</f>
        <v>0</v>
      </c>
      <c r="F29" s="18">
        <f>SUM(F30:F33)</f>
        <v>0</v>
      </c>
      <c r="G29" s="19">
        <f>SUM(G30:G33)</f>
        <v>0</v>
      </c>
      <c r="H29" s="19">
        <f>SUM(H30:H33)</f>
        <v>0</v>
      </c>
      <c r="I29" s="18"/>
      <c r="J29" s="42"/>
      <c r="K29" s="46"/>
      <c r="L29" s="46"/>
      <c r="M29" s="46"/>
      <c r="N29" s="46"/>
      <c r="O29" s="46"/>
    </row>
    <row r="30" spans="1:15" ht="17.25">
      <c r="A30" s="99"/>
      <c r="B30" s="100" t="s">
        <v>90</v>
      </c>
      <c r="C30" s="101"/>
      <c r="D30" s="102"/>
      <c r="E30" s="101"/>
      <c r="F30" s="102"/>
      <c r="G30" s="103"/>
      <c r="H30" s="103"/>
      <c r="I30" s="102"/>
      <c r="J30" s="100"/>
      <c r="K30" s="104"/>
      <c r="L30" s="104"/>
      <c r="M30" s="104"/>
      <c r="N30" s="104"/>
      <c r="O30" s="104"/>
    </row>
    <row r="31" spans="1:15" ht="17.25">
      <c r="A31" s="105"/>
      <c r="B31" s="100" t="s">
        <v>91</v>
      </c>
      <c r="C31" s="102"/>
      <c r="D31" s="101"/>
      <c r="E31" s="102"/>
      <c r="F31" s="102"/>
      <c r="G31" s="103"/>
      <c r="H31" s="103"/>
      <c r="I31" s="102"/>
      <c r="J31" s="100"/>
      <c r="K31" s="104"/>
      <c r="L31" s="104"/>
      <c r="M31" s="104"/>
      <c r="N31" s="104"/>
      <c r="O31" s="104"/>
    </row>
    <row r="32" spans="1:15" ht="18">
      <c r="A32" s="105"/>
      <c r="B32" s="164" t="s">
        <v>92</v>
      </c>
      <c r="C32" s="102"/>
      <c r="D32" s="101"/>
      <c r="E32" s="102"/>
      <c r="F32" s="102"/>
      <c r="G32" s="103"/>
      <c r="H32" s="103"/>
      <c r="I32" s="102"/>
      <c r="J32" s="100"/>
      <c r="K32" s="104"/>
      <c r="L32" s="104"/>
      <c r="M32" s="104"/>
      <c r="N32" s="104"/>
      <c r="O32" s="104"/>
    </row>
    <row r="33" spans="1:15" ht="21" customHeight="1">
      <c r="A33" s="106"/>
      <c r="B33" s="107" t="s">
        <v>53</v>
      </c>
      <c r="C33" s="108"/>
      <c r="D33" s="108"/>
      <c r="E33" s="108"/>
      <c r="F33" s="108"/>
      <c r="G33" s="109"/>
      <c r="H33" s="109"/>
      <c r="I33" s="108"/>
      <c r="J33" s="110"/>
      <c r="K33" s="111"/>
      <c r="L33" s="112"/>
      <c r="M33" s="111"/>
      <c r="N33" s="111"/>
      <c r="O33" s="111"/>
    </row>
    <row r="34" spans="1:15" ht="18">
      <c r="A34" s="113" t="s">
        <v>54</v>
      </c>
      <c r="B34" s="114" t="s">
        <v>55</v>
      </c>
      <c r="C34" s="115"/>
      <c r="D34" s="115"/>
      <c r="E34" s="115"/>
      <c r="F34" s="115"/>
      <c r="G34" s="116"/>
      <c r="H34" s="116"/>
      <c r="I34" s="117"/>
      <c r="J34" s="118"/>
      <c r="K34" s="104"/>
      <c r="L34" s="119"/>
      <c r="M34" s="120"/>
      <c r="N34" s="120"/>
      <c r="O34" s="104"/>
    </row>
    <row r="35" spans="1:15" ht="14.25">
      <c r="A35" s="87"/>
      <c r="B35" s="121"/>
      <c r="C35" s="122"/>
      <c r="D35" s="122"/>
      <c r="E35" s="122"/>
      <c r="F35" s="122"/>
      <c r="G35" s="86"/>
      <c r="H35" s="86"/>
      <c r="I35" s="87"/>
      <c r="J35" s="88"/>
      <c r="K35" s="89"/>
      <c r="L35" s="123"/>
      <c r="M35" s="124"/>
      <c r="N35" s="124"/>
      <c r="O35" s="89"/>
    </row>
    <row r="36" spans="1:15" ht="15.75">
      <c r="A36" s="46"/>
      <c r="B36" s="91" t="s">
        <v>56</v>
      </c>
      <c r="C36" s="125">
        <f>SUM(C7+C25+C29+C34+C30)</f>
        <v>148</v>
      </c>
      <c r="D36" s="125">
        <f>SUM(D7+D25+D29+D34)</f>
        <v>28</v>
      </c>
      <c r="E36" s="125">
        <f>SUM(E7+E25+E29+E30)</f>
        <v>7990</v>
      </c>
      <c r="F36" s="125">
        <f>SUM(F7+F25+F29+F34)</f>
        <v>1676</v>
      </c>
      <c r="G36" s="126">
        <f>SUM(G7+G25+G29+G34)</f>
        <v>697884</v>
      </c>
      <c r="H36" s="126">
        <f>SUM(H7+H25+H29+H30+H33+H34)</f>
        <v>247500</v>
      </c>
      <c r="I36" s="18"/>
      <c r="J36" s="20"/>
      <c r="K36" s="46"/>
      <c r="L36" s="127"/>
      <c r="M36" s="45">
        <v>35</v>
      </c>
      <c r="N36" s="45">
        <v>33.5</v>
      </c>
      <c r="O36" s="46"/>
    </row>
    <row r="37" spans="1:15" ht="14.25">
      <c r="A37" s="49"/>
      <c r="B37" s="128" t="s">
        <v>57</v>
      </c>
      <c r="C37" s="129">
        <f>SUM(C8+C26)</f>
        <v>148</v>
      </c>
      <c r="D37" s="129">
        <f>SUM(D8)</f>
        <v>28</v>
      </c>
      <c r="E37" s="129">
        <f>SUM(E8+E26)</f>
        <v>7990</v>
      </c>
      <c r="F37" s="129">
        <f>SUM(F8)</f>
        <v>1336</v>
      </c>
      <c r="G37" s="130">
        <f>SUM(G8+G26)</f>
        <v>697884</v>
      </c>
      <c r="H37" s="130">
        <f>SUM(H8)</f>
        <v>247500</v>
      </c>
      <c r="I37" s="25"/>
      <c r="J37" s="48"/>
      <c r="K37" s="49"/>
      <c r="L37" s="131"/>
      <c r="M37" s="49"/>
      <c r="N37" s="49"/>
      <c r="O37" s="49"/>
    </row>
    <row r="38" spans="1:15" ht="14.25">
      <c r="A38" s="49"/>
      <c r="B38" s="128" t="s">
        <v>58</v>
      </c>
      <c r="C38" s="129">
        <f>C25</f>
        <v>0</v>
      </c>
      <c r="D38" s="129">
        <f>D27+D28+D26</f>
        <v>0</v>
      </c>
      <c r="E38" s="129">
        <f>E25</f>
        <v>0</v>
      </c>
      <c r="F38" s="129">
        <f>F27+F26+F28</f>
        <v>0</v>
      </c>
      <c r="G38" s="129">
        <f>G25</f>
        <v>0</v>
      </c>
      <c r="H38" s="129">
        <f>H27+H28+H26</f>
        <v>0</v>
      </c>
      <c r="I38" s="25"/>
      <c r="J38" s="48"/>
      <c r="K38" s="49"/>
      <c r="L38" s="131"/>
      <c r="M38" s="49"/>
      <c r="N38" s="49"/>
      <c r="O38" s="49"/>
    </row>
    <row r="39" spans="1:15" ht="13.5">
      <c r="A39" s="49"/>
      <c r="B39" s="128" t="s">
        <v>59</v>
      </c>
      <c r="C39" s="25">
        <f>SUM(C9+C27)</f>
        <v>0</v>
      </c>
      <c r="D39" s="25">
        <f>SUM(D9)</f>
        <v>0</v>
      </c>
      <c r="E39" s="25">
        <f>SUM(E9+E27)</f>
        <v>0</v>
      </c>
      <c r="F39" s="25">
        <f>SUM(F9)</f>
        <v>340</v>
      </c>
      <c r="G39" s="26"/>
      <c r="H39" s="25">
        <v>0</v>
      </c>
      <c r="I39" s="25"/>
      <c r="J39" s="48"/>
      <c r="K39" s="49"/>
      <c r="L39" s="132"/>
      <c r="M39" s="49"/>
      <c r="N39" s="49"/>
      <c r="O39" s="49"/>
    </row>
    <row r="40" spans="1:15" ht="13.5">
      <c r="A40" s="49"/>
      <c r="B40" s="128" t="s">
        <v>60</v>
      </c>
      <c r="C40" s="27">
        <f>C29</f>
        <v>0</v>
      </c>
      <c r="D40" s="27">
        <f>D29</f>
        <v>0</v>
      </c>
      <c r="E40" s="27">
        <f>E29</f>
        <v>0</v>
      </c>
      <c r="F40" s="25">
        <f>F29</f>
        <v>0</v>
      </c>
      <c r="G40" s="48">
        <f>G29</f>
        <v>0</v>
      </c>
      <c r="H40" s="25">
        <f>H29</f>
        <v>0</v>
      </c>
      <c r="I40" s="133"/>
      <c r="J40" s="133"/>
      <c r="K40" s="133"/>
      <c r="L40" s="134"/>
      <c r="M40" s="49"/>
      <c r="N40" s="49"/>
      <c r="O40" s="49"/>
    </row>
    <row r="41" spans="1:15" ht="13.5">
      <c r="A41" s="49"/>
      <c r="B41" s="128" t="s">
        <v>61</v>
      </c>
      <c r="C41" s="135"/>
      <c r="D41" s="136">
        <f>SUM(D10)</f>
        <v>0</v>
      </c>
      <c r="E41" s="135"/>
      <c r="F41" s="25">
        <f>F10</f>
        <v>0</v>
      </c>
      <c r="G41" s="137"/>
      <c r="H41" s="25">
        <f>H10</f>
        <v>0</v>
      </c>
      <c r="I41" s="132"/>
      <c r="J41" s="132"/>
      <c r="K41" s="132"/>
      <c r="L41" s="138"/>
      <c r="M41" s="49"/>
      <c r="N41" s="49"/>
      <c r="O41" s="49"/>
    </row>
    <row r="42" spans="1:14" ht="13.5">
      <c r="A42" s="139"/>
      <c r="B42" s="140"/>
      <c r="C42" s="141"/>
      <c r="D42" s="141"/>
      <c r="E42" s="141"/>
      <c r="F42" s="142"/>
      <c r="G42" s="143"/>
      <c r="H42" s="144"/>
      <c r="I42" s="145"/>
      <c r="J42" s="145"/>
      <c r="K42" s="145"/>
      <c r="L42" s="146"/>
      <c r="M42" s="139"/>
      <c r="N42" s="139"/>
    </row>
    <row r="43" spans="1:14" ht="13.5">
      <c r="A43" s="139"/>
      <c r="B43" s="147"/>
      <c r="C43" s="148"/>
      <c r="D43" s="149"/>
      <c r="E43" s="149"/>
      <c r="F43" s="149"/>
      <c r="G43" s="148"/>
      <c r="H43" s="150"/>
      <c r="I43" s="151"/>
      <c r="J43" s="148"/>
      <c r="K43" s="148"/>
      <c r="L43" s="146"/>
      <c r="M43" s="139"/>
      <c r="N43" s="139"/>
    </row>
    <row r="44" spans="1:14" ht="13.5">
      <c r="A44" s="139"/>
      <c r="B44" s="152" t="s">
        <v>62</v>
      </c>
      <c r="C44" s="153"/>
      <c r="D44" s="153"/>
      <c r="E44" s="153"/>
      <c r="H44" s="154" t="s">
        <v>63</v>
      </c>
      <c r="J44" s="155"/>
      <c r="K44" s="155"/>
      <c r="L44" s="155"/>
      <c r="M44" s="139"/>
      <c r="N44" s="139"/>
    </row>
    <row r="45" spans="1:14" ht="13.5">
      <c r="A45" s="139"/>
      <c r="B45" s="156"/>
      <c r="C45" s="156"/>
      <c r="D45" s="156"/>
      <c r="E45" s="155"/>
      <c r="F45" s="155"/>
      <c r="H45" s="155"/>
      <c r="I45" s="155"/>
      <c r="J45" s="155"/>
      <c r="K45" s="155"/>
      <c r="L45" s="155"/>
      <c r="M45" s="139"/>
      <c r="N45" s="139"/>
    </row>
    <row r="46" spans="2:12" ht="13.5">
      <c r="B46" s="157"/>
      <c r="C46" s="157"/>
      <c r="D46" s="157"/>
      <c r="E46" s="154"/>
      <c r="F46" s="154"/>
      <c r="H46" s="154"/>
      <c r="I46" s="154"/>
      <c r="J46" s="154"/>
      <c r="K46" s="154"/>
      <c r="L46" s="154"/>
    </row>
    <row r="47" spans="2:15" ht="13.5">
      <c r="B47" s="152" t="s">
        <v>64</v>
      </c>
      <c r="C47" s="157"/>
      <c r="D47" s="157"/>
      <c r="E47" s="154"/>
      <c r="F47" s="154"/>
      <c r="H47" s="154" t="s">
        <v>65</v>
      </c>
      <c r="I47" s="154"/>
      <c r="J47" s="154"/>
      <c r="K47" s="154"/>
      <c r="L47" s="154"/>
      <c r="O47" s="1" t="s">
        <v>66</v>
      </c>
    </row>
    <row r="50" spans="2:3" ht="12.75">
      <c r="B50" s="158" t="s">
        <v>67</v>
      </c>
      <c r="C50"/>
    </row>
    <row r="51" spans="2:3" ht="12.75">
      <c r="B51" s="158" t="s">
        <v>68</v>
      </c>
      <c r="C51"/>
    </row>
    <row r="52" spans="2:3" ht="12.75">
      <c r="B52" s="158" t="s">
        <v>69</v>
      </c>
      <c r="C52"/>
    </row>
    <row r="53" spans="2:3" ht="12.75">
      <c r="B53" s="158" t="s">
        <v>70</v>
      </c>
      <c r="C53"/>
    </row>
    <row r="54" spans="2:3" ht="12.75">
      <c r="B54" s="158" t="s">
        <v>71</v>
      </c>
      <c r="C54"/>
    </row>
    <row r="55" spans="2:3" ht="12.75">
      <c r="B55" s="159"/>
      <c r="C55"/>
    </row>
    <row r="56" spans="2:3" ht="12.75">
      <c r="B56" s="158" t="s">
        <v>72</v>
      </c>
      <c r="C56"/>
    </row>
    <row r="57" spans="2:3" ht="12.75">
      <c r="B57" s="158" t="s">
        <v>73</v>
      </c>
      <c r="C57"/>
    </row>
    <row r="58" spans="2:3" ht="12.75">
      <c r="B58" s="158" t="s">
        <v>74</v>
      </c>
      <c r="C58"/>
    </row>
    <row r="59" spans="2:3" ht="12.75">
      <c r="B59" s="158" t="s">
        <v>75</v>
      </c>
      <c r="C59"/>
    </row>
    <row r="60" spans="2:3" ht="12.75">
      <c r="B60" s="160" t="s">
        <v>76</v>
      </c>
      <c r="C60"/>
    </row>
    <row r="61" spans="2:3" ht="12.75">
      <c r="B61" s="159"/>
      <c r="C61"/>
    </row>
    <row r="62" spans="2:3" ht="12.75">
      <c r="B62" s="161" t="s">
        <v>77</v>
      </c>
      <c r="C62"/>
    </row>
    <row r="63" spans="2:3" ht="12.75">
      <c r="B63" s="161"/>
      <c r="C63"/>
    </row>
    <row r="64" spans="2:3" ht="12.75">
      <c r="B64" s="162" t="s">
        <v>78</v>
      </c>
      <c r="C64"/>
    </row>
    <row r="65" spans="2:3" ht="12.75">
      <c r="B65" s="163" t="s">
        <v>79</v>
      </c>
      <c r="C65"/>
    </row>
    <row r="66" spans="2:3" ht="12.75">
      <c r="B66" s="163" t="s">
        <v>80</v>
      </c>
      <c r="C66"/>
    </row>
    <row r="67" spans="2:3" ht="12.75">
      <c r="B67" s="163" t="s">
        <v>81</v>
      </c>
      <c r="C67"/>
    </row>
  </sheetData>
  <sheetProtection selectLockedCells="1" selectUnlockedCells="1"/>
  <mergeCells count="6">
    <mergeCell ref="C5:D5"/>
    <mergeCell ref="E5:F5"/>
    <mergeCell ref="G5:H5"/>
    <mergeCell ref="I5:J5"/>
    <mergeCell ref="K5:L5"/>
    <mergeCell ref="M5:N5"/>
  </mergeCells>
  <printOptions/>
  <pageMargins left="0.2361111111111111" right="0.15763888888888888" top="0.27569444444444446" bottom="0.196527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User-PC</cp:lastModifiedBy>
  <cp:lastPrinted>2022-12-01T09:20:52Z</cp:lastPrinted>
  <dcterms:created xsi:type="dcterms:W3CDTF">1996-10-08T23:32:33Z</dcterms:created>
  <dcterms:modified xsi:type="dcterms:W3CDTF">2024-01-03T15:05:23Z</dcterms:modified>
  <cp:category/>
  <cp:version/>
  <cp:contentType/>
  <cp:contentStatus/>
</cp:coreProperties>
</file>