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nina.DNIPRORADA\Desktop\"/>
    </mc:Choice>
  </mc:AlternateContent>
  <bookViews>
    <workbookView xWindow="0" yWindow="0" windowWidth="28800" windowHeight="12210"/>
  </bookViews>
  <sheets>
    <sheet name="Sheet" sheetId="1" r:id="rId1"/>
  </sheets>
  <definedNames>
    <definedName name="_xlnm._FilterDatabase" localSheetId="0" hidden="1">Sheet!$A$4:$P$110</definedName>
  </definedNames>
  <calcPr calcId="162913"/>
</workbook>
</file>

<file path=xl/calcChain.xml><?xml version="1.0" encoding="utf-8"?>
<calcChain xmlns="http://schemas.openxmlformats.org/spreadsheetml/2006/main">
  <c r="D110" i="1" l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C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C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C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C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<sst xmlns="http://schemas.openxmlformats.org/spreadsheetml/2006/main" count="1074" uniqueCount="542">
  <si>
    <t>0024557d125b4828bcb085b4fa562e0e</t>
  </si>
  <si>
    <t>002d263fa3ad4f2f9d84d553df2a83b6</t>
  </si>
  <si>
    <t>006810-21</t>
  </si>
  <si>
    <t>0221105</t>
  </si>
  <si>
    <t>0221172</t>
  </si>
  <si>
    <t>02f8c5f9ae594cf3ba2985465bcdb251</t>
  </si>
  <si>
    <t>03120000-8 Продукція рослинництва, у тому числі тепличного</t>
  </si>
  <si>
    <t>03341305</t>
  </si>
  <si>
    <t>04d003cbf36c499eb2bccf548fc2c486</t>
  </si>
  <si>
    <t>05/3</t>
  </si>
  <si>
    <t>05ad1ccdc79c4bd48573572d71e78fee</t>
  </si>
  <si>
    <t>060760</t>
  </si>
  <si>
    <t>09310000-5 Електрична енергія</t>
  </si>
  <si>
    <t>09320000-8 Пара, гаряча вода та пов’язана продукція</t>
  </si>
  <si>
    <t>0b4c78868adc48588681ee38ffbf5368</t>
  </si>
  <si>
    <t>1</t>
  </si>
  <si>
    <t>10/11-21</t>
  </si>
  <si>
    <t>103/21</t>
  </si>
  <si>
    <t>10488</t>
  </si>
  <si>
    <t>11235</t>
  </si>
  <si>
    <t>1219946</t>
  </si>
  <si>
    <t>122</t>
  </si>
  <si>
    <t>123</t>
  </si>
  <si>
    <t>123618d2053247a99daa92239e905f9e</t>
  </si>
  <si>
    <t>124</t>
  </si>
  <si>
    <t>125</t>
  </si>
  <si>
    <t>126</t>
  </si>
  <si>
    <t>141</t>
  </si>
  <si>
    <t>142</t>
  </si>
  <si>
    <t>14303d5ca4bd4231ba6b5e4f6ef46baf</t>
  </si>
  <si>
    <t>146</t>
  </si>
  <si>
    <t>14f1b20e9d09457cb1bd2f08052f74c2</t>
  </si>
  <si>
    <t>15</t>
  </si>
  <si>
    <t>15840000-8 Какао; шоколад та цукрові кондитерські вироби</t>
  </si>
  <si>
    <t>15890000-3 Продукти харчування та сушені продукти різні</t>
  </si>
  <si>
    <t>160750fef4c842a893605ecad4d6412b</t>
  </si>
  <si>
    <t>16aa5d367191423f86d4d90eccc2e2e3</t>
  </si>
  <si>
    <t>177</t>
  </si>
  <si>
    <t>178</t>
  </si>
  <si>
    <t>180121-05/2.3Р32</t>
  </si>
  <si>
    <t>181021-01/2.3Р32</t>
  </si>
  <si>
    <t>18520000-0 Персональні хронометри</t>
  </si>
  <si>
    <t>18530000-3 Подарунки та нагороди</t>
  </si>
  <si>
    <t>19087191</t>
  </si>
  <si>
    <t>19510000-4 Гумові вироби</t>
  </si>
  <si>
    <t>19640000-4 Поліетиленові мішки та пакети для сміття</t>
  </si>
  <si>
    <t>1c0c48118657409abee45a0ec3de6c01</t>
  </si>
  <si>
    <t>1dfcf4d32b644dc0ad9c51bae14a26e8</t>
  </si>
  <si>
    <t>1f3f9c20d773475f81d69965b39fa12d</t>
  </si>
  <si>
    <t>2</t>
  </si>
  <si>
    <t>201</t>
  </si>
  <si>
    <t>201021-01/2.3Р31</t>
  </si>
  <si>
    <t>20195425</t>
  </si>
  <si>
    <t>206/21</t>
  </si>
  <si>
    <t>207d0eed110b43ee84f2ca44435b78b3</t>
  </si>
  <si>
    <t>21 ДН</t>
  </si>
  <si>
    <t>2128317673</t>
  </si>
  <si>
    <t>21560766</t>
  </si>
  <si>
    <t>21861835</t>
  </si>
  <si>
    <t>21926724</t>
  </si>
  <si>
    <t>220221-05/2.3Р31</t>
  </si>
  <si>
    <t>22120000-7 Видання</t>
  </si>
  <si>
    <t>221bf9124c054064afcee5fd02d0cbf6</t>
  </si>
  <si>
    <t>22210000-5 Газети</t>
  </si>
  <si>
    <t>22320000-9 Вітальні листівки</t>
  </si>
  <si>
    <t>22410000-7 Марки</t>
  </si>
  <si>
    <t>22450000-9 Друкована продукція з елементами захисту</t>
  </si>
  <si>
    <t>22520000-1 Обладнання для сухого витравлювання</t>
  </si>
  <si>
    <t>2256a2e363024faeb38ea3ff3976f300</t>
  </si>
  <si>
    <t>22810000-1 Паперові чи картонні реєстраційні журнали</t>
  </si>
  <si>
    <t>22850000-3 Швидкозшивачі та супутнє приладдя</t>
  </si>
  <si>
    <t>22b32d700cd046c292f30ff3f1ada439</t>
  </si>
  <si>
    <t>2350700701</t>
  </si>
  <si>
    <t>236</t>
  </si>
  <si>
    <t>240221-23/2.3Р11</t>
  </si>
  <si>
    <t>240321-10/2.3Р11</t>
  </si>
  <si>
    <t>240321-11/2.3Р11</t>
  </si>
  <si>
    <t>2470000370</t>
  </si>
  <si>
    <t>2498900247</t>
  </si>
  <si>
    <t>25</t>
  </si>
  <si>
    <t>25021641</t>
  </si>
  <si>
    <t>2538715955</t>
  </si>
  <si>
    <t>25530696</t>
  </si>
  <si>
    <t>25771603</t>
  </si>
  <si>
    <t>25ad9b3eafb04b2e877b15d0e8803931</t>
  </si>
  <si>
    <t>260421-04/2.3Р32</t>
  </si>
  <si>
    <t>260521-13/2.3Р31</t>
  </si>
  <si>
    <t>2647319721</t>
  </si>
  <si>
    <t>2655918701</t>
  </si>
  <si>
    <t>2676305397</t>
  </si>
  <si>
    <t>2702312439</t>
  </si>
  <si>
    <t>2702921273</t>
  </si>
  <si>
    <t>2727410297</t>
  </si>
  <si>
    <t>2757711039</t>
  </si>
  <si>
    <t>279</t>
  </si>
  <si>
    <t>2790611180</t>
  </si>
  <si>
    <t>2826911571</t>
  </si>
  <si>
    <t>2900901843</t>
  </si>
  <si>
    <t>2908506980</t>
  </si>
  <si>
    <t>291</t>
  </si>
  <si>
    <t>2917613663</t>
  </si>
  <si>
    <t>292</t>
  </si>
  <si>
    <t>2920012322</t>
  </si>
  <si>
    <t>2974300628</t>
  </si>
  <si>
    <t>2e4f74590f0d4173a8ceb46aac2e0521</t>
  </si>
  <si>
    <t>30/04</t>
  </si>
  <si>
    <t>300321-02/2.3Р31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</si>
  <si>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</si>
  <si>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</si>
  <si>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30192700-8 Канцелярські товари;30197000-6 Дрібне канцелярське приладдя;30192121-5 Кулькові ручки;30192130-1 Олівці;30197320-5 Степлери;30197110-0 Скоби;30194210-0 Точкові стікери та малярна стрічка;30197220-4 Канцелярські скріпки</t>
  </si>
  <si>
    <t>30197000-6 Дрібне канцелярське приладдя;30192121-5 Кулькові ручки;30192130-1 Олівці;30197320-5 Степлери;30197330-8 Діроколи;30197110-0 Скоби;30192700-8 Канцелярські товари;30192100-2 Гумки;30197620-8 Папір для письма;30192133-2 Точила для олівців;30197220-4 Канцелярські скріпки;30192160-0 Коректори;30192125-3 Маркери</t>
  </si>
  <si>
    <t>30210000-4 Машини для обробки даних (апаратна частина)</t>
  </si>
  <si>
    <t>30230000-0 Комп’ютерне обладнання</t>
  </si>
  <si>
    <t>3035209500</t>
  </si>
  <si>
    <t>3036711632</t>
  </si>
  <si>
    <t>31/05/15-96</t>
  </si>
  <si>
    <t>31/05/15-97</t>
  </si>
  <si>
    <t>3102704480</t>
  </si>
  <si>
    <t>3114904438</t>
  </si>
  <si>
    <t>31220000-4 Елементи електричних схем</t>
  </si>
  <si>
    <t>3148208078</t>
  </si>
  <si>
    <t>31520000-7 Світильники та освітлювальна арматура</t>
  </si>
  <si>
    <t>316</t>
  </si>
  <si>
    <t>318</t>
  </si>
  <si>
    <t>3186009712</t>
  </si>
  <si>
    <t>32330000-5 Апаратура для запису та відтворення аудіо- та відеоматеріалу</t>
  </si>
  <si>
    <t>32340000-8 Мікрофони та гучномовці</t>
  </si>
  <si>
    <t>32420000-3 Мережеве обладнання</t>
  </si>
  <si>
    <t>32490244</t>
  </si>
  <si>
    <t>32616520</t>
  </si>
  <si>
    <t>32688148</t>
  </si>
  <si>
    <t>3310418672</t>
  </si>
  <si>
    <t>33231605</t>
  </si>
  <si>
    <t>33564552</t>
  </si>
  <si>
    <t>3363203857</t>
  </si>
  <si>
    <t>33760000-5 Туалетний папір, носові хустинки, рушники для рук і серветки</t>
  </si>
  <si>
    <t>33770025</t>
  </si>
  <si>
    <t>34980000-0 Транспортні квитки</t>
  </si>
  <si>
    <t>35</t>
  </si>
  <si>
    <t>35810000-5 Індивідуальне обмундирування</t>
  </si>
  <si>
    <t>35948021</t>
  </si>
  <si>
    <t>35ea31da08db45348135f52632db3f44</t>
  </si>
  <si>
    <t>36-K</t>
  </si>
  <si>
    <t>36216548</t>
  </si>
  <si>
    <t>36865753</t>
  </si>
  <si>
    <t>36989671</t>
  </si>
  <si>
    <t>37149106</t>
  </si>
  <si>
    <t>37333435</t>
  </si>
  <si>
    <t>37538877</t>
  </si>
  <si>
    <t>37810000-9 Приладдя для рукоділля</t>
  </si>
  <si>
    <t>37820000-2 Приладдя для образотворчого мистецтва</t>
  </si>
  <si>
    <t>3786a1b2702d42ea84ba35b833c55c06</t>
  </si>
  <si>
    <t>379d70702a024c9d9d0a334e173bba2c</t>
  </si>
  <si>
    <t>380</t>
  </si>
  <si>
    <t>381</t>
  </si>
  <si>
    <t>38295925</t>
  </si>
  <si>
    <t>387/07-IE</t>
  </si>
  <si>
    <t>3903 В</t>
  </si>
  <si>
    <t>3903 С</t>
  </si>
  <si>
    <t>39110000-6 Сидіння, стільці та супутні вироби і частини до них</t>
  </si>
  <si>
    <t>39150000-8 Меблі та приспособи різні</t>
  </si>
  <si>
    <t>39220000-0 Кухонне приладдя, товари для дому та господарства і приладдя для закладів громадського харчування</t>
  </si>
  <si>
    <t>39417349</t>
  </si>
  <si>
    <t>39510000-0 Вироби домашнього текстилю</t>
  </si>
  <si>
    <t>39710000-2 Електричні побутові прилади</t>
  </si>
  <si>
    <t>39787008</t>
  </si>
  <si>
    <t>39830000-9 Продукція для чищення</t>
  </si>
  <si>
    <t>3bee793f3a3e4b9aa3783dbe47a78eec</t>
  </si>
  <si>
    <t>3e439f97b605489db4f8374941eece46</t>
  </si>
  <si>
    <t>3f9de46bbf9d436c8b95b31f11717013</t>
  </si>
  <si>
    <t>4</t>
  </si>
  <si>
    <t>405</t>
  </si>
  <si>
    <t>40506080</t>
  </si>
  <si>
    <t>407</t>
  </si>
  <si>
    <t>408</t>
  </si>
  <si>
    <t>40826360156a4fdeb410c1a29988660c</t>
  </si>
  <si>
    <t>4085c73a5b224828b842e53045d86a32</t>
  </si>
  <si>
    <t>414</t>
  </si>
  <si>
    <t>414fcd2e3289453a94007a0b815fbe72</t>
  </si>
  <si>
    <t>415</t>
  </si>
  <si>
    <t>41508864</t>
  </si>
  <si>
    <t>416</t>
  </si>
  <si>
    <t>417</t>
  </si>
  <si>
    <t>418</t>
  </si>
  <si>
    <t>419</t>
  </si>
  <si>
    <t>420</t>
  </si>
  <si>
    <t>42009021</t>
  </si>
  <si>
    <t>42082379</t>
  </si>
  <si>
    <t>42289645</t>
  </si>
  <si>
    <t>423</t>
  </si>
  <si>
    <t>428</t>
  </si>
  <si>
    <t>43601181</t>
  </si>
  <si>
    <t>438</t>
  </si>
  <si>
    <t>43832606</t>
  </si>
  <si>
    <t>439</t>
  </si>
  <si>
    <t>441</t>
  </si>
  <si>
    <t>44110000-4 Конструкційні матеріали</t>
  </si>
  <si>
    <t>44320000-9 Кабелі та супутня продукція</t>
  </si>
  <si>
    <t>444</t>
  </si>
  <si>
    <t>445</t>
  </si>
  <si>
    <t>44520000-1 Замки, ключі та петлі</t>
  </si>
  <si>
    <t>446</t>
  </si>
  <si>
    <t>44623452</t>
  </si>
  <si>
    <t>447</t>
  </si>
  <si>
    <t>448</t>
  </si>
  <si>
    <t>449</t>
  </si>
  <si>
    <t>45</t>
  </si>
  <si>
    <t>450</t>
  </si>
  <si>
    <t>451</t>
  </si>
  <si>
    <t>452</t>
  </si>
  <si>
    <t>453</t>
  </si>
  <si>
    <t>454</t>
  </si>
  <si>
    <t>45450000-6 Інші завершальні будівельні роботи</t>
  </si>
  <si>
    <t>455</t>
  </si>
  <si>
    <t>456</t>
  </si>
  <si>
    <t>457</t>
  </si>
  <si>
    <t>458</t>
  </si>
  <si>
    <t>459</t>
  </si>
  <si>
    <t>460</t>
  </si>
  <si>
    <t>461</t>
  </si>
  <si>
    <t>47d09a54b11641d7a0b50a08f707c09f</t>
  </si>
  <si>
    <t>48410000-5 Пакети програмного забезпечення для управління інвестиціями та підготовки податкової звітності</t>
  </si>
  <si>
    <t>48620000-0 Операційні системи</t>
  </si>
  <si>
    <t>48730000-4 Пакети програмного забезпечення для забезпечення безпеки</t>
  </si>
  <si>
    <t>4d922c34d2964160b2788c5f0403600e</t>
  </si>
  <si>
    <t>5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</si>
  <si>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</si>
  <si>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</si>
  <si>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51897895211c40f4823352b10a4e3b20</t>
  </si>
  <si>
    <t>521000059103</t>
  </si>
  <si>
    <t>521000059103/2021</t>
  </si>
  <si>
    <t>521000059103/2021/12</t>
  </si>
  <si>
    <t>5313873c7f6e41c197291cb8c5315193</t>
  </si>
  <si>
    <t>532422fe9c4449a69eeebc63a60e3aca</t>
  </si>
  <si>
    <t>55321000-6 Послуги з готування їжі</t>
  </si>
  <si>
    <t>57967f3b09b44a38ba1a260f182b00d4</t>
  </si>
  <si>
    <t>57a4ffd5f45b42c6ad5658909c173837</t>
  </si>
  <si>
    <t>5899ac6a5ae34ac58da2a9aaba6491da</t>
  </si>
  <si>
    <t>58d2bd0e791e465cbe5954e24dfdc76a</t>
  </si>
  <si>
    <t>5d6932a2eb4a4d8b96572ade10f04b0f</t>
  </si>
  <si>
    <t>6</t>
  </si>
  <si>
    <t>60140000-1 Нерегулярні пасажирські перевезення</t>
  </si>
  <si>
    <t>607d1542a96345cd9a37c4fb9d24f0ea</t>
  </si>
  <si>
    <t>64-311/2021</t>
  </si>
  <si>
    <t>64110000-0 Поштові послуги</t>
  </si>
  <si>
    <t>64210000-1 Послуги телефонного зв’язку та передачі даних</t>
  </si>
  <si>
    <t>65110000-7 Розподіл води</t>
  </si>
  <si>
    <t>66510000-8 Страхові послуги</t>
  </si>
  <si>
    <t>67f6529082db499b86333ecfc442893c</t>
  </si>
  <si>
    <t>6da96e14cb1e40b4b54dd4eafb8a8e50</t>
  </si>
  <si>
    <t>6e88d280b92941ed919c8fbd81f623c2</t>
  </si>
  <si>
    <t>70330000-3 Послуги з управління нерухомістю, надавані на платній основі чи на договірних засадах</t>
  </si>
  <si>
    <t>7088491080eb4540af0b5de311ef76d0</t>
  </si>
  <si>
    <t>71-ДЗ</t>
  </si>
  <si>
    <t>71310000-4 Консультаційні послуги у галузях інженерії та будівництва</t>
  </si>
  <si>
    <t>72230000-6 Послуги з розробки програмного забезпечення на замовлення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</si>
  <si>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</si>
  <si>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</si>
  <si>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</si>
  <si>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</si>
  <si>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72820000-4 Послуги з тестування комп’ютерного обладнання</t>
  </si>
  <si>
    <t>77c01914aef44fc99c995cc5a14cdde8</t>
  </si>
  <si>
    <t>79310000-0 Послуги з проведення ринкових досліджень</t>
  </si>
  <si>
    <t>79710000-4 Охоронні послуги</t>
  </si>
  <si>
    <t>79950000-8 Послуги з організації виставок, ярмарок і конгресів</t>
  </si>
  <si>
    <t>79c44f4e2ceb4f99a8081130f644d03e</t>
  </si>
  <si>
    <t>802a8a1bc3f94e9a92571058c6562775</t>
  </si>
  <si>
    <t>80410000-1 Послуги різних навчальних закладів</t>
  </si>
  <si>
    <t>80520000-5 Навчальні засоби</t>
  </si>
  <si>
    <t>80570000-0 Послуги з професійної підготовки у сфері підвищення кваліфікації</t>
  </si>
  <si>
    <t>80fee2d8f40b4f7490fc1f2d3bf8ff70</t>
  </si>
  <si>
    <t>8118f03437a943eb8f7f37103a02a989</t>
  </si>
  <si>
    <t>818a5e4fbb2a4c2f86ae6e44930d4a7c</t>
  </si>
  <si>
    <t>8211c94ae5e745709e1bde76b5a9ccbf</t>
  </si>
  <si>
    <t>84cf30147f974a7ebc86b788a73a3bcc</t>
  </si>
  <si>
    <t>851289b016bf4542a056dfc0b2ec3a06</t>
  </si>
  <si>
    <t>86d3fd2b77fd459b86a6abb86b6052a4</t>
  </si>
  <si>
    <t>8df9adf1068d46869e8c5d32bca6d5d0</t>
  </si>
  <si>
    <t>8f628f5d29f34bc893fcc6df13fd3eae</t>
  </si>
  <si>
    <t>9</t>
  </si>
  <si>
    <t>900321515a40442bb4e5e073073af72f</t>
  </si>
  <si>
    <t>90430000-0 Послуги з відведення стічних вод</t>
  </si>
  <si>
    <t>90920000-2 Послуги із санітарно-гігієнічної обробки приміщень</t>
  </si>
  <si>
    <t>91</t>
  </si>
  <si>
    <t>921626f410f5450e9f43600af9f8b205</t>
  </si>
  <si>
    <t>92340000-6 Розважальні послуги, пов’язані з танцями та шоу</t>
  </si>
  <si>
    <t>925816ff7e3843ba91dd5c1ed6cb6b23</t>
  </si>
  <si>
    <t>92a2d554c89641aca57d4ea092d88e7b</t>
  </si>
  <si>
    <t>92f651d1bd64401e8d64529b05472c94</t>
  </si>
  <si>
    <t>95b175871b0e41a2bad136ac15cdc276</t>
  </si>
  <si>
    <t>960ed18f6c564b2aba3b50034c53c51d</t>
  </si>
  <si>
    <t>960f45aec16a4c51b3ab7941dc6f9cc0</t>
  </si>
  <si>
    <t>97587b1757474640a5946f5ecf754643</t>
  </si>
  <si>
    <t>98370000-7 Поховальні та супутні послуги</t>
  </si>
  <si>
    <t>9dbb478128464f139f4b880481242c7a</t>
  </si>
  <si>
    <t>9ed66c1ea74341f8bf9119d17cf4bfd0</t>
  </si>
  <si>
    <t>9fa4c7bb25434c16b3f0bf8aa89abba7</t>
  </si>
  <si>
    <t>9А</t>
  </si>
  <si>
    <t>ID контракту</t>
  </si>
  <si>
    <t>a44ab2489ec44d8f8a80a6e48cfbd417</t>
  </si>
  <si>
    <t>a45f375a815e46cdb63d071b59ce2a21</t>
  </si>
  <si>
    <t>ac772525f7f4403bbf1dde82dd9eff3c</t>
  </si>
  <si>
    <t>ad8ee57af12c4be3906d18ac6d269fde</t>
  </si>
  <si>
    <t>ae5200e3930f42aaafaebb8d4aab0275</t>
  </si>
  <si>
    <t>af07e6541f8a454aa9981b3e8aab7b3d</t>
  </si>
  <si>
    <t>af3cdb6074214f788faa4c42580a8fe0</t>
  </si>
  <si>
    <t>b35185913bb54a7cbaec22ce394cbbdd</t>
  </si>
  <si>
    <t>b485e4633af64b51a0a1adaec8b094b3</t>
  </si>
  <si>
    <t>b518db9746d542bc93a0727cffe6b4c9</t>
  </si>
  <si>
    <t>b62634f15b7444c09198eb276acb697a</t>
  </si>
  <si>
    <t>b96252ac426c42beb91fae869d6d42c1</t>
  </si>
  <si>
    <t>b9d6a1f104014d67809e4f34285ab4f2</t>
  </si>
  <si>
    <t>bc7af02b78d946479a4dada81916fc5f</t>
  </si>
  <si>
    <t>c6dce7dbe4e440b38dc023dc63c7fb01</t>
  </si>
  <si>
    <t>cf9ee3d93e934d6081f1431a4e11c53c</t>
  </si>
  <si>
    <t>d0e0f292ef4845fabe73cc5233939231</t>
  </si>
  <si>
    <t>d392d5cd707345a2b6dfcf179a711ae0</t>
  </si>
  <si>
    <t>d79a6c78f5a84538a1d297a1b6d5cd79</t>
  </si>
  <si>
    <t>d9dce8cfbafc4b089a57fd616f59acd9</t>
  </si>
  <si>
    <t>d9f6ca7ad7f74f35b9ee676e8f3dc22a</t>
  </si>
  <si>
    <t>db065e594ed143ba9ac9a0430110f20b</t>
  </si>
  <si>
    <t>dcdd3b5afd7841f78ec4f13c1de6ce52</t>
  </si>
  <si>
    <t>dce7693ba75d411490cee009da268875</t>
  </si>
  <si>
    <t>dea79da2f5f742b79a2a8ca050c38f33</t>
  </si>
  <si>
    <t>dee96c99c602445085fc37e27942b71d</t>
  </si>
  <si>
    <t>e9053ef1ae724fe381b87717f259898e</t>
  </si>
  <si>
    <t>eb88457d3a634109b6c0193b45e4fc9c</t>
  </si>
  <si>
    <t>f003740c66f14d95a25b8405be70ae0d</t>
  </si>
  <si>
    <t>f1986c9e76d84f73a61cf8a2254bf5e3</t>
  </si>
  <si>
    <t>f2134631dee2475aa4eb394baf1416be</t>
  </si>
  <si>
    <t>f496abddd38b4c288210169bcbd6d9b8</t>
  </si>
  <si>
    <t>f4e4d65018ae46d3a59dee2b9116cb5d</t>
  </si>
  <si>
    <t>f5e361f0b21d4bb0a74aab67c10b11f2</t>
  </si>
  <si>
    <t>f65f4c6ee5974e6284d5290f70d02cae</t>
  </si>
  <si>
    <t>f9b1c2a12a324d4fa7da81a9210ac887</t>
  </si>
  <si>
    <t>fccf701eb00d4a61ba57555c10b0f17a</t>
  </si>
  <si>
    <t>fe2d1fe5fe6b431199ca91d8db9cc4b6</t>
  </si>
  <si>
    <t>report-feedback@zakupivli.pro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</si>
  <si>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</si>
  <si>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</si>
  <si>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</si>
  <si>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</si>
  <si>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Індивідуальне обмундирування</t>
  </si>
  <si>
    <t>Інформаційно-консультаційні послуги по роботі з програмним забезпеченням</t>
  </si>
  <si>
    <t>АВЕРС КАНЦЕЛЯРІЯ</t>
  </si>
  <si>
    <t>АКЦІОНЕРНЕ ТОВАРИСТВО "УКРТЕЛЕКОМ" (ДНІПРОПЕТРОВСЬКА ФІЛІЯ)</t>
  </si>
  <si>
    <t>АС-1287/2021</t>
  </si>
  <si>
    <t>АС/87</t>
  </si>
  <si>
    <t>АТ "Укрпошта" в особі дніпропетровської дирекції</t>
  </si>
  <si>
    <t xml:space="preserve">Авторський супровід програмного забезпечення "Дебет Плюс V12" </t>
  </si>
  <si>
    <t>Багатофункціональний пристрій НP LJ Pro M428dw</t>
  </si>
  <si>
    <t>Бібе Ганна Леонідівна</t>
  </si>
  <si>
    <t>Відкриті торги</t>
  </si>
  <si>
    <t>Відокремлений підрозділ АТ "УКРПОШТА" Дніпропетровська дирекція АТ "УКРПОШТА"</t>
  </si>
  <si>
    <t>Вітальні листівки</t>
  </si>
  <si>
    <t>ДГ-0000117</t>
  </si>
  <si>
    <t>ДЕРЖАВНЕ ПІДПРИЄМСТВО "НАЦІОНАЛЬНІ ІНФОРМАЦІЙНІ СИСТЕМИ"</t>
  </si>
  <si>
    <t>ДН-40506080/ЕЦП/179231</t>
  </si>
  <si>
    <t>ДНІПРОВСЬКІ ЕНЕРГЕТИЧНІ ПОСЛУГИ</t>
  </si>
  <si>
    <t>ДНІПРОПЕТРОВСЬКА ДИРЕКЦІЯ АКЦІОНЕРНОГО ТОВАРИСТВА "УКРПОШТА"</t>
  </si>
  <si>
    <t>ДНІПРОПЕТРОВСЬКЕ ОБЛАСНЕ УПРАВЛІННЯ ПРИВАТНОГО АКЦІОНЕРНОГО ТОВАРИСТВА "УКРАЇНСЬКА ПОЖЕЖНО-СТРАХОВА КОМПАНІЯ"</t>
  </si>
  <si>
    <t>Дата закінчення договору:</t>
  </si>
  <si>
    <t>Дата підписання договору:</t>
  </si>
  <si>
    <t>Дніпропетровська дирекція АТ "Укрпошта"</t>
  </si>
  <si>
    <t>Доводчик Geze 1500</t>
  </si>
  <si>
    <t>Електрична енергія</t>
  </si>
  <si>
    <t>Електричні побутові прилади (блендери та мультиварки)</t>
  </si>
  <si>
    <t>Жалюзі вертикальні</t>
  </si>
  <si>
    <t>Закупівля без використання електронної системи</t>
  </si>
  <si>
    <t xml:space="preserve">Засоби КСЗІ "SecureToken-337K" </t>
  </si>
  <si>
    <t>Затискач для паперу металевий 25 мм (біндер); Затискач для паперу металевий 32 мм (біндер); Затискач для паперу металевий 51 мм (біндер); Ручка кулькова синя ; Олівець графітний ; Степлер №24/6; Степлер №10/5; Дирокол на 20 арк.; Скоби № 10; Скоби № 24/6; Лінійка металева 30см; Гумка; Пластикові індекси з клейкою смужкою; Папір для нотаток 85*85; Файл глянцевий формату А4; Чинка; Скріпки 28 мм; Скріпки 78 мм; Папка-конверт з кнопкою А4 ; Клей-олівець 15г ; Коректор-олівець 12мл; Теки-реєстратори А4/50 мм; Теки-реєстратори А4/70 мм; Скотч маленький 12мм х20м; Скотч великий 48мм х200м; Маркер текстовий; Ножиці 160 мм</t>
  </si>
  <si>
    <t>Зовнішній жорсткий диск</t>
  </si>
  <si>
    <t>КЛИМЕНКО ІГОР МИКОЛАЙОВИЧ</t>
  </si>
  <si>
    <t>КОМУНАЛЬНЕ ПІДПРИЄМСТВО "ДНІПРОВОДОКАНАЛ" ДНІПРОВСЬКОЇ МІСЬКОЇ РАДИ</t>
  </si>
  <si>
    <t>КОМУНАЛЬНЕ ПІДПРИЄМСТВО "ДНІПРОВСЬКИЙ ЕЛЕКТРОТРАНСПОРТ" ДНІПРОВСЬКОЇ МІСЬКОЇ РАДИ</t>
  </si>
  <si>
    <t>КОМУНАЛЬНЕ ПІДПРИЄМСТВО "МІСЬКА РИТУАЛЬНА СЛУЖБА" ДНІПРОВСЬКОЇ МІСЬКОЇ РАДИ</t>
  </si>
  <si>
    <t>КОМУНАЛЬНЕ ПІДПРИЄМСТВО "ТЕПЛОЕНЕРГО" ДНІПРОВСЬКОЇ МІСЬКОЇ РАДИ</t>
  </si>
  <si>
    <t>Канцелярські товари (ДК 021:2015 30190000-7 Офісне устаткування та приладдя різне)</t>
  </si>
  <si>
    <t>Картридж Canon 057 original</t>
  </si>
  <si>
    <t>Квіткова продукція</t>
  </si>
  <si>
    <t>Квіткова продукція (троянда)</t>
  </si>
  <si>
    <t>Код CPV</t>
  </si>
  <si>
    <t xml:space="preserve">Комп'ютерне обладнання </t>
  </si>
  <si>
    <t>Комп'ютерне обладнання (Багатофункціональний пристрій Canon i-SENSYS)</t>
  </si>
  <si>
    <t>Комп'ютерне обладнання (Принтер   лазерний   KYOCERA   ECOSYS  P3155  dn)</t>
  </si>
  <si>
    <t>Комплект (Щоденник недатований з кульковою ручкою)</t>
  </si>
  <si>
    <t>Комплект комп’ютерної техніки (системний блок, монітор, клавіатура, маніпулятор «миша»)</t>
  </si>
  <si>
    <t>Комплект постільної білизни</t>
  </si>
  <si>
    <t>Крісло Мустанг MB Хром с перфорацієй (Мадрас ДК Браун); Крісло Фрідом Хром AnyFix (Мадрас ДК Браун)</t>
  </si>
  <si>
    <t>Кухонне приладдя та товари для господарства</t>
  </si>
  <si>
    <t>Ланч-бокс</t>
  </si>
  <si>
    <t>Лот1 Подарунки для дітей (цукерки в м’якій іграшці) до Дня святого Миколая та новорічних свят</t>
  </si>
  <si>
    <t>Лот2 Подарунки для дітей (цукерки в тубусі) до Дня святого Миколая та новорічних свят</t>
  </si>
  <si>
    <t>М-08/1</t>
  </si>
  <si>
    <t>МАКСИМОВ ЄВГЕН АНАТОЛІЙОВИЧ</t>
  </si>
  <si>
    <t>МУНІЦИПАЛЬНА ВАРТА" ДНІПРОВСЬКОЇ МІСЬКОЇ РАДИ</t>
  </si>
  <si>
    <t>Марковані конверти</t>
  </si>
  <si>
    <t>Маршрутизатор, комутатор мережевий</t>
  </si>
  <si>
    <t>Мережеві фільтри</t>
  </si>
  <si>
    <t>Мультиварки</t>
  </si>
  <si>
    <t>Мішки для сміття</t>
  </si>
  <si>
    <t>НАУКОВО-ВИРОБНИЧЕ ПІДПРИЄМСТВО "УКРТЕХСЕРВИС</t>
  </si>
  <si>
    <t>Набір для образотворчого мистецтва</t>
  </si>
  <si>
    <t>Набір для рукоділля</t>
  </si>
  <si>
    <t xml:space="preserve">Набір махрових рушників </t>
  </si>
  <si>
    <t xml:space="preserve">Надання послуг пов'язаних із похованням та інших суміжних ритуальних послуг особи - військовослужбовця, який брав безпосередню участь в антитерористичній операції та загинув під час бойових дій в зоні проведення антитерористичної операції </t>
  </si>
  <si>
    <t>Настільна лампа LED VIDEX 8W 3000-5500K 220V (VL-TF03W)</t>
  </si>
  <si>
    <t>Немає лотів</t>
  </si>
  <si>
    <t>Номер договору</t>
  </si>
  <si>
    <t>Ноутбук</t>
  </si>
  <si>
    <t>Офісне устаткування та приладдя різне</t>
  </si>
  <si>
    <t>Офісне устаткування та приладдя різне (Папір для друку Exellent Сopy А4, 80 г/м² 500 арк., білий)</t>
  </si>
  <si>
    <t>Офісні меблі</t>
  </si>
  <si>
    <t>Охоронні послуги (послуги контролю за системою тривожної сигналізації)</t>
  </si>
  <si>
    <t>ПРИВАТНЕ ПІДПРИЄМСТВО "НОВИЙ СЕРВІС"</t>
  </si>
  <si>
    <t>Пакети оновлення (компонент) для комп'ютерної програми "M.E.DOC"</t>
  </si>
  <si>
    <t xml:space="preserve">Пакети оновлення (компонент) для комп'ютерної програми "M.E.DOC"
</t>
  </si>
  <si>
    <t>Паперові рушники</t>
  </si>
  <si>
    <t>Переговорна процедура</t>
  </si>
  <si>
    <t>Переможець (назва)</t>
  </si>
  <si>
    <t>Перехідник USB</t>
  </si>
  <si>
    <t>Періодичне видання газети «Естафета» та його доставка</t>
  </si>
  <si>
    <t>Періодичні видання газет «Наше місто», «Урядовий кур`єр» та їх доставка</t>
  </si>
  <si>
    <t xml:space="preserve">Періодичні видання газет «Наше місто», «Урядовий кур`єр» та їх доставка
</t>
  </si>
  <si>
    <t>Періодичні видання газети «Наше місто» та його доставка</t>
  </si>
  <si>
    <t>Періодичні друковані видання</t>
  </si>
  <si>
    <t>Плед вовняний Vladi Ельф</t>
  </si>
  <si>
    <t>Подарунки для дітей (цукерки в тубусі)</t>
  </si>
  <si>
    <t>Подарунки для дітей (цукерки) до Дня святого Миколая та новорічних свят</t>
  </si>
  <si>
    <t xml:space="preserve">Подарунки та нагороди для учасників щорічного міського фестивалю «Почути один одного» </t>
  </si>
  <si>
    <t>Портативна акустика</t>
  </si>
  <si>
    <t>Портативна колонка (акустична система Sharp compact wireless speaker blue), бездротові навушники JBL Tune 510ВТ</t>
  </si>
  <si>
    <t>Посвідчення особи</t>
  </si>
  <si>
    <t>Послуга з оцінки нежитлових приміщень</t>
  </si>
  <si>
    <t>Послуга з оцінки нежитлових приміщень загальною площею 408,597 кв.м (кімнати 209,210,211,308,309,310,311,514) за адресою: м. Дніпро, просп. Дмитра Яворницького, 75</t>
  </si>
  <si>
    <t>Послуга з перевезення пасажирів під час проведення рейдових заходів</t>
  </si>
  <si>
    <t>Послуга з пересилання відправлень "Укрпошта Експрес", а також послуги "Кур'єрська доставка" та "Масовий кур'єрський забір або доставка"</t>
  </si>
  <si>
    <t>Послуга з рецензування звіту про оцінку майна</t>
  </si>
  <si>
    <t>Послуга з рецензування звіту про оцінку майна: нежитлові приміщення загальною площею 408,597 кв.м (кімнати 209,210,211,308,309,310,311,514) за адресою: м. Дніпро, просп. Дмитра Яворницького, 75</t>
  </si>
  <si>
    <t>Послуги з виготовлення методичного посібника «Путівник для батьків дітей з особливими освітніми потребами» для учасників міського щорічного фестивалю «Почути один одного»</t>
  </si>
  <si>
    <t xml:space="preserve">Послуги з дератизації та дезінсекції </t>
  </si>
  <si>
    <t>Послуги з дератизації та дезінсекції для дотримання санітарно-епідемічного благополуччя на об'єкті Замовника</t>
  </si>
  <si>
    <t>Послуги з настройки програми, форм друку  ПЗ "Дебет Плюс V12"</t>
  </si>
  <si>
    <t>Послуги з обробки даних та формування кваліфікованого сертифікату відкритого ключа, програмний комплекс "Варта"</t>
  </si>
  <si>
    <t>Послуги з організації та проведення концертної програми міського щорічного фестивалю «Почути один одного»</t>
  </si>
  <si>
    <t>Послуги з постачання теплової енергії</t>
  </si>
  <si>
    <t>Послуги з розробки офіційного сайту Департаменту соціальної політики Дніпровської міської ради</t>
  </si>
  <si>
    <t>Послуги з розробки плану заходів та сценарію міського щорічного фестивалю «Почути один одного», організації та проведення майстер-класів</t>
  </si>
  <si>
    <t>Послуги з тестування, діагностики  комп'ютерного обладнання</t>
  </si>
  <si>
    <t>Послуги з технічного обслуговування (технічне діагностування, ремонт, перезарядження) первинних засобів пожежогасіння - вогнегасників</t>
  </si>
  <si>
    <t>Послуги з управління багатоквартирним будинком і прибудинковою територією</t>
  </si>
  <si>
    <t>Послуги з харчування на період проведення заходу (організації та проведення поминального обіду)</t>
  </si>
  <si>
    <t xml:space="preserve">Послуги з централізованого водовідведення
</t>
  </si>
  <si>
    <t>Послуги з централізованого водовідведення
(ДК 021:2015 - 90430000-0 Послуги з відведення стічних вод )</t>
  </si>
  <si>
    <t>Послуги з централізованого водопостачання</t>
  </si>
  <si>
    <t>Послуги з централізованого водопостачання
(ДК 021: 2015 65110000-7 Розподіл води)</t>
  </si>
  <si>
    <t>Послуги пов'язанні із похованням та інші суміжні ритуальні послуги особи - військовослужбовця</t>
  </si>
  <si>
    <t>Послуги телефонного зв’язку та передачі даних (послуги з передавання даних і повідомлень (телекомунікаційні послуги), а також послуги, пов'язані технологічно з телекомунікаційними послугами)</t>
  </si>
  <si>
    <t xml:space="preserve">Послуги щодо організації підвищення кваліфікації на курсах "Правові та практичні аспекти публічних закупівель в Україні" </t>
  </si>
  <si>
    <t>Послуги із здійснення реєстрації підписувача в Автоматизованій системі кваліфікованого надавача електронних довірчих послуг</t>
  </si>
  <si>
    <t>Поточний ремонт приміщення управління соціального захисту департаменту соціальної політики Дніпровської міської ради за адресою вул. Шевченка, буд. 11, м. Дніпро</t>
  </si>
  <si>
    <t>Поштові послуги</t>
  </si>
  <si>
    <t>Предмет закупівлі</t>
  </si>
  <si>
    <t>Продуктові набори</t>
  </si>
  <si>
    <t>Продукція для чищення (засіб для підлоги, ЧВ-засіб для чищення, засіб для труб, засіб для унітазу, ЧВ-Бреф чистячий порошок, мило)</t>
  </si>
  <si>
    <t>Проходження одним спеціалістом курсу навчання у сфері здійснення публічних закупівель</t>
  </si>
  <si>
    <t>Проходження одним спеціалістом курсу підвищення кваліфікації у сфері здійснення публічних закупівель</t>
  </si>
  <si>
    <t>Проїзний квиток</t>
  </si>
  <si>
    <t xml:space="preserve">Проїзний квиток </t>
  </si>
  <si>
    <t>Проїзні квитки</t>
  </si>
  <si>
    <t>Проїзні квитки на 2021 рік</t>
  </si>
  <si>
    <t>Рукавички гумові, килим гумовий</t>
  </si>
  <si>
    <t>СТАРИНА МАРІЯ ВАСИЛІВНА</t>
  </si>
  <si>
    <t xml:space="preserve">Святкові продуктові набори </t>
  </si>
  <si>
    <t>Спрощена закупівля</t>
  </si>
  <si>
    <t>Статус договору</t>
  </si>
  <si>
    <t>Страхові послуги (страхування приміщення)</t>
  </si>
  <si>
    <t>Страхові послуги (страхування приміщення), а саме добровільне страхування орендованого майна</t>
  </si>
  <si>
    <t>Сума договору</t>
  </si>
  <si>
    <t>ТАРАСЕНКО СЕРГІЙ СЕРГІЙОВИЧ</t>
  </si>
  <si>
    <t>ТОВ "ВИЛАЙН ГРУП"</t>
  </si>
  <si>
    <t>ТОВ "Газета "Наше місто"</t>
  </si>
  <si>
    <t>ТОВ "Епіцентр К"</t>
  </si>
  <si>
    <t>ТОВ АРТ-ПРОМ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</si>
  <si>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</si>
  <si>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"АВЕРС КАНЦЕЛЯРІЯ"</t>
  </si>
  <si>
    <t>ТОВАРИСТВО З ОБМЕЖЕНОЮ ВІДПОВІДАЛЬНІСТЮ "АРЕЛА-БУДІНВЕСТ"</t>
  </si>
  <si>
    <t>ТОВАРИСТВО З ОБМЕЖЕНОЮ ВІДПОВІДАЛЬНІСТЮ "АСТОН СЕФЕТІ"</t>
  </si>
  <si>
    <t>ТОВАРИСТВО З ОБМЕЖЕНОЮ ВІДПОВІДАЛЬНІСТЮ "ДНІПРОВСЬКІ ЕНЕРГЕТИЧНІ ПОСЛУГИ"</t>
  </si>
  <si>
    <t>ТОВАРИСТВО З ОБМЕЖЕНОЮ ВІДПОВІДАЛЬНІСТЮ "ЕКСПЕРТ-СЕРВІС"</t>
  </si>
  <si>
    <t>ТОВАРИСТВО З ОБМЕЖЕНОЮ ВІДПОВІДАЛЬНІСТЮ "ЕПІЦЕНТР К"</t>
  </si>
  <si>
    <t>ТОВАРИСТВО З ОБМЕЖЕНОЮ ВІДПОВІДАЛЬНІСТЮ "К.О.Д."</t>
  </si>
  <si>
    <t>ТОВАРИСТВО З ОБМЕЖЕНОЮ ВІДПОВІДАЛЬНІСТЮ "КОНСАЛТИНГОВА ГРУПА "ЦЕНТР ДЕРЖАВНИХ ЗАМОВЛЕНЬ"</t>
  </si>
  <si>
    <t>ТОВАРИСТВО З ОБМЕЖЕНОЮ ВІДПОВІДАЛЬНІСТЮ "ЛНБУД"</t>
  </si>
  <si>
    <t>ТОВАРИСТВО З ОБМЕЖЕНОЮ ВІДПОВІДАЛЬНІСТЮ "МІСТРАЛЬ ГРУПП"</t>
  </si>
  <si>
    <t>ТОВАРИСТВО З ОБМЕЖЕНОЮ ВІДПОВІДАЛЬНІСТЮ "ТІНОС-Д"</t>
  </si>
  <si>
    <t>ТОВАРИСТВО З ОБМЕЖЕНОЮ ВІДПОВІДАЛЬНІСТЮ "ТРЕЙД-СЕРВІС ГК"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</si>
  <si>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</si>
  <si>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</si>
  <si>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"ЦЕНТРАЛЬНА МЕДИКО-САНІТАРНА СЛУЖБА"</t>
  </si>
  <si>
    <t>ТОВАРИСТВО З ОБМЕЖЕНОЮ ВІДПОВІДАЛЬНІСТЮ ВИРОБНИЧО-КОМЕРЦІЙНА ФІРМА "ЛЕГПРОМСЕРВІС"</t>
  </si>
  <si>
    <t>ТОНКОНОГ ВІКТОР МИХАЙЛОВИЧ</t>
  </si>
  <si>
    <t>Технічне обслуговування і ремонт комп’ютерного обладнання (послуги з заправки (регенерації) картриджів )</t>
  </si>
  <si>
    <t>Технічний супровід комп'ютерної програми "Єдина інформаційна система управління місцевим бюджетом" ("ЄІСУБ для місцевого бюджету")</t>
  </si>
  <si>
    <t>Тип процедури</t>
  </si>
  <si>
    <t>Товариство з обмеженою відповідальністю «МІСТРАЛЬ ГРУПП»</t>
  </si>
  <si>
    <t>Товариство з обмеженою відповідальністю ВИРОБНИЧА ФІРМА «СЕРВІС»</t>
  </si>
  <si>
    <t>Узагальнена назва закупівлі</t>
  </si>
  <si>
    <t>ФІЗИЧНА ОСОБА - ПІДПРИЄМЕЦЬ ДОДАТКО Олександр Володимирович</t>
  </si>
  <si>
    <t>ФІЗИЧНА ОСОБА-ПІДПРИЄМЕЦЬ ЄВСІЧЕВА ВІКТОРІЯ ОЛЕКСАНДРІВНА</t>
  </si>
  <si>
    <t>ФІЗИЧНА ОСОБА-ПІДПРИЄМЕЦЬ ВАСИЛЬЄВ ДМИТРО ЮРІЙОВИЧ</t>
  </si>
  <si>
    <t>ФОП Євстратьєв А.О.</t>
  </si>
  <si>
    <t>ФОП Ігнатенко А.В.</t>
  </si>
  <si>
    <t>ФОП ГАНЗІЄНКО МАРИНА СЕРГІЇВНА</t>
  </si>
  <si>
    <t>ФОП КОРОЧАНСЬКА Т.О.</t>
  </si>
  <si>
    <t>ФОП Кутенкова О.О.</t>
  </si>
  <si>
    <t>ФОП ЛУЩИНСЬКА ВІКТОРІЯ ОЛЕКСАНДРІВНА</t>
  </si>
  <si>
    <t>ФОП Нестеренко І.В.</t>
  </si>
  <si>
    <t>ФОП Пунько М.А.</t>
  </si>
  <si>
    <t>ФОП Рудь-Вольга Олег Вікторович</t>
  </si>
  <si>
    <t>ФОП СТАРИНА МАРІЯ ВАСИЛІВНА</t>
  </si>
  <si>
    <t>ФОП Тарасенко Сергій Сергійович</t>
  </si>
  <si>
    <t>ФОП Федченко Наталя Валеріївна</t>
  </si>
  <si>
    <t>ФОП Щепоткін Антон Вікторович</t>
  </si>
  <si>
    <t>Файл глянцевий формату А4; Затискач для паперу металевий 19 мм (біндер); Затискач для паперу металевий 32 мм (біндер); Ручка кулькова синя; Олівець графітний; Степлер №24/6; Степлер №10/5; Скоби № 10; Скоби № 24/6; Стікери з клейкою смужкою; Скріпки нікельовані 28 мм</t>
  </si>
  <si>
    <t>Фізична особа - підприємець ГОРЄЛКО СЕРГІЙ ОПАНАСОВИЧ</t>
  </si>
  <si>
    <t>Фізична особа підприємець Бердник Володимир Анатолійович</t>
  </si>
  <si>
    <t>Фізична особа- підприємець Бібе Ганна Леонідівна</t>
  </si>
  <si>
    <t>Фізична особа-підприємець Гончаренко Тетяна  Володимирівна</t>
  </si>
  <si>
    <t>Фізична особа-підприємець Пристромко Максим Петрович</t>
  </si>
  <si>
    <t>Фізична особа-підприємець Стаднічук Наталія Валеріївна</t>
  </si>
  <si>
    <t>Фізична особа-підприємець Філічкіна Ірина Миколаївна</t>
  </si>
  <si>
    <t>Фітнес-браслет Xiaomi Mi Smart Band 6 Black Global</t>
  </si>
  <si>
    <t xml:space="preserve">Швидкозшивачі </t>
  </si>
  <si>
    <t xml:space="preserve">Штампувальне обладнання (печатки, штампи) </t>
  </si>
  <si>
    <t>Щоденники</t>
  </si>
  <si>
    <t xml:space="preserve">Щоденники </t>
  </si>
  <si>
    <t>ЯКОВЕНКО СЕРГІЙ ІВАНОВИЧ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</si>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</sst>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ivli.pro/remote/dispatcher/state_contracting_view/9240370" TargetMode="External"/><Relationship Id="rId21" Type="http://schemas.openxmlformats.org/officeDocument/2006/relationships/hyperlink" Target="https://my.zakupivli.pro/remote/dispatcher/state_contracting_view/8874263" TargetMode="External"/><Relationship Id="rId42" Type="http://schemas.openxmlformats.org/officeDocument/2006/relationships/hyperlink" Target="https://my.zakupivli.pro/remote/dispatcher/state_purchase_view/23799470" TargetMode="External"/><Relationship Id="rId63" Type="http://schemas.openxmlformats.org/officeDocument/2006/relationships/hyperlink" Target="https://my.zakupivli.pro/remote/dispatcher/state_purchase_view/31061562" TargetMode="External"/><Relationship Id="rId84" Type="http://schemas.openxmlformats.org/officeDocument/2006/relationships/hyperlink" Target="https://my.zakupivli.pro/remote/dispatcher/state_contracting_view/9787868" TargetMode="External"/><Relationship Id="rId138" Type="http://schemas.openxmlformats.org/officeDocument/2006/relationships/hyperlink" Target="https://my.zakupivli.pro/remote/dispatcher/state_contracting_view/8716220" TargetMode="External"/><Relationship Id="rId159" Type="http://schemas.openxmlformats.org/officeDocument/2006/relationships/hyperlink" Target="https://my.zakupivli.pro/remote/dispatcher/state_contracting_view/9974365" TargetMode="External"/><Relationship Id="rId170" Type="http://schemas.openxmlformats.org/officeDocument/2006/relationships/hyperlink" Target="https://my.zakupivli.pro/remote/dispatcher/state_purchase_view/31720948" TargetMode="External"/><Relationship Id="rId191" Type="http://schemas.openxmlformats.org/officeDocument/2006/relationships/hyperlink" Target="https://my.zakupivli.pro/remote/dispatcher/state_contracting_view/7472570" TargetMode="External"/><Relationship Id="rId205" Type="http://schemas.openxmlformats.org/officeDocument/2006/relationships/hyperlink" Target="https://my.zakupivli.pro/remote/dispatcher/state_contracting_view/9929330" TargetMode="External"/><Relationship Id="rId107" Type="http://schemas.openxmlformats.org/officeDocument/2006/relationships/hyperlink" Target="https://my.zakupivli.pro/remote/dispatcher/state_contracting_view/8836327" TargetMode="External"/><Relationship Id="rId11" Type="http://schemas.openxmlformats.org/officeDocument/2006/relationships/hyperlink" Target="https://my.zakupivli.pro/remote/dispatcher/state_contracting_view/10775919" TargetMode="External"/><Relationship Id="rId32" Type="http://schemas.openxmlformats.org/officeDocument/2006/relationships/hyperlink" Target="https://my.zakupivli.pro/remote/dispatcher/state_purchase_view/30977568" TargetMode="External"/><Relationship Id="rId53" Type="http://schemas.openxmlformats.org/officeDocument/2006/relationships/hyperlink" Target="https://my.zakupivli.pro/remote/dispatcher/state_purchase_view/27569736" TargetMode="External"/><Relationship Id="rId74" Type="http://schemas.openxmlformats.org/officeDocument/2006/relationships/hyperlink" Target="https://my.zakupivli.pro/remote/dispatcher/state_contracting_view/8832178" TargetMode="External"/><Relationship Id="rId128" Type="http://schemas.openxmlformats.org/officeDocument/2006/relationships/hyperlink" Target="https://my.zakupivli.pro/remote/dispatcher/state_contracting_view/7284839" TargetMode="External"/><Relationship Id="rId149" Type="http://schemas.openxmlformats.org/officeDocument/2006/relationships/hyperlink" Target="https://my.zakupivli.pro/remote/dispatcher/state_contracting_view/11525991" TargetMode="External"/><Relationship Id="rId5" Type="http://schemas.openxmlformats.org/officeDocument/2006/relationships/hyperlink" Target="https://my.zakupivli.pro/remote/dispatcher/state_contracting_view/10493503" TargetMode="External"/><Relationship Id="rId90" Type="http://schemas.openxmlformats.org/officeDocument/2006/relationships/hyperlink" Target="https://my.zakupivli.pro/remote/dispatcher/state_contracting_view/11080238" TargetMode="External"/><Relationship Id="rId95" Type="http://schemas.openxmlformats.org/officeDocument/2006/relationships/hyperlink" Target="https://my.zakupivli.pro/remote/dispatcher/state_purchase_view/31189130" TargetMode="External"/><Relationship Id="rId160" Type="http://schemas.openxmlformats.org/officeDocument/2006/relationships/hyperlink" Target="https://my.zakupivli.pro/remote/dispatcher/state_purchase_view/28177195" TargetMode="External"/><Relationship Id="rId165" Type="http://schemas.openxmlformats.org/officeDocument/2006/relationships/hyperlink" Target="https://my.zakupivli.pro/remote/dispatcher/state_contracting_view/10653321" TargetMode="External"/><Relationship Id="rId181" Type="http://schemas.openxmlformats.org/officeDocument/2006/relationships/hyperlink" Target="https://my.zakupivli.pro/remote/dispatcher/state_contracting_view/8940378" TargetMode="External"/><Relationship Id="rId186" Type="http://schemas.openxmlformats.org/officeDocument/2006/relationships/hyperlink" Target="https://my.zakupivli.pro/remote/dispatcher/state_purchase_view/24494534" TargetMode="External"/><Relationship Id="rId216" Type="http://schemas.openxmlformats.org/officeDocument/2006/relationships/hyperlink" Target="https://my.zakupivli.pro/remote/dispatcher/state_purchase_view/23029477" TargetMode="External"/><Relationship Id="rId211" Type="http://schemas.openxmlformats.org/officeDocument/2006/relationships/hyperlink" Target="https://my.zakupivli.pro/remote/dispatcher/state_contracting_view/11355059" TargetMode="External"/><Relationship Id="rId22" Type="http://schemas.openxmlformats.org/officeDocument/2006/relationships/hyperlink" Target="https://my.zakupivli.pro/remote/dispatcher/state_purchase_view/25845152" TargetMode="External"/><Relationship Id="rId27" Type="http://schemas.openxmlformats.org/officeDocument/2006/relationships/hyperlink" Target="https://my.zakupivli.pro/remote/dispatcher/state_contracting_view/11851111" TargetMode="External"/><Relationship Id="rId43" Type="http://schemas.openxmlformats.org/officeDocument/2006/relationships/hyperlink" Target="https://my.zakupivli.pro/remote/dispatcher/state_contracting_view/7571283" TargetMode="External"/><Relationship Id="rId48" Type="http://schemas.openxmlformats.org/officeDocument/2006/relationships/hyperlink" Target="https://my.zakupivli.pro/remote/dispatcher/state_purchase_view/26112773" TargetMode="External"/><Relationship Id="rId64" Type="http://schemas.openxmlformats.org/officeDocument/2006/relationships/hyperlink" Target="https://my.zakupivli.pro/remote/dispatcher/state_contracting_view/11254802" TargetMode="External"/><Relationship Id="rId69" Type="http://schemas.openxmlformats.org/officeDocument/2006/relationships/hyperlink" Target="https://my.zakupivli.pro/remote/dispatcher/state_purchase_view/23132464" TargetMode="External"/><Relationship Id="rId113" Type="http://schemas.openxmlformats.org/officeDocument/2006/relationships/hyperlink" Target="https://my.zakupivli.pro/remote/dispatcher/state_contracting_view/10002009" TargetMode="External"/><Relationship Id="rId118" Type="http://schemas.openxmlformats.org/officeDocument/2006/relationships/hyperlink" Target="https://my.zakupivli.pro/remote/dispatcher/state_purchase_view/32378339" TargetMode="External"/><Relationship Id="rId134" Type="http://schemas.openxmlformats.org/officeDocument/2006/relationships/hyperlink" Target="https://my.zakupivli.pro/remote/dispatcher/state_contracting_view/8312708" TargetMode="External"/><Relationship Id="rId139" Type="http://schemas.openxmlformats.org/officeDocument/2006/relationships/hyperlink" Target="https://my.zakupivli.pro/remote/dispatcher/state_purchase_view/26383869" TargetMode="External"/><Relationship Id="rId80" Type="http://schemas.openxmlformats.org/officeDocument/2006/relationships/hyperlink" Target="https://my.zakupivli.pro/remote/dispatcher/state_contracting_view/7902193" TargetMode="External"/><Relationship Id="rId85" Type="http://schemas.openxmlformats.org/officeDocument/2006/relationships/hyperlink" Target="https://my.zakupivli.pro/remote/dispatcher/state_purchase_view/28066118" TargetMode="External"/><Relationship Id="rId150" Type="http://schemas.openxmlformats.org/officeDocument/2006/relationships/hyperlink" Target="https://my.zakupivli.pro/remote/dispatcher/state_purchase_view/31262515" TargetMode="External"/><Relationship Id="rId155" Type="http://schemas.openxmlformats.org/officeDocument/2006/relationships/hyperlink" Target="https://my.zakupivli.pro/remote/dispatcher/state_contracting_view/10775942" TargetMode="External"/><Relationship Id="rId171" Type="http://schemas.openxmlformats.org/officeDocument/2006/relationships/hyperlink" Target="https://my.zakupivli.pro/remote/dispatcher/state_contracting_view/11628908" TargetMode="External"/><Relationship Id="rId176" Type="http://schemas.openxmlformats.org/officeDocument/2006/relationships/hyperlink" Target="https://my.zakupivli.pro/remote/dispatcher/state_purchase_view/31650073" TargetMode="External"/><Relationship Id="rId192" Type="http://schemas.openxmlformats.org/officeDocument/2006/relationships/hyperlink" Target="https://my.zakupivli.pro/remote/dispatcher/state_purchase_view/23276982" TargetMode="External"/><Relationship Id="rId197" Type="http://schemas.openxmlformats.org/officeDocument/2006/relationships/hyperlink" Target="https://my.zakupivli.pro/remote/dispatcher/state_contracting_view/7391333" TargetMode="External"/><Relationship Id="rId206" Type="http://schemas.openxmlformats.org/officeDocument/2006/relationships/hyperlink" Target="https://my.zakupivli.pro/remote/dispatcher/state_purchase_view/29512014" TargetMode="External"/><Relationship Id="rId201" Type="http://schemas.openxmlformats.org/officeDocument/2006/relationships/hyperlink" Target="https://my.zakupivli.pro/remote/dispatcher/state_contracting_view/8479581" TargetMode="External"/><Relationship Id="rId12" Type="http://schemas.openxmlformats.org/officeDocument/2006/relationships/hyperlink" Target="https://my.zakupivli.pro/remote/dispatcher/state_purchase_view/31644380" TargetMode="External"/><Relationship Id="rId17" Type="http://schemas.openxmlformats.org/officeDocument/2006/relationships/hyperlink" Target="https://my.zakupivli.pro/remote/dispatcher/state_contracting_view/7800270" TargetMode="External"/><Relationship Id="rId33" Type="http://schemas.openxmlformats.org/officeDocument/2006/relationships/hyperlink" Target="https://my.zakupivli.pro/remote/dispatcher/state_contracting_view/11196246" TargetMode="External"/><Relationship Id="rId38" Type="http://schemas.openxmlformats.org/officeDocument/2006/relationships/hyperlink" Target="https://my.zakupivli.pro/remote/dispatcher/state_purchase_view/23102520" TargetMode="External"/><Relationship Id="rId59" Type="http://schemas.openxmlformats.org/officeDocument/2006/relationships/hyperlink" Target="https://my.zakupivli.pro/remote/dispatcher/state_purchase_view/29951602" TargetMode="External"/><Relationship Id="rId103" Type="http://schemas.openxmlformats.org/officeDocument/2006/relationships/hyperlink" Target="https://my.zakupivli.pro/remote/dispatcher/state_contracting_view/10868312" TargetMode="External"/><Relationship Id="rId108" Type="http://schemas.openxmlformats.org/officeDocument/2006/relationships/hyperlink" Target="https://my.zakupivli.pro/remote/dispatcher/state_purchase_view/26453305" TargetMode="External"/><Relationship Id="rId124" Type="http://schemas.openxmlformats.org/officeDocument/2006/relationships/hyperlink" Target="https://my.zakupivli.pro/remote/dispatcher/state_contracting_view/11797403" TargetMode="External"/><Relationship Id="rId129" Type="http://schemas.openxmlformats.org/officeDocument/2006/relationships/hyperlink" Target="https://my.zakupivli.pro/remote/dispatcher/state_purchase_view/22930724" TargetMode="External"/><Relationship Id="rId54" Type="http://schemas.openxmlformats.org/officeDocument/2006/relationships/hyperlink" Target="https://my.zakupivli.pro/remote/dispatcher/state_contracting_view/9703869" TargetMode="External"/><Relationship Id="rId70" Type="http://schemas.openxmlformats.org/officeDocument/2006/relationships/hyperlink" Target="https://my.zakupivli.pro/remote/dispatcher/state_contracting_view/7284628" TargetMode="External"/><Relationship Id="rId75" Type="http://schemas.openxmlformats.org/officeDocument/2006/relationships/hyperlink" Target="https://my.zakupivli.pro/remote/dispatcher/state_purchase_view/23783599" TargetMode="External"/><Relationship Id="rId91" Type="http://schemas.openxmlformats.org/officeDocument/2006/relationships/hyperlink" Target="https://my.zakupivli.pro/remote/dispatcher/state_purchase_view/32389971" TargetMode="External"/><Relationship Id="rId96" Type="http://schemas.openxmlformats.org/officeDocument/2006/relationships/hyperlink" Target="https://my.zakupivli.pro/remote/dispatcher/state_purchase_lot_view/701310" TargetMode="External"/><Relationship Id="rId140" Type="http://schemas.openxmlformats.org/officeDocument/2006/relationships/hyperlink" Target="https://my.zakupivli.pro/remote/dispatcher/state_purchase_lot_view/656328" TargetMode="External"/><Relationship Id="rId145" Type="http://schemas.openxmlformats.org/officeDocument/2006/relationships/hyperlink" Target="https://my.zakupivli.pro/remote/dispatcher/state_contracting_view/11871794" TargetMode="External"/><Relationship Id="rId161" Type="http://schemas.openxmlformats.org/officeDocument/2006/relationships/hyperlink" Target="https://my.zakupivli.pro/remote/dispatcher/state_contracting_view/9978604" TargetMode="External"/><Relationship Id="rId166" Type="http://schemas.openxmlformats.org/officeDocument/2006/relationships/hyperlink" Target="https://my.zakupivli.pro/remote/dispatcher/state_purchase_view/30154853" TargetMode="External"/><Relationship Id="rId182" Type="http://schemas.openxmlformats.org/officeDocument/2006/relationships/hyperlink" Target="https://my.zakupivli.pro/remote/dispatcher/state_purchase_view/25911005" TargetMode="External"/><Relationship Id="rId187" Type="http://schemas.openxmlformats.org/officeDocument/2006/relationships/hyperlink" Target="https://my.zakupivli.pro/remote/dispatcher/state_contracting_view/7908411" TargetMode="External"/><Relationship Id="rId217" Type="http://schemas.openxmlformats.org/officeDocument/2006/relationships/hyperlink" Target="https://my.zakupivli.pro/remote/dispatcher/state_contracting_view/783517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30568592" TargetMode="External"/><Relationship Id="rId212" Type="http://schemas.openxmlformats.org/officeDocument/2006/relationships/hyperlink" Target="https://my.zakupivli.pro/remote/dispatcher/state_purchase_view/30508787" TargetMode="External"/><Relationship Id="rId23" Type="http://schemas.openxmlformats.org/officeDocument/2006/relationships/hyperlink" Target="https://my.zakupivli.pro/remote/dispatcher/state_contracting_view/8747502" TargetMode="External"/><Relationship Id="rId28" Type="http://schemas.openxmlformats.org/officeDocument/2006/relationships/hyperlink" Target="https://my.zakupivli.pro/remote/dispatcher/state_purchase_view/30574169" TargetMode="External"/><Relationship Id="rId49" Type="http://schemas.openxmlformats.org/officeDocument/2006/relationships/hyperlink" Target="https://my.zakupivli.pro/remote/dispatcher/state_contracting_view/8668121" TargetMode="External"/><Relationship Id="rId114" Type="http://schemas.openxmlformats.org/officeDocument/2006/relationships/hyperlink" Target="https://my.zakupivli.pro/remote/dispatcher/state_purchase_view/26075629" TargetMode="External"/><Relationship Id="rId119" Type="http://schemas.openxmlformats.org/officeDocument/2006/relationships/hyperlink" Target="https://my.zakupivli.pro/remote/dispatcher/state_contracting_view/11595441" TargetMode="External"/><Relationship Id="rId44" Type="http://schemas.openxmlformats.org/officeDocument/2006/relationships/hyperlink" Target="https://my.zakupivli.pro/remote/dispatcher/state_purchase_view/25805404" TargetMode="External"/><Relationship Id="rId60" Type="http://schemas.openxmlformats.org/officeDocument/2006/relationships/hyperlink" Target="https://my.zakupivli.pro/remote/dispatcher/state_contracting_view/10479262" TargetMode="External"/><Relationship Id="rId65" Type="http://schemas.openxmlformats.org/officeDocument/2006/relationships/hyperlink" Target="https://my.zakupivli.pro/remote/dispatcher/state_purchase_view/30833214" TargetMode="External"/><Relationship Id="rId81" Type="http://schemas.openxmlformats.org/officeDocument/2006/relationships/hyperlink" Target="https://my.zakupivli.pro/remote/dispatcher/state_purchase_view/24613987" TargetMode="External"/><Relationship Id="rId86" Type="http://schemas.openxmlformats.org/officeDocument/2006/relationships/hyperlink" Target="https://my.zakupivli.pro/remote/dispatcher/state_contracting_view/9788092" TargetMode="External"/><Relationship Id="rId130" Type="http://schemas.openxmlformats.org/officeDocument/2006/relationships/hyperlink" Target="https://my.zakupivli.pro/remote/dispatcher/state_contracting_view/7443177" TargetMode="External"/><Relationship Id="rId135" Type="http://schemas.openxmlformats.org/officeDocument/2006/relationships/hyperlink" Target="https://my.zakupivli.pro/remote/dispatcher/state_purchase_view/25740346" TargetMode="External"/><Relationship Id="rId151" Type="http://schemas.openxmlformats.org/officeDocument/2006/relationships/hyperlink" Target="https://my.zakupivli.pro/remote/dispatcher/state_contracting_view/11080166" TargetMode="External"/><Relationship Id="rId156" Type="http://schemas.openxmlformats.org/officeDocument/2006/relationships/hyperlink" Target="https://my.zakupivli.pro/remote/dispatcher/state_purchase_view/27268044" TargetMode="External"/><Relationship Id="rId177" Type="http://schemas.openxmlformats.org/officeDocument/2006/relationships/hyperlink" Target="https://my.zakupivli.pro/remote/dispatcher/state_contracting_view/11258432" TargetMode="External"/><Relationship Id="rId198" Type="http://schemas.openxmlformats.org/officeDocument/2006/relationships/hyperlink" Target="https://my.zakupivli.pro/remote/dispatcher/state_purchase_view/24836825" TargetMode="External"/><Relationship Id="rId172" Type="http://schemas.openxmlformats.org/officeDocument/2006/relationships/hyperlink" Target="https://my.zakupivli.pro/remote/dispatcher/state_purchase_view/31744396" TargetMode="External"/><Relationship Id="rId193" Type="http://schemas.openxmlformats.org/officeDocument/2006/relationships/hyperlink" Target="https://my.zakupivli.pro/remote/dispatcher/state_contracting_view/7663577" TargetMode="External"/><Relationship Id="rId202" Type="http://schemas.openxmlformats.org/officeDocument/2006/relationships/hyperlink" Target="https://my.zakupivli.pro/remote/dispatcher/state_purchase_view/28547511" TargetMode="External"/><Relationship Id="rId207" Type="http://schemas.openxmlformats.org/officeDocument/2006/relationships/hyperlink" Target="https://my.zakupivli.pro/remote/dispatcher/state_contracting_view/10275303" TargetMode="External"/><Relationship Id="rId13" Type="http://schemas.openxmlformats.org/officeDocument/2006/relationships/hyperlink" Target="https://my.zakupivli.pro/remote/dispatcher/state_contracting_view/11257126" TargetMode="External"/><Relationship Id="rId18" Type="http://schemas.openxmlformats.org/officeDocument/2006/relationships/hyperlink" Target="https://my.zakupivli.pro/remote/dispatcher/state_purchase_view/27134028" TargetMode="External"/><Relationship Id="rId39" Type="http://schemas.openxmlformats.org/officeDocument/2006/relationships/hyperlink" Target="https://my.zakupivli.pro/remote/dispatcher/state_contracting_view/7273468" TargetMode="External"/><Relationship Id="rId109" Type="http://schemas.openxmlformats.org/officeDocument/2006/relationships/hyperlink" Target="https://my.zakupivli.pro/remote/dispatcher/state_contracting_view/8833093" TargetMode="External"/><Relationship Id="rId34" Type="http://schemas.openxmlformats.org/officeDocument/2006/relationships/hyperlink" Target="https://my.zakupivli.pro/remote/dispatcher/state_purchase_view/33533284" TargetMode="External"/><Relationship Id="rId50" Type="http://schemas.openxmlformats.org/officeDocument/2006/relationships/hyperlink" Target="https://my.zakupivli.pro/remote/dispatcher/state_purchase_view/26383869" TargetMode="External"/><Relationship Id="rId55" Type="http://schemas.openxmlformats.org/officeDocument/2006/relationships/hyperlink" Target="https://my.zakupivli.pro/remote/dispatcher/state_purchase_view/32181030" TargetMode="External"/><Relationship Id="rId76" Type="http://schemas.openxmlformats.org/officeDocument/2006/relationships/hyperlink" Target="https://my.zakupivli.pro/remote/dispatcher/state_contracting_view/7948735" TargetMode="External"/><Relationship Id="rId97" Type="http://schemas.openxmlformats.org/officeDocument/2006/relationships/hyperlink" Target="https://my.zakupivli.pro/remote/dispatcher/state_contracting_view/11798057" TargetMode="External"/><Relationship Id="rId104" Type="http://schemas.openxmlformats.org/officeDocument/2006/relationships/hyperlink" Target="https://my.zakupivli.pro/remote/dispatcher/state_purchase_view/33460263" TargetMode="External"/><Relationship Id="rId120" Type="http://schemas.openxmlformats.org/officeDocument/2006/relationships/hyperlink" Target="https://my.zakupivli.pro/remote/dispatcher/state_purchase_view/22869860" TargetMode="External"/><Relationship Id="rId125" Type="http://schemas.openxmlformats.org/officeDocument/2006/relationships/hyperlink" Target="https://my.zakupivli.pro/remote/dispatcher/state_purchase_view/32141272" TargetMode="External"/><Relationship Id="rId141" Type="http://schemas.openxmlformats.org/officeDocument/2006/relationships/hyperlink" Target="https://my.zakupivli.pro/remote/dispatcher/state_contracting_view/9083954" TargetMode="External"/><Relationship Id="rId146" Type="http://schemas.openxmlformats.org/officeDocument/2006/relationships/hyperlink" Target="https://my.zakupivli.pro/remote/dispatcher/state_purchase_view/32394904" TargetMode="External"/><Relationship Id="rId167" Type="http://schemas.openxmlformats.org/officeDocument/2006/relationships/hyperlink" Target="https://my.zakupivli.pro/remote/dispatcher/state_contracting_view/10572650" TargetMode="External"/><Relationship Id="rId188" Type="http://schemas.openxmlformats.org/officeDocument/2006/relationships/hyperlink" Target="https://my.zakupivli.pro/remote/dispatcher/state_purchase_view/24493374" TargetMode="External"/><Relationship Id="rId7" Type="http://schemas.openxmlformats.org/officeDocument/2006/relationships/hyperlink" Target="https://my.zakupivli.pro/remote/dispatcher/state_contracting_view/10775438" TargetMode="External"/><Relationship Id="rId71" Type="http://schemas.openxmlformats.org/officeDocument/2006/relationships/hyperlink" Target="https://my.zakupivli.pro/remote/dispatcher/state_purchase_view/23563857" TargetMode="External"/><Relationship Id="rId92" Type="http://schemas.openxmlformats.org/officeDocument/2006/relationships/hyperlink" Target="https://my.zakupivli.pro/remote/dispatcher/state_contracting_view/11600590" TargetMode="External"/><Relationship Id="rId162" Type="http://schemas.openxmlformats.org/officeDocument/2006/relationships/hyperlink" Target="https://my.zakupivli.pro/remote/dispatcher/state_purchase_view/28252909" TargetMode="External"/><Relationship Id="rId183" Type="http://schemas.openxmlformats.org/officeDocument/2006/relationships/hyperlink" Target="https://my.zakupivli.pro/remote/dispatcher/state_contracting_view/8959449" TargetMode="External"/><Relationship Id="rId213" Type="http://schemas.openxmlformats.org/officeDocument/2006/relationships/hyperlink" Target="https://my.zakupivli.pro/remote/dispatcher/state_contracting_view/10922354" TargetMode="External"/><Relationship Id="rId2" Type="http://schemas.openxmlformats.org/officeDocument/2006/relationships/hyperlink" Target="https://my.zakupivli.pro/remote/dispatcher/state_purchase_view/26448496" TargetMode="External"/><Relationship Id="rId29" Type="http://schemas.openxmlformats.org/officeDocument/2006/relationships/hyperlink" Target="https://my.zakupivli.pro/remote/dispatcher/state_contracting_view/10775818" TargetMode="External"/><Relationship Id="rId24" Type="http://schemas.openxmlformats.org/officeDocument/2006/relationships/hyperlink" Target="https://my.zakupivli.pro/remote/dispatcher/state_purchase_view/26464307" TargetMode="External"/><Relationship Id="rId40" Type="http://schemas.openxmlformats.org/officeDocument/2006/relationships/hyperlink" Target="https://my.zakupivli.pro/remote/dispatcher/state_purchase_view/23076040" TargetMode="External"/><Relationship Id="rId45" Type="http://schemas.openxmlformats.org/officeDocument/2006/relationships/hyperlink" Target="https://my.zakupivli.pro/remote/dispatcher/state_contracting_view/8680213" TargetMode="External"/><Relationship Id="rId66" Type="http://schemas.openxmlformats.org/officeDocument/2006/relationships/hyperlink" Target="https://my.zakupivli.pro/remote/dispatcher/state_contracting_view/11279975" TargetMode="External"/><Relationship Id="rId87" Type="http://schemas.openxmlformats.org/officeDocument/2006/relationships/hyperlink" Target="https://my.zakupivli.pro/remote/dispatcher/state_purchase_view/30461494" TargetMode="External"/><Relationship Id="rId110" Type="http://schemas.openxmlformats.org/officeDocument/2006/relationships/hyperlink" Target="https://my.zakupivli.pro/remote/dispatcher/state_purchase_view/26052740" TargetMode="External"/><Relationship Id="rId115" Type="http://schemas.openxmlformats.org/officeDocument/2006/relationships/hyperlink" Target="https://my.zakupivli.pro/remote/dispatcher/state_contracting_view/8898872" TargetMode="External"/><Relationship Id="rId131" Type="http://schemas.openxmlformats.org/officeDocument/2006/relationships/hyperlink" Target="https://my.zakupivli.pro/remote/dispatcher/state_purchase_view/23749683" TargetMode="External"/><Relationship Id="rId136" Type="http://schemas.openxmlformats.org/officeDocument/2006/relationships/hyperlink" Target="https://my.zakupivli.pro/remote/dispatcher/state_contracting_view/8492406" TargetMode="External"/><Relationship Id="rId157" Type="http://schemas.openxmlformats.org/officeDocument/2006/relationships/hyperlink" Target="https://my.zakupivli.pro/remote/dispatcher/state_contracting_view/9457609" TargetMode="External"/><Relationship Id="rId178" Type="http://schemas.openxmlformats.org/officeDocument/2006/relationships/hyperlink" Target="https://my.zakupivli.pro/remote/dispatcher/state_purchase_view/24788557" TargetMode="External"/><Relationship Id="rId61" Type="http://schemas.openxmlformats.org/officeDocument/2006/relationships/hyperlink" Target="https://my.zakupivli.pro/remote/dispatcher/state_purchase_view/29960147" TargetMode="External"/><Relationship Id="rId82" Type="http://schemas.openxmlformats.org/officeDocument/2006/relationships/hyperlink" Target="https://my.zakupivli.pro/remote/dispatcher/state_contracting_view/8297168" TargetMode="External"/><Relationship Id="rId152" Type="http://schemas.openxmlformats.org/officeDocument/2006/relationships/hyperlink" Target="https://my.zakupivli.pro/remote/dispatcher/state_purchase_view/30570457" TargetMode="External"/><Relationship Id="rId173" Type="http://schemas.openxmlformats.org/officeDocument/2006/relationships/hyperlink" Target="https://my.zakupivli.pro/remote/dispatcher/state_contracting_view/11638849" TargetMode="External"/><Relationship Id="rId194" Type="http://schemas.openxmlformats.org/officeDocument/2006/relationships/hyperlink" Target="https://my.zakupivli.pro/remote/dispatcher/state_purchase_view/23501878" TargetMode="External"/><Relationship Id="rId199" Type="http://schemas.openxmlformats.org/officeDocument/2006/relationships/hyperlink" Target="https://my.zakupivli.pro/remote/dispatcher/state_contracting_view/8058413" TargetMode="External"/><Relationship Id="rId203" Type="http://schemas.openxmlformats.org/officeDocument/2006/relationships/hyperlink" Target="https://my.zakupivli.pro/remote/dispatcher/state_contracting_view/10034078" TargetMode="External"/><Relationship Id="rId208" Type="http://schemas.openxmlformats.org/officeDocument/2006/relationships/hyperlink" Target="https://my.zakupivli.pro/remote/dispatcher/state_purchase_view/30022833" TargetMode="External"/><Relationship Id="rId19" Type="http://schemas.openxmlformats.org/officeDocument/2006/relationships/hyperlink" Target="https://my.zakupivli.pro/remote/dispatcher/state_contracting_view/9154813" TargetMode="External"/><Relationship Id="rId14" Type="http://schemas.openxmlformats.org/officeDocument/2006/relationships/hyperlink" Target="https://my.zakupivli.pro/remote/dispatcher/state_purchase_view/24300662" TargetMode="External"/><Relationship Id="rId30" Type="http://schemas.openxmlformats.org/officeDocument/2006/relationships/hyperlink" Target="https://my.zakupivli.pro/remote/dispatcher/state_purchase_view/30574663" TargetMode="External"/><Relationship Id="rId35" Type="http://schemas.openxmlformats.org/officeDocument/2006/relationships/hyperlink" Target="https://my.zakupivli.pro/remote/dispatcher/state_contracting_view/12144982" TargetMode="External"/><Relationship Id="rId56" Type="http://schemas.openxmlformats.org/officeDocument/2006/relationships/hyperlink" Target="https://my.zakupivli.pro/remote/dispatcher/state_contracting_view/11503661" TargetMode="External"/><Relationship Id="rId77" Type="http://schemas.openxmlformats.org/officeDocument/2006/relationships/hyperlink" Target="https://my.zakupivli.pro/remote/dispatcher/state_purchase_view/24257415" TargetMode="External"/><Relationship Id="rId100" Type="http://schemas.openxmlformats.org/officeDocument/2006/relationships/hyperlink" Target="https://my.zakupivli.pro/remote/dispatcher/state_purchase_view/30700851" TargetMode="External"/><Relationship Id="rId105" Type="http://schemas.openxmlformats.org/officeDocument/2006/relationships/hyperlink" Target="https://my.zakupivli.pro/remote/dispatcher/state_contracting_view/12109826" TargetMode="External"/><Relationship Id="rId126" Type="http://schemas.openxmlformats.org/officeDocument/2006/relationships/hyperlink" Target="https://my.zakupivli.pro/remote/dispatcher/state_contracting_view/11808069" TargetMode="External"/><Relationship Id="rId147" Type="http://schemas.openxmlformats.org/officeDocument/2006/relationships/hyperlink" Target="https://my.zakupivli.pro/remote/dispatcher/state_contracting_view/11602300" TargetMode="External"/><Relationship Id="rId168" Type="http://schemas.openxmlformats.org/officeDocument/2006/relationships/hyperlink" Target="https://my.zakupivli.pro/remote/dispatcher/state_purchase_view/31771838" TargetMode="External"/><Relationship Id="rId8" Type="http://schemas.openxmlformats.org/officeDocument/2006/relationships/hyperlink" Target="https://my.zakupivli.pro/remote/dispatcher/state_purchase_view/30084774" TargetMode="External"/><Relationship Id="rId51" Type="http://schemas.openxmlformats.org/officeDocument/2006/relationships/hyperlink" Target="https://my.zakupivli.pro/remote/dispatcher/state_purchase_lot_view/656327" TargetMode="External"/><Relationship Id="rId72" Type="http://schemas.openxmlformats.org/officeDocument/2006/relationships/hyperlink" Target="https://my.zakupivli.pro/remote/dispatcher/state_contracting_view/7466969" TargetMode="External"/><Relationship Id="rId93" Type="http://schemas.openxmlformats.org/officeDocument/2006/relationships/hyperlink" Target="https://my.zakupivli.pro/remote/dispatcher/state_purchase_view/31725451" TargetMode="External"/><Relationship Id="rId98" Type="http://schemas.openxmlformats.org/officeDocument/2006/relationships/hyperlink" Target="https://my.zakupivli.pro/remote/dispatcher/state_purchase_view/29808221" TargetMode="External"/><Relationship Id="rId121" Type="http://schemas.openxmlformats.org/officeDocument/2006/relationships/hyperlink" Target="https://my.zakupivli.pro/remote/dispatcher/state_contracting_view/7248154" TargetMode="External"/><Relationship Id="rId142" Type="http://schemas.openxmlformats.org/officeDocument/2006/relationships/hyperlink" Target="https://my.zakupivli.pro/remote/dispatcher/state_purchase_view/27131599" TargetMode="External"/><Relationship Id="rId163" Type="http://schemas.openxmlformats.org/officeDocument/2006/relationships/hyperlink" Target="https://my.zakupivli.pro/remote/dispatcher/state_contracting_view/9686060" TargetMode="External"/><Relationship Id="rId184" Type="http://schemas.openxmlformats.org/officeDocument/2006/relationships/hyperlink" Target="https://my.zakupivli.pro/remote/dispatcher/state_purchase_view/33410632" TargetMode="External"/><Relationship Id="rId189" Type="http://schemas.openxmlformats.org/officeDocument/2006/relationships/hyperlink" Target="https://my.zakupivli.pro/remote/dispatcher/state_contracting_view/7908581" TargetMode="External"/><Relationship Id="rId3" Type="http://schemas.openxmlformats.org/officeDocument/2006/relationships/hyperlink" Target="https://my.zakupivli.pro/remote/dispatcher/state_contracting_view/8830206" TargetMode="External"/><Relationship Id="rId214" Type="http://schemas.openxmlformats.org/officeDocument/2006/relationships/hyperlink" Target="https://my.zakupivli.pro/remote/dispatcher/state_purchase_view/25080442" TargetMode="External"/><Relationship Id="rId25" Type="http://schemas.openxmlformats.org/officeDocument/2006/relationships/hyperlink" Target="https://my.zakupivli.pro/remote/dispatcher/state_contracting_view/8838214" TargetMode="External"/><Relationship Id="rId46" Type="http://schemas.openxmlformats.org/officeDocument/2006/relationships/hyperlink" Target="https://my.zakupivli.pro/remote/dispatcher/state_purchase_view/26307662" TargetMode="External"/><Relationship Id="rId67" Type="http://schemas.openxmlformats.org/officeDocument/2006/relationships/hyperlink" Target="https://my.zakupivli.pro/remote/dispatcher/state_purchase_view/30734405" TargetMode="External"/><Relationship Id="rId116" Type="http://schemas.openxmlformats.org/officeDocument/2006/relationships/hyperlink" Target="https://my.zakupivli.pro/remote/dispatcher/state_purchase_view/26585703" TargetMode="External"/><Relationship Id="rId137" Type="http://schemas.openxmlformats.org/officeDocument/2006/relationships/hyperlink" Target="https://my.zakupivli.pro/remote/dispatcher/state_purchase_view/25744539" TargetMode="External"/><Relationship Id="rId158" Type="http://schemas.openxmlformats.org/officeDocument/2006/relationships/hyperlink" Target="https://my.zakupivli.pro/remote/dispatcher/state_purchase_view/28484872" TargetMode="External"/><Relationship Id="rId20" Type="http://schemas.openxmlformats.org/officeDocument/2006/relationships/hyperlink" Target="https://my.zakupivli.pro/remote/dispatcher/state_purchase_view/26539423" TargetMode="External"/><Relationship Id="rId41" Type="http://schemas.openxmlformats.org/officeDocument/2006/relationships/hyperlink" Target="https://my.zakupivli.pro/remote/dispatcher/state_contracting_view/7470911" TargetMode="External"/><Relationship Id="rId62" Type="http://schemas.openxmlformats.org/officeDocument/2006/relationships/hyperlink" Target="https://my.zakupivli.pro/remote/dispatcher/state_contracting_view/10483416" TargetMode="External"/><Relationship Id="rId83" Type="http://schemas.openxmlformats.org/officeDocument/2006/relationships/hyperlink" Target="https://my.zakupivli.pro/remote/dispatcher/state_purchase_view/28466916" TargetMode="External"/><Relationship Id="rId88" Type="http://schemas.openxmlformats.org/officeDocument/2006/relationships/hyperlink" Target="https://my.zakupivli.pro/remote/dispatcher/state_contracting_view/10714729" TargetMode="External"/><Relationship Id="rId111" Type="http://schemas.openxmlformats.org/officeDocument/2006/relationships/hyperlink" Target="https://my.zakupivli.pro/remote/dispatcher/state_contracting_view/9056142" TargetMode="External"/><Relationship Id="rId132" Type="http://schemas.openxmlformats.org/officeDocument/2006/relationships/hyperlink" Target="https://my.zakupivli.pro/remote/dispatcher/state_contracting_view/7549092" TargetMode="External"/><Relationship Id="rId153" Type="http://schemas.openxmlformats.org/officeDocument/2006/relationships/hyperlink" Target="https://my.zakupivli.pro/remote/dispatcher/state_contracting_view/10775526" TargetMode="External"/><Relationship Id="rId174" Type="http://schemas.openxmlformats.org/officeDocument/2006/relationships/hyperlink" Target="https://my.zakupivli.pro/remote/dispatcher/state_purchase_view/32553492" TargetMode="External"/><Relationship Id="rId179" Type="http://schemas.openxmlformats.org/officeDocument/2006/relationships/hyperlink" Target="https://my.zakupivli.pro/remote/dispatcher/state_contracting_view/8035516" TargetMode="External"/><Relationship Id="rId195" Type="http://schemas.openxmlformats.org/officeDocument/2006/relationships/hyperlink" Target="https://my.zakupivli.pro/remote/dispatcher/state_contracting_view/7442334" TargetMode="External"/><Relationship Id="rId209" Type="http://schemas.openxmlformats.org/officeDocument/2006/relationships/hyperlink" Target="https://my.zakupivli.pro/remote/dispatcher/state_contracting_view/10737883" TargetMode="External"/><Relationship Id="rId190" Type="http://schemas.openxmlformats.org/officeDocument/2006/relationships/hyperlink" Target="https://my.zakupivli.pro/remote/dispatcher/state_purchase_view/23576756" TargetMode="External"/><Relationship Id="rId204" Type="http://schemas.openxmlformats.org/officeDocument/2006/relationships/hyperlink" Target="https://my.zakupivli.pro/remote/dispatcher/state_purchase_view/28771352" TargetMode="External"/><Relationship Id="rId15" Type="http://schemas.openxmlformats.org/officeDocument/2006/relationships/hyperlink" Target="https://my.zakupivli.pro/remote/dispatcher/state_contracting_view/7808014" TargetMode="External"/><Relationship Id="rId36" Type="http://schemas.openxmlformats.org/officeDocument/2006/relationships/hyperlink" Target="https://my.zakupivli.pro/remote/dispatcher/state_purchase_view/30809489" TargetMode="External"/><Relationship Id="rId57" Type="http://schemas.openxmlformats.org/officeDocument/2006/relationships/hyperlink" Target="https://my.zakupivli.pro/remote/dispatcher/state_purchase_view/32358796" TargetMode="External"/><Relationship Id="rId106" Type="http://schemas.openxmlformats.org/officeDocument/2006/relationships/hyperlink" Target="https://my.zakupivli.pro/remote/dispatcher/state_purchase_view/26461156" TargetMode="External"/><Relationship Id="rId127" Type="http://schemas.openxmlformats.org/officeDocument/2006/relationships/hyperlink" Target="https://my.zakupivli.pro/remote/dispatcher/state_purchase_view/22441235" TargetMode="External"/><Relationship Id="rId10" Type="http://schemas.openxmlformats.org/officeDocument/2006/relationships/hyperlink" Target="https://my.zakupivli.pro/remote/dispatcher/state_purchase_view/30574342" TargetMode="External"/><Relationship Id="rId31" Type="http://schemas.openxmlformats.org/officeDocument/2006/relationships/hyperlink" Target="https://my.zakupivli.pro/remote/dispatcher/state_contracting_view/10775885" TargetMode="External"/><Relationship Id="rId52" Type="http://schemas.openxmlformats.org/officeDocument/2006/relationships/hyperlink" Target="https://my.zakupivli.pro/remote/dispatcher/state_contracting_view/9132894" TargetMode="External"/><Relationship Id="rId73" Type="http://schemas.openxmlformats.org/officeDocument/2006/relationships/hyperlink" Target="https://my.zakupivli.pro/remote/dispatcher/state_purchase_view/26449820" TargetMode="External"/><Relationship Id="rId78" Type="http://schemas.openxmlformats.org/officeDocument/2006/relationships/hyperlink" Target="https://my.zakupivli.pro/remote/dispatcher/state_contracting_view/8134053" TargetMode="External"/><Relationship Id="rId94" Type="http://schemas.openxmlformats.org/officeDocument/2006/relationships/hyperlink" Target="https://my.zakupivli.pro/remote/dispatcher/state_contracting_view/11619374" TargetMode="External"/><Relationship Id="rId99" Type="http://schemas.openxmlformats.org/officeDocument/2006/relationships/hyperlink" Target="https://my.zakupivli.pro/remote/dispatcher/state_contracting_view/10682554" TargetMode="External"/><Relationship Id="rId101" Type="http://schemas.openxmlformats.org/officeDocument/2006/relationships/hyperlink" Target="https://my.zakupivli.pro/remote/dispatcher/state_contracting_view/10833808" TargetMode="External"/><Relationship Id="rId122" Type="http://schemas.openxmlformats.org/officeDocument/2006/relationships/hyperlink" Target="https://my.zakupivli.pro/remote/dispatcher/state_purchase_view/31189130" TargetMode="External"/><Relationship Id="rId143" Type="http://schemas.openxmlformats.org/officeDocument/2006/relationships/hyperlink" Target="https://my.zakupivli.pro/remote/dispatcher/state_contracting_view/9154621" TargetMode="External"/><Relationship Id="rId148" Type="http://schemas.openxmlformats.org/officeDocument/2006/relationships/hyperlink" Target="https://my.zakupivli.pro/remote/dispatcher/state_purchase_view/31452068" TargetMode="External"/><Relationship Id="rId164" Type="http://schemas.openxmlformats.org/officeDocument/2006/relationships/hyperlink" Target="https://my.zakupivli.pro/remote/dispatcher/state_purchase_view/29844178" TargetMode="External"/><Relationship Id="rId169" Type="http://schemas.openxmlformats.org/officeDocument/2006/relationships/hyperlink" Target="https://my.zakupivli.pro/remote/dispatcher/state_contracting_view/11315468" TargetMode="External"/><Relationship Id="rId185" Type="http://schemas.openxmlformats.org/officeDocument/2006/relationships/hyperlink" Target="https://my.zakupivli.pro/remote/dispatcher/state_contracting_view/12109934" TargetMode="External"/><Relationship Id="rId4" Type="http://schemas.openxmlformats.org/officeDocument/2006/relationships/hyperlink" Target="https://my.zakupivli.pro/remote/dispatcher/state_purchase_view/29094997" TargetMode="External"/><Relationship Id="rId9" Type="http://schemas.openxmlformats.org/officeDocument/2006/relationships/hyperlink" Target="https://my.zakupivli.pro/remote/dispatcher/state_contracting_view/10772011" TargetMode="External"/><Relationship Id="rId180" Type="http://schemas.openxmlformats.org/officeDocument/2006/relationships/hyperlink" Target="https://my.zakupivli.pro/remote/dispatcher/state_purchase_view/26676070" TargetMode="External"/><Relationship Id="rId210" Type="http://schemas.openxmlformats.org/officeDocument/2006/relationships/hyperlink" Target="https://my.zakupivli.pro/remote/dispatcher/state_purchase_view/31858452" TargetMode="External"/><Relationship Id="rId215" Type="http://schemas.openxmlformats.org/officeDocument/2006/relationships/hyperlink" Target="https://my.zakupivli.pro/remote/dispatcher/state_contracting_view/8314259" TargetMode="External"/><Relationship Id="rId26" Type="http://schemas.openxmlformats.org/officeDocument/2006/relationships/hyperlink" Target="https://my.zakupivli.pro/remote/dispatcher/state_purchase_view/32927060" TargetMode="External"/><Relationship Id="rId47" Type="http://schemas.openxmlformats.org/officeDocument/2006/relationships/hyperlink" Target="https://my.zakupivli.pro/remote/dispatcher/state_contracting_view/8763135" TargetMode="External"/><Relationship Id="rId68" Type="http://schemas.openxmlformats.org/officeDocument/2006/relationships/hyperlink" Target="https://my.zakupivli.pro/remote/dispatcher/state_contracting_view/11280604" TargetMode="External"/><Relationship Id="rId89" Type="http://schemas.openxmlformats.org/officeDocument/2006/relationships/hyperlink" Target="https://my.zakupivli.pro/remote/dispatcher/state_purchase_view/31261653" TargetMode="External"/><Relationship Id="rId112" Type="http://schemas.openxmlformats.org/officeDocument/2006/relationships/hyperlink" Target="https://my.zakupivli.pro/remote/dispatcher/state_purchase_view/28398246" TargetMode="External"/><Relationship Id="rId133" Type="http://schemas.openxmlformats.org/officeDocument/2006/relationships/hyperlink" Target="https://my.zakupivli.pro/remote/dispatcher/state_purchase_view/24932722" TargetMode="External"/><Relationship Id="rId154" Type="http://schemas.openxmlformats.org/officeDocument/2006/relationships/hyperlink" Target="https://my.zakupivli.pro/remote/dispatcher/state_purchase_view/30570469" TargetMode="External"/><Relationship Id="rId175" Type="http://schemas.openxmlformats.org/officeDocument/2006/relationships/hyperlink" Target="https://my.zakupivli.pro/remote/dispatcher/state_contracting_view/11682548" TargetMode="External"/><Relationship Id="rId196" Type="http://schemas.openxmlformats.org/officeDocument/2006/relationships/hyperlink" Target="https://my.zakupivli.pro/remote/dispatcher/state_purchase_view/22243901" TargetMode="External"/><Relationship Id="rId200" Type="http://schemas.openxmlformats.org/officeDocument/2006/relationships/hyperlink" Target="https://my.zakupivli.pro/remote/dispatcher/state_purchase_view/24827013" TargetMode="External"/><Relationship Id="rId16" Type="http://schemas.openxmlformats.org/officeDocument/2006/relationships/hyperlink" Target="https://my.zakupivli.pro/remote/dispatcher/state_purchase_view/23608546" TargetMode="External"/><Relationship Id="rId37" Type="http://schemas.openxmlformats.org/officeDocument/2006/relationships/hyperlink" Target="https://my.zakupivli.pro/remote/dispatcher/state_contracting_view/11281755" TargetMode="External"/><Relationship Id="rId58" Type="http://schemas.openxmlformats.org/officeDocument/2006/relationships/hyperlink" Target="https://my.zakupivli.pro/remote/dispatcher/state_contracting_view/11837583" TargetMode="External"/><Relationship Id="rId79" Type="http://schemas.openxmlformats.org/officeDocument/2006/relationships/hyperlink" Target="https://my.zakupivli.pro/remote/dispatcher/state_purchase_view/24150188" TargetMode="External"/><Relationship Id="rId102" Type="http://schemas.openxmlformats.org/officeDocument/2006/relationships/hyperlink" Target="https://my.zakupivli.pro/remote/dispatcher/state_purchase_view/30462765" TargetMode="External"/><Relationship Id="rId123" Type="http://schemas.openxmlformats.org/officeDocument/2006/relationships/hyperlink" Target="https://my.zakupivli.pro/remote/dispatcher/state_purchase_lot_view/701309" TargetMode="External"/><Relationship Id="rId144" Type="http://schemas.openxmlformats.org/officeDocument/2006/relationships/hyperlink" Target="https://my.zakupivli.pro/remote/dispatcher/state_purchase_view/3297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topLeftCell="F1" workbookViewId="0">
      <pane ySplit="4" topLeftCell="A5" activePane="bottomLeft" state="frozen"/>
      <selection pane="bottomLeft" activeCell="A111" sqref="A111:XFD111"/>
    </sheetView>
  </sheetViews>
  <sheetFormatPr defaultColWidth="11.42578125" defaultRowHeight="15" x14ac:dyDescent="0.2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 x14ac:dyDescent="0.25">
      <c r="A1" s="1" t="s">
        <v>538</v>
      </c>
    </row>
    <row r="2" spans="1:16" x14ac:dyDescent="0.25">
      <c r="A2" s="2" t="s">
        <v>337</v>
      </c>
    </row>
    <row r="4" spans="1:16" ht="39" x14ac:dyDescent="0.25">
      <c r="A4" s="3" t="s">
        <v>541</v>
      </c>
      <c r="B4" s="3" t="s">
        <v>340</v>
      </c>
      <c r="C4" s="3" t="s">
        <v>341</v>
      </c>
      <c r="D4" s="3" t="s">
        <v>298</v>
      </c>
      <c r="E4" s="3" t="s">
        <v>339</v>
      </c>
      <c r="F4" s="3" t="s">
        <v>507</v>
      </c>
      <c r="G4" s="3" t="s">
        <v>462</v>
      </c>
      <c r="H4" s="3" t="s">
        <v>381</v>
      </c>
      <c r="I4" s="3" t="s">
        <v>504</v>
      </c>
      <c r="J4" s="3" t="s">
        <v>419</v>
      </c>
      <c r="K4" s="3" t="s">
        <v>338</v>
      </c>
      <c r="L4" s="3" t="s">
        <v>408</v>
      </c>
      <c r="M4" s="3" t="s">
        <v>478</v>
      </c>
      <c r="N4" s="3" t="s">
        <v>362</v>
      </c>
      <c r="O4" s="3" t="s">
        <v>361</v>
      </c>
      <c r="P4" s="3" t="s">
        <v>475</v>
      </c>
    </row>
    <row r="5" spans="1:16" x14ac:dyDescent="0.25">
      <c r="A5" s="4">
        <v>1</v>
      </c>
      <c r="B5" s="2" t="str">
        <f>HYPERLINK("https://my.zakupivli.pro/remote/dispatcher/state_purchase_view/26448496", "UA-2021-05-12-004125-b")</f>
        <v>UA-2021-05-12-004125-b</v>
      </c>
      <c r="C5" s="2" t="s">
        <v>407</v>
      </c>
      <c r="D5" s="2" t="str">
        <f>HYPERLINK("https://my.zakupivli.pro/remote/dispatcher/state_contracting_view/8830206", "UA-2021-05-12-004125-b-b1")</f>
        <v>UA-2021-05-12-004125-b-b1</v>
      </c>
      <c r="E5" s="1" t="s">
        <v>271</v>
      </c>
      <c r="F5" s="1" t="s">
        <v>389</v>
      </c>
      <c r="G5" s="1" t="s">
        <v>389</v>
      </c>
      <c r="H5" s="1" t="s">
        <v>161</v>
      </c>
      <c r="I5" s="1" t="s">
        <v>368</v>
      </c>
      <c r="J5" s="1" t="s">
        <v>490</v>
      </c>
      <c r="K5" s="1" t="s">
        <v>128</v>
      </c>
      <c r="L5" s="1" t="s">
        <v>21</v>
      </c>
      <c r="M5" s="5">
        <v>965.13</v>
      </c>
      <c r="N5" s="6">
        <v>44328</v>
      </c>
      <c r="O5" s="6">
        <v>44561</v>
      </c>
      <c r="P5" s="1" t="s">
        <v>539</v>
      </c>
    </row>
    <row r="6" spans="1:16" x14ac:dyDescent="0.25">
      <c r="A6" s="4">
        <v>2</v>
      </c>
      <c r="B6" s="2" t="str">
        <f>HYPERLINK("https://my.zakupivli.pro/remote/dispatcher/state_purchase_view/29094997", "UA-2021-08-17-007887-a")</f>
        <v>UA-2021-08-17-007887-a</v>
      </c>
      <c r="C6" s="2" t="s">
        <v>407</v>
      </c>
      <c r="D6" s="2" t="str">
        <f>HYPERLINK("https://my.zakupivli.pro/remote/dispatcher/state_contracting_view/10493503", "UA-2021-08-17-007887-a-c1")</f>
        <v>UA-2021-08-17-007887-a-c1</v>
      </c>
      <c r="E6" s="1" t="s">
        <v>233</v>
      </c>
      <c r="F6" s="1" t="s">
        <v>446</v>
      </c>
      <c r="G6" s="1" t="s">
        <v>446</v>
      </c>
      <c r="H6" s="1" t="s">
        <v>259</v>
      </c>
      <c r="I6" s="1" t="s">
        <v>474</v>
      </c>
      <c r="J6" s="1" t="s">
        <v>511</v>
      </c>
      <c r="K6" s="1" t="s">
        <v>93</v>
      </c>
      <c r="L6" s="1" t="s">
        <v>154</v>
      </c>
      <c r="M6" s="5">
        <v>175130</v>
      </c>
      <c r="N6" s="6">
        <v>44456</v>
      </c>
      <c r="O6" s="6">
        <v>44561</v>
      </c>
      <c r="P6" s="1" t="s">
        <v>540</v>
      </c>
    </row>
    <row r="7" spans="1:16" x14ac:dyDescent="0.25">
      <c r="A7" s="4">
        <v>3</v>
      </c>
      <c r="B7" s="2" t="str">
        <f>HYPERLINK("https://my.zakupivli.pro/remote/dispatcher/state_purchase_view/30568592", "UA-2021-10-07-004332-b")</f>
        <v>UA-2021-10-07-004332-b</v>
      </c>
      <c r="C7" s="2" t="s">
        <v>407</v>
      </c>
      <c r="D7" s="2" t="str">
        <f>HYPERLINK("https://my.zakupivli.pro/remote/dispatcher/state_contracting_view/10775438", "UA-2021-10-07-004332-b-b1")</f>
        <v>UA-2021-10-07-004332-b-b1</v>
      </c>
      <c r="E7" s="1" t="s">
        <v>335</v>
      </c>
      <c r="F7" s="1" t="s">
        <v>447</v>
      </c>
      <c r="G7" s="1" t="s">
        <v>447</v>
      </c>
      <c r="H7" s="1" t="s">
        <v>264</v>
      </c>
      <c r="I7" s="1" t="s">
        <v>368</v>
      </c>
      <c r="J7" s="1" t="s">
        <v>530</v>
      </c>
      <c r="K7" s="1" t="s">
        <v>95</v>
      </c>
      <c r="L7" s="1" t="s">
        <v>179</v>
      </c>
      <c r="M7" s="5">
        <v>2995</v>
      </c>
      <c r="N7" s="6">
        <v>44475</v>
      </c>
      <c r="O7" s="6">
        <v>44561</v>
      </c>
      <c r="P7" s="1" t="s">
        <v>539</v>
      </c>
    </row>
    <row r="8" spans="1:16" x14ac:dyDescent="0.25">
      <c r="A8" s="4">
        <v>4</v>
      </c>
      <c r="B8" s="2" t="str">
        <f>HYPERLINK("https://my.zakupivli.pro/remote/dispatcher/state_purchase_view/30084774", "UA-2021-09-21-012993-b")</f>
        <v>UA-2021-09-21-012993-b</v>
      </c>
      <c r="C8" s="2" t="s">
        <v>407</v>
      </c>
      <c r="D8" s="2" t="str">
        <f>HYPERLINK("https://my.zakupivli.pro/remote/dispatcher/state_contracting_view/10772011", "UA-2021-09-21-012993-b-b1")</f>
        <v>UA-2021-09-21-012993-b-b1</v>
      </c>
      <c r="E8" s="1" t="s">
        <v>167</v>
      </c>
      <c r="F8" s="1" t="s">
        <v>502</v>
      </c>
      <c r="G8" s="1" t="s">
        <v>502</v>
      </c>
      <c r="H8" s="1" t="s">
        <v>226</v>
      </c>
      <c r="I8" s="1" t="s">
        <v>474</v>
      </c>
      <c r="J8" s="1" t="s">
        <v>521</v>
      </c>
      <c r="K8" s="1" t="s">
        <v>120</v>
      </c>
      <c r="L8" s="1" t="s">
        <v>189</v>
      </c>
      <c r="M8" s="5">
        <v>19741</v>
      </c>
      <c r="N8" s="6">
        <v>44476</v>
      </c>
      <c r="O8" s="6">
        <v>44561</v>
      </c>
      <c r="P8" s="1" t="s">
        <v>539</v>
      </c>
    </row>
    <row r="9" spans="1:16" x14ac:dyDescent="0.25">
      <c r="A9" s="4">
        <v>5</v>
      </c>
      <c r="B9" s="2" t="str">
        <f>HYPERLINK("https://my.zakupivli.pro/remote/dispatcher/state_purchase_view/30574342", "UA-2021-10-07-005839-b")</f>
        <v>UA-2021-10-07-005839-b</v>
      </c>
      <c r="C9" s="2" t="s">
        <v>407</v>
      </c>
      <c r="D9" s="2" t="str">
        <f>HYPERLINK("https://my.zakupivli.pro/remote/dispatcher/state_contracting_view/10775919", "UA-2021-10-07-005839-b-b1")</f>
        <v>UA-2021-10-07-005839-b-b1</v>
      </c>
      <c r="E9" s="1" t="s">
        <v>23</v>
      </c>
      <c r="F9" s="1" t="s">
        <v>402</v>
      </c>
      <c r="G9" s="1" t="s">
        <v>402</v>
      </c>
      <c r="H9" s="1" t="s">
        <v>150</v>
      </c>
      <c r="I9" s="1" t="s">
        <v>368</v>
      </c>
      <c r="J9" s="1" t="s">
        <v>529</v>
      </c>
      <c r="K9" s="1" t="s">
        <v>96</v>
      </c>
      <c r="L9" s="1" t="s">
        <v>183</v>
      </c>
      <c r="M9" s="5">
        <v>2800</v>
      </c>
      <c r="N9" s="6">
        <v>44475</v>
      </c>
      <c r="O9" s="6">
        <v>44561</v>
      </c>
      <c r="P9" s="1" t="s">
        <v>539</v>
      </c>
    </row>
    <row r="10" spans="1:16" x14ac:dyDescent="0.25">
      <c r="A10" s="4">
        <v>6</v>
      </c>
      <c r="B10" s="2" t="str">
        <f>HYPERLINK("https://my.zakupivli.pro/remote/dispatcher/state_purchase_view/31644380", "UA-2021-11-10-014351-a")</f>
        <v>UA-2021-11-10-014351-a</v>
      </c>
      <c r="C10" s="2" t="s">
        <v>407</v>
      </c>
      <c r="D10" s="2" t="str">
        <f>HYPERLINK("https://my.zakupivli.pro/remote/dispatcher/state_contracting_view/11257126", "UA-2021-11-10-014351-a-a1")</f>
        <v>UA-2021-11-10-014351-a-a1</v>
      </c>
      <c r="E10" s="1" t="s">
        <v>323</v>
      </c>
      <c r="F10" s="1" t="s">
        <v>456</v>
      </c>
      <c r="G10" s="1" t="s">
        <v>405</v>
      </c>
      <c r="H10" s="1" t="s">
        <v>293</v>
      </c>
      <c r="I10" s="1" t="s">
        <v>368</v>
      </c>
      <c r="J10" s="1" t="s">
        <v>375</v>
      </c>
      <c r="K10" s="1" t="s">
        <v>59</v>
      </c>
      <c r="L10" s="1" t="s">
        <v>49</v>
      </c>
      <c r="M10" s="5">
        <v>5408.9</v>
      </c>
      <c r="N10" s="6">
        <v>44510</v>
      </c>
      <c r="O10" s="6">
        <v>44561</v>
      </c>
      <c r="P10" s="1" t="s">
        <v>539</v>
      </c>
    </row>
    <row r="11" spans="1:16" x14ac:dyDescent="0.25">
      <c r="A11" s="4">
        <v>7</v>
      </c>
      <c r="B11" s="2" t="str">
        <f>HYPERLINK("https://my.zakupivli.pro/remote/dispatcher/state_purchase_view/24300662", "UA-2021-02-23-006736-b")</f>
        <v>UA-2021-02-23-006736-b</v>
      </c>
      <c r="C11" s="2" t="s">
        <v>407</v>
      </c>
      <c r="D11" s="2" t="str">
        <f>HYPERLINK("https://my.zakupivli.pro/remote/dispatcher/state_contracting_view/7808014", "UA-2021-02-23-006736-b-b1")</f>
        <v>UA-2021-02-23-006736-b-b1</v>
      </c>
      <c r="E11" s="1" t="s">
        <v>1</v>
      </c>
      <c r="F11" s="1" t="s">
        <v>503</v>
      </c>
      <c r="G11" s="1" t="s">
        <v>503</v>
      </c>
      <c r="H11" s="1" t="s">
        <v>256</v>
      </c>
      <c r="I11" s="1" t="s">
        <v>368</v>
      </c>
      <c r="J11" s="1" t="s">
        <v>497</v>
      </c>
      <c r="K11" s="1" t="s">
        <v>143</v>
      </c>
      <c r="L11" s="1" t="s">
        <v>55</v>
      </c>
      <c r="M11" s="5">
        <v>9600</v>
      </c>
      <c r="N11" s="6">
        <v>44250</v>
      </c>
      <c r="O11" s="6">
        <v>44561</v>
      </c>
      <c r="P11" s="1" t="s">
        <v>539</v>
      </c>
    </row>
    <row r="12" spans="1:16" x14ac:dyDescent="0.25">
      <c r="A12" s="4">
        <v>8</v>
      </c>
      <c r="B12" s="2" t="str">
        <f>HYPERLINK("https://my.zakupivli.pro/remote/dispatcher/state_purchase_view/23608546", "UA-2021-02-03-012818-a")</f>
        <v>UA-2021-02-03-012818-a</v>
      </c>
      <c r="C12" s="2" t="s">
        <v>407</v>
      </c>
      <c r="D12" s="2" t="str">
        <f>HYPERLINK("https://my.zakupivli.pro/remote/dispatcher/state_contracting_view/7800270", "UA-2021-02-03-012818-a-c1")</f>
        <v>UA-2021-02-03-012818-a-c1</v>
      </c>
      <c r="E12" s="1" t="s">
        <v>46</v>
      </c>
      <c r="F12" s="1" t="s">
        <v>425</v>
      </c>
      <c r="G12" s="1" t="s">
        <v>425</v>
      </c>
      <c r="H12" s="1" t="s">
        <v>61</v>
      </c>
      <c r="I12" s="1" t="s">
        <v>474</v>
      </c>
      <c r="J12" s="1" t="s">
        <v>515</v>
      </c>
      <c r="K12" s="1" t="s">
        <v>103</v>
      </c>
      <c r="L12" s="1" t="s">
        <v>225</v>
      </c>
      <c r="M12" s="5">
        <v>12111.1</v>
      </c>
      <c r="N12" s="6">
        <v>44250</v>
      </c>
      <c r="O12" s="6">
        <v>44561</v>
      </c>
      <c r="P12" s="1" t="s">
        <v>539</v>
      </c>
    </row>
    <row r="13" spans="1:16" x14ac:dyDescent="0.25">
      <c r="A13" s="4">
        <v>9</v>
      </c>
      <c r="B13" s="2" t="str">
        <f>HYPERLINK("https://my.zakupivli.pro/remote/dispatcher/state_purchase_view/27134028", "UA-2021-06-03-002860-b")</f>
        <v>UA-2021-06-03-002860-b</v>
      </c>
      <c r="C13" s="2" t="s">
        <v>407</v>
      </c>
      <c r="D13" s="2" t="str">
        <f>HYPERLINK("https://my.zakupivli.pro/remote/dispatcher/state_contracting_view/9154813", "UA-2021-06-03-002860-b-b1")</f>
        <v>UA-2021-06-03-002860-b-b1</v>
      </c>
      <c r="E13" s="1" t="s">
        <v>312</v>
      </c>
      <c r="F13" s="1" t="s">
        <v>466</v>
      </c>
      <c r="G13" s="1" t="s">
        <v>466</v>
      </c>
      <c r="H13" s="1" t="s">
        <v>267</v>
      </c>
      <c r="I13" s="1" t="s">
        <v>368</v>
      </c>
      <c r="J13" s="1" t="s">
        <v>492</v>
      </c>
      <c r="K13" s="1" t="s">
        <v>140</v>
      </c>
      <c r="L13" s="1" t="s">
        <v>116</v>
      </c>
      <c r="M13" s="5">
        <v>1200</v>
      </c>
      <c r="N13" s="6">
        <v>44348</v>
      </c>
      <c r="O13" s="6">
        <v>44561</v>
      </c>
      <c r="P13" s="1" t="s">
        <v>539</v>
      </c>
    </row>
    <row r="14" spans="1:16" x14ac:dyDescent="0.25">
      <c r="A14" s="4">
        <v>10</v>
      </c>
      <c r="B14" s="2" t="str">
        <f>HYPERLINK("https://my.zakupivli.pro/remote/dispatcher/state_purchase_view/26539423", "UA-2021-05-14-005346-c")</f>
        <v>UA-2021-05-14-005346-c</v>
      </c>
      <c r="C14" s="2" t="s">
        <v>407</v>
      </c>
      <c r="D14" s="2" t="str">
        <f>HYPERLINK("https://my.zakupivli.pro/remote/dispatcher/state_contracting_view/8874263", "UA-2021-05-14-005346-c-c1")</f>
        <v>UA-2021-05-14-005346-c-c1</v>
      </c>
      <c r="E14" s="1" t="s">
        <v>299</v>
      </c>
      <c r="F14" s="1" t="s">
        <v>378</v>
      </c>
      <c r="G14" s="1" t="s">
        <v>378</v>
      </c>
      <c r="H14" s="1" t="s">
        <v>107</v>
      </c>
      <c r="I14" s="1" t="s">
        <v>368</v>
      </c>
      <c r="J14" s="1" t="s">
        <v>479</v>
      </c>
      <c r="K14" s="1" t="s">
        <v>120</v>
      </c>
      <c r="L14" s="1" t="s">
        <v>27</v>
      </c>
      <c r="M14" s="5">
        <v>1800</v>
      </c>
      <c r="N14" s="6">
        <v>44330</v>
      </c>
      <c r="O14" s="6">
        <v>44561</v>
      </c>
      <c r="P14" s="1" t="s">
        <v>539</v>
      </c>
    </row>
    <row r="15" spans="1:16" x14ac:dyDescent="0.25">
      <c r="A15" s="4">
        <v>11</v>
      </c>
      <c r="B15" s="2" t="str">
        <f>HYPERLINK("https://my.zakupivli.pro/remote/dispatcher/state_purchase_view/25845152", "UA-2021-04-15-003635-b")</f>
        <v>UA-2021-04-15-003635-b</v>
      </c>
      <c r="C15" s="2" t="s">
        <v>407</v>
      </c>
      <c r="D15" s="2" t="str">
        <f>HYPERLINK("https://my.zakupivli.pro/remote/dispatcher/state_contracting_view/8747502", "UA-2021-04-15-003635-b-b1")</f>
        <v>UA-2021-04-15-003635-b-b1</v>
      </c>
      <c r="E15" s="1" t="s">
        <v>310</v>
      </c>
      <c r="F15" s="1" t="s">
        <v>473</v>
      </c>
      <c r="G15" s="1" t="s">
        <v>473</v>
      </c>
      <c r="H15" s="1" t="s">
        <v>34</v>
      </c>
      <c r="I15" s="1" t="s">
        <v>474</v>
      </c>
      <c r="J15" s="1" t="s">
        <v>528</v>
      </c>
      <c r="K15" s="1" t="s">
        <v>117</v>
      </c>
      <c r="L15" s="1" t="s">
        <v>105</v>
      </c>
      <c r="M15" s="5">
        <v>83450</v>
      </c>
      <c r="N15" s="6">
        <v>44316</v>
      </c>
      <c r="O15" s="6">
        <v>44561</v>
      </c>
      <c r="P15" s="1" t="s">
        <v>540</v>
      </c>
    </row>
    <row r="16" spans="1:16" x14ac:dyDescent="0.25">
      <c r="A16" s="4">
        <v>12</v>
      </c>
      <c r="B16" s="2" t="str">
        <f>HYPERLINK("https://my.zakupivli.pro/remote/dispatcher/state_purchase_view/26464307", "UA-2021-05-12-009552-b")</f>
        <v>UA-2021-05-12-009552-b</v>
      </c>
      <c r="C16" s="2" t="s">
        <v>407</v>
      </c>
      <c r="D16" s="2" t="str">
        <f>HYPERLINK("https://my.zakupivli.pro/remote/dispatcher/state_contracting_view/8838214", "UA-2021-05-12-009552-b-b1")</f>
        <v>UA-2021-05-12-009552-b-b1</v>
      </c>
      <c r="E16" s="1" t="s">
        <v>237</v>
      </c>
      <c r="F16" s="1" t="s">
        <v>471</v>
      </c>
      <c r="G16" s="1" t="s">
        <v>471</v>
      </c>
      <c r="H16" s="1" t="s">
        <v>44</v>
      </c>
      <c r="I16" s="1" t="s">
        <v>368</v>
      </c>
      <c r="J16" s="1" t="s">
        <v>490</v>
      </c>
      <c r="K16" s="1" t="s">
        <v>128</v>
      </c>
      <c r="L16" s="1" t="s">
        <v>26</v>
      </c>
      <c r="M16" s="5">
        <v>1580.16</v>
      </c>
      <c r="N16" s="6">
        <v>44328</v>
      </c>
      <c r="O16" s="6">
        <v>44561</v>
      </c>
      <c r="P16" s="1" t="s">
        <v>539</v>
      </c>
    </row>
    <row r="17" spans="1:16" x14ac:dyDescent="0.25">
      <c r="A17" s="4">
        <v>13</v>
      </c>
      <c r="B17" s="2" t="str">
        <f>HYPERLINK("https://my.zakupivli.pro/remote/dispatcher/state_purchase_view/32927060", "UA-2021-12-10-014310-c")</f>
        <v>UA-2021-12-10-014310-c</v>
      </c>
      <c r="C17" s="2" t="s">
        <v>407</v>
      </c>
      <c r="D17" s="2" t="str">
        <f>HYPERLINK("https://my.zakupivli.pro/remote/dispatcher/state_contracting_view/11851111", "UA-2021-12-10-014310-c-c1")</f>
        <v>UA-2021-12-10-014310-c-c1</v>
      </c>
      <c r="E17" s="1" t="s">
        <v>224</v>
      </c>
      <c r="F17" s="1" t="s">
        <v>440</v>
      </c>
      <c r="G17" s="1" t="s">
        <v>441</v>
      </c>
      <c r="H17" s="1" t="s">
        <v>282</v>
      </c>
      <c r="I17" s="1" t="s">
        <v>368</v>
      </c>
      <c r="J17" s="1" t="s">
        <v>499</v>
      </c>
      <c r="K17" s="1" t="s">
        <v>191</v>
      </c>
      <c r="L17" s="1" t="s">
        <v>216</v>
      </c>
      <c r="M17" s="5">
        <v>1700</v>
      </c>
      <c r="N17" s="6">
        <v>44540</v>
      </c>
      <c r="O17" s="6">
        <v>44561</v>
      </c>
      <c r="P17" s="1" t="s">
        <v>539</v>
      </c>
    </row>
    <row r="18" spans="1:16" x14ac:dyDescent="0.25">
      <c r="A18" s="4">
        <v>14</v>
      </c>
      <c r="B18" s="2" t="str">
        <f>HYPERLINK("https://my.zakupivli.pro/remote/dispatcher/state_purchase_view/30574169", "UA-2021-10-07-005937-b")</f>
        <v>UA-2021-10-07-005937-b</v>
      </c>
      <c r="C18" s="2" t="s">
        <v>407</v>
      </c>
      <c r="D18" s="2" t="str">
        <f>HYPERLINK("https://my.zakupivli.pro/remote/dispatcher/state_contracting_view/10775818", "UA-2021-10-07-005937-b-b1")</f>
        <v>UA-2021-10-07-005937-b-b1</v>
      </c>
      <c r="E18" s="1" t="s">
        <v>68</v>
      </c>
      <c r="F18" s="1" t="s">
        <v>429</v>
      </c>
      <c r="G18" s="1" t="s">
        <v>429</v>
      </c>
      <c r="H18" s="1" t="s">
        <v>42</v>
      </c>
      <c r="I18" s="1" t="s">
        <v>368</v>
      </c>
      <c r="J18" s="1" t="s">
        <v>529</v>
      </c>
      <c r="K18" s="1" t="s">
        <v>96</v>
      </c>
      <c r="L18" s="1" t="s">
        <v>185</v>
      </c>
      <c r="M18" s="5">
        <v>1300</v>
      </c>
      <c r="N18" s="6">
        <v>44475</v>
      </c>
      <c r="O18" s="6">
        <v>44561</v>
      </c>
      <c r="P18" s="1" t="s">
        <v>539</v>
      </c>
    </row>
    <row r="19" spans="1:16" x14ac:dyDescent="0.25">
      <c r="A19" s="4">
        <v>15</v>
      </c>
      <c r="B19" s="2" t="str">
        <f>HYPERLINK("https://my.zakupivli.pro/remote/dispatcher/state_purchase_view/30574663", "UA-2021-10-07-005911-b")</f>
        <v>UA-2021-10-07-005911-b</v>
      </c>
      <c r="C19" s="2" t="s">
        <v>407</v>
      </c>
      <c r="D19" s="2" t="str">
        <f>HYPERLINK("https://my.zakupivli.pro/remote/dispatcher/state_contracting_view/10775885", "UA-2021-10-07-005911-b-b1")</f>
        <v>UA-2021-10-07-005911-b-b1</v>
      </c>
      <c r="E19" s="1" t="s">
        <v>220</v>
      </c>
      <c r="F19" s="1" t="s">
        <v>403</v>
      </c>
      <c r="G19" s="1" t="s">
        <v>403</v>
      </c>
      <c r="H19" s="1" t="s">
        <v>149</v>
      </c>
      <c r="I19" s="1" t="s">
        <v>368</v>
      </c>
      <c r="J19" s="1" t="s">
        <v>529</v>
      </c>
      <c r="K19" s="1" t="s">
        <v>96</v>
      </c>
      <c r="L19" s="1" t="s">
        <v>184</v>
      </c>
      <c r="M19" s="5">
        <v>2900</v>
      </c>
      <c r="N19" s="6">
        <v>44475</v>
      </c>
      <c r="O19" s="6">
        <v>44561</v>
      </c>
      <c r="P19" s="1" t="s">
        <v>539</v>
      </c>
    </row>
    <row r="20" spans="1:16" x14ac:dyDescent="0.25">
      <c r="A20" s="4">
        <v>16</v>
      </c>
      <c r="B20" s="2" t="str">
        <f>HYPERLINK("https://my.zakupivli.pro/remote/dispatcher/state_purchase_view/30977568", "UA-2021-10-21-012977-b")</f>
        <v>UA-2021-10-21-012977-b</v>
      </c>
      <c r="C20" s="2" t="s">
        <v>407</v>
      </c>
      <c r="D20" s="2" t="str">
        <f>HYPERLINK("https://my.zakupivli.pro/remote/dispatcher/state_contracting_view/11196246", "UA-2021-10-21-012977-b-a1")</f>
        <v>UA-2021-10-21-012977-b-a1</v>
      </c>
      <c r="E20" s="1" t="s">
        <v>175</v>
      </c>
      <c r="F20" s="1" t="s">
        <v>385</v>
      </c>
      <c r="G20" s="1" t="s">
        <v>385</v>
      </c>
      <c r="H20" s="1" t="s">
        <v>69</v>
      </c>
      <c r="I20" s="1" t="s">
        <v>474</v>
      </c>
      <c r="J20" s="1" t="s">
        <v>512</v>
      </c>
      <c r="K20" s="1" t="s">
        <v>90</v>
      </c>
      <c r="L20" s="1" t="s">
        <v>195</v>
      </c>
      <c r="M20" s="5">
        <v>18800</v>
      </c>
      <c r="N20" s="6">
        <v>44508</v>
      </c>
      <c r="O20" s="6">
        <v>44561</v>
      </c>
      <c r="P20" s="1" t="s">
        <v>539</v>
      </c>
    </row>
    <row r="21" spans="1:16" x14ac:dyDescent="0.25">
      <c r="A21" s="4">
        <v>17</v>
      </c>
      <c r="B21" s="2" t="str">
        <f>HYPERLINK("https://my.zakupivli.pro/remote/dispatcher/state_purchase_view/33533284", "UA-2021-12-22-005210-c")</f>
        <v>UA-2021-12-22-005210-c</v>
      </c>
      <c r="C21" s="2" t="s">
        <v>407</v>
      </c>
      <c r="D21" s="2" t="str">
        <f>HYPERLINK("https://my.zakupivli.pro/remote/dispatcher/state_contracting_view/12144982", "UA-2021-12-22-005210-c-c1")</f>
        <v>UA-2021-12-22-005210-c-c1</v>
      </c>
      <c r="E21" s="1" t="s">
        <v>250</v>
      </c>
      <c r="F21" s="1" t="s">
        <v>406</v>
      </c>
      <c r="G21" s="1" t="s">
        <v>406</v>
      </c>
      <c r="H21" s="1" t="s">
        <v>121</v>
      </c>
      <c r="I21" s="1" t="s">
        <v>368</v>
      </c>
      <c r="J21" s="1" t="s">
        <v>527</v>
      </c>
      <c r="K21" s="1" t="s">
        <v>102</v>
      </c>
      <c r="L21" s="1" t="s">
        <v>219</v>
      </c>
      <c r="M21" s="5">
        <v>2550</v>
      </c>
      <c r="N21" s="6">
        <v>44551</v>
      </c>
      <c r="O21" s="6">
        <v>44561</v>
      </c>
      <c r="P21" s="1" t="s">
        <v>540</v>
      </c>
    </row>
    <row r="22" spans="1:16" x14ac:dyDescent="0.25">
      <c r="A22" s="4">
        <v>18</v>
      </c>
      <c r="B22" s="2" t="str">
        <f>HYPERLINK("https://my.zakupivli.pro/remote/dispatcher/state_purchase_view/30809489", "UA-2021-10-18-005918-c")</f>
        <v>UA-2021-10-18-005918-c</v>
      </c>
      <c r="C22" s="2" t="s">
        <v>407</v>
      </c>
      <c r="D22" s="2" t="str">
        <f>HYPERLINK("https://my.zakupivli.pro/remote/dispatcher/state_contracting_view/11281755", "UA-2021-10-18-005918-c-a1")</f>
        <v>UA-2021-10-18-005918-c-a1</v>
      </c>
      <c r="E22" s="1" t="s">
        <v>300</v>
      </c>
      <c r="F22" s="1" t="s">
        <v>377</v>
      </c>
      <c r="G22" s="1" t="s">
        <v>370</v>
      </c>
      <c r="H22" s="1" t="s">
        <v>110</v>
      </c>
      <c r="I22" s="1" t="s">
        <v>474</v>
      </c>
      <c r="J22" s="1" t="s">
        <v>526</v>
      </c>
      <c r="K22" s="1" t="s">
        <v>134</v>
      </c>
      <c r="L22" s="1" t="s">
        <v>199</v>
      </c>
      <c r="M22" s="5">
        <v>70000</v>
      </c>
      <c r="N22" s="6">
        <v>44511</v>
      </c>
      <c r="O22" s="6">
        <v>44561</v>
      </c>
      <c r="P22" s="1" t="s">
        <v>540</v>
      </c>
    </row>
    <row r="23" spans="1:16" x14ac:dyDescent="0.25">
      <c r="A23" s="4">
        <v>19</v>
      </c>
      <c r="B23" s="2" t="str">
        <f>HYPERLINK("https://my.zakupivli.pro/remote/dispatcher/state_purchase_view/23102520", "UA-2021-01-20-007216-b")</f>
        <v>UA-2021-01-20-007216-b</v>
      </c>
      <c r="C23" s="2" t="s">
        <v>407</v>
      </c>
      <c r="D23" s="2" t="str">
        <f>HYPERLINK("https://my.zakupivli.pro/remote/dispatcher/state_contracting_view/7273468", "UA-2021-01-20-007216-b-b1")</f>
        <v>UA-2021-01-20-007216-b-b1</v>
      </c>
      <c r="E23" s="1" t="s">
        <v>333</v>
      </c>
      <c r="F23" s="1" t="s">
        <v>470</v>
      </c>
      <c r="G23" s="1" t="s">
        <v>469</v>
      </c>
      <c r="H23" s="1" t="s">
        <v>137</v>
      </c>
      <c r="I23" s="1" t="s">
        <v>368</v>
      </c>
      <c r="J23" s="1" t="s">
        <v>374</v>
      </c>
      <c r="K23" s="1" t="s">
        <v>129</v>
      </c>
      <c r="L23" s="1" t="s">
        <v>53</v>
      </c>
      <c r="M23" s="4">
        <v>5700</v>
      </c>
      <c r="N23" s="6">
        <v>44216</v>
      </c>
      <c r="O23" s="6">
        <v>44561</v>
      </c>
      <c r="P23" s="1" t="s">
        <v>539</v>
      </c>
    </row>
    <row r="24" spans="1:16" x14ac:dyDescent="0.25">
      <c r="A24" s="4">
        <v>20</v>
      </c>
      <c r="B24" s="2" t="str">
        <f>HYPERLINK("https://my.zakupivli.pro/remote/dispatcher/state_purchase_view/23076040", "UA-2021-01-20-001404-b")</f>
        <v>UA-2021-01-20-001404-b</v>
      </c>
      <c r="C24" s="2" t="s">
        <v>407</v>
      </c>
      <c r="D24" s="2" t="str">
        <f>HYPERLINK("https://my.zakupivli.pro/remote/dispatcher/state_contracting_view/7470911", "UA-2021-01-20-001404-b-b1")</f>
        <v>UA-2021-01-20-001404-b-b1</v>
      </c>
      <c r="E24" s="1" t="s">
        <v>287</v>
      </c>
      <c r="F24" s="1" t="s">
        <v>457</v>
      </c>
      <c r="G24" s="1" t="s">
        <v>457</v>
      </c>
      <c r="H24" s="1" t="s">
        <v>245</v>
      </c>
      <c r="I24" s="1" t="s">
        <v>474</v>
      </c>
      <c r="J24" s="1" t="s">
        <v>345</v>
      </c>
      <c r="K24" s="1" t="s">
        <v>57</v>
      </c>
      <c r="L24" s="1" t="s">
        <v>19</v>
      </c>
      <c r="M24" s="5">
        <v>36000</v>
      </c>
      <c r="N24" s="6">
        <v>44230</v>
      </c>
      <c r="O24" s="6">
        <v>44561</v>
      </c>
      <c r="P24" s="1" t="s">
        <v>539</v>
      </c>
    </row>
    <row r="25" spans="1:16" x14ac:dyDescent="0.25">
      <c r="A25" s="4">
        <v>21</v>
      </c>
      <c r="B25" s="2" t="str">
        <f>HYPERLINK("https://my.zakupivli.pro/remote/dispatcher/state_purchase_view/23799470", "UA-2021-02-09-003228-a")</f>
        <v>UA-2021-02-09-003228-a</v>
      </c>
      <c r="C25" s="2" t="s">
        <v>407</v>
      </c>
      <c r="D25" s="2" t="str">
        <f>HYPERLINK("https://my.zakupivli.pro/remote/dispatcher/state_contracting_view/7571283", "UA-2021-02-09-003228-a-a1")</f>
        <v>UA-2021-02-09-003228-a-a1</v>
      </c>
      <c r="E25" s="1" t="s">
        <v>249</v>
      </c>
      <c r="F25" s="1" t="s">
        <v>443</v>
      </c>
      <c r="G25" s="1" t="s">
        <v>443</v>
      </c>
      <c r="H25" s="1" t="s">
        <v>258</v>
      </c>
      <c r="I25" s="1" t="s">
        <v>368</v>
      </c>
      <c r="J25" s="1" t="s">
        <v>498</v>
      </c>
      <c r="K25" s="1" t="s">
        <v>144</v>
      </c>
      <c r="L25" s="1" t="s">
        <v>172</v>
      </c>
      <c r="M25" s="5">
        <v>498</v>
      </c>
      <c r="N25" s="6">
        <v>44236</v>
      </c>
      <c r="O25" s="6">
        <v>44561</v>
      </c>
      <c r="P25" s="1" t="s">
        <v>539</v>
      </c>
    </row>
    <row r="26" spans="1:16" x14ac:dyDescent="0.25">
      <c r="A26" s="4">
        <v>22</v>
      </c>
      <c r="B26" s="2" t="str">
        <f>HYPERLINK("https://my.zakupivli.pro/remote/dispatcher/state_purchase_view/25805404", "UA-2021-04-14-009454-b")</f>
        <v>UA-2021-04-14-009454-b</v>
      </c>
      <c r="C26" s="2" t="s">
        <v>407</v>
      </c>
      <c r="D26" s="2" t="str">
        <f>HYPERLINK("https://my.zakupivli.pro/remote/dispatcher/state_contracting_view/8680213", "UA-2021-04-14-009454-b-c1")</f>
        <v>UA-2021-04-14-009454-b-c1</v>
      </c>
      <c r="E26" s="1" t="s">
        <v>278</v>
      </c>
      <c r="F26" s="1" t="s">
        <v>396</v>
      </c>
      <c r="G26" s="1" t="s">
        <v>396</v>
      </c>
      <c r="H26" s="1" t="s">
        <v>65</v>
      </c>
      <c r="I26" s="1" t="s">
        <v>418</v>
      </c>
      <c r="J26" s="1" t="s">
        <v>359</v>
      </c>
      <c r="K26" s="1" t="s">
        <v>83</v>
      </c>
      <c r="L26" s="1" t="s">
        <v>85</v>
      </c>
      <c r="M26" s="5">
        <v>50000</v>
      </c>
      <c r="N26" s="6">
        <v>44312</v>
      </c>
      <c r="O26" s="6">
        <v>44561</v>
      </c>
      <c r="P26" s="1" t="s">
        <v>540</v>
      </c>
    </row>
    <row r="27" spans="1:16" x14ac:dyDescent="0.25">
      <c r="A27" s="4">
        <v>23</v>
      </c>
      <c r="B27" s="2" t="str">
        <f>HYPERLINK("https://my.zakupivli.pro/remote/dispatcher/state_purchase_view/26307662", "UA-2021-05-05-003017-c")</f>
        <v>UA-2021-05-05-003017-c</v>
      </c>
      <c r="C27" s="2" t="s">
        <v>407</v>
      </c>
      <c r="D27" s="2" t="str">
        <f>HYPERLINK("https://my.zakupivli.pro/remote/dispatcher/state_contracting_view/8763135", "UA-2021-05-05-003017-c-c1")</f>
        <v>UA-2021-05-05-003017-c-c1</v>
      </c>
      <c r="E27" s="1" t="s">
        <v>290</v>
      </c>
      <c r="F27" s="1" t="s">
        <v>534</v>
      </c>
      <c r="G27" s="1" t="s">
        <v>534</v>
      </c>
      <c r="H27" s="1" t="s">
        <v>67</v>
      </c>
      <c r="I27" s="1" t="s">
        <v>368</v>
      </c>
      <c r="J27" s="1" t="s">
        <v>501</v>
      </c>
      <c r="K27" s="1" t="s">
        <v>56</v>
      </c>
      <c r="L27" s="1" t="s">
        <v>138</v>
      </c>
      <c r="M27" s="5">
        <v>2500</v>
      </c>
      <c r="N27" s="6">
        <v>44321</v>
      </c>
      <c r="O27" s="6">
        <v>44561</v>
      </c>
      <c r="P27" s="1" t="s">
        <v>539</v>
      </c>
    </row>
    <row r="28" spans="1:16" x14ac:dyDescent="0.25">
      <c r="A28" s="4">
        <v>24</v>
      </c>
      <c r="B28" s="2" t="str">
        <f>HYPERLINK("https://my.zakupivli.pro/remote/dispatcher/state_purchase_view/26112773", "UA-2021-04-23-003401-c")</f>
        <v>UA-2021-04-23-003401-c</v>
      </c>
      <c r="C28" s="2" t="s">
        <v>407</v>
      </c>
      <c r="D28" s="2" t="str">
        <f>HYPERLINK("https://my.zakupivli.pro/remote/dispatcher/state_contracting_view/8668121", "UA-2021-04-23-003401-c-c1")</f>
        <v>UA-2021-04-23-003401-c-c1</v>
      </c>
      <c r="E28" s="1" t="s">
        <v>266</v>
      </c>
      <c r="F28" s="1" t="s">
        <v>449</v>
      </c>
      <c r="G28" s="1" t="s">
        <v>449</v>
      </c>
      <c r="H28" s="1" t="s">
        <v>227</v>
      </c>
      <c r="I28" s="1" t="s">
        <v>368</v>
      </c>
      <c r="J28" s="1" t="s">
        <v>487</v>
      </c>
      <c r="K28" s="1" t="s">
        <v>186</v>
      </c>
      <c r="L28" s="1" t="s">
        <v>347</v>
      </c>
      <c r="M28" s="5">
        <v>546</v>
      </c>
      <c r="N28" s="6">
        <v>44309</v>
      </c>
      <c r="O28" s="6">
        <v>44561</v>
      </c>
      <c r="P28" s="1" t="s">
        <v>539</v>
      </c>
    </row>
    <row r="29" spans="1:16" x14ac:dyDescent="0.25">
      <c r="A29" s="4">
        <v>25</v>
      </c>
      <c r="B29" s="2" t="str">
        <f>HYPERLINK("https://my.zakupivli.pro/remote/dispatcher/state_purchase_view/26383869", "UA-2021-05-11-003700-b")</f>
        <v>UA-2021-05-11-003700-b</v>
      </c>
      <c r="C29" s="2" t="str">
        <f>HYPERLINK("https://my.zakupivli.pro/remote/dispatcher/state_purchase_lot_view/656327", "UA-2021-05-11-003700-b-L656327")</f>
        <v>UA-2021-05-11-003700-b-L656327</v>
      </c>
      <c r="D29" s="2" t="str">
        <f>HYPERLINK("https://my.zakupivli.pro/remote/dispatcher/state_contracting_view/9132894", "UA-2021-05-11-003700-b-b1")</f>
        <v>UA-2021-05-11-003700-b-b1</v>
      </c>
      <c r="E29" s="1" t="s">
        <v>104</v>
      </c>
      <c r="F29" s="1" t="s">
        <v>382</v>
      </c>
      <c r="G29" s="1" t="s">
        <v>383</v>
      </c>
      <c r="H29" s="1" t="s">
        <v>112</v>
      </c>
      <c r="I29" s="1" t="s">
        <v>474</v>
      </c>
      <c r="J29" s="1" t="s">
        <v>506</v>
      </c>
      <c r="K29" s="1" t="s">
        <v>80</v>
      </c>
      <c r="L29" s="1" t="s">
        <v>37</v>
      </c>
      <c r="M29" s="5">
        <v>102900</v>
      </c>
      <c r="N29" s="6">
        <v>44344</v>
      </c>
      <c r="O29" s="6">
        <v>44561</v>
      </c>
      <c r="P29" s="1" t="s">
        <v>540</v>
      </c>
    </row>
    <row r="30" spans="1:16" x14ac:dyDescent="0.25">
      <c r="A30" s="4">
        <v>26</v>
      </c>
      <c r="B30" s="2" t="str">
        <f>HYPERLINK("https://my.zakupivli.pro/remote/dispatcher/state_purchase_view/27569736", "UA-2021-06-17-006041-b")</f>
        <v>UA-2021-06-17-006041-b</v>
      </c>
      <c r="C30" s="2" t="s">
        <v>407</v>
      </c>
      <c r="D30" s="2" t="str">
        <f>HYPERLINK("https://my.zakupivli.pro/remote/dispatcher/state_contracting_view/9703869", "UA-2021-06-17-006041-b-c1")</f>
        <v>UA-2021-06-17-006041-b-c1</v>
      </c>
      <c r="E30" s="1" t="s">
        <v>8</v>
      </c>
      <c r="F30" s="1" t="s">
        <v>404</v>
      </c>
      <c r="G30" s="1" t="s">
        <v>404</v>
      </c>
      <c r="H30" s="1" t="s">
        <v>163</v>
      </c>
      <c r="I30" s="1" t="s">
        <v>474</v>
      </c>
      <c r="J30" s="1" t="s">
        <v>517</v>
      </c>
      <c r="K30" s="1" t="s">
        <v>87</v>
      </c>
      <c r="L30" s="1" t="s">
        <v>94</v>
      </c>
      <c r="M30" s="5">
        <v>19000</v>
      </c>
      <c r="N30" s="6">
        <v>44392</v>
      </c>
      <c r="O30" s="6">
        <v>44561</v>
      </c>
      <c r="P30" s="1" t="s">
        <v>540</v>
      </c>
    </row>
    <row r="31" spans="1:16" x14ac:dyDescent="0.25">
      <c r="A31" s="4">
        <v>27</v>
      </c>
      <c r="B31" s="2" t="str">
        <f>HYPERLINK("https://my.zakupivli.pro/remote/dispatcher/state_purchase_view/32181030", "UA-2021-11-24-012171-a")</f>
        <v>UA-2021-11-24-012171-a</v>
      </c>
      <c r="C31" s="2" t="s">
        <v>407</v>
      </c>
      <c r="D31" s="2" t="str">
        <f>HYPERLINK("https://my.zakupivli.pro/remote/dispatcher/state_contracting_view/11503661", "UA-2021-11-24-012171-a-a1")</f>
        <v>UA-2021-11-24-012171-a-a1</v>
      </c>
      <c r="E31" s="1" t="s">
        <v>36</v>
      </c>
      <c r="F31" s="1" t="s">
        <v>476</v>
      </c>
      <c r="G31" s="1" t="s">
        <v>477</v>
      </c>
      <c r="H31" s="1" t="s">
        <v>247</v>
      </c>
      <c r="I31" s="1" t="s">
        <v>368</v>
      </c>
      <c r="J31" s="1" t="s">
        <v>360</v>
      </c>
      <c r="K31" s="1" t="s">
        <v>132</v>
      </c>
      <c r="L31" s="1" t="s">
        <v>4</v>
      </c>
      <c r="M31" s="5">
        <v>1843</v>
      </c>
      <c r="N31" s="6">
        <v>44523</v>
      </c>
      <c r="O31" s="6">
        <v>44561</v>
      </c>
      <c r="P31" s="1" t="s">
        <v>539</v>
      </c>
    </row>
    <row r="32" spans="1:16" x14ac:dyDescent="0.25">
      <c r="A32" s="4">
        <v>28</v>
      </c>
      <c r="B32" s="2" t="str">
        <f>HYPERLINK("https://my.zakupivli.pro/remote/dispatcher/state_purchase_view/32358796", "UA-2021-11-29-014635-c")</f>
        <v>UA-2021-11-29-014635-c</v>
      </c>
      <c r="C32" s="2" t="s">
        <v>407</v>
      </c>
      <c r="D32" s="2" t="str">
        <f>HYPERLINK("https://my.zakupivli.pro/remote/dispatcher/state_contracting_view/11837583", "UA-2021-11-29-014635-c-c1")</f>
        <v>UA-2021-11-29-014635-c-c1</v>
      </c>
      <c r="E32" s="1" t="s">
        <v>313</v>
      </c>
      <c r="F32" s="1" t="s">
        <v>371</v>
      </c>
      <c r="G32" s="1" t="s">
        <v>371</v>
      </c>
      <c r="H32" s="1" t="s">
        <v>112</v>
      </c>
      <c r="I32" s="1" t="s">
        <v>474</v>
      </c>
      <c r="J32" s="1" t="s">
        <v>351</v>
      </c>
      <c r="K32" s="1" t="s">
        <v>102</v>
      </c>
      <c r="L32" s="1" t="s">
        <v>215</v>
      </c>
      <c r="M32" s="5">
        <v>1600</v>
      </c>
      <c r="N32" s="6">
        <v>44540</v>
      </c>
      <c r="O32" s="6">
        <v>44561</v>
      </c>
      <c r="P32" s="1" t="s">
        <v>540</v>
      </c>
    </row>
    <row r="33" spans="1:16" x14ac:dyDescent="0.25">
      <c r="A33" s="4">
        <v>29</v>
      </c>
      <c r="B33" s="2" t="str">
        <f>HYPERLINK("https://my.zakupivli.pro/remote/dispatcher/state_purchase_view/29951602", "UA-2021-09-17-001259-b")</f>
        <v>UA-2021-09-17-001259-b</v>
      </c>
      <c r="C33" s="2" t="s">
        <v>407</v>
      </c>
      <c r="D33" s="2" t="str">
        <f>HYPERLINK("https://my.zakupivli.pro/remote/dispatcher/state_contracting_view/10479262", "UA-2021-09-17-001259-b-b1")</f>
        <v>UA-2021-09-17-001259-b-b1</v>
      </c>
      <c r="E33" s="1" t="s">
        <v>152</v>
      </c>
      <c r="F33" s="1" t="s">
        <v>398</v>
      </c>
      <c r="G33" s="1" t="s">
        <v>398</v>
      </c>
      <c r="H33" s="1" t="s">
        <v>119</v>
      </c>
      <c r="I33" s="1" t="s">
        <v>368</v>
      </c>
      <c r="J33" s="1" t="s">
        <v>485</v>
      </c>
      <c r="K33" s="1" t="s">
        <v>162</v>
      </c>
      <c r="L33" s="1" t="s">
        <v>153</v>
      </c>
      <c r="M33" s="5">
        <v>2499</v>
      </c>
      <c r="N33" s="6">
        <v>44454</v>
      </c>
      <c r="O33" s="6">
        <v>44561</v>
      </c>
      <c r="P33" s="1" t="s">
        <v>539</v>
      </c>
    </row>
    <row r="34" spans="1:16" x14ac:dyDescent="0.25">
      <c r="A34" s="4">
        <v>30</v>
      </c>
      <c r="B34" s="2" t="str">
        <f>HYPERLINK("https://my.zakupivli.pro/remote/dispatcher/state_purchase_view/29960147", "UA-2021-09-17-003415-b")</f>
        <v>UA-2021-09-17-003415-b</v>
      </c>
      <c r="C34" s="2" t="s">
        <v>407</v>
      </c>
      <c r="D34" s="2" t="str">
        <f>HYPERLINK("https://my.zakupivli.pro/remote/dispatcher/state_contracting_view/10483416", "UA-2021-09-17-003415-b-b1")</f>
        <v>UA-2021-09-17-003415-b-b1</v>
      </c>
      <c r="E34" s="1" t="s">
        <v>235</v>
      </c>
      <c r="F34" s="1" t="s">
        <v>458</v>
      </c>
      <c r="G34" s="1" t="s">
        <v>458</v>
      </c>
      <c r="H34" s="1" t="s">
        <v>269</v>
      </c>
      <c r="I34" s="1" t="s">
        <v>368</v>
      </c>
      <c r="J34" s="1" t="s">
        <v>484</v>
      </c>
      <c r="K34" s="1" t="s">
        <v>147</v>
      </c>
      <c r="L34" s="1" t="s">
        <v>156</v>
      </c>
      <c r="M34" s="5">
        <v>2980</v>
      </c>
      <c r="N34" s="6">
        <v>44454</v>
      </c>
      <c r="O34" s="6">
        <v>44561</v>
      </c>
      <c r="P34" s="1" t="s">
        <v>539</v>
      </c>
    </row>
    <row r="35" spans="1:16" x14ac:dyDescent="0.25">
      <c r="A35" s="4">
        <v>31</v>
      </c>
      <c r="B35" s="2" t="str">
        <f>HYPERLINK("https://my.zakupivli.pro/remote/dispatcher/state_purchase_view/31061562", "UA-2021-10-25-002518-b")</f>
        <v>UA-2021-10-25-002518-b</v>
      </c>
      <c r="C35" s="2" t="s">
        <v>407</v>
      </c>
      <c r="D35" s="2" t="str">
        <f>HYPERLINK("https://my.zakupivli.pro/remote/dispatcher/state_contracting_view/11254802", "UA-2021-10-25-002518-b-a1")</f>
        <v>UA-2021-10-25-002518-b-a1</v>
      </c>
      <c r="E35" s="1" t="s">
        <v>307</v>
      </c>
      <c r="F35" s="1" t="s">
        <v>365</v>
      </c>
      <c r="G35" s="1" t="s">
        <v>365</v>
      </c>
      <c r="H35" s="1" t="s">
        <v>12</v>
      </c>
      <c r="I35" s="1" t="s">
        <v>474</v>
      </c>
      <c r="J35" s="1" t="s">
        <v>358</v>
      </c>
      <c r="K35" s="1" t="s">
        <v>187</v>
      </c>
      <c r="L35" s="1" t="s">
        <v>230</v>
      </c>
      <c r="M35" s="5">
        <v>6721.85</v>
      </c>
      <c r="N35" s="6">
        <v>44509</v>
      </c>
      <c r="O35" s="6">
        <v>44561</v>
      </c>
      <c r="P35" s="1" t="s">
        <v>539</v>
      </c>
    </row>
    <row r="36" spans="1:16" x14ac:dyDescent="0.25">
      <c r="A36" s="4">
        <v>32</v>
      </c>
      <c r="B36" s="2" t="str">
        <f>HYPERLINK("https://my.zakupivli.pro/remote/dispatcher/state_purchase_view/30833214", "UA-2021-10-18-013197-c")</f>
        <v>UA-2021-10-18-013197-c</v>
      </c>
      <c r="C36" s="2" t="s">
        <v>407</v>
      </c>
      <c r="D36" s="2" t="str">
        <f>HYPERLINK("https://my.zakupivli.pro/remote/dispatcher/state_contracting_view/11279975", "UA-2021-10-18-013197-c-a1")</f>
        <v>UA-2021-10-18-013197-c-a1</v>
      </c>
      <c r="E36" s="1" t="s">
        <v>14</v>
      </c>
      <c r="F36" s="1" t="s">
        <v>463</v>
      </c>
      <c r="G36" s="1" t="s">
        <v>463</v>
      </c>
      <c r="H36" s="1" t="s">
        <v>34</v>
      </c>
      <c r="I36" s="1" t="s">
        <v>474</v>
      </c>
      <c r="J36" s="1" t="s">
        <v>508</v>
      </c>
      <c r="K36" s="1" t="s">
        <v>81</v>
      </c>
      <c r="L36" s="1" t="s">
        <v>201</v>
      </c>
      <c r="M36" s="5">
        <v>22080</v>
      </c>
      <c r="N36" s="6">
        <v>44511</v>
      </c>
      <c r="O36" s="6">
        <v>44561</v>
      </c>
      <c r="P36" s="1" t="s">
        <v>540</v>
      </c>
    </row>
    <row r="37" spans="1:16" x14ac:dyDescent="0.25">
      <c r="A37" s="4">
        <v>33</v>
      </c>
      <c r="B37" s="2" t="str">
        <f>HYPERLINK("https://my.zakupivli.pro/remote/dispatcher/state_purchase_view/30734405", "UA-2021-10-12-012238-b")</f>
        <v>UA-2021-10-12-012238-b</v>
      </c>
      <c r="C37" s="2" t="s">
        <v>407</v>
      </c>
      <c r="D37" s="2" t="str">
        <f>HYPERLINK("https://my.zakupivli.pro/remote/dispatcher/state_contracting_view/11280604", "UA-2021-10-12-012238-b-a1")</f>
        <v>UA-2021-10-12-012238-b-a1</v>
      </c>
      <c r="E37" s="1" t="s">
        <v>284</v>
      </c>
      <c r="F37" s="1" t="s">
        <v>533</v>
      </c>
      <c r="G37" s="1" t="s">
        <v>533</v>
      </c>
      <c r="H37" s="1" t="s">
        <v>70</v>
      </c>
      <c r="I37" s="1" t="s">
        <v>474</v>
      </c>
      <c r="J37" s="1" t="s">
        <v>526</v>
      </c>
      <c r="K37" s="1" t="s">
        <v>134</v>
      </c>
      <c r="L37" s="1" t="s">
        <v>198</v>
      </c>
      <c r="M37" s="5">
        <v>778</v>
      </c>
      <c r="N37" s="6">
        <v>44510</v>
      </c>
      <c r="O37" s="6">
        <v>44561</v>
      </c>
      <c r="P37" s="1" t="s">
        <v>539</v>
      </c>
    </row>
    <row r="38" spans="1:16" x14ac:dyDescent="0.25">
      <c r="A38" s="4">
        <v>34</v>
      </c>
      <c r="B38" s="2" t="str">
        <f>HYPERLINK("https://my.zakupivli.pro/remote/dispatcher/state_purchase_view/23132464", "UA-2021-01-21-007347-b")</f>
        <v>UA-2021-01-21-007347-b</v>
      </c>
      <c r="C38" s="2" t="s">
        <v>407</v>
      </c>
      <c r="D38" s="2" t="str">
        <f>HYPERLINK("https://my.zakupivli.pro/remote/dispatcher/state_contracting_view/7284628", "UA-2021-01-21-007347-b-b1")</f>
        <v>UA-2021-01-21-007347-b-b1</v>
      </c>
      <c r="E38" s="1" t="s">
        <v>10</v>
      </c>
      <c r="F38" s="1" t="s">
        <v>450</v>
      </c>
      <c r="G38" s="1" t="s">
        <v>450</v>
      </c>
      <c r="H38" s="1" t="s">
        <v>251</v>
      </c>
      <c r="I38" s="1" t="s">
        <v>368</v>
      </c>
      <c r="J38" s="1" t="s">
        <v>491</v>
      </c>
      <c r="K38" s="1" t="s">
        <v>180</v>
      </c>
      <c r="L38" s="1" t="s">
        <v>355</v>
      </c>
      <c r="M38" s="5">
        <v>23009.759999999998</v>
      </c>
      <c r="N38" s="6">
        <v>44216</v>
      </c>
      <c r="O38" s="6">
        <v>44561</v>
      </c>
      <c r="P38" s="1" t="s">
        <v>539</v>
      </c>
    </row>
    <row r="39" spans="1:16" x14ac:dyDescent="0.25">
      <c r="A39" s="4">
        <v>35</v>
      </c>
      <c r="B39" s="2" t="str">
        <f>HYPERLINK("https://my.zakupivli.pro/remote/dispatcher/state_purchase_view/23563857", "UA-2021-02-02-016319-a")</f>
        <v>UA-2021-02-02-016319-a</v>
      </c>
      <c r="C39" s="2" t="s">
        <v>407</v>
      </c>
      <c r="D39" s="2" t="str">
        <f>HYPERLINK("https://my.zakupivli.pro/remote/dispatcher/state_contracting_view/7466969", "UA-2021-02-02-016319-a-a1")</f>
        <v>UA-2021-02-02-016319-a-a1</v>
      </c>
      <c r="E39" s="1" t="s">
        <v>151</v>
      </c>
      <c r="F39" s="1" t="s">
        <v>365</v>
      </c>
      <c r="G39" s="1" t="s">
        <v>365</v>
      </c>
      <c r="H39" s="1" t="s">
        <v>12</v>
      </c>
      <c r="I39" s="1" t="s">
        <v>368</v>
      </c>
      <c r="J39" s="1" t="s">
        <v>488</v>
      </c>
      <c r="K39" s="1" t="s">
        <v>187</v>
      </c>
      <c r="L39" s="1" t="s">
        <v>243</v>
      </c>
      <c r="M39" s="5">
        <v>35635.519999999997</v>
      </c>
      <c r="N39" s="6">
        <v>44228</v>
      </c>
      <c r="O39" s="6">
        <v>44561</v>
      </c>
      <c r="P39" s="1" t="s">
        <v>539</v>
      </c>
    </row>
    <row r="40" spans="1:16" x14ac:dyDescent="0.25">
      <c r="A40" s="4">
        <v>36</v>
      </c>
      <c r="B40" s="2" t="str">
        <f>HYPERLINK("https://my.zakupivli.pro/remote/dispatcher/state_purchase_view/26449820", "UA-2021-05-12-005373-b")</f>
        <v>UA-2021-05-12-005373-b</v>
      </c>
      <c r="C40" s="2" t="s">
        <v>407</v>
      </c>
      <c r="D40" s="2" t="str">
        <f>HYPERLINK("https://my.zakupivli.pro/remote/dispatcher/state_contracting_view/8832178", "UA-2021-05-12-005373-b-b1")</f>
        <v>UA-2021-05-12-005373-b-b1</v>
      </c>
      <c r="E40" s="1" t="s">
        <v>311</v>
      </c>
      <c r="F40" s="1" t="s">
        <v>417</v>
      </c>
      <c r="G40" s="1" t="s">
        <v>417</v>
      </c>
      <c r="H40" s="1" t="s">
        <v>135</v>
      </c>
      <c r="I40" s="1" t="s">
        <v>368</v>
      </c>
      <c r="J40" s="1" t="s">
        <v>490</v>
      </c>
      <c r="K40" s="1" t="s">
        <v>128</v>
      </c>
      <c r="L40" s="1" t="s">
        <v>22</v>
      </c>
      <c r="M40" s="5">
        <v>360</v>
      </c>
      <c r="N40" s="6">
        <v>44328</v>
      </c>
      <c r="O40" s="6">
        <v>44561</v>
      </c>
      <c r="P40" s="1" t="s">
        <v>539</v>
      </c>
    </row>
    <row r="41" spans="1:16" x14ac:dyDescent="0.25">
      <c r="A41" s="4">
        <v>37</v>
      </c>
      <c r="B41" s="2" t="str">
        <f>HYPERLINK("https://my.zakupivli.pro/remote/dispatcher/state_purchase_view/23783599", "UA-2021-02-09-001963-a")</f>
        <v>UA-2021-02-09-001963-a</v>
      </c>
      <c r="C41" s="2" t="s">
        <v>407</v>
      </c>
      <c r="D41" s="2" t="str">
        <f>HYPERLINK("https://my.zakupivli.pro/remote/dispatcher/state_contracting_view/7948735", "UA-2021-02-09-001963-a-b1")</f>
        <v>UA-2021-02-09-001963-a-b1</v>
      </c>
      <c r="E41" s="1" t="s">
        <v>168</v>
      </c>
      <c r="F41" s="1" t="s">
        <v>502</v>
      </c>
      <c r="G41" s="1" t="s">
        <v>502</v>
      </c>
      <c r="H41" s="1" t="s">
        <v>226</v>
      </c>
      <c r="I41" s="1" t="s">
        <v>474</v>
      </c>
      <c r="J41" s="1" t="s">
        <v>521</v>
      </c>
      <c r="K41" s="1" t="s">
        <v>120</v>
      </c>
      <c r="L41" s="1" t="s">
        <v>17</v>
      </c>
      <c r="M41" s="5">
        <v>23000</v>
      </c>
      <c r="N41" s="6">
        <v>44259</v>
      </c>
      <c r="O41" s="6">
        <v>44561</v>
      </c>
      <c r="P41" s="1" t="s">
        <v>539</v>
      </c>
    </row>
    <row r="42" spans="1:16" x14ac:dyDescent="0.25">
      <c r="A42" s="4">
        <v>38</v>
      </c>
      <c r="B42" s="2" t="str">
        <f>HYPERLINK("https://my.zakupivli.pro/remote/dispatcher/state_purchase_view/24257415", "UA-2021-02-22-014669-b")</f>
        <v>UA-2021-02-22-014669-b</v>
      </c>
      <c r="C42" s="2" t="s">
        <v>407</v>
      </c>
      <c r="D42" s="2" t="str">
        <f>HYPERLINK("https://my.zakupivli.pro/remote/dispatcher/state_contracting_view/8134053", "UA-2021-02-22-014669-b-b1")</f>
        <v>UA-2021-02-22-014669-b-b1</v>
      </c>
      <c r="E42" s="1" t="s">
        <v>272</v>
      </c>
      <c r="F42" s="1" t="s">
        <v>342</v>
      </c>
      <c r="G42" s="1" t="s">
        <v>342</v>
      </c>
      <c r="H42" s="1" t="s">
        <v>139</v>
      </c>
      <c r="I42" s="1" t="s">
        <v>474</v>
      </c>
      <c r="J42" s="1" t="s">
        <v>513</v>
      </c>
      <c r="K42" s="1" t="s">
        <v>98</v>
      </c>
      <c r="L42" s="1" t="s">
        <v>240</v>
      </c>
      <c r="M42" s="5">
        <v>9990</v>
      </c>
      <c r="N42" s="6">
        <v>44272</v>
      </c>
      <c r="O42" s="6">
        <v>44561</v>
      </c>
      <c r="P42" s="1" t="s">
        <v>539</v>
      </c>
    </row>
    <row r="43" spans="1:16" x14ac:dyDescent="0.25">
      <c r="A43" s="4">
        <v>39</v>
      </c>
      <c r="B43" s="2" t="str">
        <f>HYPERLINK("https://my.zakupivli.pro/remote/dispatcher/state_purchase_view/24150188", "UA-2021-02-18-004966-b")</f>
        <v>UA-2021-02-18-004966-b</v>
      </c>
      <c r="C43" s="2" t="s">
        <v>407</v>
      </c>
      <c r="D43" s="2" t="str">
        <f>HYPERLINK("https://my.zakupivli.pro/remote/dispatcher/state_contracting_view/7902193", "UA-2021-02-18-004966-b-b1")</f>
        <v>UA-2021-02-18-004966-b-b1</v>
      </c>
      <c r="E43" s="1" t="s">
        <v>304</v>
      </c>
      <c r="F43" s="1" t="s">
        <v>421</v>
      </c>
      <c r="G43" s="1" t="s">
        <v>421</v>
      </c>
      <c r="H43" s="1" t="s">
        <v>63</v>
      </c>
      <c r="I43" s="1" t="s">
        <v>418</v>
      </c>
      <c r="J43" s="1" t="s">
        <v>359</v>
      </c>
      <c r="K43" s="1" t="s">
        <v>83</v>
      </c>
      <c r="L43" s="1" t="s">
        <v>74</v>
      </c>
      <c r="M43" s="5">
        <v>61489.08</v>
      </c>
      <c r="N43" s="6">
        <v>44256</v>
      </c>
      <c r="O43" s="6">
        <v>44561</v>
      </c>
      <c r="P43" s="1" t="s">
        <v>540</v>
      </c>
    </row>
    <row r="44" spans="1:16" x14ac:dyDescent="0.25">
      <c r="A44" s="4">
        <v>40</v>
      </c>
      <c r="B44" s="2" t="str">
        <f>HYPERLINK("https://my.zakupivli.pro/remote/dispatcher/state_purchase_view/24613987", "UA-2021-03-04-011267-c")</f>
        <v>UA-2021-03-04-011267-c</v>
      </c>
      <c r="C44" s="2" t="s">
        <v>407</v>
      </c>
      <c r="D44" s="2" t="str">
        <f>HYPERLINK("https://my.zakupivli.pro/remote/dispatcher/state_contracting_view/8297168", "UA-2021-03-04-011267-c-c1")</f>
        <v>UA-2021-03-04-011267-c-c1</v>
      </c>
      <c r="E44" s="1" t="s">
        <v>242</v>
      </c>
      <c r="F44" s="1" t="s">
        <v>425</v>
      </c>
      <c r="G44" s="1" t="s">
        <v>425</v>
      </c>
      <c r="H44" s="1" t="s">
        <v>61</v>
      </c>
      <c r="I44" s="1" t="s">
        <v>474</v>
      </c>
      <c r="J44" s="1" t="s">
        <v>348</v>
      </c>
      <c r="K44" s="1" t="s">
        <v>83</v>
      </c>
      <c r="L44" s="1" t="s">
        <v>76</v>
      </c>
      <c r="M44" s="5">
        <v>338.3</v>
      </c>
      <c r="N44" s="6">
        <v>44284</v>
      </c>
      <c r="O44" s="6">
        <v>44561</v>
      </c>
      <c r="P44" s="1" t="s">
        <v>539</v>
      </c>
    </row>
    <row r="45" spans="1:16" x14ac:dyDescent="0.25">
      <c r="A45" s="4">
        <v>41</v>
      </c>
      <c r="B45" s="2" t="str">
        <f>HYPERLINK("https://my.zakupivli.pro/remote/dispatcher/state_purchase_view/28466916", "UA-2021-07-23-003394-b")</f>
        <v>UA-2021-07-23-003394-b</v>
      </c>
      <c r="C45" s="2" t="s">
        <v>407</v>
      </c>
      <c r="D45" s="2" t="str">
        <f>HYPERLINK("https://my.zakupivli.pro/remote/dispatcher/state_contracting_view/9787868", "UA-2021-07-23-003394-b-b1")</f>
        <v>UA-2021-07-23-003394-b-b1</v>
      </c>
      <c r="E45" s="1" t="s">
        <v>232</v>
      </c>
      <c r="F45" s="1" t="s">
        <v>409</v>
      </c>
      <c r="G45" s="1" t="s">
        <v>409</v>
      </c>
      <c r="H45" s="1" t="s">
        <v>111</v>
      </c>
      <c r="I45" s="1" t="s">
        <v>368</v>
      </c>
      <c r="J45" s="1" t="s">
        <v>495</v>
      </c>
      <c r="K45" s="1" t="s">
        <v>188</v>
      </c>
      <c r="L45" s="1" t="s">
        <v>99</v>
      </c>
      <c r="M45" s="5">
        <v>25000</v>
      </c>
      <c r="N45" s="6">
        <v>44400</v>
      </c>
      <c r="O45" s="6">
        <v>44561</v>
      </c>
      <c r="P45" s="1" t="s">
        <v>539</v>
      </c>
    </row>
    <row r="46" spans="1:16" x14ac:dyDescent="0.25">
      <c r="A46" s="4">
        <v>42</v>
      </c>
      <c r="B46" s="2" t="str">
        <f>HYPERLINK("https://my.zakupivli.pro/remote/dispatcher/state_purchase_view/28066118", "UA-2021-07-08-002970-c")</f>
        <v>UA-2021-07-08-002970-c</v>
      </c>
      <c r="C46" s="2" t="s">
        <v>407</v>
      </c>
      <c r="D46" s="2" t="str">
        <f>HYPERLINK("https://my.zakupivli.pro/remote/dispatcher/state_contracting_view/9788092", "UA-2021-07-08-002970-c-b1")</f>
        <v>UA-2021-07-08-002970-c-b1</v>
      </c>
      <c r="E46" s="1" t="s">
        <v>320</v>
      </c>
      <c r="F46" s="1" t="s">
        <v>387</v>
      </c>
      <c r="G46" s="1" t="s">
        <v>387</v>
      </c>
      <c r="H46" s="1" t="s">
        <v>163</v>
      </c>
      <c r="I46" s="1" t="s">
        <v>474</v>
      </c>
      <c r="J46" s="1" t="s">
        <v>500</v>
      </c>
      <c r="K46" s="1" t="s">
        <v>52</v>
      </c>
      <c r="L46" s="1" t="s">
        <v>101</v>
      </c>
      <c r="M46" s="5">
        <v>90994.8</v>
      </c>
      <c r="N46" s="6">
        <v>44400</v>
      </c>
      <c r="O46" s="6">
        <v>44561</v>
      </c>
      <c r="P46" s="1" t="s">
        <v>540</v>
      </c>
    </row>
    <row r="47" spans="1:16" x14ac:dyDescent="0.25">
      <c r="A47" s="4">
        <v>43</v>
      </c>
      <c r="B47" s="2" t="str">
        <f>HYPERLINK("https://my.zakupivli.pro/remote/dispatcher/state_purchase_view/30461494", "UA-2021-10-04-011064-b")</f>
        <v>UA-2021-10-04-011064-b</v>
      </c>
      <c r="C47" s="2" t="s">
        <v>407</v>
      </c>
      <c r="D47" s="2" t="str">
        <f>HYPERLINK("https://my.zakupivli.pro/remote/dispatcher/state_contracting_view/10714729", "UA-2021-10-04-011064-b-b1")</f>
        <v>UA-2021-10-04-011064-b-b1</v>
      </c>
      <c r="E47" s="1" t="s">
        <v>5</v>
      </c>
      <c r="F47" s="1" t="s">
        <v>399</v>
      </c>
      <c r="G47" s="1" t="s">
        <v>399</v>
      </c>
      <c r="H47" s="1" t="s">
        <v>164</v>
      </c>
      <c r="I47" s="1" t="s">
        <v>368</v>
      </c>
      <c r="J47" s="1" t="s">
        <v>505</v>
      </c>
      <c r="K47" s="1" t="s">
        <v>202</v>
      </c>
      <c r="L47" s="1" t="s">
        <v>174</v>
      </c>
      <c r="M47" s="5">
        <v>49000</v>
      </c>
      <c r="N47" s="6">
        <v>44470</v>
      </c>
      <c r="O47" s="6">
        <v>44561</v>
      </c>
      <c r="P47" s="1" t="s">
        <v>539</v>
      </c>
    </row>
    <row r="48" spans="1:16" x14ac:dyDescent="0.25">
      <c r="A48" s="4">
        <v>44</v>
      </c>
      <c r="B48" s="2" t="str">
        <f>HYPERLINK("https://my.zakupivli.pro/remote/dispatcher/state_purchase_view/31261653", "UA-2021-10-29-009518-a")</f>
        <v>UA-2021-10-29-009518-a</v>
      </c>
      <c r="C48" s="2" t="s">
        <v>407</v>
      </c>
      <c r="D48" s="2" t="str">
        <f>HYPERLINK("https://my.zakupivli.pro/remote/dispatcher/state_contracting_view/11080238", "UA-2021-10-29-009518-a-a1")</f>
        <v>UA-2021-10-29-009518-a-a1</v>
      </c>
      <c r="E48" s="1" t="s">
        <v>252</v>
      </c>
      <c r="F48" s="1" t="s">
        <v>532</v>
      </c>
      <c r="G48" s="1" t="s">
        <v>532</v>
      </c>
      <c r="H48" s="1" t="s">
        <v>41</v>
      </c>
      <c r="I48" s="1" t="s">
        <v>368</v>
      </c>
      <c r="J48" s="1" t="s">
        <v>479</v>
      </c>
      <c r="K48" s="1" t="s">
        <v>120</v>
      </c>
      <c r="L48" s="1" t="s">
        <v>192</v>
      </c>
      <c r="M48" s="5">
        <v>1500</v>
      </c>
      <c r="N48" s="6">
        <v>44497</v>
      </c>
      <c r="O48" s="6">
        <v>44561</v>
      </c>
      <c r="P48" s="1" t="s">
        <v>539</v>
      </c>
    </row>
    <row r="49" spans="1:16" x14ac:dyDescent="0.25">
      <c r="A49" s="4">
        <v>45</v>
      </c>
      <c r="B49" s="2" t="str">
        <f>HYPERLINK("https://my.zakupivli.pro/remote/dispatcher/state_purchase_view/32389971", "UA-2021-11-30-006917-c")</f>
        <v>UA-2021-11-30-006917-c</v>
      </c>
      <c r="C49" s="2" t="s">
        <v>407</v>
      </c>
      <c r="D49" s="2" t="str">
        <f>HYPERLINK("https://my.zakupivli.pro/remote/dispatcher/state_contracting_view/11600590", "UA-2021-11-30-006917-c-c1")</f>
        <v>UA-2021-11-30-006917-c-c1</v>
      </c>
      <c r="E49" s="1" t="s">
        <v>47</v>
      </c>
      <c r="F49" s="1" t="s">
        <v>367</v>
      </c>
      <c r="G49" s="1" t="s">
        <v>367</v>
      </c>
      <c r="H49" s="1" t="s">
        <v>196</v>
      </c>
      <c r="I49" s="1" t="s">
        <v>368</v>
      </c>
      <c r="J49" s="1" t="s">
        <v>518</v>
      </c>
      <c r="K49" s="1" t="s">
        <v>124</v>
      </c>
      <c r="L49" s="1" t="s">
        <v>207</v>
      </c>
      <c r="M49" s="5">
        <v>2990</v>
      </c>
      <c r="N49" s="6">
        <v>44530</v>
      </c>
      <c r="O49" s="6">
        <v>44561</v>
      </c>
      <c r="P49" s="1" t="s">
        <v>539</v>
      </c>
    </row>
    <row r="50" spans="1:16" x14ac:dyDescent="0.25">
      <c r="A50" s="4">
        <v>46</v>
      </c>
      <c r="B50" s="2" t="str">
        <f>HYPERLINK("https://my.zakupivli.pro/remote/dispatcher/state_purchase_view/31725451", "UA-2021-11-12-006785-a")</f>
        <v>UA-2021-11-12-006785-a</v>
      </c>
      <c r="C50" s="2" t="s">
        <v>407</v>
      </c>
      <c r="D50" s="2" t="str">
        <f>HYPERLINK("https://my.zakupivli.pro/remote/dispatcher/state_contracting_view/11619374", "UA-2021-11-12-006785-a-a1")</f>
        <v>UA-2021-11-12-006785-a-a1</v>
      </c>
      <c r="E50" s="1" t="s">
        <v>306</v>
      </c>
      <c r="F50" s="1" t="s">
        <v>366</v>
      </c>
      <c r="G50" s="1" t="s">
        <v>366</v>
      </c>
      <c r="H50" s="1" t="s">
        <v>164</v>
      </c>
      <c r="I50" s="1" t="s">
        <v>474</v>
      </c>
      <c r="J50" s="1" t="s">
        <v>482</v>
      </c>
      <c r="K50" s="1" t="s">
        <v>128</v>
      </c>
      <c r="L50" s="1" t="s">
        <v>210</v>
      </c>
      <c r="M50" s="5">
        <v>46684.2</v>
      </c>
      <c r="N50" s="6">
        <v>44531</v>
      </c>
      <c r="O50" s="6">
        <v>44561</v>
      </c>
      <c r="P50" s="1" t="s">
        <v>540</v>
      </c>
    </row>
    <row r="51" spans="1:16" x14ac:dyDescent="0.25">
      <c r="A51" s="4">
        <v>47</v>
      </c>
      <c r="B51" s="2" t="str">
        <f>HYPERLINK("https://my.zakupivli.pro/remote/dispatcher/state_purchase_view/31189130", "UA-2021-10-27-011708-a")</f>
        <v>UA-2021-10-27-011708-a</v>
      </c>
      <c r="C51" s="2" t="str">
        <f>HYPERLINK("https://my.zakupivli.pro/remote/dispatcher/state_purchase_lot_view/701310", "UA-2021-10-27-011708-a-L701310")</f>
        <v>UA-2021-10-27-011708-a-L701310</v>
      </c>
      <c r="D51" s="2" t="str">
        <f>HYPERLINK("https://my.zakupivli.pro/remote/dispatcher/state_contracting_view/11798057", "UA-2021-10-27-011708-a-a2")</f>
        <v>UA-2021-10-27-011708-a-a2</v>
      </c>
      <c r="E51" s="1" t="s">
        <v>176</v>
      </c>
      <c r="F51" s="1" t="s">
        <v>428</v>
      </c>
      <c r="G51" s="1" t="s">
        <v>392</v>
      </c>
      <c r="H51" s="1" t="s">
        <v>33</v>
      </c>
      <c r="I51" s="1" t="s">
        <v>352</v>
      </c>
      <c r="J51" s="1" t="s">
        <v>510</v>
      </c>
      <c r="K51" s="1" t="s">
        <v>131</v>
      </c>
      <c r="L51" s="1" t="s">
        <v>213</v>
      </c>
      <c r="M51" s="5">
        <v>463512</v>
      </c>
      <c r="N51" s="6">
        <v>44539</v>
      </c>
      <c r="O51" s="6">
        <v>44561</v>
      </c>
      <c r="P51" s="1" t="s">
        <v>540</v>
      </c>
    </row>
    <row r="52" spans="1:16" x14ac:dyDescent="0.25">
      <c r="A52" s="4">
        <v>48</v>
      </c>
      <c r="B52" s="2" t="str">
        <f>HYPERLINK("https://my.zakupivli.pro/remote/dispatcher/state_purchase_view/29808221", "UA-2021-09-13-014655-b")</f>
        <v>UA-2021-09-13-014655-b</v>
      </c>
      <c r="C52" s="2" t="s">
        <v>407</v>
      </c>
      <c r="D52" s="2" t="str">
        <f>HYPERLINK("https://my.zakupivli.pro/remote/dispatcher/state_contracting_view/10682554", "UA-2021-09-13-014655-b-b1")</f>
        <v>UA-2021-09-13-014655-b-b1</v>
      </c>
      <c r="E52" s="1" t="s">
        <v>141</v>
      </c>
      <c r="F52" s="1" t="s">
        <v>371</v>
      </c>
      <c r="G52" s="1" t="s">
        <v>371</v>
      </c>
      <c r="H52" s="1" t="s">
        <v>112</v>
      </c>
      <c r="I52" s="1" t="s">
        <v>474</v>
      </c>
      <c r="J52" s="1" t="s">
        <v>401</v>
      </c>
      <c r="K52" s="1" t="s">
        <v>58</v>
      </c>
      <c r="L52" s="1" t="s">
        <v>173</v>
      </c>
      <c r="M52" s="5">
        <v>4666.92</v>
      </c>
      <c r="N52" s="6">
        <v>44470</v>
      </c>
      <c r="O52" s="6">
        <v>44561</v>
      </c>
      <c r="P52" s="1" t="s">
        <v>540</v>
      </c>
    </row>
    <row r="53" spans="1:16" x14ac:dyDescent="0.25">
      <c r="A53" s="4">
        <v>49</v>
      </c>
      <c r="B53" s="2" t="str">
        <f>HYPERLINK("https://my.zakupivli.pro/remote/dispatcher/state_purchase_view/30700851", "UA-2021-10-12-005128-b")</f>
        <v>UA-2021-10-12-005128-b</v>
      </c>
      <c r="C53" s="2" t="s">
        <v>407</v>
      </c>
      <c r="D53" s="2" t="str">
        <f>HYPERLINK("https://my.zakupivli.pro/remote/dispatcher/state_contracting_view/10833808", "UA-2021-10-12-005128-b-b1")</f>
        <v>UA-2021-10-12-005128-b-b1</v>
      </c>
      <c r="E53" s="1" t="s">
        <v>309</v>
      </c>
      <c r="F53" s="1" t="s">
        <v>380</v>
      </c>
      <c r="G53" s="1" t="s">
        <v>380</v>
      </c>
      <c r="H53" s="1" t="s">
        <v>6</v>
      </c>
      <c r="I53" s="1" t="s">
        <v>368</v>
      </c>
      <c r="J53" s="1" t="s">
        <v>520</v>
      </c>
      <c r="K53" s="1" t="s">
        <v>72</v>
      </c>
      <c r="L53" s="1" t="s">
        <v>190</v>
      </c>
      <c r="M53" s="5">
        <v>15000</v>
      </c>
      <c r="N53" s="6">
        <v>44480</v>
      </c>
      <c r="O53" s="6">
        <v>44561</v>
      </c>
      <c r="P53" s="1" t="s">
        <v>539</v>
      </c>
    </row>
    <row r="54" spans="1:16" x14ac:dyDescent="0.25">
      <c r="A54" s="4">
        <v>50</v>
      </c>
      <c r="B54" s="2" t="str">
        <f>HYPERLINK("https://my.zakupivli.pro/remote/dispatcher/state_purchase_view/30462765", "UA-2021-10-04-010888-b")</f>
        <v>UA-2021-10-04-010888-b</v>
      </c>
      <c r="C54" s="2" t="s">
        <v>407</v>
      </c>
      <c r="D54" s="2" t="str">
        <f>HYPERLINK("https://my.zakupivli.pro/remote/dispatcher/state_contracting_view/10868312", "UA-2021-10-04-010888-b-b1")</f>
        <v>UA-2021-10-04-010888-b-b1</v>
      </c>
      <c r="E54" s="1" t="s">
        <v>286</v>
      </c>
      <c r="F54" s="1" t="s">
        <v>396</v>
      </c>
      <c r="G54" s="1" t="s">
        <v>396</v>
      </c>
      <c r="H54" s="1" t="s">
        <v>65</v>
      </c>
      <c r="I54" s="1" t="s">
        <v>418</v>
      </c>
      <c r="J54" s="1" t="s">
        <v>359</v>
      </c>
      <c r="K54" s="1" t="s">
        <v>83</v>
      </c>
      <c r="L54" s="1" t="s">
        <v>40</v>
      </c>
      <c r="M54" s="5">
        <v>46000</v>
      </c>
      <c r="N54" s="6">
        <v>44487</v>
      </c>
      <c r="O54" s="6">
        <v>44561</v>
      </c>
      <c r="P54" s="1" t="s">
        <v>540</v>
      </c>
    </row>
    <row r="55" spans="1:16" x14ac:dyDescent="0.25">
      <c r="A55" s="4">
        <v>51</v>
      </c>
      <c r="B55" s="2" t="str">
        <f>HYPERLINK("https://my.zakupivli.pro/remote/dispatcher/state_purchase_view/33460263", "UA-2021-12-21-008248-c")</f>
        <v>UA-2021-12-21-008248-c</v>
      </c>
      <c r="C55" s="2" t="s">
        <v>407</v>
      </c>
      <c r="D55" s="2" t="str">
        <f>HYPERLINK("https://my.zakupivli.pro/remote/dispatcher/state_contracting_view/12109826", "UA-2021-12-21-008248-c-c1")</f>
        <v>UA-2021-12-21-008248-c-c1</v>
      </c>
      <c r="E55" s="1" t="s">
        <v>274</v>
      </c>
      <c r="F55" s="1" t="s">
        <v>365</v>
      </c>
      <c r="G55" s="1" t="s">
        <v>365</v>
      </c>
      <c r="H55" s="1" t="s">
        <v>12</v>
      </c>
      <c r="I55" s="1" t="s">
        <v>368</v>
      </c>
      <c r="J55" s="1" t="s">
        <v>488</v>
      </c>
      <c r="K55" s="1" t="s">
        <v>187</v>
      </c>
      <c r="L55" s="1" t="s">
        <v>231</v>
      </c>
      <c r="M55" s="5">
        <v>6995.11</v>
      </c>
      <c r="N55" s="6">
        <v>44550</v>
      </c>
      <c r="O55" s="6">
        <v>44561</v>
      </c>
      <c r="P55" s="1" t="s">
        <v>539</v>
      </c>
    </row>
    <row r="56" spans="1:16" x14ac:dyDescent="0.25">
      <c r="A56" s="4">
        <v>52</v>
      </c>
      <c r="B56" s="2" t="str">
        <f>HYPERLINK("https://my.zakupivli.pro/remote/dispatcher/state_purchase_view/26461156", "UA-2021-05-12-008441-b")</f>
        <v>UA-2021-05-12-008441-b</v>
      </c>
      <c r="C56" s="2" t="s">
        <v>407</v>
      </c>
      <c r="D56" s="2" t="str">
        <f>HYPERLINK("https://my.zakupivli.pro/remote/dispatcher/state_contracting_view/8836327", "UA-2021-05-12-008441-b-b1")</f>
        <v>UA-2021-05-12-008441-b-b1</v>
      </c>
      <c r="E56" s="1" t="s">
        <v>321</v>
      </c>
      <c r="F56" s="1" t="s">
        <v>400</v>
      </c>
      <c r="G56" s="1" t="s">
        <v>400</v>
      </c>
      <c r="H56" s="1" t="s">
        <v>45</v>
      </c>
      <c r="I56" s="1" t="s">
        <v>368</v>
      </c>
      <c r="J56" s="1" t="s">
        <v>490</v>
      </c>
      <c r="K56" s="1" t="s">
        <v>128</v>
      </c>
      <c r="L56" s="1" t="s">
        <v>25</v>
      </c>
      <c r="M56" s="5">
        <v>976.08</v>
      </c>
      <c r="N56" s="6">
        <v>44328</v>
      </c>
      <c r="O56" s="6">
        <v>44561</v>
      </c>
      <c r="P56" s="1" t="s">
        <v>539</v>
      </c>
    </row>
    <row r="57" spans="1:16" x14ac:dyDescent="0.25">
      <c r="A57" s="4">
        <v>53</v>
      </c>
      <c r="B57" s="2" t="str">
        <f>HYPERLINK("https://my.zakupivli.pro/remote/dispatcher/state_purchase_view/26453305", "UA-2021-05-12-005774-b")</f>
        <v>UA-2021-05-12-005774-b</v>
      </c>
      <c r="C57" s="2" t="s">
        <v>407</v>
      </c>
      <c r="D57" s="2" t="str">
        <f>HYPERLINK("https://my.zakupivli.pro/remote/dispatcher/state_contracting_view/8833093", "UA-2021-05-12-005774-b-b1")</f>
        <v>UA-2021-05-12-005774-b-b1</v>
      </c>
      <c r="E57" s="1" t="s">
        <v>326</v>
      </c>
      <c r="F57" s="1" t="s">
        <v>464</v>
      </c>
      <c r="G57" s="1" t="s">
        <v>464</v>
      </c>
      <c r="H57" s="1" t="s">
        <v>166</v>
      </c>
      <c r="I57" s="1" t="s">
        <v>368</v>
      </c>
      <c r="J57" s="1" t="s">
        <v>490</v>
      </c>
      <c r="K57" s="1" t="s">
        <v>128</v>
      </c>
      <c r="L57" s="1" t="s">
        <v>24</v>
      </c>
      <c r="M57" s="5">
        <v>1957.11</v>
      </c>
      <c r="N57" s="6">
        <v>44328</v>
      </c>
      <c r="O57" s="6">
        <v>44561</v>
      </c>
      <c r="P57" s="1" t="s">
        <v>539</v>
      </c>
    </row>
    <row r="58" spans="1:16" x14ac:dyDescent="0.25">
      <c r="A58" s="4">
        <v>54</v>
      </c>
      <c r="B58" s="2" t="str">
        <f>HYPERLINK("https://my.zakupivli.pro/remote/dispatcher/state_purchase_view/26052740", "UA-2021-04-22-008384-a")</f>
        <v>UA-2021-04-22-008384-a</v>
      </c>
      <c r="C58" s="2" t="s">
        <v>407</v>
      </c>
      <c r="D58" s="2" t="str">
        <f>HYPERLINK("https://my.zakupivli.pro/remote/dispatcher/state_contracting_view/9056142", "UA-2021-04-22-008384-a-a1")</f>
        <v>UA-2021-04-22-008384-a-a1</v>
      </c>
      <c r="E58" s="1" t="s">
        <v>292</v>
      </c>
      <c r="F58" s="1" t="s">
        <v>461</v>
      </c>
      <c r="G58" s="1" t="s">
        <v>461</v>
      </c>
      <c r="H58" s="1" t="s">
        <v>244</v>
      </c>
      <c r="I58" s="1" t="s">
        <v>418</v>
      </c>
      <c r="J58" s="1" t="s">
        <v>359</v>
      </c>
      <c r="K58" s="1" t="s">
        <v>83</v>
      </c>
      <c r="L58" s="1" t="s">
        <v>86</v>
      </c>
      <c r="M58" s="5">
        <v>355500</v>
      </c>
      <c r="N58" s="6">
        <v>44342</v>
      </c>
      <c r="O58" s="6">
        <v>44561</v>
      </c>
      <c r="P58" s="1" t="s">
        <v>540</v>
      </c>
    </row>
    <row r="59" spans="1:16" x14ac:dyDescent="0.25">
      <c r="A59" s="4">
        <v>55</v>
      </c>
      <c r="B59" s="2" t="str">
        <f>HYPERLINK("https://my.zakupivli.pro/remote/dispatcher/state_purchase_view/28398246", "UA-2021-07-21-003698-b")</f>
        <v>UA-2021-07-21-003698-b</v>
      </c>
      <c r="C59" s="2" t="s">
        <v>407</v>
      </c>
      <c r="D59" s="2" t="str">
        <f>HYPERLINK("https://my.zakupivli.pro/remote/dispatcher/state_contracting_view/10002009", "UA-2021-07-21-003698-b-a1")</f>
        <v>UA-2021-07-21-003698-b-a1</v>
      </c>
      <c r="E59" s="1" t="s">
        <v>334</v>
      </c>
      <c r="F59" s="1" t="s">
        <v>390</v>
      </c>
      <c r="G59" s="1" t="s">
        <v>390</v>
      </c>
      <c r="H59" s="1" t="s">
        <v>161</v>
      </c>
      <c r="I59" s="1" t="s">
        <v>474</v>
      </c>
      <c r="J59" s="1" t="s">
        <v>344</v>
      </c>
      <c r="K59" s="1" t="s">
        <v>162</v>
      </c>
      <c r="L59" s="1" t="s">
        <v>123</v>
      </c>
      <c r="M59" s="5">
        <v>85022.22</v>
      </c>
      <c r="N59" s="6">
        <v>44419</v>
      </c>
      <c r="O59" s="6">
        <v>44561</v>
      </c>
      <c r="P59" s="1" t="s">
        <v>540</v>
      </c>
    </row>
    <row r="60" spans="1:16" x14ac:dyDescent="0.25">
      <c r="A60" s="4">
        <v>56</v>
      </c>
      <c r="B60" s="2" t="str">
        <f>HYPERLINK("https://my.zakupivli.pro/remote/dispatcher/state_purchase_view/26075629", "UA-2021-04-22-010347-a")</f>
        <v>UA-2021-04-22-010347-a</v>
      </c>
      <c r="C60" s="2" t="s">
        <v>407</v>
      </c>
      <c r="D60" s="2" t="str">
        <f>HYPERLINK("https://my.zakupivli.pro/remote/dispatcher/state_contracting_view/8898872", "UA-2021-04-22-010347-a-a1")</f>
        <v>UA-2021-04-22-010347-a-a1</v>
      </c>
      <c r="E60" s="1" t="s">
        <v>178</v>
      </c>
      <c r="F60" s="1" t="s">
        <v>463</v>
      </c>
      <c r="G60" s="1" t="s">
        <v>463</v>
      </c>
      <c r="H60" s="1" t="s">
        <v>34</v>
      </c>
      <c r="I60" s="1" t="s">
        <v>474</v>
      </c>
      <c r="J60" s="1" t="s">
        <v>528</v>
      </c>
      <c r="K60" s="1" t="s">
        <v>117</v>
      </c>
      <c r="L60" s="1" t="s">
        <v>28</v>
      </c>
      <c r="M60" s="5">
        <v>18490</v>
      </c>
      <c r="N60" s="6">
        <v>44330</v>
      </c>
      <c r="O60" s="6">
        <v>44561</v>
      </c>
      <c r="P60" s="1" t="s">
        <v>540</v>
      </c>
    </row>
    <row r="61" spans="1:16" x14ac:dyDescent="0.25">
      <c r="A61" s="4">
        <v>57</v>
      </c>
      <c r="B61" s="2" t="str">
        <f>HYPERLINK("https://my.zakupivli.pro/remote/dispatcher/state_purchase_view/26585703", "UA-2021-05-17-014470-b")</f>
        <v>UA-2021-05-17-014470-b</v>
      </c>
      <c r="C61" s="2" t="s">
        <v>407</v>
      </c>
      <c r="D61" s="2" t="str">
        <f>HYPERLINK("https://my.zakupivli.pro/remote/dispatcher/state_contracting_view/9240370", "UA-2021-05-17-014470-b-b1")</f>
        <v>UA-2021-05-17-014470-b-b1</v>
      </c>
      <c r="E61" s="1" t="s">
        <v>332</v>
      </c>
      <c r="F61" s="1" t="s">
        <v>460</v>
      </c>
      <c r="G61" s="1" t="s">
        <v>460</v>
      </c>
      <c r="H61" s="1" t="s">
        <v>212</v>
      </c>
      <c r="I61" s="1" t="s">
        <v>474</v>
      </c>
      <c r="J61" s="1" t="s">
        <v>493</v>
      </c>
      <c r="K61" s="1" t="s">
        <v>193</v>
      </c>
      <c r="L61" s="1" t="s">
        <v>50</v>
      </c>
      <c r="M61" s="5">
        <v>199058.59</v>
      </c>
      <c r="N61" s="6">
        <v>44351</v>
      </c>
      <c r="O61" s="6">
        <v>44561</v>
      </c>
      <c r="P61" s="1" t="s">
        <v>540</v>
      </c>
    </row>
    <row r="62" spans="1:16" x14ac:dyDescent="0.25">
      <c r="A62" s="4">
        <v>58</v>
      </c>
      <c r="B62" s="2" t="str">
        <f>HYPERLINK("https://my.zakupivli.pro/remote/dispatcher/state_purchase_view/32378339", "UA-2021-11-30-003861-c")</f>
        <v>UA-2021-11-30-003861-c</v>
      </c>
      <c r="C62" s="2" t="s">
        <v>407</v>
      </c>
      <c r="D62" s="2" t="str">
        <f>HYPERLINK("https://my.zakupivli.pro/remote/dispatcher/state_contracting_view/11595441", "UA-2021-11-30-003861-c-c1")</f>
        <v>UA-2021-11-30-003861-c-c1</v>
      </c>
      <c r="E62" s="1" t="s">
        <v>62</v>
      </c>
      <c r="F62" s="1" t="s">
        <v>433</v>
      </c>
      <c r="G62" s="1" t="s">
        <v>434</v>
      </c>
      <c r="H62" s="1" t="s">
        <v>262</v>
      </c>
      <c r="I62" s="1" t="s">
        <v>368</v>
      </c>
      <c r="J62" s="1" t="s">
        <v>531</v>
      </c>
      <c r="K62" s="1" t="s">
        <v>88</v>
      </c>
      <c r="L62" s="1" t="s">
        <v>204</v>
      </c>
      <c r="M62" s="5">
        <v>2600</v>
      </c>
      <c r="N62" s="6">
        <v>44530</v>
      </c>
      <c r="O62" s="6">
        <v>44561</v>
      </c>
      <c r="P62" s="1" t="s">
        <v>539</v>
      </c>
    </row>
    <row r="63" spans="1:16" x14ac:dyDescent="0.25">
      <c r="A63" s="4">
        <v>59</v>
      </c>
      <c r="B63" s="2" t="str">
        <f>HYPERLINK("https://my.zakupivli.pro/remote/dispatcher/state_purchase_view/22869860", "UA-2021-01-05-003201-c")</f>
        <v>UA-2021-01-05-003201-c</v>
      </c>
      <c r="C63" s="2" t="s">
        <v>407</v>
      </c>
      <c r="D63" s="2" t="str">
        <f>HYPERLINK("https://my.zakupivli.pro/remote/dispatcher/state_contracting_view/7248154", "UA-2021-01-05-003201-c-c1")</f>
        <v>UA-2021-01-05-003201-c-c1</v>
      </c>
      <c r="E63" s="1" t="s">
        <v>239</v>
      </c>
      <c r="F63" s="1" t="s">
        <v>436</v>
      </c>
      <c r="G63" s="1" t="s">
        <v>436</v>
      </c>
      <c r="H63" s="1" t="s">
        <v>244</v>
      </c>
      <c r="I63" s="1" t="s">
        <v>418</v>
      </c>
      <c r="J63" s="1" t="s">
        <v>363</v>
      </c>
      <c r="K63" s="1" t="s">
        <v>83</v>
      </c>
      <c r="L63" s="1" t="s">
        <v>39</v>
      </c>
      <c r="M63" s="5">
        <v>2418</v>
      </c>
      <c r="N63" s="6">
        <v>44214</v>
      </c>
      <c r="O63" s="6">
        <v>44561</v>
      </c>
      <c r="P63" s="1" t="s">
        <v>540</v>
      </c>
    </row>
    <row r="64" spans="1:16" x14ac:dyDescent="0.25">
      <c r="A64" s="4">
        <v>60</v>
      </c>
      <c r="B64" s="2" t="str">
        <f>HYPERLINK("https://my.zakupivli.pro/remote/dispatcher/state_purchase_view/31189130", "UA-2021-10-27-011708-a")</f>
        <v>UA-2021-10-27-011708-a</v>
      </c>
      <c r="C64" s="2" t="str">
        <f>HYPERLINK("https://my.zakupivli.pro/remote/dispatcher/state_purchase_lot_view/701309", "UA-2021-10-27-011708-a-L701309")</f>
        <v>UA-2021-10-27-011708-a-L701309</v>
      </c>
      <c r="D64" s="2" t="str">
        <f>HYPERLINK("https://my.zakupivli.pro/remote/dispatcher/state_contracting_view/11797403", "UA-2021-10-27-011708-a-a1")</f>
        <v>UA-2021-10-27-011708-a-a1</v>
      </c>
      <c r="E64" s="1" t="s">
        <v>328</v>
      </c>
      <c r="F64" s="1" t="s">
        <v>428</v>
      </c>
      <c r="G64" s="1" t="s">
        <v>391</v>
      </c>
      <c r="H64" s="1" t="s">
        <v>33</v>
      </c>
      <c r="I64" s="1" t="s">
        <v>352</v>
      </c>
      <c r="J64" s="1" t="s">
        <v>528</v>
      </c>
      <c r="K64" s="1" t="s">
        <v>117</v>
      </c>
      <c r="L64" s="1" t="s">
        <v>211</v>
      </c>
      <c r="M64" s="5">
        <v>88842</v>
      </c>
      <c r="N64" s="6">
        <v>44538</v>
      </c>
      <c r="O64" s="6">
        <v>44561</v>
      </c>
      <c r="P64" s="1" t="s">
        <v>540</v>
      </c>
    </row>
    <row r="65" spans="1:16" x14ac:dyDescent="0.25">
      <c r="A65" s="4">
        <v>61</v>
      </c>
      <c r="B65" s="2" t="str">
        <f>HYPERLINK("https://my.zakupivli.pro/remote/dispatcher/state_purchase_view/32141272", "UA-2021-11-24-000903-a")</f>
        <v>UA-2021-11-24-000903-a</v>
      </c>
      <c r="C65" s="2" t="s">
        <v>407</v>
      </c>
      <c r="D65" s="2" t="str">
        <f>HYPERLINK("https://my.zakupivli.pro/remote/dispatcher/state_contracting_view/11808069", "UA-2021-11-24-000903-a-c1")</f>
        <v>UA-2021-11-24-000903-a-c1</v>
      </c>
      <c r="E65" s="1" t="s">
        <v>317</v>
      </c>
      <c r="F65" s="1" t="s">
        <v>350</v>
      </c>
      <c r="G65" s="1" t="s">
        <v>350</v>
      </c>
      <c r="H65" s="1" t="s">
        <v>112</v>
      </c>
      <c r="I65" s="1" t="s">
        <v>474</v>
      </c>
      <c r="J65" s="1" t="s">
        <v>506</v>
      </c>
      <c r="K65" s="1" t="s">
        <v>80</v>
      </c>
      <c r="L65" s="1" t="s">
        <v>214</v>
      </c>
      <c r="M65" s="5">
        <v>25740</v>
      </c>
      <c r="N65" s="6">
        <v>44539</v>
      </c>
      <c r="O65" s="6">
        <v>44561</v>
      </c>
      <c r="P65" s="1" t="s">
        <v>540</v>
      </c>
    </row>
    <row r="66" spans="1:16" x14ac:dyDescent="0.25">
      <c r="A66" s="4">
        <v>62</v>
      </c>
      <c r="B66" s="2" t="str">
        <f>HYPERLINK("https://my.zakupivli.pro/remote/dispatcher/state_purchase_view/22441235", "UA-2020-12-21-010415-c")</f>
        <v>UA-2020-12-21-010415-c</v>
      </c>
      <c r="C66" s="2" t="s">
        <v>407</v>
      </c>
      <c r="D66" s="2" t="str">
        <f>HYPERLINK("https://my.zakupivli.pro/remote/dispatcher/state_contracting_view/7284839", "UA-2020-12-21-010415-c-c1")</f>
        <v>UA-2020-12-21-010415-c-c1</v>
      </c>
      <c r="E66" s="1" t="s">
        <v>228</v>
      </c>
      <c r="F66" s="1" t="s">
        <v>413</v>
      </c>
      <c r="G66" s="1" t="s">
        <v>413</v>
      </c>
      <c r="H66" s="1" t="s">
        <v>263</v>
      </c>
      <c r="I66" s="1" t="s">
        <v>474</v>
      </c>
      <c r="J66" s="1" t="s">
        <v>395</v>
      </c>
      <c r="K66" s="1" t="s">
        <v>148</v>
      </c>
      <c r="L66" s="1" t="s">
        <v>142</v>
      </c>
      <c r="M66" s="5">
        <v>6000</v>
      </c>
      <c r="N66" s="6">
        <v>44216</v>
      </c>
      <c r="O66" s="6">
        <v>44561</v>
      </c>
      <c r="P66" s="1" t="s">
        <v>539</v>
      </c>
    </row>
    <row r="67" spans="1:16" x14ac:dyDescent="0.25">
      <c r="A67" s="4">
        <v>63</v>
      </c>
      <c r="B67" s="2" t="str">
        <f>HYPERLINK("https://my.zakupivli.pro/remote/dispatcher/state_purchase_view/22930724", "UA-2021-01-13-001397-a")</f>
        <v>UA-2021-01-13-001397-a</v>
      </c>
      <c r="C67" s="2" t="s">
        <v>407</v>
      </c>
      <c r="D67" s="2" t="str">
        <f>HYPERLINK("https://my.zakupivli.pro/remote/dispatcher/state_contracting_view/7443177", "UA-2021-01-13-001397-a-b1")</f>
        <v>UA-2021-01-13-001397-a-b1</v>
      </c>
      <c r="E67" s="1" t="s">
        <v>336</v>
      </c>
      <c r="F67" s="1" t="s">
        <v>349</v>
      </c>
      <c r="G67" s="1" t="s">
        <v>349</v>
      </c>
      <c r="H67" s="1" t="s">
        <v>257</v>
      </c>
      <c r="I67" s="1" t="s">
        <v>474</v>
      </c>
      <c r="J67" s="1" t="s">
        <v>372</v>
      </c>
      <c r="K67" s="1" t="s">
        <v>91</v>
      </c>
      <c r="L67" s="1" t="s">
        <v>346</v>
      </c>
      <c r="M67" s="5">
        <v>20550</v>
      </c>
      <c r="N67" s="6">
        <v>44228</v>
      </c>
      <c r="O67" s="6">
        <v>44561</v>
      </c>
      <c r="P67" s="1" t="s">
        <v>539</v>
      </c>
    </row>
    <row r="68" spans="1:16" x14ac:dyDescent="0.25">
      <c r="A68" s="4">
        <v>64</v>
      </c>
      <c r="B68" s="2" t="str">
        <f>HYPERLINK("https://my.zakupivli.pro/remote/dispatcher/state_purchase_view/23749683", "UA-2021-02-08-003197-a")</f>
        <v>UA-2021-02-08-003197-a</v>
      </c>
      <c r="C68" s="2" t="s">
        <v>407</v>
      </c>
      <c r="D68" s="2" t="str">
        <f>HYPERLINK("https://my.zakupivli.pro/remote/dispatcher/state_contracting_view/7549092", "UA-2021-02-08-003197-a-a1")</f>
        <v>UA-2021-02-08-003197-a-a1</v>
      </c>
      <c r="E68" s="1" t="s">
        <v>54</v>
      </c>
      <c r="F68" s="1" t="s">
        <v>379</v>
      </c>
      <c r="G68" s="1" t="s">
        <v>379</v>
      </c>
      <c r="H68" s="1" t="s">
        <v>6</v>
      </c>
      <c r="I68" s="1" t="s">
        <v>368</v>
      </c>
      <c r="J68" s="1" t="s">
        <v>472</v>
      </c>
      <c r="K68" s="1" t="s">
        <v>72</v>
      </c>
      <c r="L68" s="1" t="s">
        <v>49</v>
      </c>
      <c r="M68" s="5">
        <v>5000</v>
      </c>
      <c r="N68" s="6">
        <v>44232</v>
      </c>
      <c r="O68" s="6">
        <v>44561</v>
      </c>
      <c r="P68" s="1" t="s">
        <v>539</v>
      </c>
    </row>
    <row r="69" spans="1:16" x14ac:dyDescent="0.25">
      <c r="A69" s="4">
        <v>65</v>
      </c>
      <c r="B69" s="2" t="str">
        <f>HYPERLINK("https://my.zakupivli.pro/remote/dispatcher/state_purchase_view/24932722", "UA-2021-03-16-004842-c")</f>
        <v>UA-2021-03-16-004842-c</v>
      </c>
      <c r="C69" s="2" t="s">
        <v>407</v>
      </c>
      <c r="D69" s="2" t="str">
        <f>HYPERLINK("https://my.zakupivli.pro/remote/dispatcher/state_contracting_view/8312708", "UA-2021-03-16-004842-c-c1")</f>
        <v>UA-2021-03-16-004842-c-c1</v>
      </c>
      <c r="E69" s="1" t="s">
        <v>29</v>
      </c>
      <c r="F69" s="1" t="s">
        <v>423</v>
      </c>
      <c r="G69" s="1" t="s">
        <v>422</v>
      </c>
      <c r="H69" s="1" t="s">
        <v>63</v>
      </c>
      <c r="I69" s="1" t="s">
        <v>418</v>
      </c>
      <c r="J69" s="1" t="s">
        <v>359</v>
      </c>
      <c r="K69" s="1" t="s">
        <v>83</v>
      </c>
      <c r="L69" s="1" t="s">
        <v>75</v>
      </c>
      <c r="M69" s="5">
        <v>6558.24</v>
      </c>
      <c r="N69" s="6">
        <v>44284</v>
      </c>
      <c r="O69" s="6">
        <v>44561</v>
      </c>
      <c r="P69" s="1" t="s">
        <v>540</v>
      </c>
    </row>
    <row r="70" spans="1:16" x14ac:dyDescent="0.25">
      <c r="A70" s="4">
        <v>66</v>
      </c>
      <c r="B70" s="2" t="str">
        <f>HYPERLINK("https://my.zakupivli.pro/remote/dispatcher/state_purchase_view/25740346", "UA-2021-04-12-005827-b")</f>
        <v>UA-2021-04-12-005827-b</v>
      </c>
      <c r="C70" s="2" t="s">
        <v>407</v>
      </c>
      <c r="D70" s="2" t="str">
        <f>HYPERLINK("https://my.zakupivli.pro/remote/dispatcher/state_contracting_view/8492406", "UA-2021-04-12-005827-b-b1")</f>
        <v>UA-2021-04-12-005827-b-b1</v>
      </c>
      <c r="E70" s="1" t="s">
        <v>303</v>
      </c>
      <c r="F70" s="1" t="s">
        <v>432</v>
      </c>
      <c r="G70" s="1" t="s">
        <v>432</v>
      </c>
      <c r="H70" s="1" t="s">
        <v>66</v>
      </c>
      <c r="I70" s="1" t="s">
        <v>368</v>
      </c>
      <c r="J70" s="1" t="s">
        <v>486</v>
      </c>
      <c r="K70" s="1" t="s">
        <v>136</v>
      </c>
      <c r="L70" s="1" t="s">
        <v>79</v>
      </c>
      <c r="M70" s="5">
        <v>1550</v>
      </c>
      <c r="N70" s="6">
        <v>44298</v>
      </c>
      <c r="O70" s="6">
        <v>44561</v>
      </c>
      <c r="P70" s="1" t="s">
        <v>539</v>
      </c>
    </row>
    <row r="71" spans="1:16" x14ac:dyDescent="0.25">
      <c r="A71" s="4">
        <v>67</v>
      </c>
      <c r="B71" s="2" t="str">
        <f>HYPERLINK("https://my.zakupivli.pro/remote/dispatcher/state_purchase_view/25744539", "UA-2021-04-12-004246-c")</f>
        <v>UA-2021-04-12-004246-c</v>
      </c>
      <c r="C71" s="2" t="s">
        <v>407</v>
      </c>
      <c r="D71" s="2" t="str">
        <f>HYPERLINK("https://my.zakupivli.pro/remote/dispatcher/state_contracting_view/8716220", "UA-2021-04-12-004246-c-c1")</f>
        <v>UA-2021-04-12-004246-c-c1</v>
      </c>
      <c r="E71" s="1" t="s">
        <v>288</v>
      </c>
      <c r="F71" s="1" t="s">
        <v>354</v>
      </c>
      <c r="G71" s="1" t="s">
        <v>354</v>
      </c>
      <c r="H71" s="1" t="s">
        <v>64</v>
      </c>
      <c r="I71" s="1" t="s">
        <v>474</v>
      </c>
      <c r="J71" s="1" t="s">
        <v>522</v>
      </c>
      <c r="K71" s="1" t="s">
        <v>100</v>
      </c>
      <c r="L71" s="1" t="s">
        <v>283</v>
      </c>
      <c r="M71" s="5">
        <v>1483.2</v>
      </c>
      <c r="N71" s="6">
        <v>44314</v>
      </c>
      <c r="O71" s="6">
        <v>44561</v>
      </c>
      <c r="P71" s="1" t="s">
        <v>539</v>
      </c>
    </row>
    <row r="72" spans="1:16" x14ac:dyDescent="0.25">
      <c r="A72" s="4">
        <v>68</v>
      </c>
      <c r="B72" s="2" t="str">
        <f>HYPERLINK("https://my.zakupivli.pro/remote/dispatcher/state_purchase_view/26383869", "UA-2021-05-11-003700-b")</f>
        <v>UA-2021-05-11-003700-b</v>
      </c>
      <c r="C72" s="2" t="str">
        <f>HYPERLINK("https://my.zakupivli.pro/remote/dispatcher/state_purchase_lot_view/656328", "UA-2021-05-11-003700-b-L656328")</f>
        <v>UA-2021-05-11-003700-b-L656328</v>
      </c>
      <c r="D72" s="2" t="str">
        <f>HYPERLINK("https://my.zakupivli.pro/remote/dispatcher/state_contracting_view/9083954", "UA-2021-05-11-003700-b-b2")</f>
        <v>UA-2021-05-11-003700-b-b2</v>
      </c>
      <c r="E72" s="1" t="s">
        <v>295</v>
      </c>
      <c r="F72" s="1" t="s">
        <v>382</v>
      </c>
      <c r="G72" s="1" t="s">
        <v>384</v>
      </c>
      <c r="H72" s="1" t="s">
        <v>112</v>
      </c>
      <c r="I72" s="1" t="s">
        <v>474</v>
      </c>
      <c r="J72" s="1" t="s">
        <v>506</v>
      </c>
      <c r="K72" s="1" t="s">
        <v>80</v>
      </c>
      <c r="L72" s="1" t="s">
        <v>38</v>
      </c>
      <c r="M72" s="5">
        <v>17616</v>
      </c>
      <c r="N72" s="6">
        <v>44344</v>
      </c>
      <c r="O72" s="6">
        <v>44561</v>
      </c>
      <c r="P72" s="1" t="s">
        <v>540</v>
      </c>
    </row>
    <row r="73" spans="1:16" x14ac:dyDescent="0.25">
      <c r="A73" s="4">
        <v>69</v>
      </c>
      <c r="B73" s="2" t="str">
        <f>HYPERLINK("https://my.zakupivli.pro/remote/dispatcher/state_purchase_view/27131599", "UA-2021-06-03-002210-b")</f>
        <v>UA-2021-06-03-002210-b</v>
      </c>
      <c r="C73" s="2" t="s">
        <v>407</v>
      </c>
      <c r="D73" s="2" t="str">
        <f>HYPERLINK("https://my.zakupivli.pro/remote/dispatcher/state_contracting_view/9154621", "UA-2021-06-03-002210-b-b1")</f>
        <v>UA-2021-06-03-002210-b-b1</v>
      </c>
      <c r="E73" s="1" t="s">
        <v>276</v>
      </c>
      <c r="F73" s="1" t="s">
        <v>465</v>
      </c>
      <c r="G73" s="1" t="s">
        <v>465</v>
      </c>
      <c r="H73" s="1" t="s">
        <v>267</v>
      </c>
      <c r="I73" s="1" t="s">
        <v>368</v>
      </c>
      <c r="J73" s="1" t="s">
        <v>492</v>
      </c>
      <c r="K73" s="1" t="s">
        <v>140</v>
      </c>
      <c r="L73" s="1" t="s">
        <v>115</v>
      </c>
      <c r="M73" s="5">
        <v>1600</v>
      </c>
      <c r="N73" s="6">
        <v>44348</v>
      </c>
      <c r="O73" s="6">
        <v>44561</v>
      </c>
      <c r="P73" s="1" t="s">
        <v>539</v>
      </c>
    </row>
    <row r="74" spans="1:16" x14ac:dyDescent="0.25">
      <c r="A74" s="4">
        <v>70</v>
      </c>
      <c r="B74" s="2" t="str">
        <f>HYPERLINK("https://my.zakupivli.pro/remote/dispatcher/state_purchase_view/32972897", "UA-2021-12-13-004895-c")</f>
        <v>UA-2021-12-13-004895-c</v>
      </c>
      <c r="C74" s="2" t="s">
        <v>407</v>
      </c>
      <c r="D74" s="2" t="str">
        <f>HYPERLINK("https://my.zakupivli.pro/remote/dispatcher/state_contracting_view/11871794", "UA-2021-12-13-004895-c-c1")</f>
        <v>UA-2021-12-13-004895-c-c1</v>
      </c>
      <c r="E74" s="1" t="s">
        <v>294</v>
      </c>
      <c r="F74" s="1" t="s">
        <v>364</v>
      </c>
      <c r="G74" s="1" t="s">
        <v>364</v>
      </c>
      <c r="H74" s="1" t="s">
        <v>200</v>
      </c>
      <c r="I74" s="1" t="s">
        <v>368</v>
      </c>
      <c r="J74" s="1" t="s">
        <v>509</v>
      </c>
      <c r="K74" s="1" t="s">
        <v>78</v>
      </c>
      <c r="L74" s="1" t="s">
        <v>217</v>
      </c>
      <c r="M74" s="5">
        <v>2800</v>
      </c>
      <c r="N74" s="6">
        <v>44543</v>
      </c>
      <c r="O74" s="6">
        <v>44561</v>
      </c>
      <c r="P74" s="1" t="s">
        <v>539</v>
      </c>
    </row>
    <row r="75" spans="1:16" x14ac:dyDescent="0.25">
      <c r="A75" s="4">
        <v>71</v>
      </c>
      <c r="B75" s="2" t="str">
        <f>HYPERLINK("https://my.zakupivli.pro/remote/dispatcher/state_purchase_view/32394904", "UA-2021-11-30-008241-c")</f>
        <v>UA-2021-11-30-008241-c</v>
      </c>
      <c r="C75" s="2" t="s">
        <v>407</v>
      </c>
      <c r="D75" s="2" t="str">
        <f>HYPERLINK("https://my.zakupivli.pro/remote/dispatcher/state_contracting_view/11602300", "UA-2021-11-30-008241-c-c1")</f>
        <v>UA-2021-11-30-008241-c-c1</v>
      </c>
      <c r="E75" s="1" t="s">
        <v>0</v>
      </c>
      <c r="F75" s="1" t="s">
        <v>437</v>
      </c>
      <c r="G75" s="1" t="s">
        <v>438</v>
      </c>
      <c r="H75" s="1" t="s">
        <v>254</v>
      </c>
      <c r="I75" s="1" t="s">
        <v>368</v>
      </c>
      <c r="J75" s="1" t="s">
        <v>489</v>
      </c>
      <c r="K75" s="1" t="s">
        <v>82</v>
      </c>
      <c r="L75" s="1" t="s">
        <v>205</v>
      </c>
      <c r="M75" s="5">
        <v>300</v>
      </c>
      <c r="N75" s="6">
        <v>44530</v>
      </c>
      <c r="O75" s="6">
        <v>44561</v>
      </c>
      <c r="P75" s="1" t="s">
        <v>539</v>
      </c>
    </row>
    <row r="76" spans="1:16" x14ac:dyDescent="0.25">
      <c r="A76" s="4">
        <v>72</v>
      </c>
      <c r="B76" s="2" t="str">
        <f>HYPERLINK("https://my.zakupivli.pro/remote/dispatcher/state_purchase_view/31452068", "UA-2021-11-04-007109-b")</f>
        <v>UA-2021-11-04-007109-b</v>
      </c>
      <c r="C76" s="2" t="s">
        <v>407</v>
      </c>
      <c r="D76" s="2" t="str">
        <f>HYPERLINK("https://my.zakupivli.pro/remote/dispatcher/state_contracting_view/11525991", "UA-2021-11-04-007109-b-a1")</f>
        <v>UA-2021-11-04-007109-b-a1</v>
      </c>
      <c r="E76" s="1" t="s">
        <v>169</v>
      </c>
      <c r="F76" s="1" t="s">
        <v>387</v>
      </c>
      <c r="G76" s="1" t="s">
        <v>387</v>
      </c>
      <c r="H76" s="1" t="s">
        <v>163</v>
      </c>
      <c r="I76" s="1" t="s">
        <v>474</v>
      </c>
      <c r="J76" s="1" t="s">
        <v>500</v>
      </c>
      <c r="K76" s="1" t="s">
        <v>52</v>
      </c>
      <c r="L76" s="1" t="s">
        <v>253</v>
      </c>
      <c r="M76" s="5">
        <v>70104.3</v>
      </c>
      <c r="N76" s="6">
        <v>44524</v>
      </c>
      <c r="O76" s="6">
        <v>44561</v>
      </c>
      <c r="P76" s="1" t="s">
        <v>540</v>
      </c>
    </row>
    <row r="77" spans="1:16" x14ac:dyDescent="0.25">
      <c r="A77" s="4">
        <v>73</v>
      </c>
      <c r="B77" s="2" t="str">
        <f>HYPERLINK("https://my.zakupivli.pro/remote/dispatcher/state_purchase_view/31262515", "UA-2021-10-29-009762-a")</f>
        <v>UA-2021-10-29-009762-a</v>
      </c>
      <c r="C77" s="2" t="s">
        <v>407</v>
      </c>
      <c r="D77" s="2" t="str">
        <f>HYPERLINK("https://my.zakupivli.pro/remote/dispatcher/state_contracting_view/11080166", "UA-2021-10-29-009762-a-a1")</f>
        <v>UA-2021-10-29-009762-a-a1</v>
      </c>
      <c r="E77" s="1" t="s">
        <v>322</v>
      </c>
      <c r="F77" s="1" t="s">
        <v>431</v>
      </c>
      <c r="G77" s="1" t="s">
        <v>431</v>
      </c>
      <c r="H77" s="1" t="s">
        <v>126</v>
      </c>
      <c r="I77" s="1" t="s">
        <v>368</v>
      </c>
      <c r="J77" s="1" t="s">
        <v>479</v>
      </c>
      <c r="K77" s="1" t="s">
        <v>120</v>
      </c>
      <c r="L77" s="1" t="s">
        <v>194</v>
      </c>
      <c r="M77" s="5">
        <v>2700</v>
      </c>
      <c r="N77" s="6">
        <v>44497</v>
      </c>
      <c r="O77" s="6">
        <v>44561</v>
      </c>
      <c r="P77" s="1" t="s">
        <v>539</v>
      </c>
    </row>
    <row r="78" spans="1:16" x14ac:dyDescent="0.25">
      <c r="A78" s="4">
        <v>74</v>
      </c>
      <c r="B78" s="2" t="str">
        <f>HYPERLINK("https://my.zakupivli.pro/remote/dispatcher/state_purchase_view/30570457", "UA-2021-10-07-004435-b")</f>
        <v>UA-2021-10-07-004435-b</v>
      </c>
      <c r="C78" s="2" t="s">
        <v>407</v>
      </c>
      <c r="D78" s="2" t="str">
        <f>HYPERLINK("https://my.zakupivli.pro/remote/dispatcher/state_contracting_view/10775526", "UA-2021-10-07-004435-b-b1")</f>
        <v>UA-2021-10-07-004435-b-b1</v>
      </c>
      <c r="E78" s="1" t="s">
        <v>301</v>
      </c>
      <c r="F78" s="1" t="s">
        <v>444</v>
      </c>
      <c r="G78" s="1" t="s">
        <v>444</v>
      </c>
      <c r="H78" s="1" t="s">
        <v>285</v>
      </c>
      <c r="I78" s="1" t="s">
        <v>368</v>
      </c>
      <c r="J78" s="1" t="s">
        <v>530</v>
      </c>
      <c r="K78" s="1" t="s">
        <v>95</v>
      </c>
      <c r="L78" s="1" t="s">
        <v>181</v>
      </c>
      <c r="M78" s="5">
        <v>2998</v>
      </c>
      <c r="N78" s="6">
        <v>44475</v>
      </c>
      <c r="O78" s="6">
        <v>44561</v>
      </c>
      <c r="P78" s="1" t="s">
        <v>539</v>
      </c>
    </row>
    <row r="79" spans="1:16" x14ac:dyDescent="0.25">
      <c r="A79" s="4">
        <v>75</v>
      </c>
      <c r="B79" s="2" t="str">
        <f>HYPERLINK("https://my.zakupivli.pro/remote/dispatcher/state_purchase_view/30570469", "UA-2021-10-07-004443-b")</f>
        <v>UA-2021-10-07-004443-b</v>
      </c>
      <c r="C79" s="2" t="s">
        <v>407</v>
      </c>
      <c r="D79" s="2" t="str">
        <f>HYPERLINK("https://my.zakupivli.pro/remote/dispatcher/state_contracting_view/10775942", "UA-2021-10-07-004443-b-b1")</f>
        <v>UA-2021-10-07-004443-b-b1</v>
      </c>
      <c r="E79" s="1" t="s">
        <v>48</v>
      </c>
      <c r="F79" s="1" t="s">
        <v>439</v>
      </c>
      <c r="G79" s="1" t="s">
        <v>439</v>
      </c>
      <c r="H79" s="1" t="s">
        <v>268</v>
      </c>
      <c r="I79" s="1" t="s">
        <v>368</v>
      </c>
      <c r="J79" s="1" t="s">
        <v>530</v>
      </c>
      <c r="K79" s="1" t="s">
        <v>95</v>
      </c>
      <c r="L79" s="1" t="s">
        <v>182</v>
      </c>
      <c r="M79" s="5">
        <v>2007</v>
      </c>
      <c r="N79" s="6">
        <v>44475</v>
      </c>
      <c r="O79" s="6">
        <v>44561</v>
      </c>
      <c r="P79" s="1" t="s">
        <v>539</v>
      </c>
    </row>
    <row r="80" spans="1:16" x14ac:dyDescent="0.25">
      <c r="A80" s="4">
        <v>76</v>
      </c>
      <c r="B80" s="2" t="str">
        <f>HYPERLINK("https://my.zakupivli.pro/remote/dispatcher/state_purchase_view/27268044", "UA-2021-06-08-005097-b")</f>
        <v>UA-2021-06-08-005097-b</v>
      </c>
      <c r="C80" s="2" t="s">
        <v>407</v>
      </c>
      <c r="D80" s="2" t="str">
        <f>HYPERLINK("https://my.zakupivli.pro/remote/dispatcher/state_contracting_view/9457609", "UA-2021-06-08-005097-b-c1")</f>
        <v>UA-2021-06-08-005097-b-c1</v>
      </c>
      <c r="E80" s="1" t="s">
        <v>261</v>
      </c>
      <c r="F80" s="1" t="s">
        <v>377</v>
      </c>
      <c r="G80" s="1" t="s">
        <v>524</v>
      </c>
      <c r="H80" s="1" t="s">
        <v>109</v>
      </c>
      <c r="I80" s="1" t="s">
        <v>474</v>
      </c>
      <c r="J80" s="1" t="s">
        <v>344</v>
      </c>
      <c r="K80" s="1" t="s">
        <v>162</v>
      </c>
      <c r="L80" s="1" t="s">
        <v>73</v>
      </c>
      <c r="M80" s="5">
        <v>4182.72</v>
      </c>
      <c r="N80" s="6">
        <v>44372</v>
      </c>
      <c r="O80" s="6">
        <v>44561</v>
      </c>
      <c r="P80" s="1" t="s">
        <v>540</v>
      </c>
    </row>
    <row r="81" spans="1:16" x14ac:dyDescent="0.25">
      <c r="A81" s="4">
        <v>77</v>
      </c>
      <c r="B81" s="2" t="str">
        <f>HYPERLINK("https://my.zakupivli.pro/remote/dispatcher/state_purchase_view/28484872", "UA-2021-07-23-008332-b")</f>
        <v>UA-2021-07-23-008332-b</v>
      </c>
      <c r="C81" s="2" t="s">
        <v>407</v>
      </c>
      <c r="D81" s="2" t="str">
        <f>HYPERLINK("https://my.zakupivli.pro/remote/dispatcher/state_contracting_view/9974365", "UA-2021-07-23-008332-b-b1")</f>
        <v>UA-2021-07-23-008332-b-b1</v>
      </c>
      <c r="E81" s="1" t="s">
        <v>270</v>
      </c>
      <c r="F81" s="1" t="s">
        <v>365</v>
      </c>
      <c r="G81" s="1" t="s">
        <v>365</v>
      </c>
      <c r="H81" s="1" t="s">
        <v>12</v>
      </c>
      <c r="I81" s="1" t="s">
        <v>474</v>
      </c>
      <c r="J81" s="1" t="s">
        <v>358</v>
      </c>
      <c r="K81" s="1" t="s">
        <v>187</v>
      </c>
      <c r="L81" s="1" t="s">
        <v>229</v>
      </c>
      <c r="M81" s="5">
        <v>14864.28</v>
      </c>
      <c r="N81" s="6">
        <v>44417</v>
      </c>
      <c r="O81" s="6">
        <v>44561</v>
      </c>
      <c r="P81" s="1" t="s">
        <v>539</v>
      </c>
    </row>
    <row r="82" spans="1:16" x14ac:dyDescent="0.25">
      <c r="A82" s="4">
        <v>78</v>
      </c>
      <c r="B82" s="2" t="str">
        <f>HYPERLINK("https://my.zakupivli.pro/remote/dispatcher/state_purchase_view/28177195", "UA-2021-07-13-002082-c")</f>
        <v>UA-2021-07-13-002082-c</v>
      </c>
      <c r="C82" s="2" t="s">
        <v>407</v>
      </c>
      <c r="D82" s="2" t="str">
        <f>HYPERLINK("https://my.zakupivli.pro/remote/dispatcher/state_contracting_view/9978604", "UA-2021-07-13-002082-c-b1")</f>
        <v>UA-2021-07-13-002082-c-b1</v>
      </c>
      <c r="E82" s="1" t="s">
        <v>331</v>
      </c>
      <c r="F82" s="1" t="s">
        <v>426</v>
      </c>
      <c r="G82" s="1" t="s">
        <v>426</v>
      </c>
      <c r="H82" s="1" t="s">
        <v>163</v>
      </c>
      <c r="I82" s="1" t="s">
        <v>474</v>
      </c>
      <c r="J82" s="1" t="s">
        <v>514</v>
      </c>
      <c r="K82" s="1" t="s">
        <v>113</v>
      </c>
      <c r="L82" s="1" t="s">
        <v>122</v>
      </c>
      <c r="M82" s="5">
        <v>17400</v>
      </c>
      <c r="N82" s="6">
        <v>44418</v>
      </c>
      <c r="O82" s="6">
        <v>44561</v>
      </c>
      <c r="P82" s="1" t="s">
        <v>540</v>
      </c>
    </row>
    <row r="83" spans="1:16" x14ac:dyDescent="0.25">
      <c r="A83" s="4">
        <v>79</v>
      </c>
      <c r="B83" s="2" t="str">
        <f>HYPERLINK("https://my.zakupivli.pro/remote/dispatcher/state_purchase_view/28252909", "UA-2021-07-15-002055-b")</f>
        <v>UA-2021-07-15-002055-b</v>
      </c>
      <c r="C83" s="2" t="s">
        <v>407</v>
      </c>
      <c r="D83" s="2" t="str">
        <f>HYPERLINK("https://my.zakupivli.pro/remote/dispatcher/state_contracting_view/9686060", "UA-2021-07-15-002055-b-b1")</f>
        <v>UA-2021-07-15-002055-b-b1</v>
      </c>
      <c r="E83" s="1" t="s">
        <v>289</v>
      </c>
      <c r="F83" s="1" t="s">
        <v>476</v>
      </c>
      <c r="G83" s="1" t="s">
        <v>476</v>
      </c>
      <c r="H83" s="1" t="s">
        <v>247</v>
      </c>
      <c r="I83" s="1" t="s">
        <v>368</v>
      </c>
      <c r="J83" s="1" t="s">
        <v>360</v>
      </c>
      <c r="K83" s="1" t="s">
        <v>132</v>
      </c>
      <c r="L83" s="1" t="s">
        <v>3</v>
      </c>
      <c r="M83" s="5">
        <v>849.28</v>
      </c>
      <c r="N83" s="6">
        <v>44391</v>
      </c>
      <c r="O83" s="6">
        <v>44561</v>
      </c>
      <c r="P83" s="1" t="s">
        <v>539</v>
      </c>
    </row>
    <row r="84" spans="1:16" x14ac:dyDescent="0.25">
      <c r="A84" s="4">
        <v>80</v>
      </c>
      <c r="B84" s="2" t="str">
        <f>HYPERLINK("https://my.zakupivli.pro/remote/dispatcher/state_purchase_view/29844178", "UA-2021-09-14-009605-b")</f>
        <v>UA-2021-09-14-009605-b</v>
      </c>
      <c r="C84" s="2" t="s">
        <v>407</v>
      </c>
      <c r="D84" s="2" t="str">
        <f>HYPERLINK("https://my.zakupivli.pro/remote/dispatcher/state_contracting_view/10653321", "UA-2021-09-14-009605-b-b1")</f>
        <v>UA-2021-09-14-009605-b-b1</v>
      </c>
      <c r="E84" s="1" t="s">
        <v>277</v>
      </c>
      <c r="F84" s="1" t="s">
        <v>421</v>
      </c>
      <c r="G84" s="1" t="s">
        <v>421</v>
      </c>
      <c r="H84" s="1" t="s">
        <v>63</v>
      </c>
      <c r="I84" s="1" t="s">
        <v>418</v>
      </c>
      <c r="J84" s="1" t="s">
        <v>359</v>
      </c>
      <c r="K84" s="1" t="s">
        <v>83</v>
      </c>
      <c r="L84" s="1" t="s">
        <v>171</v>
      </c>
      <c r="M84" s="5">
        <v>37997.4</v>
      </c>
      <c r="N84" s="6">
        <v>44468</v>
      </c>
      <c r="O84" s="6">
        <v>44561</v>
      </c>
      <c r="P84" s="1" t="s">
        <v>540</v>
      </c>
    </row>
    <row r="85" spans="1:16" x14ac:dyDescent="0.25">
      <c r="A85" s="4">
        <v>81</v>
      </c>
      <c r="B85" s="2" t="str">
        <f>HYPERLINK("https://my.zakupivli.pro/remote/dispatcher/state_purchase_view/30154853", "UA-2021-09-23-004537-b")</f>
        <v>UA-2021-09-23-004537-b</v>
      </c>
      <c r="C85" s="2" t="s">
        <v>407</v>
      </c>
      <c r="D85" s="2" t="str">
        <f>HYPERLINK("https://my.zakupivli.pro/remote/dispatcher/state_contracting_view/10572650", "UA-2021-09-23-004537-b-b1")</f>
        <v>UA-2021-09-23-004537-b-b1</v>
      </c>
      <c r="E85" s="1" t="s">
        <v>308</v>
      </c>
      <c r="F85" s="1" t="s">
        <v>459</v>
      </c>
      <c r="G85" s="1" t="s">
        <v>459</v>
      </c>
      <c r="H85" s="1" t="s">
        <v>258</v>
      </c>
      <c r="I85" s="1" t="s">
        <v>368</v>
      </c>
      <c r="J85" s="1" t="s">
        <v>356</v>
      </c>
      <c r="K85" s="1" t="s">
        <v>165</v>
      </c>
      <c r="L85" s="1" t="s">
        <v>357</v>
      </c>
      <c r="M85" s="5">
        <v>696</v>
      </c>
      <c r="N85" s="6">
        <v>44461</v>
      </c>
      <c r="O85" s="6">
        <v>44561</v>
      </c>
      <c r="P85" s="1" t="s">
        <v>539</v>
      </c>
    </row>
    <row r="86" spans="1:16" x14ac:dyDescent="0.25">
      <c r="A86" s="4">
        <v>82</v>
      </c>
      <c r="B86" s="2" t="str">
        <f>HYPERLINK("https://my.zakupivli.pro/remote/dispatcher/state_purchase_view/31771838", "UA-2021-11-15-004557-a")</f>
        <v>UA-2021-11-15-004557-a</v>
      </c>
      <c r="C86" s="2" t="s">
        <v>407</v>
      </c>
      <c r="D86" s="2" t="str">
        <f>HYPERLINK("https://my.zakupivli.pro/remote/dispatcher/state_contracting_view/11315468", "UA-2021-11-15-004557-a-a1")</f>
        <v>UA-2021-11-15-004557-a-a1</v>
      </c>
      <c r="E86" s="1" t="s">
        <v>273</v>
      </c>
      <c r="F86" s="1" t="s">
        <v>430</v>
      </c>
      <c r="G86" s="1" t="s">
        <v>430</v>
      </c>
      <c r="H86" s="1" t="s">
        <v>125</v>
      </c>
      <c r="I86" s="1" t="s">
        <v>368</v>
      </c>
      <c r="J86" s="1" t="s">
        <v>494</v>
      </c>
      <c r="K86" s="1" t="s">
        <v>202</v>
      </c>
      <c r="L86" s="1" t="s">
        <v>203</v>
      </c>
      <c r="M86" s="5">
        <v>49197</v>
      </c>
      <c r="N86" s="6">
        <v>44515</v>
      </c>
      <c r="O86" s="6">
        <v>44561</v>
      </c>
      <c r="P86" s="1" t="s">
        <v>539</v>
      </c>
    </row>
    <row r="87" spans="1:16" x14ac:dyDescent="0.25">
      <c r="A87" s="4">
        <v>83</v>
      </c>
      <c r="B87" s="2" t="str">
        <f>HYPERLINK("https://my.zakupivli.pro/remote/dispatcher/state_purchase_view/31720948", "UA-2021-11-12-005462-a")</f>
        <v>UA-2021-11-12-005462-a</v>
      </c>
      <c r="C87" s="2" t="s">
        <v>407</v>
      </c>
      <c r="D87" s="2" t="str">
        <f>HYPERLINK("https://my.zakupivli.pro/remote/dispatcher/state_contracting_view/11628908", "UA-2021-11-12-005462-a-a1")</f>
        <v>UA-2021-11-12-005462-a-a1</v>
      </c>
      <c r="E87" s="1" t="s">
        <v>318</v>
      </c>
      <c r="F87" s="1" t="s">
        <v>412</v>
      </c>
      <c r="G87" s="1" t="s">
        <v>412</v>
      </c>
      <c r="H87" s="1" t="s">
        <v>160</v>
      </c>
      <c r="I87" s="1" t="s">
        <v>474</v>
      </c>
      <c r="J87" s="1" t="s">
        <v>523</v>
      </c>
      <c r="K87" s="1" t="s">
        <v>118</v>
      </c>
      <c r="L87" s="1" t="s">
        <v>208</v>
      </c>
      <c r="M87" s="5">
        <v>52375</v>
      </c>
      <c r="N87" s="6">
        <v>44531</v>
      </c>
      <c r="O87" s="6">
        <v>44561</v>
      </c>
      <c r="P87" s="1" t="s">
        <v>540</v>
      </c>
    </row>
    <row r="88" spans="1:16" x14ac:dyDescent="0.25">
      <c r="A88" s="4">
        <v>84</v>
      </c>
      <c r="B88" s="2" t="str">
        <f>HYPERLINK("https://my.zakupivli.pro/remote/dispatcher/state_purchase_view/31744396", "UA-2021-11-12-013601-a")</f>
        <v>UA-2021-11-12-013601-a</v>
      </c>
      <c r="C88" s="2" t="s">
        <v>407</v>
      </c>
      <c r="D88" s="2" t="str">
        <f>HYPERLINK("https://my.zakupivli.pro/remote/dispatcher/state_contracting_view/11638849", "UA-2021-11-12-013601-a-a1")</f>
        <v>UA-2021-11-12-013601-a-a1</v>
      </c>
      <c r="E88" s="1" t="s">
        <v>238</v>
      </c>
      <c r="F88" s="1" t="s">
        <v>535</v>
      </c>
      <c r="G88" s="1" t="s">
        <v>536</v>
      </c>
      <c r="H88" s="1" t="s">
        <v>69</v>
      </c>
      <c r="I88" s="1" t="s">
        <v>474</v>
      </c>
      <c r="J88" s="1" t="s">
        <v>512</v>
      </c>
      <c r="K88" s="1" t="s">
        <v>90</v>
      </c>
      <c r="L88" s="1" t="s">
        <v>209</v>
      </c>
      <c r="M88" s="5">
        <v>1000</v>
      </c>
      <c r="N88" s="6">
        <v>44531</v>
      </c>
      <c r="O88" s="6">
        <v>44561</v>
      </c>
      <c r="P88" s="1" t="s">
        <v>539</v>
      </c>
    </row>
    <row r="89" spans="1:16" x14ac:dyDescent="0.25">
      <c r="A89" s="4">
        <v>85</v>
      </c>
      <c r="B89" s="2" t="str">
        <f>HYPERLINK("https://my.zakupivli.pro/remote/dispatcher/state_purchase_view/32553492", "UA-2021-12-03-007442-c")</f>
        <v>UA-2021-12-03-007442-c</v>
      </c>
      <c r="C89" s="2" t="s">
        <v>407</v>
      </c>
      <c r="D89" s="2" t="str">
        <f>HYPERLINK("https://my.zakupivli.pro/remote/dispatcher/state_contracting_view/11682548", "UA-2021-12-03-007442-c-c1")</f>
        <v>UA-2021-12-03-007442-c-c1</v>
      </c>
      <c r="E89" s="1" t="s">
        <v>236</v>
      </c>
      <c r="F89" s="1" t="s">
        <v>448</v>
      </c>
      <c r="G89" s="1" t="s">
        <v>448</v>
      </c>
      <c r="H89" s="1" t="s">
        <v>260</v>
      </c>
      <c r="I89" s="1" t="s">
        <v>368</v>
      </c>
      <c r="J89" s="1" t="s">
        <v>414</v>
      </c>
      <c r="K89" s="1" t="s">
        <v>133</v>
      </c>
      <c r="L89" s="1" t="s">
        <v>297</v>
      </c>
      <c r="M89" s="5">
        <v>2970</v>
      </c>
      <c r="N89" s="6">
        <v>44532</v>
      </c>
      <c r="O89" s="6">
        <v>44561</v>
      </c>
      <c r="P89" s="1" t="s">
        <v>539</v>
      </c>
    </row>
    <row r="90" spans="1:16" x14ac:dyDescent="0.25">
      <c r="A90" s="4">
        <v>86</v>
      </c>
      <c r="B90" s="2" t="str">
        <f>HYPERLINK("https://my.zakupivli.pro/remote/dispatcher/state_purchase_view/31650073", "UA-2021-11-10-015884-a")</f>
        <v>UA-2021-11-10-015884-a</v>
      </c>
      <c r="C90" s="2" t="s">
        <v>407</v>
      </c>
      <c r="D90" s="2" t="str">
        <f>HYPERLINK("https://my.zakupivli.pro/remote/dispatcher/state_contracting_view/11258432", "UA-2021-11-10-015884-a-a1")</f>
        <v>UA-2021-11-10-015884-a-a1</v>
      </c>
      <c r="E90" s="1" t="s">
        <v>314</v>
      </c>
      <c r="F90" s="1" t="s">
        <v>451</v>
      </c>
      <c r="G90" s="1" t="s">
        <v>451</v>
      </c>
      <c r="H90" s="1" t="s">
        <v>234</v>
      </c>
      <c r="I90" s="1" t="s">
        <v>368</v>
      </c>
      <c r="J90" s="1" t="s">
        <v>516</v>
      </c>
      <c r="K90" s="1" t="s">
        <v>97</v>
      </c>
      <c r="L90" s="1" t="s">
        <v>16</v>
      </c>
      <c r="M90" s="5">
        <v>20200</v>
      </c>
      <c r="N90" s="6">
        <v>44510</v>
      </c>
      <c r="O90" s="6">
        <v>44561</v>
      </c>
      <c r="P90" s="1" t="s">
        <v>539</v>
      </c>
    </row>
    <row r="91" spans="1:16" x14ac:dyDescent="0.25">
      <c r="A91" s="4">
        <v>87</v>
      </c>
      <c r="B91" s="2" t="str">
        <f>HYPERLINK("https://my.zakupivli.pro/remote/dispatcher/state_purchase_view/24788557", "UA-2021-03-11-005471-b")</f>
        <v>UA-2021-03-11-005471-b</v>
      </c>
      <c r="C91" s="2" t="s">
        <v>407</v>
      </c>
      <c r="D91" s="2" t="str">
        <f>HYPERLINK("https://my.zakupivli.pro/remote/dispatcher/state_contracting_view/8035516", "UA-2021-03-11-005471-b-b1")</f>
        <v>UA-2021-03-11-005471-b-b1</v>
      </c>
      <c r="E91" s="1" t="s">
        <v>296</v>
      </c>
      <c r="F91" s="1" t="s">
        <v>442</v>
      </c>
      <c r="G91" s="1" t="s">
        <v>442</v>
      </c>
      <c r="H91" s="1" t="s">
        <v>255</v>
      </c>
      <c r="I91" s="1" t="s">
        <v>368</v>
      </c>
      <c r="J91" s="1" t="s">
        <v>372</v>
      </c>
      <c r="K91" s="1" t="s">
        <v>91</v>
      </c>
      <c r="L91" s="1" t="s">
        <v>18</v>
      </c>
      <c r="M91" s="5">
        <v>690</v>
      </c>
      <c r="N91" s="6">
        <v>44266</v>
      </c>
      <c r="O91" s="6">
        <v>44561</v>
      </c>
      <c r="P91" s="1" t="s">
        <v>539</v>
      </c>
    </row>
    <row r="92" spans="1:16" x14ac:dyDescent="0.25">
      <c r="A92" s="4">
        <v>88</v>
      </c>
      <c r="B92" s="2" t="str">
        <f>HYPERLINK("https://my.zakupivli.pro/remote/dispatcher/state_purchase_view/26676070", "UA-2021-05-19-005660-b")</f>
        <v>UA-2021-05-19-005660-b</v>
      </c>
      <c r="C92" s="2" t="s">
        <v>407</v>
      </c>
      <c r="D92" s="2" t="str">
        <f>HYPERLINK("https://my.zakupivli.pro/remote/dispatcher/state_contracting_view/8940378", "UA-2021-05-19-005660-b-b1")</f>
        <v>UA-2021-05-19-005660-b-b1</v>
      </c>
      <c r="E92" s="1" t="s">
        <v>291</v>
      </c>
      <c r="F92" s="1" t="s">
        <v>343</v>
      </c>
      <c r="G92" s="1" t="s">
        <v>343</v>
      </c>
      <c r="H92" s="1" t="s">
        <v>221</v>
      </c>
      <c r="I92" s="1" t="s">
        <v>368</v>
      </c>
      <c r="J92" s="1" t="s">
        <v>525</v>
      </c>
      <c r="K92" s="1" t="s">
        <v>92</v>
      </c>
      <c r="L92" s="1" t="s">
        <v>9</v>
      </c>
      <c r="M92" s="5">
        <v>2990</v>
      </c>
      <c r="N92" s="6">
        <v>44335</v>
      </c>
      <c r="O92" s="6">
        <v>44561</v>
      </c>
      <c r="P92" s="1" t="s">
        <v>539</v>
      </c>
    </row>
    <row r="93" spans="1:16" x14ac:dyDescent="0.25">
      <c r="A93" s="4">
        <v>89</v>
      </c>
      <c r="B93" s="2" t="str">
        <f>HYPERLINK("https://my.zakupivli.pro/remote/dispatcher/state_purchase_view/25911005", "UA-2021-04-16-004162-a")</f>
        <v>UA-2021-04-16-004162-a</v>
      </c>
      <c r="C93" s="2" t="s">
        <v>407</v>
      </c>
      <c r="D93" s="2" t="str">
        <f>HYPERLINK("https://my.zakupivli.pro/remote/dispatcher/state_contracting_view/8959449", "UA-2021-04-16-004162-a-c1")</f>
        <v>UA-2021-04-16-004162-a-c1</v>
      </c>
      <c r="E93" s="1" t="s">
        <v>31</v>
      </c>
      <c r="F93" s="1" t="s">
        <v>427</v>
      </c>
      <c r="G93" s="1" t="s">
        <v>427</v>
      </c>
      <c r="H93" s="1" t="s">
        <v>33</v>
      </c>
      <c r="I93" s="1" t="s">
        <v>352</v>
      </c>
      <c r="J93" s="1" t="s">
        <v>517</v>
      </c>
      <c r="K93" s="1" t="s">
        <v>87</v>
      </c>
      <c r="L93" s="1" t="s">
        <v>30</v>
      </c>
      <c r="M93" s="5">
        <v>102580</v>
      </c>
      <c r="N93" s="6">
        <v>44335</v>
      </c>
      <c r="O93" s="6">
        <v>44561</v>
      </c>
      <c r="P93" s="1" t="s">
        <v>540</v>
      </c>
    </row>
    <row r="94" spans="1:16" x14ac:dyDescent="0.25">
      <c r="A94" s="4">
        <v>90</v>
      </c>
      <c r="B94" s="2" t="str">
        <f>HYPERLINK("https://my.zakupivli.pro/remote/dispatcher/state_purchase_view/33410632", "UA-2021-12-20-015703-c")</f>
        <v>UA-2021-12-20-015703-c</v>
      </c>
      <c r="C94" s="2" t="s">
        <v>407</v>
      </c>
      <c r="D94" s="2" t="str">
        <f>HYPERLINK("https://my.zakupivli.pro/remote/dispatcher/state_contracting_view/12109934", "UA-2021-12-20-015703-c-c1")</f>
        <v>UA-2021-12-20-015703-c-c1</v>
      </c>
      <c r="E94" s="1" t="s">
        <v>329</v>
      </c>
      <c r="F94" s="1" t="s">
        <v>410</v>
      </c>
      <c r="G94" s="1" t="s">
        <v>411</v>
      </c>
      <c r="H94" s="1" t="s">
        <v>108</v>
      </c>
      <c r="I94" s="1" t="s">
        <v>368</v>
      </c>
      <c r="J94" s="1" t="s">
        <v>480</v>
      </c>
      <c r="K94" s="1" t="s">
        <v>155</v>
      </c>
      <c r="L94" s="1" t="s">
        <v>218</v>
      </c>
      <c r="M94" s="5">
        <v>24443.1</v>
      </c>
      <c r="N94" s="6">
        <v>44551</v>
      </c>
      <c r="O94" s="6">
        <v>44561</v>
      </c>
      <c r="P94" s="1" t="s">
        <v>539</v>
      </c>
    </row>
    <row r="95" spans="1:16" x14ac:dyDescent="0.25">
      <c r="A95" s="4">
        <v>91</v>
      </c>
      <c r="B95" s="2" t="str">
        <f>HYPERLINK("https://my.zakupivli.pro/remote/dispatcher/state_purchase_view/24494534", "UA-2021-03-02-003642-b")</f>
        <v>UA-2021-03-02-003642-b</v>
      </c>
      <c r="C95" s="2" t="s">
        <v>407</v>
      </c>
      <c r="D95" s="2" t="str">
        <f>HYPERLINK("https://my.zakupivli.pro/remote/dispatcher/state_contracting_view/7908411", "UA-2021-03-02-003642-b-b1")</f>
        <v>UA-2021-03-02-003642-b-b1</v>
      </c>
      <c r="E95" s="1" t="s">
        <v>71</v>
      </c>
      <c r="F95" s="1" t="s">
        <v>455</v>
      </c>
      <c r="G95" s="1" t="s">
        <v>454</v>
      </c>
      <c r="H95" s="1" t="s">
        <v>246</v>
      </c>
      <c r="I95" s="1" t="s">
        <v>368</v>
      </c>
      <c r="J95" s="1" t="s">
        <v>373</v>
      </c>
      <c r="K95" s="1" t="s">
        <v>7</v>
      </c>
      <c r="L95" s="1" t="s">
        <v>157</v>
      </c>
      <c r="M95" s="5">
        <v>2908.72</v>
      </c>
      <c r="N95" s="6">
        <v>44256</v>
      </c>
      <c r="O95" s="6">
        <v>44561</v>
      </c>
      <c r="P95" s="1" t="s">
        <v>539</v>
      </c>
    </row>
    <row r="96" spans="1:16" x14ac:dyDescent="0.25">
      <c r="A96" s="4">
        <v>92</v>
      </c>
      <c r="B96" s="2" t="str">
        <f>HYPERLINK("https://my.zakupivli.pro/remote/dispatcher/state_purchase_view/24493374", "UA-2021-03-02-003926-b")</f>
        <v>UA-2021-03-02-003926-b</v>
      </c>
      <c r="C96" s="2" t="s">
        <v>407</v>
      </c>
      <c r="D96" s="2" t="str">
        <f>HYPERLINK("https://my.zakupivli.pro/remote/dispatcher/state_contracting_view/7908581", "UA-2021-03-02-003926-b-b1")</f>
        <v>UA-2021-03-02-003926-b-b1</v>
      </c>
      <c r="E96" s="1" t="s">
        <v>315</v>
      </c>
      <c r="F96" s="1" t="s">
        <v>453</v>
      </c>
      <c r="G96" s="1" t="s">
        <v>452</v>
      </c>
      <c r="H96" s="1" t="s">
        <v>281</v>
      </c>
      <c r="I96" s="1" t="s">
        <v>368</v>
      </c>
      <c r="J96" s="1" t="s">
        <v>373</v>
      </c>
      <c r="K96" s="1" t="s">
        <v>7</v>
      </c>
      <c r="L96" s="1" t="s">
        <v>158</v>
      </c>
      <c r="M96" s="5">
        <v>2017.87</v>
      </c>
      <c r="N96" s="6">
        <v>44256</v>
      </c>
      <c r="O96" s="6">
        <v>44561</v>
      </c>
      <c r="P96" s="1" t="s">
        <v>539</v>
      </c>
    </row>
    <row r="97" spans="1:16" x14ac:dyDescent="0.25">
      <c r="A97" s="4">
        <v>93</v>
      </c>
      <c r="B97" s="2" t="str">
        <f>HYPERLINK("https://my.zakupivli.pro/remote/dispatcher/state_purchase_view/23576756", "UA-2021-02-03-001507-a")</f>
        <v>UA-2021-02-03-001507-a</v>
      </c>
      <c r="C97" s="2" t="s">
        <v>407</v>
      </c>
      <c r="D97" s="2" t="str">
        <f>HYPERLINK("https://my.zakupivli.pro/remote/dispatcher/state_contracting_view/7472570", "UA-2021-02-03-001507-a-a1")</f>
        <v>UA-2021-02-03-001507-a-a1</v>
      </c>
      <c r="E97" s="1" t="s">
        <v>265</v>
      </c>
      <c r="F97" s="1" t="s">
        <v>420</v>
      </c>
      <c r="G97" s="1" t="s">
        <v>420</v>
      </c>
      <c r="H97" s="1" t="s">
        <v>197</v>
      </c>
      <c r="I97" s="1" t="s">
        <v>368</v>
      </c>
      <c r="J97" s="1" t="s">
        <v>519</v>
      </c>
      <c r="K97" s="1" t="s">
        <v>77</v>
      </c>
      <c r="L97" s="1" t="s">
        <v>20</v>
      </c>
      <c r="M97" s="5">
        <v>700</v>
      </c>
      <c r="N97" s="6">
        <v>44229</v>
      </c>
      <c r="O97" s="6">
        <v>44561</v>
      </c>
      <c r="P97" s="1" t="s">
        <v>539</v>
      </c>
    </row>
    <row r="98" spans="1:16" x14ac:dyDescent="0.25">
      <c r="A98" s="4">
        <v>94</v>
      </c>
      <c r="B98" s="2" t="str">
        <f>HYPERLINK("https://my.zakupivli.pro/remote/dispatcher/state_purchase_view/23276982", "UA-2021-01-26-007264-b")</f>
        <v>UA-2021-01-26-007264-b</v>
      </c>
      <c r="C98" s="2" t="s">
        <v>407</v>
      </c>
      <c r="D98" s="2" t="str">
        <f>HYPERLINK("https://my.zakupivli.pro/remote/dispatcher/state_contracting_view/7663577", "UA-2021-01-26-007264-b-a1")</f>
        <v>UA-2021-01-26-007264-b-a1</v>
      </c>
      <c r="E98" s="1" t="s">
        <v>302</v>
      </c>
      <c r="F98" s="1" t="s">
        <v>435</v>
      </c>
      <c r="G98" s="1" t="s">
        <v>435</v>
      </c>
      <c r="H98" s="1" t="s">
        <v>241</v>
      </c>
      <c r="I98" s="1" t="s">
        <v>474</v>
      </c>
      <c r="J98" s="1" t="s">
        <v>537</v>
      </c>
      <c r="K98" s="1" t="s">
        <v>114</v>
      </c>
      <c r="L98" s="1" t="s">
        <v>170</v>
      </c>
      <c r="M98" s="5">
        <v>4859</v>
      </c>
      <c r="N98" s="6">
        <v>44242</v>
      </c>
      <c r="O98" s="6">
        <v>44561</v>
      </c>
      <c r="P98" s="1" t="s">
        <v>539</v>
      </c>
    </row>
    <row r="99" spans="1:16" x14ac:dyDescent="0.25">
      <c r="A99" s="4">
        <v>95</v>
      </c>
      <c r="B99" s="2" t="str">
        <f>HYPERLINK("https://my.zakupivli.pro/remote/dispatcher/state_purchase_view/23501878", "UA-2021-02-01-013492-a")</f>
        <v>UA-2021-02-01-013492-a</v>
      </c>
      <c r="C99" s="2" t="s">
        <v>407</v>
      </c>
      <c r="D99" s="2" t="str">
        <f>HYPERLINK("https://my.zakupivli.pro/remote/dispatcher/state_contracting_view/7442334", "UA-2021-02-01-013492-a-a1")</f>
        <v>UA-2021-02-01-013492-a-a1</v>
      </c>
      <c r="E99" s="1" t="s">
        <v>327</v>
      </c>
      <c r="F99" s="1" t="s">
        <v>445</v>
      </c>
      <c r="G99" s="1" t="s">
        <v>445</v>
      </c>
      <c r="H99" s="1" t="s">
        <v>13</v>
      </c>
      <c r="I99" s="1" t="s">
        <v>368</v>
      </c>
      <c r="J99" s="1" t="s">
        <v>376</v>
      </c>
      <c r="K99" s="1" t="s">
        <v>130</v>
      </c>
      <c r="L99" s="1" t="s">
        <v>11</v>
      </c>
      <c r="M99" s="5">
        <v>61147.51</v>
      </c>
      <c r="N99" s="6">
        <v>44225</v>
      </c>
      <c r="O99" s="6">
        <v>44561</v>
      </c>
      <c r="P99" s="1" t="s">
        <v>539</v>
      </c>
    </row>
    <row r="100" spans="1:16" x14ac:dyDescent="0.25">
      <c r="A100" s="4">
        <v>96</v>
      </c>
      <c r="B100" s="2" t="str">
        <f>HYPERLINK("https://my.zakupivli.pro/remote/dispatcher/state_purchase_view/22243901", "UA-2020-12-16-014413-c")</f>
        <v>UA-2020-12-16-014413-c</v>
      </c>
      <c r="C100" s="2" t="s">
        <v>407</v>
      </c>
      <c r="D100" s="2" t="str">
        <f>HYPERLINK("https://my.zakupivli.pro/remote/dispatcher/state_contracting_view/7391333", "UA-2020-12-16-014413-c-a1")</f>
        <v>UA-2020-12-16-014413-c-a1</v>
      </c>
      <c r="E100" s="1" t="s">
        <v>280</v>
      </c>
      <c r="F100" s="1" t="s">
        <v>424</v>
      </c>
      <c r="G100" s="1" t="s">
        <v>424</v>
      </c>
      <c r="H100" s="1" t="s">
        <v>63</v>
      </c>
      <c r="I100" s="1" t="s">
        <v>352</v>
      </c>
      <c r="J100" s="1" t="s">
        <v>481</v>
      </c>
      <c r="K100" s="1" t="s">
        <v>43</v>
      </c>
      <c r="L100" s="1" t="s">
        <v>15</v>
      </c>
      <c r="M100" s="5">
        <v>518031.8</v>
      </c>
      <c r="N100" s="6">
        <v>44224</v>
      </c>
      <c r="O100" s="6">
        <v>44561</v>
      </c>
      <c r="P100" s="1" t="s">
        <v>540</v>
      </c>
    </row>
    <row r="101" spans="1:16" x14ac:dyDescent="0.25">
      <c r="A101" s="4">
        <v>97</v>
      </c>
      <c r="B101" s="2" t="str">
        <f>HYPERLINK("https://my.zakupivli.pro/remote/dispatcher/state_purchase_view/24836825", "UA-2021-03-12-005785-b")</f>
        <v>UA-2021-03-12-005785-b</v>
      </c>
      <c r="C101" s="2" t="s">
        <v>407</v>
      </c>
      <c r="D101" s="2" t="str">
        <f>HYPERLINK("https://my.zakupivli.pro/remote/dispatcher/state_contracting_view/8058413", "UA-2021-03-12-005785-b-b1")</f>
        <v>UA-2021-03-12-005785-b-b1</v>
      </c>
      <c r="E101" s="1" t="s">
        <v>305</v>
      </c>
      <c r="F101" s="1" t="s">
        <v>397</v>
      </c>
      <c r="G101" s="1" t="s">
        <v>397</v>
      </c>
      <c r="H101" s="1" t="s">
        <v>127</v>
      </c>
      <c r="I101" s="1" t="s">
        <v>368</v>
      </c>
      <c r="J101" s="1" t="s">
        <v>495</v>
      </c>
      <c r="K101" s="1" t="s">
        <v>188</v>
      </c>
      <c r="L101" s="1" t="s">
        <v>279</v>
      </c>
      <c r="M101" s="5">
        <v>2376</v>
      </c>
      <c r="N101" s="6">
        <v>44267</v>
      </c>
      <c r="O101" s="6">
        <v>44561</v>
      </c>
      <c r="P101" s="1" t="s">
        <v>539</v>
      </c>
    </row>
    <row r="102" spans="1:16" x14ac:dyDescent="0.25">
      <c r="A102" s="4">
        <v>98</v>
      </c>
      <c r="B102" s="2" t="str">
        <f>HYPERLINK("https://my.zakupivli.pro/remote/dispatcher/state_purchase_view/24827013", "UA-2021-03-12-003380-b")</f>
        <v>UA-2021-03-12-003380-b</v>
      </c>
      <c r="C102" s="2" t="s">
        <v>407</v>
      </c>
      <c r="D102" s="2" t="str">
        <f>HYPERLINK("https://my.zakupivli.pro/remote/dispatcher/state_contracting_view/8479581", "UA-2021-03-12-003380-b-a1")</f>
        <v>UA-2021-03-12-003380-b-a1</v>
      </c>
      <c r="E102" s="1" t="s">
        <v>324</v>
      </c>
      <c r="F102" s="1" t="s">
        <v>349</v>
      </c>
      <c r="G102" s="1" t="s">
        <v>349</v>
      </c>
      <c r="H102" s="1" t="s">
        <v>257</v>
      </c>
      <c r="I102" s="1" t="s">
        <v>474</v>
      </c>
      <c r="J102" s="1" t="s">
        <v>372</v>
      </c>
      <c r="K102" s="1" t="s">
        <v>91</v>
      </c>
      <c r="L102" s="1" t="s">
        <v>32</v>
      </c>
      <c r="M102" s="5">
        <v>61650</v>
      </c>
      <c r="N102" s="6">
        <v>44294</v>
      </c>
      <c r="O102" s="6">
        <v>44561</v>
      </c>
      <c r="P102" s="1" t="s">
        <v>540</v>
      </c>
    </row>
    <row r="103" spans="1:16" x14ac:dyDescent="0.25">
      <c r="A103" s="4">
        <v>99</v>
      </c>
      <c r="B103" s="2" t="str">
        <f>HYPERLINK("https://my.zakupivli.pro/remote/dispatcher/state_purchase_view/28547511", "UA-2021-07-27-009931-b")</f>
        <v>UA-2021-07-27-009931-b</v>
      </c>
      <c r="C103" s="2" t="s">
        <v>407</v>
      </c>
      <c r="D103" s="2" t="str">
        <f>HYPERLINK("https://my.zakupivli.pro/remote/dispatcher/state_contracting_view/10034078", "UA-2021-07-27-009931-b-a1")</f>
        <v>UA-2021-07-27-009931-b-a1</v>
      </c>
      <c r="E103" s="1" t="s">
        <v>330</v>
      </c>
      <c r="F103" s="1" t="s">
        <v>386</v>
      </c>
      <c r="G103" s="1" t="s">
        <v>386</v>
      </c>
      <c r="H103" s="1" t="s">
        <v>111</v>
      </c>
      <c r="I103" s="1" t="s">
        <v>474</v>
      </c>
      <c r="J103" s="1" t="s">
        <v>506</v>
      </c>
      <c r="K103" s="1" t="s">
        <v>80</v>
      </c>
      <c r="L103" s="1" t="s">
        <v>2</v>
      </c>
      <c r="M103" s="5">
        <v>134400</v>
      </c>
      <c r="N103" s="6">
        <v>44421</v>
      </c>
      <c r="O103" s="6">
        <v>44561</v>
      </c>
      <c r="P103" s="1" t="s">
        <v>540</v>
      </c>
    </row>
    <row r="104" spans="1:16" x14ac:dyDescent="0.25">
      <c r="A104" s="4">
        <v>100</v>
      </c>
      <c r="B104" s="2" t="str">
        <f>HYPERLINK("https://my.zakupivli.pro/remote/dispatcher/state_purchase_view/28771352", "UA-2021-08-05-004580-a")</f>
        <v>UA-2021-08-05-004580-a</v>
      </c>
      <c r="C104" s="2" t="s">
        <v>407</v>
      </c>
      <c r="D104" s="2" t="str">
        <f>HYPERLINK("https://my.zakupivli.pro/remote/dispatcher/state_contracting_view/9929330", "UA-2021-08-05-004580-a-a1")</f>
        <v>UA-2021-08-05-004580-a-a1</v>
      </c>
      <c r="E104" s="1" t="s">
        <v>248</v>
      </c>
      <c r="F104" s="1" t="s">
        <v>416</v>
      </c>
      <c r="G104" s="1" t="s">
        <v>415</v>
      </c>
      <c r="H104" s="1" t="s">
        <v>222</v>
      </c>
      <c r="I104" s="1" t="s">
        <v>368</v>
      </c>
      <c r="J104" s="1" t="s">
        <v>394</v>
      </c>
      <c r="K104" s="1" t="s">
        <v>89</v>
      </c>
      <c r="L104" s="1" t="s">
        <v>393</v>
      </c>
      <c r="M104" s="5">
        <v>1200</v>
      </c>
      <c r="N104" s="6">
        <v>44413</v>
      </c>
      <c r="O104" s="6">
        <v>44561</v>
      </c>
      <c r="P104" s="1" t="s">
        <v>539</v>
      </c>
    </row>
    <row r="105" spans="1:16" x14ac:dyDescent="0.25">
      <c r="A105" s="4">
        <v>101</v>
      </c>
      <c r="B105" s="2" t="str">
        <f>HYPERLINK("https://my.zakupivli.pro/remote/dispatcher/state_purchase_view/29512014", "UA-2021-09-03-002714-c")</f>
        <v>UA-2021-09-03-002714-c</v>
      </c>
      <c r="C105" s="2" t="s">
        <v>407</v>
      </c>
      <c r="D105" s="2" t="str">
        <f>HYPERLINK("https://my.zakupivli.pro/remote/dispatcher/state_contracting_view/10275303", "UA-2021-09-03-002714-c-c1")</f>
        <v>UA-2021-09-03-002714-c-c1</v>
      </c>
      <c r="E105" s="1" t="s">
        <v>275</v>
      </c>
      <c r="F105" s="1" t="s">
        <v>369</v>
      </c>
      <c r="G105" s="1" t="s">
        <v>369</v>
      </c>
      <c r="H105" s="1" t="s">
        <v>223</v>
      </c>
      <c r="I105" s="1" t="s">
        <v>368</v>
      </c>
      <c r="J105" s="1" t="s">
        <v>496</v>
      </c>
      <c r="K105" s="1" t="s">
        <v>146</v>
      </c>
      <c r="L105" s="1" t="s">
        <v>206</v>
      </c>
      <c r="M105" s="5">
        <v>1520</v>
      </c>
      <c r="N105" s="6">
        <v>44441</v>
      </c>
      <c r="O105" s="6">
        <v>44561</v>
      </c>
      <c r="P105" s="1" t="s">
        <v>539</v>
      </c>
    </row>
    <row r="106" spans="1:16" x14ac:dyDescent="0.25">
      <c r="A106" s="4">
        <v>102</v>
      </c>
      <c r="B106" s="2" t="str">
        <f>HYPERLINK("https://my.zakupivli.pro/remote/dispatcher/state_purchase_view/30022833", "UA-2021-09-20-009115-b")</f>
        <v>UA-2021-09-20-009115-b</v>
      </c>
      <c r="C106" s="2" t="s">
        <v>407</v>
      </c>
      <c r="D106" s="2" t="str">
        <f>HYPERLINK("https://my.zakupivli.pro/remote/dispatcher/state_contracting_view/10737883", "UA-2021-09-20-009115-b-b1")</f>
        <v>UA-2021-09-20-009115-b-b1</v>
      </c>
      <c r="E106" s="1" t="s">
        <v>316</v>
      </c>
      <c r="F106" s="1" t="s">
        <v>388</v>
      </c>
      <c r="G106" s="1" t="s">
        <v>388</v>
      </c>
      <c r="H106" s="1" t="s">
        <v>159</v>
      </c>
      <c r="I106" s="1" t="s">
        <v>474</v>
      </c>
      <c r="J106" s="1" t="s">
        <v>483</v>
      </c>
      <c r="K106" s="1" t="s">
        <v>145</v>
      </c>
      <c r="L106" s="1" t="s">
        <v>177</v>
      </c>
      <c r="M106" s="5">
        <v>20454.599999999999</v>
      </c>
      <c r="N106" s="6">
        <v>44474</v>
      </c>
      <c r="O106" s="6">
        <v>44561</v>
      </c>
      <c r="P106" s="1" t="s">
        <v>539</v>
      </c>
    </row>
    <row r="107" spans="1:16" x14ac:dyDescent="0.25">
      <c r="A107" s="4">
        <v>103</v>
      </c>
      <c r="B107" s="2" t="str">
        <f>HYPERLINK("https://my.zakupivli.pro/remote/dispatcher/state_purchase_view/31858452", "UA-2021-11-16-013980-a")</f>
        <v>UA-2021-11-16-013980-a</v>
      </c>
      <c r="C107" s="2" t="s">
        <v>407</v>
      </c>
      <c r="D107" s="2" t="str">
        <f>HYPERLINK("https://my.zakupivli.pro/remote/dispatcher/state_contracting_view/11355059", "UA-2021-11-16-013980-a-a1")</f>
        <v>UA-2021-11-16-013980-a-a1</v>
      </c>
      <c r="E107" s="1" t="s">
        <v>325</v>
      </c>
      <c r="F107" s="1" t="s">
        <v>468</v>
      </c>
      <c r="G107" s="1" t="s">
        <v>467</v>
      </c>
      <c r="H107" s="1" t="s">
        <v>137</v>
      </c>
      <c r="I107" s="1" t="s">
        <v>368</v>
      </c>
      <c r="J107" s="1" t="s">
        <v>374</v>
      </c>
      <c r="K107" s="1" t="s">
        <v>129</v>
      </c>
      <c r="L107" s="1" t="s">
        <v>53</v>
      </c>
      <c r="M107" s="5">
        <v>550</v>
      </c>
      <c r="N107" s="6">
        <v>44516</v>
      </c>
      <c r="O107" s="6">
        <v>44561</v>
      </c>
      <c r="P107" s="1" t="s">
        <v>539</v>
      </c>
    </row>
    <row r="108" spans="1:16" x14ac:dyDescent="0.25">
      <c r="A108" s="4">
        <v>104</v>
      </c>
      <c r="B108" s="2" t="str">
        <f>HYPERLINK("https://my.zakupivli.pro/remote/dispatcher/state_purchase_view/30508787", "UA-2021-10-05-014547-b")</f>
        <v>UA-2021-10-05-014547-b</v>
      </c>
      <c r="C108" s="2" t="s">
        <v>407</v>
      </c>
      <c r="D108" s="2" t="str">
        <f>HYPERLINK("https://my.zakupivli.pro/remote/dispatcher/state_contracting_view/10922354", "UA-2021-10-05-014547-b-b1")</f>
        <v>UA-2021-10-05-014547-b-b1</v>
      </c>
      <c r="E108" s="1" t="s">
        <v>84</v>
      </c>
      <c r="F108" s="1" t="s">
        <v>461</v>
      </c>
      <c r="G108" s="1" t="s">
        <v>461</v>
      </c>
      <c r="H108" s="1" t="s">
        <v>244</v>
      </c>
      <c r="I108" s="1" t="s">
        <v>418</v>
      </c>
      <c r="J108" s="1" t="s">
        <v>359</v>
      </c>
      <c r="K108" s="1" t="s">
        <v>83</v>
      </c>
      <c r="L108" s="1" t="s">
        <v>51</v>
      </c>
      <c r="M108" s="5">
        <v>305500</v>
      </c>
      <c r="N108" s="6">
        <v>44489</v>
      </c>
      <c r="O108" s="6">
        <v>44561</v>
      </c>
      <c r="P108" s="1" t="s">
        <v>540</v>
      </c>
    </row>
    <row r="109" spans="1:16" x14ac:dyDescent="0.25">
      <c r="A109" s="4">
        <v>105</v>
      </c>
      <c r="B109" s="2" t="str">
        <f>HYPERLINK("https://my.zakupivli.pro/remote/dispatcher/state_purchase_view/25080442", "UA-2021-03-19-002591-a")</f>
        <v>UA-2021-03-19-002591-a</v>
      </c>
      <c r="C109" s="2" t="s">
        <v>407</v>
      </c>
      <c r="D109" s="2" t="str">
        <f>HYPERLINK("https://my.zakupivli.pro/remote/dispatcher/state_contracting_view/8314259", "UA-2021-03-19-002591-a-a1")</f>
        <v>UA-2021-03-19-002591-a-a1</v>
      </c>
      <c r="E109" s="1" t="s">
        <v>35</v>
      </c>
      <c r="F109" s="1" t="s">
        <v>461</v>
      </c>
      <c r="G109" s="1" t="s">
        <v>461</v>
      </c>
      <c r="H109" s="1" t="s">
        <v>244</v>
      </c>
      <c r="I109" s="1" t="s">
        <v>418</v>
      </c>
      <c r="J109" s="1" t="s">
        <v>359</v>
      </c>
      <c r="K109" s="1" t="s">
        <v>83</v>
      </c>
      <c r="L109" s="1" t="s">
        <v>106</v>
      </c>
      <c r="M109" s="5">
        <v>55000</v>
      </c>
      <c r="N109" s="6">
        <v>44285</v>
      </c>
      <c r="O109" s="6">
        <v>44286</v>
      </c>
      <c r="P109" s="1" t="s">
        <v>540</v>
      </c>
    </row>
    <row r="110" spans="1:16" x14ac:dyDescent="0.25">
      <c r="A110" s="4">
        <v>106</v>
      </c>
      <c r="B110" s="2" t="str">
        <f>HYPERLINK("https://my.zakupivli.pro/remote/dispatcher/state_purchase_view/23029477", "UA-2021-01-19-001358-b")</f>
        <v>UA-2021-01-19-001358-b</v>
      </c>
      <c r="C110" s="2" t="s">
        <v>407</v>
      </c>
      <c r="D110" s="2" t="str">
        <f>HYPERLINK("https://my.zakupivli.pro/remote/dispatcher/state_contracting_view/7835170", "UA-2021-01-19-001358-b-b1")</f>
        <v>UA-2021-01-19-001358-b-b1</v>
      </c>
      <c r="E110" s="1" t="s">
        <v>319</v>
      </c>
      <c r="F110" s="1" t="s">
        <v>461</v>
      </c>
      <c r="G110" s="1" t="s">
        <v>461</v>
      </c>
      <c r="H110" s="1" t="s">
        <v>244</v>
      </c>
      <c r="I110" s="1" t="s">
        <v>418</v>
      </c>
      <c r="J110" s="1" t="s">
        <v>353</v>
      </c>
      <c r="K110" s="1" t="s">
        <v>83</v>
      </c>
      <c r="L110" s="1" t="s">
        <v>60</v>
      </c>
      <c r="M110" s="5">
        <v>100000</v>
      </c>
      <c r="N110" s="6">
        <v>44249</v>
      </c>
      <c r="O110" s="6">
        <v>44286</v>
      </c>
      <c r="P110" s="1" t="s">
        <v>540</v>
      </c>
    </row>
    <row r="111" spans="1:16" x14ac:dyDescent="0.25">
      <c r="A111" s="1"/>
    </row>
  </sheetData>
  <autoFilter ref="A4:P110"/>
  <hyperlinks>
    <hyperlink ref="A2" r:id="rId1" display="mailto:report-feedback@zakupivli.pro"/>
    <hyperlink ref="B5" r:id="rId2" display="https://my.zakupivli.pro/remote/dispatcher/state_purchase_view/26448496"/>
    <hyperlink ref="D5" r:id="rId3" display="https://my.zakupivli.pro/remote/dispatcher/state_contracting_view/8830206"/>
    <hyperlink ref="B6" r:id="rId4" display="https://my.zakupivli.pro/remote/dispatcher/state_purchase_view/29094997"/>
    <hyperlink ref="D6" r:id="rId5" display="https://my.zakupivli.pro/remote/dispatcher/state_contracting_view/10493503"/>
    <hyperlink ref="B7" r:id="rId6" display="https://my.zakupivli.pro/remote/dispatcher/state_purchase_view/30568592"/>
    <hyperlink ref="D7" r:id="rId7" display="https://my.zakupivli.pro/remote/dispatcher/state_contracting_view/10775438"/>
    <hyperlink ref="B8" r:id="rId8" display="https://my.zakupivli.pro/remote/dispatcher/state_purchase_view/30084774"/>
    <hyperlink ref="D8" r:id="rId9" display="https://my.zakupivli.pro/remote/dispatcher/state_contracting_view/10772011"/>
    <hyperlink ref="B9" r:id="rId10" display="https://my.zakupivli.pro/remote/dispatcher/state_purchase_view/30574342"/>
    <hyperlink ref="D9" r:id="rId11" display="https://my.zakupivli.pro/remote/dispatcher/state_contracting_view/10775919"/>
    <hyperlink ref="B10" r:id="rId12" display="https://my.zakupivli.pro/remote/dispatcher/state_purchase_view/31644380"/>
    <hyperlink ref="D10" r:id="rId13" display="https://my.zakupivli.pro/remote/dispatcher/state_contracting_view/11257126"/>
    <hyperlink ref="B11" r:id="rId14" display="https://my.zakupivli.pro/remote/dispatcher/state_purchase_view/24300662"/>
    <hyperlink ref="D11" r:id="rId15" display="https://my.zakupivli.pro/remote/dispatcher/state_contracting_view/7808014"/>
    <hyperlink ref="B12" r:id="rId16" display="https://my.zakupivli.pro/remote/dispatcher/state_purchase_view/23608546"/>
    <hyperlink ref="D12" r:id="rId17" display="https://my.zakupivli.pro/remote/dispatcher/state_contracting_view/7800270"/>
    <hyperlink ref="B13" r:id="rId18" display="https://my.zakupivli.pro/remote/dispatcher/state_purchase_view/27134028"/>
    <hyperlink ref="D13" r:id="rId19" display="https://my.zakupivli.pro/remote/dispatcher/state_contracting_view/9154813"/>
    <hyperlink ref="B14" r:id="rId20" display="https://my.zakupivli.pro/remote/dispatcher/state_purchase_view/26539423"/>
    <hyperlink ref="D14" r:id="rId21" display="https://my.zakupivli.pro/remote/dispatcher/state_contracting_view/8874263"/>
    <hyperlink ref="B15" r:id="rId22" display="https://my.zakupivli.pro/remote/dispatcher/state_purchase_view/25845152"/>
    <hyperlink ref="D15" r:id="rId23" display="https://my.zakupivli.pro/remote/dispatcher/state_contracting_view/8747502"/>
    <hyperlink ref="B16" r:id="rId24" display="https://my.zakupivli.pro/remote/dispatcher/state_purchase_view/26464307"/>
    <hyperlink ref="D16" r:id="rId25" display="https://my.zakupivli.pro/remote/dispatcher/state_contracting_view/8838214"/>
    <hyperlink ref="B17" r:id="rId26" display="https://my.zakupivli.pro/remote/dispatcher/state_purchase_view/32927060"/>
    <hyperlink ref="D17" r:id="rId27" display="https://my.zakupivli.pro/remote/dispatcher/state_contracting_view/11851111"/>
    <hyperlink ref="B18" r:id="rId28" display="https://my.zakupivli.pro/remote/dispatcher/state_purchase_view/30574169"/>
    <hyperlink ref="D18" r:id="rId29" display="https://my.zakupivli.pro/remote/dispatcher/state_contracting_view/10775818"/>
    <hyperlink ref="B19" r:id="rId30" display="https://my.zakupivli.pro/remote/dispatcher/state_purchase_view/30574663"/>
    <hyperlink ref="D19" r:id="rId31" display="https://my.zakupivli.pro/remote/dispatcher/state_contracting_view/10775885"/>
    <hyperlink ref="B20" r:id="rId32" display="https://my.zakupivli.pro/remote/dispatcher/state_purchase_view/30977568"/>
    <hyperlink ref="D20" r:id="rId33" display="https://my.zakupivli.pro/remote/dispatcher/state_contracting_view/11196246"/>
    <hyperlink ref="B21" r:id="rId34" display="https://my.zakupivli.pro/remote/dispatcher/state_purchase_view/33533284"/>
    <hyperlink ref="D21" r:id="rId35" display="https://my.zakupivli.pro/remote/dispatcher/state_contracting_view/12144982"/>
    <hyperlink ref="B22" r:id="rId36" display="https://my.zakupivli.pro/remote/dispatcher/state_purchase_view/30809489"/>
    <hyperlink ref="D22" r:id="rId37" display="https://my.zakupivli.pro/remote/dispatcher/state_contracting_view/11281755"/>
    <hyperlink ref="B23" r:id="rId38" display="https://my.zakupivli.pro/remote/dispatcher/state_purchase_view/23102520"/>
    <hyperlink ref="D23" r:id="rId39" display="https://my.zakupivli.pro/remote/dispatcher/state_contracting_view/7273468"/>
    <hyperlink ref="B24" r:id="rId40" display="https://my.zakupivli.pro/remote/dispatcher/state_purchase_view/23076040"/>
    <hyperlink ref="D24" r:id="rId41" display="https://my.zakupivli.pro/remote/dispatcher/state_contracting_view/7470911"/>
    <hyperlink ref="B25" r:id="rId42" display="https://my.zakupivli.pro/remote/dispatcher/state_purchase_view/23799470"/>
    <hyperlink ref="D25" r:id="rId43" display="https://my.zakupivli.pro/remote/dispatcher/state_contracting_view/7571283"/>
    <hyperlink ref="B26" r:id="rId44" display="https://my.zakupivli.pro/remote/dispatcher/state_purchase_view/25805404"/>
    <hyperlink ref="D26" r:id="rId45" display="https://my.zakupivli.pro/remote/dispatcher/state_contracting_view/8680213"/>
    <hyperlink ref="B27" r:id="rId46" display="https://my.zakupivli.pro/remote/dispatcher/state_purchase_view/26307662"/>
    <hyperlink ref="D27" r:id="rId47" display="https://my.zakupivli.pro/remote/dispatcher/state_contracting_view/8763135"/>
    <hyperlink ref="B28" r:id="rId48" display="https://my.zakupivli.pro/remote/dispatcher/state_purchase_view/26112773"/>
    <hyperlink ref="D28" r:id="rId49" display="https://my.zakupivli.pro/remote/dispatcher/state_contracting_view/8668121"/>
    <hyperlink ref="B29" r:id="rId50" display="https://my.zakupivli.pro/remote/dispatcher/state_purchase_view/26383869"/>
    <hyperlink ref="C29" r:id="rId51" display="https://my.zakupivli.pro/remote/dispatcher/state_purchase_lot_view/656327"/>
    <hyperlink ref="D29" r:id="rId52" display="https://my.zakupivli.pro/remote/dispatcher/state_contracting_view/9132894"/>
    <hyperlink ref="B30" r:id="rId53" display="https://my.zakupivli.pro/remote/dispatcher/state_purchase_view/27569736"/>
    <hyperlink ref="D30" r:id="rId54" display="https://my.zakupivli.pro/remote/dispatcher/state_contracting_view/9703869"/>
    <hyperlink ref="B31" r:id="rId55" display="https://my.zakupivli.pro/remote/dispatcher/state_purchase_view/32181030"/>
    <hyperlink ref="D31" r:id="rId56" display="https://my.zakupivli.pro/remote/dispatcher/state_contracting_view/11503661"/>
    <hyperlink ref="B32" r:id="rId57" display="https://my.zakupivli.pro/remote/dispatcher/state_purchase_view/32358796"/>
    <hyperlink ref="D32" r:id="rId58" display="https://my.zakupivli.pro/remote/dispatcher/state_contracting_view/11837583"/>
    <hyperlink ref="B33" r:id="rId59" display="https://my.zakupivli.pro/remote/dispatcher/state_purchase_view/29951602"/>
    <hyperlink ref="D33" r:id="rId60" display="https://my.zakupivli.pro/remote/dispatcher/state_contracting_view/10479262"/>
    <hyperlink ref="B34" r:id="rId61" display="https://my.zakupivli.pro/remote/dispatcher/state_purchase_view/29960147"/>
    <hyperlink ref="D34" r:id="rId62" display="https://my.zakupivli.pro/remote/dispatcher/state_contracting_view/10483416"/>
    <hyperlink ref="B35" r:id="rId63" display="https://my.zakupivli.pro/remote/dispatcher/state_purchase_view/31061562"/>
    <hyperlink ref="D35" r:id="rId64" display="https://my.zakupivli.pro/remote/dispatcher/state_contracting_view/11254802"/>
    <hyperlink ref="B36" r:id="rId65" display="https://my.zakupivli.pro/remote/dispatcher/state_purchase_view/30833214"/>
    <hyperlink ref="D36" r:id="rId66" display="https://my.zakupivli.pro/remote/dispatcher/state_contracting_view/11279975"/>
    <hyperlink ref="B37" r:id="rId67" display="https://my.zakupivli.pro/remote/dispatcher/state_purchase_view/30734405"/>
    <hyperlink ref="D37" r:id="rId68" display="https://my.zakupivli.pro/remote/dispatcher/state_contracting_view/11280604"/>
    <hyperlink ref="B38" r:id="rId69" display="https://my.zakupivli.pro/remote/dispatcher/state_purchase_view/23132464"/>
    <hyperlink ref="D38" r:id="rId70" display="https://my.zakupivli.pro/remote/dispatcher/state_contracting_view/7284628"/>
    <hyperlink ref="B39" r:id="rId71" display="https://my.zakupivli.pro/remote/dispatcher/state_purchase_view/23563857"/>
    <hyperlink ref="D39" r:id="rId72" display="https://my.zakupivli.pro/remote/dispatcher/state_contracting_view/7466969"/>
    <hyperlink ref="B40" r:id="rId73" display="https://my.zakupivli.pro/remote/dispatcher/state_purchase_view/26449820"/>
    <hyperlink ref="D40" r:id="rId74" display="https://my.zakupivli.pro/remote/dispatcher/state_contracting_view/8832178"/>
    <hyperlink ref="B41" r:id="rId75" display="https://my.zakupivli.pro/remote/dispatcher/state_purchase_view/23783599"/>
    <hyperlink ref="D41" r:id="rId76" display="https://my.zakupivli.pro/remote/dispatcher/state_contracting_view/7948735"/>
    <hyperlink ref="B42" r:id="rId77" display="https://my.zakupivli.pro/remote/dispatcher/state_purchase_view/24257415"/>
    <hyperlink ref="D42" r:id="rId78" display="https://my.zakupivli.pro/remote/dispatcher/state_contracting_view/8134053"/>
    <hyperlink ref="B43" r:id="rId79" display="https://my.zakupivli.pro/remote/dispatcher/state_purchase_view/24150188"/>
    <hyperlink ref="D43" r:id="rId80" display="https://my.zakupivli.pro/remote/dispatcher/state_contracting_view/7902193"/>
    <hyperlink ref="B44" r:id="rId81" display="https://my.zakupivli.pro/remote/dispatcher/state_purchase_view/24613987"/>
    <hyperlink ref="D44" r:id="rId82" display="https://my.zakupivli.pro/remote/dispatcher/state_contracting_view/8297168"/>
    <hyperlink ref="B45" r:id="rId83" display="https://my.zakupivli.pro/remote/dispatcher/state_purchase_view/28466916"/>
    <hyperlink ref="D45" r:id="rId84" display="https://my.zakupivli.pro/remote/dispatcher/state_contracting_view/9787868"/>
    <hyperlink ref="B46" r:id="rId85" display="https://my.zakupivli.pro/remote/dispatcher/state_purchase_view/28066118"/>
    <hyperlink ref="D46" r:id="rId86" display="https://my.zakupivli.pro/remote/dispatcher/state_contracting_view/9788092"/>
    <hyperlink ref="B47" r:id="rId87" display="https://my.zakupivli.pro/remote/dispatcher/state_purchase_view/30461494"/>
    <hyperlink ref="D47" r:id="rId88" display="https://my.zakupivli.pro/remote/dispatcher/state_contracting_view/10714729"/>
    <hyperlink ref="B48" r:id="rId89" display="https://my.zakupivli.pro/remote/dispatcher/state_purchase_view/31261653"/>
    <hyperlink ref="D48" r:id="rId90" display="https://my.zakupivli.pro/remote/dispatcher/state_contracting_view/11080238"/>
    <hyperlink ref="B49" r:id="rId91" display="https://my.zakupivli.pro/remote/dispatcher/state_purchase_view/32389971"/>
    <hyperlink ref="D49" r:id="rId92" display="https://my.zakupivli.pro/remote/dispatcher/state_contracting_view/11600590"/>
    <hyperlink ref="B50" r:id="rId93" display="https://my.zakupivli.pro/remote/dispatcher/state_purchase_view/31725451"/>
    <hyperlink ref="D50" r:id="rId94" display="https://my.zakupivli.pro/remote/dispatcher/state_contracting_view/11619374"/>
    <hyperlink ref="B51" r:id="rId95" display="https://my.zakupivli.pro/remote/dispatcher/state_purchase_view/31189130"/>
    <hyperlink ref="C51" r:id="rId96" display="https://my.zakupivli.pro/remote/dispatcher/state_purchase_lot_view/701310"/>
    <hyperlink ref="D51" r:id="rId97" display="https://my.zakupivli.pro/remote/dispatcher/state_contracting_view/11798057"/>
    <hyperlink ref="B52" r:id="rId98" display="https://my.zakupivli.pro/remote/dispatcher/state_purchase_view/29808221"/>
    <hyperlink ref="D52" r:id="rId99" display="https://my.zakupivli.pro/remote/dispatcher/state_contracting_view/10682554"/>
    <hyperlink ref="B53" r:id="rId100" display="https://my.zakupivli.pro/remote/dispatcher/state_purchase_view/30700851"/>
    <hyperlink ref="D53" r:id="rId101" display="https://my.zakupivli.pro/remote/dispatcher/state_contracting_view/10833808"/>
    <hyperlink ref="B54" r:id="rId102" display="https://my.zakupivli.pro/remote/dispatcher/state_purchase_view/30462765"/>
    <hyperlink ref="D54" r:id="rId103" display="https://my.zakupivli.pro/remote/dispatcher/state_contracting_view/10868312"/>
    <hyperlink ref="B55" r:id="rId104" display="https://my.zakupivli.pro/remote/dispatcher/state_purchase_view/33460263"/>
    <hyperlink ref="D55" r:id="rId105" display="https://my.zakupivli.pro/remote/dispatcher/state_contracting_view/12109826"/>
    <hyperlink ref="B56" r:id="rId106" display="https://my.zakupivli.pro/remote/dispatcher/state_purchase_view/26461156"/>
    <hyperlink ref="D56" r:id="rId107" display="https://my.zakupivli.pro/remote/dispatcher/state_contracting_view/8836327"/>
    <hyperlink ref="B57" r:id="rId108" display="https://my.zakupivli.pro/remote/dispatcher/state_purchase_view/26453305"/>
    <hyperlink ref="D57" r:id="rId109" display="https://my.zakupivli.pro/remote/dispatcher/state_contracting_view/8833093"/>
    <hyperlink ref="B58" r:id="rId110" display="https://my.zakupivli.pro/remote/dispatcher/state_purchase_view/26052740"/>
    <hyperlink ref="D58" r:id="rId111" display="https://my.zakupivli.pro/remote/dispatcher/state_contracting_view/9056142"/>
    <hyperlink ref="B59" r:id="rId112" display="https://my.zakupivli.pro/remote/dispatcher/state_purchase_view/28398246"/>
    <hyperlink ref="D59" r:id="rId113" display="https://my.zakupivli.pro/remote/dispatcher/state_contracting_view/10002009"/>
    <hyperlink ref="B60" r:id="rId114" display="https://my.zakupivli.pro/remote/dispatcher/state_purchase_view/26075629"/>
    <hyperlink ref="D60" r:id="rId115" display="https://my.zakupivli.pro/remote/dispatcher/state_contracting_view/8898872"/>
    <hyperlink ref="B61" r:id="rId116" display="https://my.zakupivli.pro/remote/dispatcher/state_purchase_view/26585703"/>
    <hyperlink ref="D61" r:id="rId117" display="https://my.zakupivli.pro/remote/dispatcher/state_contracting_view/9240370"/>
    <hyperlink ref="B62" r:id="rId118" display="https://my.zakupivli.pro/remote/dispatcher/state_purchase_view/32378339"/>
    <hyperlink ref="D62" r:id="rId119" display="https://my.zakupivli.pro/remote/dispatcher/state_contracting_view/11595441"/>
    <hyperlink ref="B63" r:id="rId120" display="https://my.zakupivli.pro/remote/dispatcher/state_purchase_view/22869860"/>
    <hyperlink ref="D63" r:id="rId121" display="https://my.zakupivli.pro/remote/dispatcher/state_contracting_view/7248154"/>
    <hyperlink ref="B64" r:id="rId122" display="https://my.zakupivli.pro/remote/dispatcher/state_purchase_view/31189130"/>
    <hyperlink ref="C64" r:id="rId123" display="https://my.zakupivli.pro/remote/dispatcher/state_purchase_lot_view/701309"/>
    <hyperlink ref="D64" r:id="rId124" display="https://my.zakupivli.pro/remote/dispatcher/state_contracting_view/11797403"/>
    <hyperlink ref="B65" r:id="rId125" display="https://my.zakupivli.pro/remote/dispatcher/state_purchase_view/32141272"/>
    <hyperlink ref="D65" r:id="rId126" display="https://my.zakupivli.pro/remote/dispatcher/state_contracting_view/11808069"/>
    <hyperlink ref="B66" r:id="rId127" display="https://my.zakupivli.pro/remote/dispatcher/state_purchase_view/22441235"/>
    <hyperlink ref="D66" r:id="rId128" display="https://my.zakupivli.pro/remote/dispatcher/state_contracting_view/7284839"/>
    <hyperlink ref="B67" r:id="rId129" display="https://my.zakupivli.pro/remote/dispatcher/state_purchase_view/22930724"/>
    <hyperlink ref="D67" r:id="rId130" display="https://my.zakupivli.pro/remote/dispatcher/state_contracting_view/7443177"/>
    <hyperlink ref="B68" r:id="rId131" display="https://my.zakupivli.pro/remote/dispatcher/state_purchase_view/23749683"/>
    <hyperlink ref="D68" r:id="rId132" display="https://my.zakupivli.pro/remote/dispatcher/state_contracting_view/7549092"/>
    <hyperlink ref="B69" r:id="rId133" display="https://my.zakupivli.pro/remote/dispatcher/state_purchase_view/24932722"/>
    <hyperlink ref="D69" r:id="rId134" display="https://my.zakupivli.pro/remote/dispatcher/state_contracting_view/8312708"/>
    <hyperlink ref="B70" r:id="rId135" display="https://my.zakupivli.pro/remote/dispatcher/state_purchase_view/25740346"/>
    <hyperlink ref="D70" r:id="rId136" display="https://my.zakupivli.pro/remote/dispatcher/state_contracting_view/8492406"/>
    <hyperlink ref="B71" r:id="rId137" display="https://my.zakupivli.pro/remote/dispatcher/state_purchase_view/25744539"/>
    <hyperlink ref="D71" r:id="rId138" display="https://my.zakupivli.pro/remote/dispatcher/state_contracting_view/8716220"/>
    <hyperlink ref="B72" r:id="rId139" display="https://my.zakupivli.pro/remote/dispatcher/state_purchase_view/26383869"/>
    <hyperlink ref="C72" r:id="rId140" display="https://my.zakupivli.pro/remote/dispatcher/state_purchase_lot_view/656328"/>
    <hyperlink ref="D72" r:id="rId141" display="https://my.zakupivli.pro/remote/dispatcher/state_contracting_view/9083954"/>
    <hyperlink ref="B73" r:id="rId142" display="https://my.zakupivli.pro/remote/dispatcher/state_purchase_view/27131599"/>
    <hyperlink ref="D73" r:id="rId143" display="https://my.zakupivli.pro/remote/dispatcher/state_contracting_view/9154621"/>
    <hyperlink ref="B74" r:id="rId144" display="https://my.zakupivli.pro/remote/dispatcher/state_purchase_view/32972897"/>
    <hyperlink ref="D74" r:id="rId145" display="https://my.zakupivli.pro/remote/dispatcher/state_contracting_view/11871794"/>
    <hyperlink ref="B75" r:id="rId146" display="https://my.zakupivli.pro/remote/dispatcher/state_purchase_view/32394904"/>
    <hyperlink ref="D75" r:id="rId147" display="https://my.zakupivli.pro/remote/dispatcher/state_contracting_view/11602300"/>
    <hyperlink ref="B76" r:id="rId148" display="https://my.zakupivli.pro/remote/dispatcher/state_purchase_view/31452068"/>
    <hyperlink ref="D76" r:id="rId149" display="https://my.zakupivli.pro/remote/dispatcher/state_contracting_view/11525991"/>
    <hyperlink ref="B77" r:id="rId150" display="https://my.zakupivli.pro/remote/dispatcher/state_purchase_view/31262515"/>
    <hyperlink ref="D77" r:id="rId151" display="https://my.zakupivli.pro/remote/dispatcher/state_contracting_view/11080166"/>
    <hyperlink ref="B78" r:id="rId152" display="https://my.zakupivli.pro/remote/dispatcher/state_purchase_view/30570457"/>
    <hyperlink ref="D78" r:id="rId153" display="https://my.zakupivli.pro/remote/dispatcher/state_contracting_view/10775526"/>
    <hyperlink ref="B79" r:id="rId154" display="https://my.zakupivli.pro/remote/dispatcher/state_purchase_view/30570469"/>
    <hyperlink ref="D79" r:id="rId155" display="https://my.zakupivli.pro/remote/dispatcher/state_contracting_view/10775942"/>
    <hyperlink ref="B80" r:id="rId156" display="https://my.zakupivli.pro/remote/dispatcher/state_purchase_view/27268044"/>
    <hyperlink ref="D80" r:id="rId157" display="https://my.zakupivli.pro/remote/dispatcher/state_contracting_view/9457609"/>
    <hyperlink ref="B81" r:id="rId158" display="https://my.zakupivli.pro/remote/dispatcher/state_purchase_view/28484872"/>
    <hyperlink ref="D81" r:id="rId159" display="https://my.zakupivli.pro/remote/dispatcher/state_contracting_view/9974365"/>
    <hyperlink ref="B82" r:id="rId160" display="https://my.zakupivli.pro/remote/dispatcher/state_purchase_view/28177195"/>
    <hyperlink ref="D82" r:id="rId161" display="https://my.zakupivli.pro/remote/dispatcher/state_contracting_view/9978604"/>
    <hyperlink ref="B83" r:id="rId162" display="https://my.zakupivli.pro/remote/dispatcher/state_purchase_view/28252909"/>
    <hyperlink ref="D83" r:id="rId163" display="https://my.zakupivli.pro/remote/dispatcher/state_contracting_view/9686060"/>
    <hyperlink ref="B84" r:id="rId164" display="https://my.zakupivli.pro/remote/dispatcher/state_purchase_view/29844178"/>
    <hyperlink ref="D84" r:id="rId165" display="https://my.zakupivli.pro/remote/dispatcher/state_contracting_view/10653321"/>
    <hyperlink ref="B85" r:id="rId166" display="https://my.zakupivli.pro/remote/dispatcher/state_purchase_view/30154853"/>
    <hyperlink ref="D85" r:id="rId167" display="https://my.zakupivli.pro/remote/dispatcher/state_contracting_view/10572650"/>
    <hyperlink ref="B86" r:id="rId168" display="https://my.zakupivli.pro/remote/dispatcher/state_purchase_view/31771838"/>
    <hyperlink ref="D86" r:id="rId169" display="https://my.zakupivli.pro/remote/dispatcher/state_contracting_view/11315468"/>
    <hyperlink ref="B87" r:id="rId170" display="https://my.zakupivli.pro/remote/dispatcher/state_purchase_view/31720948"/>
    <hyperlink ref="D87" r:id="rId171" display="https://my.zakupivli.pro/remote/dispatcher/state_contracting_view/11628908"/>
    <hyperlink ref="B88" r:id="rId172" display="https://my.zakupivli.pro/remote/dispatcher/state_purchase_view/31744396"/>
    <hyperlink ref="D88" r:id="rId173" display="https://my.zakupivli.pro/remote/dispatcher/state_contracting_view/11638849"/>
    <hyperlink ref="B89" r:id="rId174" display="https://my.zakupivli.pro/remote/dispatcher/state_purchase_view/32553492"/>
    <hyperlink ref="D89" r:id="rId175" display="https://my.zakupivli.pro/remote/dispatcher/state_contracting_view/11682548"/>
    <hyperlink ref="B90" r:id="rId176" display="https://my.zakupivli.pro/remote/dispatcher/state_purchase_view/31650073"/>
    <hyperlink ref="D90" r:id="rId177" display="https://my.zakupivli.pro/remote/dispatcher/state_contracting_view/11258432"/>
    <hyperlink ref="B91" r:id="rId178" display="https://my.zakupivli.pro/remote/dispatcher/state_purchase_view/24788557"/>
    <hyperlink ref="D91" r:id="rId179" display="https://my.zakupivli.pro/remote/dispatcher/state_contracting_view/8035516"/>
    <hyperlink ref="B92" r:id="rId180" display="https://my.zakupivli.pro/remote/dispatcher/state_purchase_view/26676070"/>
    <hyperlink ref="D92" r:id="rId181" display="https://my.zakupivli.pro/remote/dispatcher/state_contracting_view/8940378"/>
    <hyperlink ref="B93" r:id="rId182" display="https://my.zakupivli.pro/remote/dispatcher/state_purchase_view/25911005"/>
    <hyperlink ref="D93" r:id="rId183" display="https://my.zakupivli.pro/remote/dispatcher/state_contracting_view/8959449"/>
    <hyperlink ref="B94" r:id="rId184" display="https://my.zakupivli.pro/remote/dispatcher/state_purchase_view/33410632"/>
    <hyperlink ref="D94" r:id="rId185" display="https://my.zakupivli.pro/remote/dispatcher/state_contracting_view/12109934"/>
    <hyperlink ref="B95" r:id="rId186" display="https://my.zakupivli.pro/remote/dispatcher/state_purchase_view/24494534"/>
    <hyperlink ref="D95" r:id="rId187" display="https://my.zakupivli.pro/remote/dispatcher/state_contracting_view/7908411"/>
    <hyperlink ref="B96" r:id="rId188" display="https://my.zakupivli.pro/remote/dispatcher/state_purchase_view/24493374"/>
    <hyperlink ref="D96" r:id="rId189" display="https://my.zakupivli.pro/remote/dispatcher/state_contracting_view/7908581"/>
    <hyperlink ref="B97" r:id="rId190" display="https://my.zakupivli.pro/remote/dispatcher/state_purchase_view/23576756"/>
    <hyperlink ref="D97" r:id="rId191" display="https://my.zakupivli.pro/remote/dispatcher/state_contracting_view/7472570"/>
    <hyperlink ref="B98" r:id="rId192" display="https://my.zakupivli.pro/remote/dispatcher/state_purchase_view/23276982"/>
    <hyperlink ref="D98" r:id="rId193" display="https://my.zakupivli.pro/remote/dispatcher/state_contracting_view/7663577"/>
    <hyperlink ref="B99" r:id="rId194" display="https://my.zakupivli.pro/remote/dispatcher/state_purchase_view/23501878"/>
    <hyperlink ref="D99" r:id="rId195" display="https://my.zakupivli.pro/remote/dispatcher/state_contracting_view/7442334"/>
    <hyperlink ref="B100" r:id="rId196" display="https://my.zakupivli.pro/remote/dispatcher/state_purchase_view/22243901"/>
    <hyperlink ref="D100" r:id="rId197" display="https://my.zakupivli.pro/remote/dispatcher/state_contracting_view/7391333"/>
    <hyperlink ref="B101" r:id="rId198" display="https://my.zakupivli.pro/remote/dispatcher/state_purchase_view/24836825"/>
    <hyperlink ref="D101" r:id="rId199" display="https://my.zakupivli.pro/remote/dispatcher/state_contracting_view/8058413"/>
    <hyperlink ref="B102" r:id="rId200" display="https://my.zakupivli.pro/remote/dispatcher/state_purchase_view/24827013"/>
    <hyperlink ref="D102" r:id="rId201" display="https://my.zakupivli.pro/remote/dispatcher/state_contracting_view/8479581"/>
    <hyperlink ref="B103" r:id="rId202" display="https://my.zakupivli.pro/remote/dispatcher/state_purchase_view/28547511"/>
    <hyperlink ref="D103" r:id="rId203" display="https://my.zakupivli.pro/remote/dispatcher/state_contracting_view/10034078"/>
    <hyperlink ref="B104" r:id="rId204" display="https://my.zakupivli.pro/remote/dispatcher/state_purchase_view/28771352"/>
    <hyperlink ref="D104" r:id="rId205" display="https://my.zakupivli.pro/remote/dispatcher/state_contracting_view/9929330"/>
    <hyperlink ref="B105" r:id="rId206" display="https://my.zakupivli.pro/remote/dispatcher/state_purchase_view/29512014"/>
    <hyperlink ref="D105" r:id="rId207" display="https://my.zakupivli.pro/remote/dispatcher/state_contracting_view/10275303"/>
    <hyperlink ref="B106" r:id="rId208" display="https://my.zakupivli.pro/remote/dispatcher/state_purchase_view/30022833"/>
    <hyperlink ref="D106" r:id="rId209" display="https://my.zakupivli.pro/remote/dispatcher/state_contracting_view/10737883"/>
    <hyperlink ref="B107" r:id="rId210" display="https://my.zakupivli.pro/remote/dispatcher/state_purchase_view/31858452"/>
    <hyperlink ref="D107" r:id="rId211" display="https://my.zakupivli.pro/remote/dispatcher/state_contracting_view/11355059"/>
    <hyperlink ref="B108" r:id="rId212" display="https://my.zakupivli.pro/remote/dispatcher/state_purchase_view/30508787"/>
    <hyperlink ref="D108" r:id="rId213" display="https://my.zakupivli.pro/remote/dispatcher/state_contracting_view/10922354"/>
    <hyperlink ref="B109" r:id="rId214" display="https://my.zakupivli.pro/remote/dispatcher/state_purchase_view/25080442"/>
    <hyperlink ref="D109" r:id="rId215" display="https://my.zakupivli.pro/remote/dispatcher/state_contracting_view/8314259"/>
    <hyperlink ref="B110" r:id="rId216" display="https://my.zakupivli.pro/remote/dispatcher/state_purchase_view/23029477"/>
    <hyperlink ref="D110" r:id="rId217" display="https://my.zakupivli.pro/remote/dispatcher/state_contracting_view/783517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Олена Паніна</cp:lastModifiedBy>
  <dcterms:created xsi:type="dcterms:W3CDTF">2024-02-08T10:20:56Z</dcterms:created>
  <dcterms:modified xsi:type="dcterms:W3CDTF">2024-02-08T08:21:49Z</dcterms:modified>
  <cp:category/>
</cp:coreProperties>
</file>