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nina.DNIPRORADA\Desktop\"/>
    </mc:Choice>
  </mc:AlternateContent>
  <bookViews>
    <workbookView xWindow="0" yWindow="0" windowWidth="28800" windowHeight="12210"/>
  </bookViews>
  <sheets>
    <sheet name="Sheet" sheetId="1" r:id="rId1"/>
  </sheets>
  <definedNames>
    <definedName name="_xlnm._FilterDatabase" localSheetId="0" hidden="1">Sheet!$A$4:$P$98</definedName>
  </definedNames>
  <calcPr calcId="162913"/>
</workbook>
</file>

<file path=xl/calcChain.xml><?xml version="1.0" encoding="utf-8"?>
<calcChain xmlns="http://schemas.openxmlformats.org/spreadsheetml/2006/main">
  <c r="D98" i="1" l="1"/>
  <c r="B98" i="1"/>
  <c r="D97" i="1"/>
  <c r="C97" i="1"/>
  <c r="B97" i="1"/>
  <c r="D96" i="1"/>
  <c r="B96" i="1"/>
  <c r="D95" i="1"/>
  <c r="B95" i="1"/>
  <c r="D94" i="1"/>
  <c r="B94" i="1"/>
  <c r="D93" i="1"/>
  <c r="B93" i="1"/>
  <c r="D92" i="1"/>
  <c r="B92" i="1"/>
  <c r="D91" i="1"/>
  <c r="B91" i="1"/>
  <c r="D90" i="1"/>
  <c r="B90" i="1"/>
  <c r="D89" i="1"/>
  <c r="B89" i="1"/>
  <c r="D88" i="1"/>
  <c r="B88" i="1"/>
  <c r="D87" i="1"/>
  <c r="B87" i="1"/>
  <c r="D86" i="1"/>
  <c r="B86" i="1"/>
  <c r="D85" i="1"/>
  <c r="B85" i="1"/>
  <c r="D84" i="1"/>
  <c r="B84" i="1"/>
  <c r="D83" i="1"/>
  <c r="B83" i="1"/>
  <c r="D82" i="1"/>
  <c r="B82" i="1"/>
  <c r="D81" i="1"/>
  <c r="B81" i="1"/>
  <c r="D80" i="1"/>
  <c r="B80" i="1"/>
  <c r="D79" i="1"/>
  <c r="B79" i="1"/>
  <c r="D78" i="1"/>
  <c r="B78" i="1"/>
  <c r="D77" i="1"/>
  <c r="B77" i="1"/>
  <c r="D76" i="1"/>
  <c r="B76" i="1"/>
  <c r="D75" i="1"/>
  <c r="B75" i="1"/>
  <c r="D74" i="1"/>
  <c r="B74" i="1"/>
  <c r="D73" i="1"/>
  <c r="B73" i="1"/>
  <c r="D72" i="1"/>
  <c r="B72" i="1"/>
  <c r="D71" i="1"/>
  <c r="C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C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C41" i="1"/>
  <c r="B41" i="1"/>
  <c r="D40" i="1"/>
  <c r="B40" i="1"/>
  <c r="D39" i="1"/>
  <c r="B39" i="1"/>
  <c r="D38" i="1"/>
  <c r="B38" i="1"/>
  <c r="D37" i="1"/>
  <c r="B37" i="1"/>
  <c r="D36" i="1"/>
  <c r="C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C10" i="1"/>
  <c r="B10" i="1"/>
  <c r="D9" i="1"/>
  <c r="B9" i="1"/>
  <c r="D8" i="1"/>
  <c r="B8" i="1"/>
  <c r="D7" i="1"/>
  <c r="C7" i="1"/>
  <c r="B7" i="1"/>
  <c r="D6" i="1"/>
  <c r="B6" i="1"/>
  <c r="D5" i="1"/>
  <c r="B5" i="1"/>
</calcChain>
</file>

<file path=xl/sharedStrings.xml><?xml version="1.0" encoding="utf-8"?>
<sst xmlns="http://schemas.openxmlformats.org/spreadsheetml/2006/main" count="951" uniqueCount="513">
  <si>
    <t xml:space="preserve">
Канцелярське приладдя</t>
  </si>
  <si>
    <t>0000117</t>
  </si>
  <si>
    <t>0189bed823a3474c9f1b7067cc1e369d</t>
  </si>
  <si>
    <t>021120-02/2.3P32</t>
  </si>
  <si>
    <t>0220063</t>
  </si>
  <si>
    <t>0302/20</t>
  </si>
  <si>
    <t>03120000-8 Продукція рослинництва, у тому числі тепличного</t>
  </si>
  <si>
    <t>03121200-7 Квіти зрізані</t>
  </si>
  <si>
    <t>0506/2</t>
  </si>
  <si>
    <t>091120-02/2.3Р32</t>
  </si>
  <si>
    <t>095</t>
  </si>
  <si>
    <t>0980acd8b22347beb1321fe9129bd13c</t>
  </si>
  <si>
    <t>0d6ce233fab2400e85894c8b684fdd9e</t>
  </si>
  <si>
    <t>1</t>
  </si>
  <si>
    <t>108</t>
  </si>
  <si>
    <t>11235</t>
  </si>
  <si>
    <t>1161c0addb8f48c5b38bacbe74c6ba6d</t>
  </si>
  <si>
    <t>12/04</t>
  </si>
  <si>
    <t>1305/1</t>
  </si>
  <si>
    <t>140520-01/2/3Р32</t>
  </si>
  <si>
    <t>14221000-6 Глина</t>
  </si>
  <si>
    <t>14769</t>
  </si>
  <si>
    <t>151</t>
  </si>
  <si>
    <t>155</t>
  </si>
  <si>
    <t>15840000-8 Какао; шоколад та цукрові кондитерські вироби</t>
  </si>
  <si>
    <t>15897300-5 Продуктові набори</t>
  </si>
  <si>
    <t>159</t>
  </si>
  <si>
    <t>160</t>
  </si>
  <si>
    <t>161</t>
  </si>
  <si>
    <t>1715ea2e16d349a584279d40b28c6669</t>
  </si>
  <si>
    <t>173</t>
  </si>
  <si>
    <t>175</t>
  </si>
  <si>
    <t>178</t>
  </si>
  <si>
    <t>18230000-0 Верхній одяг різний</t>
  </si>
  <si>
    <t>18331000-8 Футболки</t>
  </si>
  <si>
    <t>18424000-7 Рукавички</t>
  </si>
  <si>
    <t>18443340-1 Кепки</t>
  </si>
  <si>
    <t>18530000-3 Подарунки та нагороди</t>
  </si>
  <si>
    <t>18936000-9 Тканинні сумки</t>
  </si>
  <si>
    <t>19212300-8 Полотно</t>
  </si>
  <si>
    <t>19640000-4 Поліетиленові мішки та пакети для сміття</t>
  </si>
  <si>
    <t>1982010026</t>
  </si>
  <si>
    <t>199</t>
  </si>
  <si>
    <t>1f6a677a359542789fb0be0e166768fb</t>
  </si>
  <si>
    <t>20</t>
  </si>
  <si>
    <t>200</t>
  </si>
  <si>
    <t>201</t>
  </si>
  <si>
    <t>202</t>
  </si>
  <si>
    <t>20214016</t>
  </si>
  <si>
    <t>203</t>
  </si>
  <si>
    <t>204</t>
  </si>
  <si>
    <t>2042c6ddcb8f4b9a87285959d0144545</t>
  </si>
  <si>
    <t>205</t>
  </si>
  <si>
    <t>205e05a39f9349238eb2ece1d83042a8</t>
  </si>
  <si>
    <t>206</t>
  </si>
  <si>
    <t>208</t>
  </si>
  <si>
    <t>21560045</t>
  </si>
  <si>
    <t>21560766</t>
  </si>
  <si>
    <t>220</t>
  </si>
  <si>
    <t>221</t>
  </si>
  <si>
    <t>22160000-9 Буклети</t>
  </si>
  <si>
    <t>223/09</t>
  </si>
  <si>
    <t>2230903428</t>
  </si>
  <si>
    <t>22320000-9 Вітальні листівки</t>
  </si>
  <si>
    <t>22410000-7 Марки</t>
  </si>
  <si>
    <t>22458000-5 Друкована продукція на замовлення</t>
  </si>
  <si>
    <t>22850000-3 Швидкозшивачі та супутнє приладдя</t>
  </si>
  <si>
    <t>232</t>
  </si>
  <si>
    <t>2322117402</t>
  </si>
  <si>
    <t>2350700701</t>
  </si>
  <si>
    <t>236</t>
  </si>
  <si>
    <t>237</t>
  </si>
  <si>
    <t>238</t>
  </si>
  <si>
    <t>239</t>
  </si>
  <si>
    <t>2438521349</t>
  </si>
  <si>
    <t>24389020</t>
  </si>
  <si>
    <t>247</t>
  </si>
  <si>
    <t>248</t>
  </si>
  <si>
    <t>2484605552</t>
  </si>
  <si>
    <t>2490010930</t>
  </si>
  <si>
    <t>24910000-6 Клеї</t>
  </si>
  <si>
    <t>25</t>
  </si>
  <si>
    <t>250</t>
  </si>
  <si>
    <t>25021641</t>
  </si>
  <si>
    <t>251</t>
  </si>
  <si>
    <t>252</t>
  </si>
  <si>
    <t>253</t>
  </si>
  <si>
    <t>2538715955</t>
  </si>
  <si>
    <t>25771603</t>
  </si>
  <si>
    <t>258</t>
  </si>
  <si>
    <t>260820-08/2.3P32</t>
  </si>
  <si>
    <t>261</t>
  </si>
  <si>
    <t>2611711650</t>
  </si>
  <si>
    <t>2630400636</t>
  </si>
  <si>
    <t>264</t>
  </si>
  <si>
    <t>2646700175</t>
  </si>
  <si>
    <t>2647319721</t>
  </si>
  <si>
    <t>267</t>
  </si>
  <si>
    <t>2676305397</t>
  </si>
  <si>
    <t>2683104164</t>
  </si>
  <si>
    <t>2702312439</t>
  </si>
  <si>
    <t>2702921273</t>
  </si>
  <si>
    <t>271</t>
  </si>
  <si>
    <t>273</t>
  </si>
  <si>
    <t>274</t>
  </si>
  <si>
    <t>276</t>
  </si>
  <si>
    <t>281</t>
  </si>
  <si>
    <t>282</t>
  </si>
  <si>
    <t>283</t>
  </si>
  <si>
    <t>2833909940</t>
  </si>
  <si>
    <t>284</t>
  </si>
  <si>
    <t>285</t>
  </si>
  <si>
    <t>286</t>
  </si>
  <si>
    <t>287</t>
  </si>
  <si>
    <t>288</t>
  </si>
  <si>
    <t>289</t>
  </si>
  <si>
    <t>290</t>
  </si>
  <si>
    <t>291</t>
  </si>
  <si>
    <t>2917613663</t>
  </si>
  <si>
    <t>2918501547</t>
  </si>
  <si>
    <t>292</t>
  </si>
  <si>
    <t>2924610224</t>
  </si>
  <si>
    <t>293</t>
  </si>
  <si>
    <t>294</t>
  </si>
  <si>
    <t>295</t>
  </si>
  <si>
    <t>2992010518</t>
  </si>
  <si>
    <t>2af96402866b4ec18f48119dfea50cca</t>
  </si>
  <si>
    <t>2d014e995800455ea102553b391c409f</t>
  </si>
  <si>
    <t>30</t>
  </si>
  <si>
    <t>300120/-01/2.3Р31</t>
  </si>
  <si>
    <t>30131700-3 Штемпелювальні пристрої</t>
  </si>
  <si>
    <t>30190000-7 Офісне устаткування та приладдя різне</t>
  </si>
  <si>
    <t>30192700-8 Канцелярські товари</t>
  </si>
  <si>
    <t>30194866</t>
  </si>
  <si>
    <t>30199230-1 Конверти</t>
  </si>
  <si>
    <t>30199792-8 Календарі</t>
  </si>
  <si>
    <t>30230000-0 Комп’ютерне обладнання</t>
  </si>
  <si>
    <t>30233180-6 Флеш-накопичувачі</t>
  </si>
  <si>
    <t>3064508519</t>
  </si>
  <si>
    <t>30866526</t>
  </si>
  <si>
    <t>30988274</t>
  </si>
  <si>
    <t>31220000-4 Елементи електричних схем</t>
  </si>
  <si>
    <t>31224810-3 Подовжувальні кабелі</t>
  </si>
  <si>
    <t>3129214517</t>
  </si>
  <si>
    <t>312d17142d534069bbb14d0f7918fb39</t>
  </si>
  <si>
    <t>3148208078</t>
  </si>
  <si>
    <t>31508370</t>
  </si>
  <si>
    <t>3153403953</t>
  </si>
  <si>
    <t>3186009712</t>
  </si>
  <si>
    <t>32</t>
  </si>
  <si>
    <t>32413100-2 Маршрутизатори</t>
  </si>
  <si>
    <t>32490244</t>
  </si>
  <si>
    <t>3277512510</t>
  </si>
  <si>
    <t>3287320861</t>
  </si>
  <si>
    <t>32e8645d9664423391a0e6e7c068d5e2</t>
  </si>
  <si>
    <t>3319305177</t>
  </si>
  <si>
    <t>33231605</t>
  </si>
  <si>
    <t>3342004590</t>
  </si>
  <si>
    <t>33711900-6 Мило</t>
  </si>
  <si>
    <t>3371305836</t>
  </si>
  <si>
    <t>33763000-6 Паперові рушники для рук</t>
  </si>
  <si>
    <t>33d7c6ce80854484b3e04d9ad5a64251</t>
  </si>
  <si>
    <t>34-25/02</t>
  </si>
  <si>
    <t>3447101710</t>
  </si>
  <si>
    <t>35810000-5 Індивідуальне обмундирування</t>
  </si>
  <si>
    <t>35812119</t>
  </si>
  <si>
    <t>36002620</t>
  </si>
  <si>
    <t>36161206</t>
  </si>
  <si>
    <t>36ДН</t>
  </si>
  <si>
    <t>3722beb49a7f4679bfcb2b680d41d093</t>
  </si>
  <si>
    <t>37307133563046d7afbb2d4b1c9997b0</t>
  </si>
  <si>
    <t>37538877</t>
  </si>
  <si>
    <t>37619259</t>
  </si>
  <si>
    <t>37820000-2 Приладдя для образотворчого мистецтва</t>
  </si>
  <si>
    <t>38205868</t>
  </si>
  <si>
    <t>39110000-6 Сидіння, стільці та супутні вироби і частини до них</t>
  </si>
  <si>
    <t>39143115-5 Клейонки</t>
  </si>
  <si>
    <t>39150000-8 Меблі та приспособи різні</t>
  </si>
  <si>
    <t>39220000-0 Кухонне приладдя, товари для дому та господарства і приладдя для закладів громадського харчування</t>
  </si>
  <si>
    <t>39221121-1 Чашки</t>
  </si>
  <si>
    <t>39254120-4 Настінні годинники</t>
  </si>
  <si>
    <t>39290000-1 Фурнітура різна</t>
  </si>
  <si>
    <t>39417349</t>
  </si>
  <si>
    <t>39510000-0 Вироби домашнього текстилю</t>
  </si>
  <si>
    <t>39520000-3 Готові текстильні вироби</t>
  </si>
  <si>
    <t>39710000-2 Електричні побутові прилади</t>
  </si>
  <si>
    <t>39812500-2 Герметики</t>
  </si>
  <si>
    <t>39830000-9 Продукція для чищення</t>
  </si>
  <si>
    <t>3a5bc3bbf91948aa9924095a46821369</t>
  </si>
  <si>
    <t>3a8f60ee516a4e06a54d89fd4be99039</t>
  </si>
  <si>
    <t>3ce92f7020674502be4627b1af0021d9</t>
  </si>
  <si>
    <t>4</t>
  </si>
  <si>
    <t>40</t>
  </si>
  <si>
    <t>40198072</t>
  </si>
  <si>
    <t>40876792</t>
  </si>
  <si>
    <t>41508864</t>
  </si>
  <si>
    <t>415f01a7dc6d4bfe948f753b57927f31</t>
  </si>
  <si>
    <t>42289645</t>
  </si>
  <si>
    <t>42668690</t>
  </si>
  <si>
    <t>42999483</t>
  </si>
  <si>
    <t>43419840</t>
  </si>
  <si>
    <t>44160000-9 Магістралі, трубопроводи, труби, обсадні труби, тюбінги та супутні вироби</t>
  </si>
  <si>
    <t>44190000-8 Конструкційні матеріали різні</t>
  </si>
  <si>
    <t>44410000-7 Вироби для ванної кімнати та кухні</t>
  </si>
  <si>
    <t>44510000-8 Знаряддя</t>
  </si>
  <si>
    <t>44810000-1 Фарби</t>
  </si>
  <si>
    <t>45000000-7 Будівельні роботи та поточний ремонт</t>
  </si>
  <si>
    <t>455dcf92287e4075bda5663bfdbaa1d3</t>
  </si>
  <si>
    <t>45a2976b309c45319ea427477dd54dcc</t>
  </si>
  <si>
    <t>467529aa8239478f8de188d6dad59e2f</t>
  </si>
  <si>
    <t>483</t>
  </si>
  <si>
    <t>48620000-0 Операційні системи</t>
  </si>
  <si>
    <t>4927073e94bd41c495b107d20dcda5a5</t>
  </si>
  <si>
    <t>4a523dfa2c9245519895bf3e0eabca75</t>
  </si>
  <si>
    <t>4debf076b241435db40b1cc9ba48b961</t>
  </si>
  <si>
    <t>5</t>
  </si>
  <si>
    <t>50312000-5 Технічне обслуговування і ремонт комп’ютерного обладнання</t>
  </si>
  <si>
    <t>52c5f68537ad4ac59284b935b3562252</t>
  </si>
  <si>
    <t>54ae71e561554830a1b209525af78d9c</t>
  </si>
  <si>
    <t>56f89223689241d791e7e9b34f4d209a</t>
  </si>
  <si>
    <t>573dea0562c34460bd883c4a4d080405</t>
  </si>
  <si>
    <t>57adac2e14c44596b7581fe3c8891b0c</t>
  </si>
  <si>
    <t>597b59f4940e4ad0bd4ec6b173a37fe0</t>
  </si>
  <si>
    <t>5a6f826d52c346a5a747c7e5619ffc8e</t>
  </si>
  <si>
    <t>5dcc47120ca0401fba36cd76dc979d63</t>
  </si>
  <si>
    <t>5e0d3a4601214fa388e280fe737e6b9c</t>
  </si>
  <si>
    <t>60140000-1 Нерегулярні пасажирські перевезення</t>
  </si>
  <si>
    <t>62</t>
  </si>
  <si>
    <t>62243fbd21c942b3ac7e21fa43e65037</t>
  </si>
  <si>
    <t>62433e58a63144efa78d79537d864af1</t>
  </si>
  <si>
    <t>64110000-0 Поштові послуги</t>
  </si>
  <si>
    <t>64210000-1 Послуги телефонного зв’язку та передачі даних</t>
  </si>
  <si>
    <t>66510000-8 Страхові послуги</t>
  </si>
  <si>
    <t>6dc738e5129744089b5edb81668bce99</t>
  </si>
  <si>
    <t>70332000-7 Послуги у сфері нежитлової власності</t>
  </si>
  <si>
    <t>712</t>
  </si>
  <si>
    <t>717</t>
  </si>
  <si>
    <t>718ec5a58628457487a7adbf5ca8acee</t>
  </si>
  <si>
    <t>72260000-5 Послуги, пов’язані з програмним забезпеченням</t>
  </si>
  <si>
    <t>730</t>
  </si>
  <si>
    <t>73883ed2bf90439490bc366e605df632</t>
  </si>
  <si>
    <t>7408969ebf8b4cb0b630c60ca7356fe4</t>
  </si>
  <si>
    <t>79710000-4 Охоронні послуги</t>
  </si>
  <si>
    <t>79952000-2 Послуги з організації заходів</t>
  </si>
  <si>
    <t>7af0f8bf5bc5445bad162bd8137d53ec</t>
  </si>
  <si>
    <t>7bdf175a92f649228f9eb6ce191477ca</t>
  </si>
  <si>
    <t>7ea71bf2d7ac4ef0abb37b3542cc4753</t>
  </si>
  <si>
    <t>7f3f4222565b425ab1062eeffff8b21e</t>
  </si>
  <si>
    <t>8</t>
  </si>
  <si>
    <t>80511000-9 Послуги з навчання персоналу</t>
  </si>
  <si>
    <t>80522000-9 Навчальні семінари</t>
  </si>
  <si>
    <t>82</t>
  </si>
  <si>
    <t>82ed9f4c994b47faa4ee295b182c19b5</t>
  </si>
  <si>
    <t>85110000-3 Послуги лікувальних закладів та супутні послуги</t>
  </si>
  <si>
    <t>86/07-ІД</t>
  </si>
  <si>
    <t>8a8ad3bf28184b5e834714e012aff719</t>
  </si>
  <si>
    <t>8e26392add054de799c6aea0f3a1ffc5</t>
  </si>
  <si>
    <t>92400000-5 Послуги інформаційних агентств</t>
  </si>
  <si>
    <t>93b2e510572b4b069799a1ab50405eaa</t>
  </si>
  <si>
    <t>96429522895746288ff0e53d55b57b3a</t>
  </si>
  <si>
    <t>9712be64837745ff9355ec44523b1a77</t>
  </si>
  <si>
    <t>9775c80fefe545d6b5e0cdd1c85569d5</t>
  </si>
  <si>
    <t>98a614916a2442f992b485c70d56c197</t>
  </si>
  <si>
    <t>9ae29f38712f4732a81e5bbd0fdd3f64</t>
  </si>
  <si>
    <t>ID контракту</t>
  </si>
  <si>
    <t>USB-флеш-накопичувач</t>
  </si>
  <si>
    <t>a26203375aed40e5b322138ff53fb2ea</t>
  </si>
  <si>
    <t>a4d6ea3a73344b62a9d8b586c67e27b6</t>
  </si>
  <si>
    <t>a62fab96a2ab457584c44fe00e73d0ea</t>
  </si>
  <si>
    <t>a6501e8da3b54cea902835949d2ebed0</t>
  </si>
  <si>
    <t>a6d8392d148a4253895fa7a4d7447f12</t>
  </si>
  <si>
    <t>a6ebe6d1f2a54b12b4aca31bce2651c6</t>
  </si>
  <si>
    <t>a80752ee1d0244108712b2de61a7c3e1</t>
  </si>
  <si>
    <t>abd271f58edb459ea7aa87334e25db1a</t>
  </si>
  <si>
    <t>af0eb4abb97a4c5b88e554dbc3e920ee</t>
  </si>
  <si>
    <t>af6818a1e10b4d53b95d0d34339b29e7</t>
  </si>
  <si>
    <t>b17fa44660a949ee9dec1a5eef591466</t>
  </si>
  <si>
    <t>b3852334fac44c0db44a4878649cd2d2</t>
  </si>
  <si>
    <t>b4e4fa6fc13a4c86a904945f5c5a39e4</t>
  </si>
  <si>
    <t>b549e19f86a742cf83e966b1ba8ad1aa</t>
  </si>
  <si>
    <t>b61db489a8cb4226b175c7a50249513f</t>
  </si>
  <si>
    <t>b67a9ac6954548998394e85ece31bfb4</t>
  </si>
  <si>
    <t>bb1bfc978b194c0782c3ec2640022169</t>
  </si>
  <si>
    <t>bbd52813bc634ed19e880a2c0e12b25a</t>
  </si>
  <si>
    <t>bc69547db17a4cde9696332c78b22633</t>
  </si>
  <si>
    <t>c00d8fbc9bd44b278088958ac3c0cf6e</t>
  </si>
  <si>
    <t>c224dd4761934946970bf6753881bd36</t>
  </si>
  <si>
    <t>c22859c71416477694faee5d8328768e</t>
  </si>
  <si>
    <t>c6fd6c6df4d54ee397b7d808f2267140</t>
  </si>
  <si>
    <t>c724302395254b6fa47ab8143c6b53c1</t>
  </si>
  <si>
    <t>caca1e7619fc47f0b5ae04c781182b32</t>
  </si>
  <si>
    <t>ce601766dbd54fffb1dd14d9d299f982</t>
  </si>
  <si>
    <t>d6fb12deb7df4ec5a9a237137510cde4</t>
  </si>
  <si>
    <t>d7306019960c4d0e9bdcc5e757f40d02</t>
  </si>
  <si>
    <t>d75f8e25053141868378fa45eeb997b0</t>
  </si>
  <si>
    <t>d9878981fcb445dcb074b4557fab5896</t>
  </si>
  <si>
    <t>e7df298a96fc406596bf95fc0bed2b2e</t>
  </si>
  <si>
    <t>eb7fc09ba8e94e2c8ce0ddf4b9657f98</t>
  </si>
  <si>
    <t>ef79c8a1b726412b9eaaeed9a9d3559c</t>
  </si>
  <si>
    <t>f61a3718e33f4bdb89d29f692754bb37</t>
  </si>
  <si>
    <t>f85f0f2718c84a78a13dd18645a1b982</t>
  </si>
  <si>
    <t>fa0840fcc31d4ce19616618d4760cdf2</t>
  </si>
  <si>
    <t>fa464dce520b4078a2c29ed5bfa38984</t>
  </si>
  <si>
    <t>fb22f145d9a8453dad156021745ed464</t>
  </si>
  <si>
    <t>fbc13ff4ef7343d7828eda0f30c9c68c</t>
  </si>
  <si>
    <t>fc035d0c982449f2bc7eada5a8e668d2</t>
  </si>
  <si>
    <t>fc92f29f7cd24423ac093b38b4375940</t>
  </si>
  <si>
    <t>report-feedback@zakupivli.pro</t>
  </si>
  <si>
    <t>ЄДРПОУ переможця</t>
  </si>
  <si>
    <t>ЄРОХІН ОЛЕКСАНДР ПЕТРОВИЧ</t>
  </si>
  <si>
    <t>Ідентифікатор договору (Використовується при звітуванні у E-data)</t>
  </si>
  <si>
    <t>Ідентифікатор закупівлі</t>
  </si>
  <si>
    <t>Ідентифікатор лота</t>
  </si>
  <si>
    <t>Індивідуальне обмундирування</t>
  </si>
  <si>
    <t>АВЕРС КАНЦЕЛЯРІЯ</t>
  </si>
  <si>
    <t>АКЦІОНЕРНЕ ТОВАРИСТВО "УКРПОШТА"</t>
  </si>
  <si>
    <t>АС-1550-1/2020</t>
  </si>
  <si>
    <t>АС-1550/2020</t>
  </si>
  <si>
    <t>АТ "УКРПОШТА"</t>
  </si>
  <si>
    <t>АТ "Укрпошта"</t>
  </si>
  <si>
    <t>Авторський супровід програмного забезпечення "Дебет Плюс V12"</t>
  </si>
  <si>
    <t>Арматура спуску води, кран букса</t>
  </si>
  <si>
    <t>БЕЗРУЧКО ДМИТРО ВЯЧЕСЛАВОВИЧ</t>
  </si>
  <si>
    <t>БЕРДНИК ВІТАЛІЙ АНАТОЛІЙОВИЧ</t>
  </si>
  <si>
    <t>Будівельні роботи та поточний ремонт</t>
  </si>
  <si>
    <t>Буклети інформаційні</t>
  </si>
  <si>
    <t>ВАСИЛЬЧЕНКО ОЛЕНА СЕРГІЇВНА</t>
  </si>
  <si>
    <t>ВК Знак</t>
  </si>
  <si>
    <t>Вертикальні жалюзі</t>
  </si>
  <si>
    <t>Верхній одяг різний (спеціальний фірмовий одяг)</t>
  </si>
  <si>
    <t>Відкриті торги</t>
  </si>
  <si>
    <t>Вітальні листівки</t>
  </si>
  <si>
    <t>Герметик</t>
  </si>
  <si>
    <t xml:space="preserve">Герметик </t>
  </si>
  <si>
    <t>Глина</t>
  </si>
  <si>
    <t xml:space="preserve">Готові текстильні вироби </t>
  </si>
  <si>
    <t>Дата закінчення договору:</t>
  </si>
  <si>
    <t>Дата підписання договору:</t>
  </si>
  <si>
    <t>Дніпропетровська дирекція АТ "Укрпошта"</t>
  </si>
  <si>
    <t xml:space="preserve">Дніпропетровська дирекція АТ "Укрпошта" </t>
  </si>
  <si>
    <t>Дошки, рейки, фанера</t>
  </si>
  <si>
    <t>Друкована продукція</t>
  </si>
  <si>
    <t xml:space="preserve">Друкована продукція для реалізації заходу:
"Дніпро – місто без насильства" (буклети-10 000 шт.; плакати -6 000 шт.) 
</t>
  </si>
  <si>
    <t>Еко-сумки з логотипом</t>
  </si>
  <si>
    <t xml:space="preserve">Еко-сумки з логотипом </t>
  </si>
  <si>
    <t>Елементи електричних схем</t>
  </si>
  <si>
    <t>Закупівля без використання електронної системи</t>
  </si>
  <si>
    <t>Засоби для чищення</t>
  </si>
  <si>
    <t>Засоби для чищення, миючи та чистячі засоби</t>
  </si>
  <si>
    <t>Засоби особистої гігієни</t>
  </si>
  <si>
    <t>Засоби особистої гігієни, мило</t>
  </si>
  <si>
    <t>Знаряддя</t>
  </si>
  <si>
    <t>Значки</t>
  </si>
  <si>
    <t>КАЛИНОВСЬКИЙ ВОЛОДИМИР ВОЛОДИМИРОВИЧ</t>
  </si>
  <si>
    <t>КЛИМЕНКО ІГОР МИКОЛАЙОВИЧ</t>
  </si>
  <si>
    <t>КОМПАКОМ-2000</t>
  </si>
  <si>
    <t>КОТЕНКОВ СЕРГІЙ СЕРГІЙОВИЧ</t>
  </si>
  <si>
    <t>КРИВЧУН НАТАЛІЯ МИХАЙЛІВНА</t>
  </si>
  <si>
    <t>Календар настінний, календар кишеньковий</t>
  </si>
  <si>
    <t>Канцелярське приладдя</t>
  </si>
  <si>
    <t>Канцелярські товари</t>
  </si>
  <si>
    <t>Квіткова продукція</t>
  </si>
  <si>
    <t>Квіткова продукція (букет)</t>
  </si>
  <si>
    <t xml:space="preserve">Квіткова продукція (букет) </t>
  </si>
  <si>
    <t>Кепки</t>
  </si>
  <si>
    <t xml:space="preserve">Клеї </t>
  </si>
  <si>
    <t>Код CPV</t>
  </si>
  <si>
    <t>Комп'ютерне обладнання (Багатофункціональний пристрій )</t>
  </si>
  <si>
    <t>Комп'ютерне обладнання (Багатофункціональний пристрій)</t>
  </si>
  <si>
    <t>Комп’ютерне обладнання</t>
  </si>
  <si>
    <t xml:space="preserve">Комп’ютерне обладнання
</t>
  </si>
  <si>
    <t>Комп’ютерне обладнання (комплект комп'ютерної техніки - 2 шт.) категорія замовника – п.1, ч.4, ст. 2 ЗУ «Про публічні закупівлі»</t>
  </si>
  <si>
    <t>Комп’ютерне обладнання (ноутбук - 1 шт.) категорія замовника – п.1, ч.4, ст. 2 ЗУ «Про публічні закупівлі»</t>
  </si>
  <si>
    <t>Конверти</t>
  </si>
  <si>
    <t>Кондитерський набір</t>
  </si>
  <si>
    <t>Крісла і стільці</t>
  </si>
  <si>
    <t>Крісла і стільці (20 штук)  згідно технічних вимог до закупівлі</t>
  </si>
  <si>
    <t>Крісло офісне, диван для відвідувачів</t>
  </si>
  <si>
    <t>Кухонне приладдя, товари для дому та господарства і приладдя для закладів громадського харчування</t>
  </si>
  <si>
    <t>Лот № 2 – Послуги лікувальних закладів та супутні послуги (послуги санаторіїв та інших оздоровчих закладів з санаторно-курортного лікування) для громадян, постраждалих внаслідок Чорнобильської катастрофи віком від 18 років з захворюваннями системи кровообігу, органів дихання, кістково-м’язової системи, морське узбережжя Запорізької області</t>
  </si>
  <si>
    <t>Лот №1 Послуги фасилітації групових занять для жінок, що постраждали від домашнього насильства (Кінорефлексія)</t>
  </si>
  <si>
    <t>Лот- №2 Послуги фасилітації групових занять для жінок, що постраждали від домашнього насильства (групи психологічної підтримки)</t>
  </si>
  <si>
    <t>Лот1 Подарунки для дітей (цукерки в м’якій іграшці) до Дня святого Миколая та новорічних свят</t>
  </si>
  <si>
    <t>Лот2 Подарунки для дітей (цукерки в тубусі) до Дня святого Миколая та новорічних свят</t>
  </si>
  <si>
    <t>М-08/7</t>
  </si>
  <si>
    <t>МІЩУК ВАЛЕРІЙ СЕРГІЙОВИЧ</t>
  </si>
  <si>
    <t>МАЗУР ВІТАЛІЙ ВІКТОРОВИЧ</t>
  </si>
  <si>
    <t>МАКСИМОВ ЄВГЕН АНАТОЛІЙОВИЧ</t>
  </si>
  <si>
    <t>МУНІЦИПАЛЬНА ВАРТА" ДНІПРОВСЬКОЇ МІСЬКОЇ РАДИ</t>
  </si>
  <si>
    <t>Марки (поштові марки)</t>
  </si>
  <si>
    <t xml:space="preserve">Маршрутизатор </t>
  </si>
  <si>
    <t>Набори для творчості до Дня знань</t>
  </si>
  <si>
    <t>Надання послуг з організації та проведення навчально-методичного семінару-тренінгу з питань запобігання та протидії домашньому насильству та насильству за ознакою статі</t>
  </si>
  <si>
    <t>Надання телекомунікаційних послуг протягом 12 місяців 2020 року</t>
  </si>
  <si>
    <t>Настінні годинники</t>
  </si>
  <si>
    <t xml:space="preserve">Настінні годинники </t>
  </si>
  <si>
    <t>Немає лотів</t>
  </si>
  <si>
    <t>Номер договору</t>
  </si>
  <si>
    <t>Офісне устаткування та приладдя різне (сегрегатори)</t>
  </si>
  <si>
    <t xml:space="preserve">Офісне устаткування та приладдя різне, сегрегатори </t>
  </si>
  <si>
    <t>Офісні меблі</t>
  </si>
  <si>
    <t xml:space="preserve">Офісні меблі </t>
  </si>
  <si>
    <t>Офісні меблі (30 штук) згідно технічної характеристики до закупівлі</t>
  </si>
  <si>
    <t>Охоронні послуги</t>
  </si>
  <si>
    <t>ПАПІРТОРГ</t>
  </si>
  <si>
    <t>ПАТ "Українська пожежно-страхова компанія"</t>
  </si>
  <si>
    <t>ПРИВАТНЕ ПІДПРИЄМСТВО "КУРОРТИ ПРИАЗОВ'Я"</t>
  </si>
  <si>
    <t>ПУНЬКО МИКОЛА АНАТОЛІЙОВИЧ</t>
  </si>
  <si>
    <t>Пакети оновлення для комп'ютерної програми "M.E.DOC"</t>
  </si>
  <si>
    <t xml:space="preserve">Паперові рушники для рук </t>
  </si>
  <si>
    <t xml:space="preserve">Папір для друку </t>
  </si>
  <si>
    <t>Переговорна процедура</t>
  </si>
  <si>
    <t>Переговорна процедура, скорочена</t>
  </si>
  <si>
    <t>Переможець (назва)</t>
  </si>
  <si>
    <t>Плівка поліетиленова будівельна рукав</t>
  </si>
  <si>
    <t xml:space="preserve">Подарунки для дітей (цукерки) </t>
  </si>
  <si>
    <t>Подарунки для дітей (цукерки) до Дня святого Миколая та новорічних свят</t>
  </si>
  <si>
    <t>Подовжувальні кабелі</t>
  </si>
  <si>
    <t xml:space="preserve">Подовжувальні кабелі (8 штук) </t>
  </si>
  <si>
    <t>Поліетиленові мішки та пакети для сміття</t>
  </si>
  <si>
    <t>Послуга з пересилання відправлень "Укрпошта Експрес", а також послуги "Кур'єрська доставка" та "Масовий кур'єрський забір або доставка"</t>
  </si>
  <si>
    <t>Послуги з навчання персоналу</t>
  </si>
  <si>
    <t>Послуги з проведення інформаційно - роз'яснювальної кампанії щодо діяльності департаменту соціальної політики - в мережі інтернет, на радіо, в пресі</t>
  </si>
  <si>
    <t>Послуги контролю за системою тривожної сигналізації протягом 12 місяців 2020 року</t>
  </si>
  <si>
    <t xml:space="preserve">Послуги лікувальних закладів та супутні послуги  для громадян, постраждалих внаслідок Чорнобильської катастрофи віком від 18 років </t>
  </si>
  <si>
    <t xml:space="preserve">Послуги лікувальних закладів та супутні послуги (послуги санаторіїв та інших оздоровчих закладів з санаторно-курортного лікування) 
для громадян, постраждалих внаслідок Чорнобильської  катастрофи віком від 18 років
</t>
  </si>
  <si>
    <t>Послуги телефонного зв'язку та передачі данних</t>
  </si>
  <si>
    <t xml:space="preserve">Послуги у сфері нежитлової власності </t>
  </si>
  <si>
    <t>Послуги у сфері нежитлової власності (послуги з управління багатоквартирним будинком)</t>
  </si>
  <si>
    <t>Послуги фасилітації групових занять для жінок, що постраждали від домашнього насильства</t>
  </si>
  <si>
    <t>Поштові послуги</t>
  </si>
  <si>
    <t xml:space="preserve">Поштові послуги </t>
  </si>
  <si>
    <t>Поштові послуги (джерело фінансування - кошти міського бюджету).</t>
  </si>
  <si>
    <t>Предмет закупівлі</t>
  </si>
  <si>
    <t>Приладдя для образотворчого мистецтва</t>
  </si>
  <si>
    <t xml:space="preserve">Приладдя для образотворчого мистецтва </t>
  </si>
  <si>
    <t>Продуктові набори</t>
  </si>
  <si>
    <t>Продуктові набори святкові</t>
  </si>
  <si>
    <t>Рукавички</t>
  </si>
  <si>
    <t>Рукавички, рукавички універсальні</t>
  </si>
  <si>
    <t>СКАЛІЙ ЮРІЙ СТАНІСЛАВОВИЧ</t>
  </si>
  <si>
    <t>СМФ "ПРЕСТИЖ</t>
  </si>
  <si>
    <t>СТАРИНА МАРІЯ ВАСИЛІВНА</t>
  </si>
  <si>
    <t>Сегрегатори</t>
  </si>
  <si>
    <t>Сертифікати</t>
  </si>
  <si>
    <t xml:space="preserve">Сертифікати </t>
  </si>
  <si>
    <t>Спрощена закупівля</t>
  </si>
  <si>
    <t>Статус договору</t>
  </si>
  <si>
    <t>Страхові послуги (страхування приміщення)</t>
  </si>
  <si>
    <t>Страхові послуги (страхування приміщення),а саме добровільне страхування орендованого майна</t>
  </si>
  <si>
    <t>Стільці</t>
  </si>
  <si>
    <t>Сума договору</t>
  </si>
  <si>
    <t>ТІНОС-Д</t>
  </si>
  <si>
    <t>ТЕНДІТНИК ОЛЬГА ПЕТРІВНА</t>
  </si>
  <si>
    <t>ТОАРИСТВО З ОБМЕЖЕНОЮ ВІДПОВІДАЛЬНІСТЮ "СВІТ ТРЕЙДЕР"</t>
  </si>
  <si>
    <t>ТОВ АВТОБУС ДНІПРО</t>
  </si>
  <si>
    <t>ТОВ АЙК'Ю ДІДЖИТАЛ ГРУП</t>
  </si>
  <si>
    <t>ТОВ ВИРОБНИЧА ФІРМА "СЕРВІС"</t>
  </si>
  <si>
    <t>ТОВ Торговельна компанія "ЮЛіС"</t>
  </si>
  <si>
    <t>ТОВ Укрбланковидав</t>
  </si>
  <si>
    <t>ТОВАРИСТВО З ОБМЕЖЕНОЮ ВІДПОВІДАЛЬНІСТЮ "ІНСТИТУТ ЕКОНОМІЧНИХ ДОСЛІДЖЕНЬ"</t>
  </si>
  <si>
    <t>ТОВАРИСТВО З ОБМЕЖЕНОЮ ВІДПОВІДАЛЬНІСТЮ "АВЕРС КАНЦЕЛЯРІЯ"</t>
  </si>
  <si>
    <t>ТОВАРИСТВО З ОБМЕЖЕНОЮ ВІДПОВІДАЛЬНІСТЮ "АСТОР ЛТД-2008"</t>
  </si>
  <si>
    <t>ТОВАРИСТВО З ОБМЕЖЕНОЮ ВІДПОВІДАЛЬНІСТЮ "БУДІВЕЛЬНО-МОНТАЖНИЙ КОМПЛЕКС "БУДСЕРВІС-2000"</t>
  </si>
  <si>
    <t>ТОВАРИСТВО З ОБМЕЖЕНОЮ ВІДПОВІДАЛЬНІСТЮ "ЕПІЦЕНТР К"</t>
  </si>
  <si>
    <t>ТОВАРИСТВО З ОБМЕЖЕНОЮ ВІДПОВІДАЛЬНІСТЮ "К.О.Д."</t>
  </si>
  <si>
    <t>ТОВАРИСТВО З ОБМЕЖЕНОЮ ВІДПОВІДАЛЬНІСТЮ "ОВС ПЛЮС"</t>
  </si>
  <si>
    <t>ТОВАРИСТВО З ОБМЕЖЕНОЮ ВІДПОВІДАЛЬНІСТЮ "ТІНОС-Д"</t>
  </si>
  <si>
    <t>ТОВАРИСТВО З ОБМЕЖЕНОЮ ВІДПОВІДАЛЬНІСТЮ «МАЙСТЕРНЯ СОЛОДКИХ ПОДАРУНКІВ»</t>
  </si>
  <si>
    <t>Тепловентилятор, обігрівачі масляні</t>
  </si>
  <si>
    <t>Технічне обслуговування і ремонт комп’ютерного обладнання</t>
  </si>
  <si>
    <t>Технічне обслуговування і ремонт комп’ютерного обладнання, згідно оголошення про проведення закупівлі (заправка та регенерація картриджів)</t>
  </si>
  <si>
    <t>Тип процедури</t>
  </si>
  <si>
    <t>Торговий Дім Еней</t>
  </si>
  <si>
    <t>Труба FLEXALL PERT BNC 20x2.0 (100м) Unidelta</t>
  </si>
  <si>
    <t>Узагальнена назва закупівлі</t>
  </si>
  <si>
    <t>Укртелеком (Дніпропетровська філія)</t>
  </si>
  <si>
    <t>ФІЗИЧНА ОСОБА - ПІДПРИЄМЕЦЬ  ІЗОТОВ ДМИТРО ДМИТРОВИЧ</t>
  </si>
  <si>
    <t>ФІЗИЧНА ОСОБА - ПІДПРИЄМЕЦЬ ДОДАТКО Олександр Володимирович</t>
  </si>
  <si>
    <t>ФІЗИЧНА ОСОБА ПІДПРИЄМЕЦЬ САДОВА ЛЮДМИЛА МИХАЙЛІВНА</t>
  </si>
  <si>
    <t>ФІЗИЧНА ОСОБА-ПІДПРИЄМЕЦЬ КОЛОМОЄЦЬ ЛЮДМИЛА МИКОЛАЇВНА</t>
  </si>
  <si>
    <t>ФІЗИЧНА ОСОБА-ПІДПРИЄМЕЦЬ КОТЕНКОВ СЕРГІЙ СЕРГІЙОВИЧ</t>
  </si>
  <si>
    <t>ФІЗИЧНА ОСОБА-ПІДПРИЄМЕЦЬ СУШИНА МАРИНА СЕРГІЇВНА</t>
  </si>
  <si>
    <t>ФОП  Жушман Яна Всеволодівна</t>
  </si>
  <si>
    <t>ФОП ЄРОХІН ОЛЕКСАНДР ПЕТРОВИЧ</t>
  </si>
  <si>
    <t>ФОП Ігнатенко А.В.</t>
  </si>
  <si>
    <t>ФОП ВИНИЧУК  АРТЕМ ЮРІЙОВИЧ</t>
  </si>
  <si>
    <t>ФОП Костюченко Олександр Анатолійович</t>
  </si>
  <si>
    <t>ФОП Нестеренко І.В.</t>
  </si>
  <si>
    <t>ФОП Ольховик Олеся Михайлівна</t>
  </si>
  <si>
    <t>ФОП Тарасенко Сергій Сергійович</t>
  </si>
  <si>
    <t>ФОП Федченко Наталя Валеріївна</t>
  </si>
  <si>
    <t>ФОП Шаїнський М.В</t>
  </si>
  <si>
    <t>ФОП Швидько Андрій Васильович</t>
  </si>
  <si>
    <t>Фарби</t>
  </si>
  <si>
    <t>Фурнітура</t>
  </si>
  <si>
    <t xml:space="preserve">Фурнітура </t>
  </si>
  <si>
    <t>Футболки</t>
  </si>
  <si>
    <t>Фізична особа-підприємець Романова Світлана Володимирівна</t>
  </si>
  <si>
    <t>Холстик (двунитка)</t>
  </si>
  <si>
    <t>Чашки керамічні</t>
  </si>
  <si>
    <t>Швидкозшивачі</t>
  </si>
  <si>
    <t>Швидкозшивачі та супутнє приладдя</t>
  </si>
  <si>
    <t>Шильда на чохол телефону з логотипом</t>
  </si>
  <si>
    <t xml:space="preserve">Шильда на чохол телефону з логотипом                                   
</t>
  </si>
  <si>
    <t>Штемпелювальні пристрої</t>
  </si>
  <si>
    <t>ЯКИМЧУК ВАДИМ БОРИСОВИЧ</t>
  </si>
  <si>
    <t>Якщо ви маєте пропозицію чи побажання щодо покращення цього звіту, напишіть нам, будь ласка:</t>
  </si>
  <si>
    <t>активний</t>
  </si>
  <si>
    <t>закритий</t>
  </si>
  <si>
    <t>послуга з перевезення пасажирів  під час проведення рейдових заходів</t>
  </si>
  <si>
    <t>швидкозшивачі та супутнє приладдя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</si>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</sst>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\.mm\.yyyy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.zakupivli.pro/remote/dispatcher/state_contracting_view/5974599" TargetMode="External"/><Relationship Id="rId21" Type="http://schemas.openxmlformats.org/officeDocument/2006/relationships/hyperlink" Target="https://my.zakupivli.pro/remote/dispatcher/state_contracting_view/6660437" TargetMode="External"/><Relationship Id="rId42" Type="http://schemas.openxmlformats.org/officeDocument/2006/relationships/hyperlink" Target="https://my.zakupivli.pro/remote/dispatcher/state_purchase_view/19312598" TargetMode="External"/><Relationship Id="rId47" Type="http://schemas.openxmlformats.org/officeDocument/2006/relationships/hyperlink" Target="https://my.zakupivli.pro/remote/dispatcher/state_contracting_view/6792741" TargetMode="External"/><Relationship Id="rId63" Type="http://schemas.openxmlformats.org/officeDocument/2006/relationships/hyperlink" Target="https://my.zakupivli.pro/remote/dispatcher/state_contracting_view/6454904" TargetMode="External"/><Relationship Id="rId68" Type="http://schemas.openxmlformats.org/officeDocument/2006/relationships/hyperlink" Target="https://my.zakupivli.pro/remote/dispatcher/state_contracting_view/6506803" TargetMode="External"/><Relationship Id="rId84" Type="http://schemas.openxmlformats.org/officeDocument/2006/relationships/hyperlink" Target="https://my.zakupivli.pro/remote/dispatcher/state_purchase_view/17952212" TargetMode="External"/><Relationship Id="rId89" Type="http://schemas.openxmlformats.org/officeDocument/2006/relationships/hyperlink" Target="https://my.zakupivli.pro/remote/dispatcher/state_contracting_view/4752284" TargetMode="External"/><Relationship Id="rId112" Type="http://schemas.openxmlformats.org/officeDocument/2006/relationships/hyperlink" Target="https://my.zakupivli.pro/remote/dispatcher/state_purchase_view/17710368" TargetMode="External"/><Relationship Id="rId133" Type="http://schemas.openxmlformats.org/officeDocument/2006/relationships/hyperlink" Target="https://my.zakupivli.pro/remote/dispatcher/state_purchase_view/15243814" TargetMode="External"/><Relationship Id="rId138" Type="http://schemas.openxmlformats.org/officeDocument/2006/relationships/hyperlink" Target="https://my.zakupivli.pro/remote/dispatcher/state_contracting_view/3748203" TargetMode="External"/><Relationship Id="rId154" Type="http://schemas.openxmlformats.org/officeDocument/2006/relationships/hyperlink" Target="https://my.zakupivli.pro/remote/dispatcher/state_purchase_view/19890305" TargetMode="External"/><Relationship Id="rId159" Type="http://schemas.openxmlformats.org/officeDocument/2006/relationships/hyperlink" Target="https://my.zakupivli.pro/remote/dispatcher/state_contracting_view/6252619" TargetMode="External"/><Relationship Id="rId175" Type="http://schemas.openxmlformats.org/officeDocument/2006/relationships/hyperlink" Target="https://my.zakupivli.pro/remote/dispatcher/state_contracting_view/5386743" TargetMode="External"/><Relationship Id="rId170" Type="http://schemas.openxmlformats.org/officeDocument/2006/relationships/hyperlink" Target="https://my.zakupivli.pro/remote/dispatcher/state_purchase_view/18953138" TargetMode="External"/><Relationship Id="rId191" Type="http://schemas.openxmlformats.org/officeDocument/2006/relationships/hyperlink" Target="https://my.zakupivli.pro/remote/dispatcher/state_contracting_view/4509400" TargetMode="External"/><Relationship Id="rId196" Type="http://schemas.openxmlformats.org/officeDocument/2006/relationships/hyperlink" Target="https://my.zakupivli.pro/remote/dispatcher/state_contracting_view/5749578" TargetMode="External"/><Relationship Id="rId16" Type="http://schemas.openxmlformats.org/officeDocument/2006/relationships/hyperlink" Target="https://my.zakupivli.pro/remote/dispatcher/state_purchase_view/19066279" TargetMode="External"/><Relationship Id="rId107" Type="http://schemas.openxmlformats.org/officeDocument/2006/relationships/hyperlink" Target="https://my.zakupivli.pro/remote/dispatcher/state_contracting_view/5370008" TargetMode="External"/><Relationship Id="rId11" Type="http://schemas.openxmlformats.org/officeDocument/2006/relationships/hyperlink" Target="https://my.zakupivli.pro/remote/dispatcher/state_purchase_view/16591597" TargetMode="External"/><Relationship Id="rId32" Type="http://schemas.openxmlformats.org/officeDocument/2006/relationships/hyperlink" Target="https://my.zakupivli.pro/remote/dispatcher/state_purchase_view/18785897" TargetMode="External"/><Relationship Id="rId37" Type="http://schemas.openxmlformats.org/officeDocument/2006/relationships/hyperlink" Target="https://my.zakupivli.pro/remote/dispatcher/state_contracting_view/4431019" TargetMode="External"/><Relationship Id="rId53" Type="http://schemas.openxmlformats.org/officeDocument/2006/relationships/hyperlink" Target="https://my.zakupivli.pro/remote/dispatcher/state_contracting_view/4296492" TargetMode="External"/><Relationship Id="rId58" Type="http://schemas.openxmlformats.org/officeDocument/2006/relationships/hyperlink" Target="https://my.zakupivli.pro/remote/dispatcher/state_purchase_view/16713896" TargetMode="External"/><Relationship Id="rId74" Type="http://schemas.openxmlformats.org/officeDocument/2006/relationships/hyperlink" Target="https://my.zakupivli.pro/remote/dispatcher/state_contracting_view/6948052" TargetMode="External"/><Relationship Id="rId79" Type="http://schemas.openxmlformats.org/officeDocument/2006/relationships/hyperlink" Target="https://my.zakupivli.pro/remote/dispatcher/state_contracting_view/5564021" TargetMode="External"/><Relationship Id="rId102" Type="http://schemas.openxmlformats.org/officeDocument/2006/relationships/hyperlink" Target="https://my.zakupivli.pro/remote/dispatcher/state_purchase_view/18925548" TargetMode="External"/><Relationship Id="rId123" Type="http://schemas.openxmlformats.org/officeDocument/2006/relationships/hyperlink" Target="https://my.zakupivli.pro/remote/dispatcher/state_purchase_view/19220102" TargetMode="External"/><Relationship Id="rId128" Type="http://schemas.openxmlformats.org/officeDocument/2006/relationships/hyperlink" Target="https://my.zakupivli.pro/remote/dispatcher/state_contracting_view/5643732" TargetMode="External"/><Relationship Id="rId144" Type="http://schemas.openxmlformats.org/officeDocument/2006/relationships/hyperlink" Target="https://my.zakupivli.pro/remote/dispatcher/state_purchase_view/16943008" TargetMode="External"/><Relationship Id="rId149" Type="http://schemas.openxmlformats.org/officeDocument/2006/relationships/hyperlink" Target="https://my.zakupivli.pro/remote/dispatcher/state_contracting_view/5642566" TargetMode="External"/><Relationship Id="rId5" Type="http://schemas.openxmlformats.org/officeDocument/2006/relationships/hyperlink" Target="https://my.zakupivli.pro/remote/dispatcher/state_contracting_view/4853481" TargetMode="External"/><Relationship Id="rId90" Type="http://schemas.openxmlformats.org/officeDocument/2006/relationships/hyperlink" Target="https://my.zakupivli.pro/remote/dispatcher/state_purchase_view/17394585" TargetMode="External"/><Relationship Id="rId95" Type="http://schemas.openxmlformats.org/officeDocument/2006/relationships/hyperlink" Target="https://my.zakupivli.pro/remote/dispatcher/state_contracting_view/4203554" TargetMode="External"/><Relationship Id="rId160" Type="http://schemas.openxmlformats.org/officeDocument/2006/relationships/hyperlink" Target="https://my.zakupivli.pro/remote/dispatcher/state_purchase_view/20456094" TargetMode="External"/><Relationship Id="rId165" Type="http://schemas.openxmlformats.org/officeDocument/2006/relationships/hyperlink" Target="https://my.zakupivli.pro/remote/dispatcher/state_contracting_view/5798253" TargetMode="External"/><Relationship Id="rId181" Type="http://schemas.openxmlformats.org/officeDocument/2006/relationships/hyperlink" Target="https://my.zakupivli.pro/remote/dispatcher/state_contracting_view/3902328" TargetMode="External"/><Relationship Id="rId186" Type="http://schemas.openxmlformats.org/officeDocument/2006/relationships/hyperlink" Target="https://my.zakupivli.pro/remote/dispatcher/state_purchase_view/18303187" TargetMode="External"/><Relationship Id="rId22" Type="http://schemas.openxmlformats.org/officeDocument/2006/relationships/hyperlink" Target="https://my.zakupivli.pro/remote/dispatcher/state_purchase_view/17280609" TargetMode="External"/><Relationship Id="rId27" Type="http://schemas.openxmlformats.org/officeDocument/2006/relationships/hyperlink" Target="https://my.zakupivli.pro/remote/dispatcher/state_contracting_view/5388131" TargetMode="External"/><Relationship Id="rId43" Type="http://schemas.openxmlformats.org/officeDocument/2006/relationships/hyperlink" Target="https://my.zakupivli.pro/remote/dispatcher/state_contracting_view/5505707" TargetMode="External"/><Relationship Id="rId48" Type="http://schemas.openxmlformats.org/officeDocument/2006/relationships/hyperlink" Target="https://my.zakupivli.pro/remote/dispatcher/state_purchase_view/18020821" TargetMode="External"/><Relationship Id="rId64" Type="http://schemas.openxmlformats.org/officeDocument/2006/relationships/hyperlink" Target="https://my.zakupivli.pro/remote/dispatcher/state_purchase_view/20764994" TargetMode="External"/><Relationship Id="rId69" Type="http://schemas.openxmlformats.org/officeDocument/2006/relationships/hyperlink" Target="https://my.zakupivli.pro/remote/dispatcher/state_purchase_view/20826982" TargetMode="External"/><Relationship Id="rId113" Type="http://schemas.openxmlformats.org/officeDocument/2006/relationships/hyperlink" Target="https://my.zakupivli.pro/remote/dispatcher/state_contracting_view/5064076" TargetMode="External"/><Relationship Id="rId118" Type="http://schemas.openxmlformats.org/officeDocument/2006/relationships/hyperlink" Target="https://my.zakupivli.pro/remote/dispatcher/state_purchase_view/20091053" TargetMode="External"/><Relationship Id="rId134" Type="http://schemas.openxmlformats.org/officeDocument/2006/relationships/hyperlink" Target="https://my.zakupivli.pro/remote/dispatcher/state_contracting_view/3888237" TargetMode="External"/><Relationship Id="rId139" Type="http://schemas.openxmlformats.org/officeDocument/2006/relationships/hyperlink" Target="https://my.zakupivli.pro/remote/dispatcher/state_purchase_view/15856119" TargetMode="External"/><Relationship Id="rId80" Type="http://schemas.openxmlformats.org/officeDocument/2006/relationships/hyperlink" Target="https://my.zakupivli.pro/remote/dispatcher/state_purchase_view/19007009" TargetMode="External"/><Relationship Id="rId85" Type="http://schemas.openxmlformats.org/officeDocument/2006/relationships/hyperlink" Target="https://my.zakupivli.pro/remote/dispatcher/state_contracting_view/5170804" TargetMode="External"/><Relationship Id="rId150" Type="http://schemas.openxmlformats.org/officeDocument/2006/relationships/hyperlink" Target="https://my.zakupivli.pro/remote/dispatcher/state_purchase_view/19188303" TargetMode="External"/><Relationship Id="rId155" Type="http://schemas.openxmlformats.org/officeDocument/2006/relationships/hyperlink" Target="https://my.zakupivli.pro/remote/dispatcher/state_contracting_view/6056539" TargetMode="External"/><Relationship Id="rId171" Type="http://schemas.openxmlformats.org/officeDocument/2006/relationships/hyperlink" Target="https://my.zakupivli.pro/remote/dispatcher/state_contracting_view/5560431" TargetMode="External"/><Relationship Id="rId176" Type="http://schemas.openxmlformats.org/officeDocument/2006/relationships/hyperlink" Target="https://my.zakupivli.pro/remote/dispatcher/state_purchase_view/19316504" TargetMode="External"/><Relationship Id="rId192" Type="http://schemas.openxmlformats.org/officeDocument/2006/relationships/hyperlink" Target="https://my.zakupivli.pro/remote/dispatcher/state_purchase_view/17551675" TargetMode="External"/><Relationship Id="rId12" Type="http://schemas.openxmlformats.org/officeDocument/2006/relationships/hyperlink" Target="https://my.zakupivli.pro/remote/dispatcher/state_contracting_view/4397317" TargetMode="External"/><Relationship Id="rId17" Type="http://schemas.openxmlformats.org/officeDocument/2006/relationships/hyperlink" Target="https://my.zakupivli.pro/remote/dispatcher/state_contracting_view/5387932" TargetMode="External"/><Relationship Id="rId33" Type="http://schemas.openxmlformats.org/officeDocument/2006/relationships/hyperlink" Target="https://my.zakupivli.pro/remote/dispatcher/state_contracting_view/5257976" TargetMode="External"/><Relationship Id="rId38" Type="http://schemas.openxmlformats.org/officeDocument/2006/relationships/hyperlink" Target="https://my.zakupivli.pro/remote/dispatcher/state_purchase_view/16666871" TargetMode="External"/><Relationship Id="rId59" Type="http://schemas.openxmlformats.org/officeDocument/2006/relationships/hyperlink" Target="https://my.zakupivli.pro/remote/dispatcher/state_contracting_view/4459118" TargetMode="External"/><Relationship Id="rId103" Type="http://schemas.openxmlformats.org/officeDocument/2006/relationships/hyperlink" Target="https://my.zakupivli.pro/remote/dispatcher/state_contracting_view/5656936" TargetMode="External"/><Relationship Id="rId108" Type="http://schemas.openxmlformats.org/officeDocument/2006/relationships/hyperlink" Target="https://my.zakupivli.pro/remote/dispatcher/state_purchase_view/19068746" TargetMode="External"/><Relationship Id="rId124" Type="http://schemas.openxmlformats.org/officeDocument/2006/relationships/hyperlink" Target="https://my.zakupivli.pro/remote/dispatcher/state_contracting_view/5460030" TargetMode="External"/><Relationship Id="rId129" Type="http://schemas.openxmlformats.org/officeDocument/2006/relationships/hyperlink" Target="https://my.zakupivli.pro/remote/dispatcher/state_purchase_view/19043366" TargetMode="External"/><Relationship Id="rId54" Type="http://schemas.openxmlformats.org/officeDocument/2006/relationships/hyperlink" Target="https://my.zakupivli.pro/remote/dispatcher/state_purchase_view/16690813" TargetMode="External"/><Relationship Id="rId70" Type="http://schemas.openxmlformats.org/officeDocument/2006/relationships/hyperlink" Target="https://my.zakupivli.pro/remote/dispatcher/state_contracting_view/6505300" TargetMode="External"/><Relationship Id="rId75" Type="http://schemas.openxmlformats.org/officeDocument/2006/relationships/hyperlink" Target="https://my.zakupivli.pro/remote/dispatcher/state_purchase_view/18408231" TargetMode="External"/><Relationship Id="rId91" Type="http://schemas.openxmlformats.org/officeDocument/2006/relationships/hyperlink" Target="https://my.zakupivli.pro/remote/dispatcher/state_contracting_view/4961878" TargetMode="External"/><Relationship Id="rId96" Type="http://schemas.openxmlformats.org/officeDocument/2006/relationships/hyperlink" Target="https://my.zakupivli.pro/remote/dispatcher/state_purchase_view/16496909" TargetMode="External"/><Relationship Id="rId140" Type="http://schemas.openxmlformats.org/officeDocument/2006/relationships/hyperlink" Target="https://my.zakupivli.pro/remote/dispatcher/state_purchase_lot_view/529534" TargetMode="External"/><Relationship Id="rId145" Type="http://schemas.openxmlformats.org/officeDocument/2006/relationships/hyperlink" Target="https://my.zakupivli.pro/remote/dispatcher/state_contracting_view/4716556" TargetMode="External"/><Relationship Id="rId161" Type="http://schemas.openxmlformats.org/officeDocument/2006/relationships/hyperlink" Target="https://my.zakupivli.pro/remote/dispatcher/state_contracting_view/6454545" TargetMode="External"/><Relationship Id="rId166" Type="http://schemas.openxmlformats.org/officeDocument/2006/relationships/hyperlink" Target="https://my.zakupivli.pro/remote/dispatcher/state_purchase_view/20202903" TargetMode="External"/><Relationship Id="rId182" Type="http://schemas.openxmlformats.org/officeDocument/2006/relationships/hyperlink" Target="https://my.zakupivli.pro/remote/dispatcher/state_purchase_view/16723479" TargetMode="External"/><Relationship Id="rId187" Type="http://schemas.openxmlformats.org/officeDocument/2006/relationships/hyperlink" Target="https://my.zakupivli.pro/remote/dispatcher/state_contracting_view/5222654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remote/dispatcher/state_purchase_view/17551675" TargetMode="External"/><Relationship Id="rId23" Type="http://schemas.openxmlformats.org/officeDocument/2006/relationships/hyperlink" Target="https://my.zakupivli.pro/remote/dispatcher/state_contracting_view/4745795" TargetMode="External"/><Relationship Id="rId28" Type="http://schemas.openxmlformats.org/officeDocument/2006/relationships/hyperlink" Target="https://my.zakupivli.pro/remote/dispatcher/state_purchase_view/19069479" TargetMode="External"/><Relationship Id="rId49" Type="http://schemas.openxmlformats.org/officeDocument/2006/relationships/hyperlink" Target="https://my.zakupivli.pro/remote/dispatcher/state_contracting_view/5300916" TargetMode="External"/><Relationship Id="rId114" Type="http://schemas.openxmlformats.org/officeDocument/2006/relationships/hyperlink" Target="https://my.zakupivli.pro/remote/dispatcher/state_purchase_view/20674495" TargetMode="External"/><Relationship Id="rId119" Type="http://schemas.openxmlformats.org/officeDocument/2006/relationships/hyperlink" Target="https://my.zakupivli.pro/remote/dispatcher/state_purchase_lot_view/576080" TargetMode="External"/><Relationship Id="rId44" Type="http://schemas.openxmlformats.org/officeDocument/2006/relationships/hyperlink" Target="https://my.zakupivli.pro/remote/dispatcher/state_purchase_view/21161749" TargetMode="External"/><Relationship Id="rId60" Type="http://schemas.openxmlformats.org/officeDocument/2006/relationships/hyperlink" Target="https://my.zakupivli.pro/remote/dispatcher/state_purchase_view/18109771" TargetMode="External"/><Relationship Id="rId65" Type="http://schemas.openxmlformats.org/officeDocument/2006/relationships/hyperlink" Target="https://my.zakupivli.pro/remote/dispatcher/state_contracting_view/6424327" TargetMode="External"/><Relationship Id="rId81" Type="http://schemas.openxmlformats.org/officeDocument/2006/relationships/hyperlink" Target="https://my.zakupivli.pro/remote/dispatcher/state_contracting_view/5560065" TargetMode="External"/><Relationship Id="rId86" Type="http://schemas.openxmlformats.org/officeDocument/2006/relationships/hyperlink" Target="https://my.zakupivli.pro/remote/dispatcher/state_purchase_view/18466710" TargetMode="External"/><Relationship Id="rId130" Type="http://schemas.openxmlformats.org/officeDocument/2006/relationships/hyperlink" Target="https://my.zakupivli.pro/remote/dispatcher/state_contracting_view/5377563" TargetMode="External"/><Relationship Id="rId135" Type="http://schemas.openxmlformats.org/officeDocument/2006/relationships/hyperlink" Target="https://my.zakupivli.pro/remote/dispatcher/state_purchase_view/15286307" TargetMode="External"/><Relationship Id="rId151" Type="http://schemas.openxmlformats.org/officeDocument/2006/relationships/hyperlink" Target="https://my.zakupivli.pro/remote/dispatcher/state_contracting_view/5642335" TargetMode="External"/><Relationship Id="rId156" Type="http://schemas.openxmlformats.org/officeDocument/2006/relationships/hyperlink" Target="https://my.zakupivli.pro/remote/dispatcher/state_purchase_view/19524616" TargetMode="External"/><Relationship Id="rId177" Type="http://schemas.openxmlformats.org/officeDocument/2006/relationships/hyperlink" Target="https://my.zakupivli.pro/remote/dispatcher/state_contracting_view/5507248" TargetMode="External"/><Relationship Id="rId172" Type="http://schemas.openxmlformats.org/officeDocument/2006/relationships/hyperlink" Target="https://my.zakupivli.pro/remote/dispatcher/state_purchase_view/19070173" TargetMode="External"/><Relationship Id="rId193" Type="http://schemas.openxmlformats.org/officeDocument/2006/relationships/hyperlink" Target="https://my.zakupivli.pro/remote/dispatcher/state_purchase_lot_view/552074" TargetMode="External"/><Relationship Id="rId13" Type="http://schemas.openxmlformats.org/officeDocument/2006/relationships/hyperlink" Target="https://my.zakupivli.pro/remote/dispatcher/state_purchase_view/18869779" TargetMode="External"/><Relationship Id="rId18" Type="http://schemas.openxmlformats.org/officeDocument/2006/relationships/hyperlink" Target="https://my.zakupivli.pro/remote/dispatcher/state_purchase_view/20665816" TargetMode="External"/><Relationship Id="rId39" Type="http://schemas.openxmlformats.org/officeDocument/2006/relationships/hyperlink" Target="https://my.zakupivli.pro/remote/dispatcher/state_contracting_view/4562076" TargetMode="External"/><Relationship Id="rId109" Type="http://schemas.openxmlformats.org/officeDocument/2006/relationships/hyperlink" Target="https://my.zakupivli.pro/remote/dispatcher/state_contracting_view/5389095" TargetMode="External"/><Relationship Id="rId34" Type="http://schemas.openxmlformats.org/officeDocument/2006/relationships/hyperlink" Target="https://my.zakupivli.pro/remote/dispatcher/state_purchase_view/16719582" TargetMode="External"/><Relationship Id="rId50" Type="http://schemas.openxmlformats.org/officeDocument/2006/relationships/hyperlink" Target="https://my.zakupivli.pro/remote/dispatcher/state_purchase_view/18408174" TargetMode="External"/><Relationship Id="rId55" Type="http://schemas.openxmlformats.org/officeDocument/2006/relationships/hyperlink" Target="https://my.zakupivli.pro/remote/dispatcher/state_contracting_view/4282794" TargetMode="External"/><Relationship Id="rId76" Type="http://schemas.openxmlformats.org/officeDocument/2006/relationships/hyperlink" Target="https://my.zakupivli.pro/remote/dispatcher/state_contracting_view/5265914" TargetMode="External"/><Relationship Id="rId97" Type="http://schemas.openxmlformats.org/officeDocument/2006/relationships/hyperlink" Target="https://my.zakupivli.pro/remote/dispatcher/state_contracting_view/4327727" TargetMode="External"/><Relationship Id="rId104" Type="http://schemas.openxmlformats.org/officeDocument/2006/relationships/hyperlink" Target="https://my.zakupivli.pro/remote/dispatcher/state_purchase_view/19010012" TargetMode="External"/><Relationship Id="rId120" Type="http://schemas.openxmlformats.org/officeDocument/2006/relationships/hyperlink" Target="https://my.zakupivli.pro/remote/dispatcher/state_contracting_view/6455491" TargetMode="External"/><Relationship Id="rId125" Type="http://schemas.openxmlformats.org/officeDocument/2006/relationships/hyperlink" Target="https://my.zakupivli.pro/remote/dispatcher/state_purchase_view/19221887" TargetMode="External"/><Relationship Id="rId141" Type="http://schemas.openxmlformats.org/officeDocument/2006/relationships/hyperlink" Target="https://my.zakupivli.pro/remote/dispatcher/state_contracting_view/4205280" TargetMode="External"/><Relationship Id="rId146" Type="http://schemas.openxmlformats.org/officeDocument/2006/relationships/hyperlink" Target="https://my.zakupivli.pro/remote/dispatcher/state_purchase_view/17955131" TargetMode="External"/><Relationship Id="rId167" Type="http://schemas.openxmlformats.org/officeDocument/2006/relationships/hyperlink" Target="https://my.zakupivli.pro/remote/dispatcher/state_contracting_view/5924601" TargetMode="External"/><Relationship Id="rId188" Type="http://schemas.openxmlformats.org/officeDocument/2006/relationships/hyperlink" Target="https://my.zakupivli.pro/remote/dispatcher/state_purchase_view/18110101" TargetMode="External"/><Relationship Id="rId7" Type="http://schemas.openxmlformats.org/officeDocument/2006/relationships/hyperlink" Target="https://my.zakupivli.pro/remote/dispatcher/state_purchase_lot_view/552073" TargetMode="External"/><Relationship Id="rId71" Type="http://schemas.openxmlformats.org/officeDocument/2006/relationships/hyperlink" Target="https://my.zakupivli.pro/remote/dispatcher/state_purchase_view/20965251" TargetMode="External"/><Relationship Id="rId92" Type="http://schemas.openxmlformats.org/officeDocument/2006/relationships/hyperlink" Target="https://my.zakupivli.pro/remote/dispatcher/state_purchase_view/16533356" TargetMode="External"/><Relationship Id="rId162" Type="http://schemas.openxmlformats.org/officeDocument/2006/relationships/hyperlink" Target="https://my.zakupivli.pro/remote/dispatcher/state_purchase_view/21032527" TargetMode="External"/><Relationship Id="rId183" Type="http://schemas.openxmlformats.org/officeDocument/2006/relationships/hyperlink" Target="https://my.zakupivli.pro/remote/dispatcher/state_contracting_view/4297625" TargetMode="External"/><Relationship Id="rId2" Type="http://schemas.openxmlformats.org/officeDocument/2006/relationships/hyperlink" Target="https://my.zakupivli.pro/remote/dispatcher/state_purchase_view/16620860" TargetMode="External"/><Relationship Id="rId29" Type="http://schemas.openxmlformats.org/officeDocument/2006/relationships/hyperlink" Target="https://my.zakupivli.pro/remote/dispatcher/state_contracting_view/5389269" TargetMode="External"/><Relationship Id="rId24" Type="http://schemas.openxmlformats.org/officeDocument/2006/relationships/hyperlink" Target="https://my.zakupivli.pro/remote/dispatcher/state_purchase_view/14745300" TargetMode="External"/><Relationship Id="rId40" Type="http://schemas.openxmlformats.org/officeDocument/2006/relationships/hyperlink" Target="https://my.zakupivli.pro/remote/dispatcher/state_purchase_view/19837546" TargetMode="External"/><Relationship Id="rId45" Type="http://schemas.openxmlformats.org/officeDocument/2006/relationships/hyperlink" Target="https://my.zakupivli.pro/remote/dispatcher/state_contracting_view/6383786" TargetMode="External"/><Relationship Id="rId66" Type="http://schemas.openxmlformats.org/officeDocument/2006/relationships/hyperlink" Target="https://my.zakupivli.pro/remote/dispatcher/state_purchase_view/20091053" TargetMode="External"/><Relationship Id="rId87" Type="http://schemas.openxmlformats.org/officeDocument/2006/relationships/hyperlink" Target="https://my.zakupivli.pro/remote/dispatcher/state_contracting_view/5102842" TargetMode="External"/><Relationship Id="rId110" Type="http://schemas.openxmlformats.org/officeDocument/2006/relationships/hyperlink" Target="https://my.zakupivli.pro/remote/dispatcher/state_purchase_view/20300228" TargetMode="External"/><Relationship Id="rId115" Type="http://schemas.openxmlformats.org/officeDocument/2006/relationships/hyperlink" Target="https://my.zakupivli.pro/remote/dispatcher/state_contracting_view/6153476" TargetMode="External"/><Relationship Id="rId131" Type="http://schemas.openxmlformats.org/officeDocument/2006/relationships/hyperlink" Target="https://my.zakupivli.pro/remote/dispatcher/state_purchase_view/18338492" TargetMode="External"/><Relationship Id="rId136" Type="http://schemas.openxmlformats.org/officeDocument/2006/relationships/hyperlink" Target="https://my.zakupivli.pro/remote/dispatcher/state_contracting_view/4020697" TargetMode="External"/><Relationship Id="rId157" Type="http://schemas.openxmlformats.org/officeDocument/2006/relationships/hyperlink" Target="https://my.zakupivli.pro/remote/dispatcher/state_contracting_view/5604381" TargetMode="External"/><Relationship Id="rId178" Type="http://schemas.openxmlformats.org/officeDocument/2006/relationships/hyperlink" Target="https://my.zakupivli.pro/remote/dispatcher/state_purchase_view/14420160" TargetMode="External"/><Relationship Id="rId61" Type="http://schemas.openxmlformats.org/officeDocument/2006/relationships/hyperlink" Target="https://my.zakupivli.pro/remote/dispatcher/state_contracting_view/5200774" TargetMode="External"/><Relationship Id="rId82" Type="http://schemas.openxmlformats.org/officeDocument/2006/relationships/hyperlink" Target="https://my.zakupivli.pro/remote/dispatcher/state_purchase_view/17604539" TargetMode="External"/><Relationship Id="rId152" Type="http://schemas.openxmlformats.org/officeDocument/2006/relationships/hyperlink" Target="https://my.zakupivli.pro/remote/dispatcher/state_purchase_view/18950649" TargetMode="External"/><Relationship Id="rId173" Type="http://schemas.openxmlformats.org/officeDocument/2006/relationships/hyperlink" Target="https://my.zakupivli.pro/remote/dispatcher/state_contracting_view/5389431" TargetMode="External"/><Relationship Id="rId194" Type="http://schemas.openxmlformats.org/officeDocument/2006/relationships/hyperlink" Target="https://my.zakupivli.pro/remote/dispatcher/state_contracting_view/4964195" TargetMode="External"/><Relationship Id="rId19" Type="http://schemas.openxmlformats.org/officeDocument/2006/relationships/hyperlink" Target="https://my.zakupivli.pro/remote/dispatcher/state_contracting_view/6413972" TargetMode="External"/><Relationship Id="rId14" Type="http://schemas.openxmlformats.org/officeDocument/2006/relationships/hyperlink" Target="https://my.zakupivli.pro/remote/dispatcher/state_purchase_lot_view/566392" TargetMode="External"/><Relationship Id="rId30" Type="http://schemas.openxmlformats.org/officeDocument/2006/relationships/hyperlink" Target="https://my.zakupivli.pro/remote/dispatcher/state_purchase_view/18889970" TargetMode="External"/><Relationship Id="rId35" Type="http://schemas.openxmlformats.org/officeDocument/2006/relationships/hyperlink" Target="https://my.zakupivli.pro/remote/dispatcher/state_contracting_view/4296313" TargetMode="External"/><Relationship Id="rId56" Type="http://schemas.openxmlformats.org/officeDocument/2006/relationships/hyperlink" Target="https://my.zakupivli.pro/remote/dispatcher/state_purchase_view/16379574" TargetMode="External"/><Relationship Id="rId77" Type="http://schemas.openxmlformats.org/officeDocument/2006/relationships/hyperlink" Target="https://my.zakupivli.pro/remote/dispatcher/state_purchase_view/18869779" TargetMode="External"/><Relationship Id="rId100" Type="http://schemas.openxmlformats.org/officeDocument/2006/relationships/hyperlink" Target="https://my.zakupivli.pro/remote/dispatcher/state_purchase_view/16550642" TargetMode="External"/><Relationship Id="rId105" Type="http://schemas.openxmlformats.org/officeDocument/2006/relationships/hyperlink" Target="https://my.zakupivli.pro/remote/dispatcher/state_contracting_view/5642876" TargetMode="External"/><Relationship Id="rId126" Type="http://schemas.openxmlformats.org/officeDocument/2006/relationships/hyperlink" Target="https://my.zakupivli.pro/remote/dispatcher/state_contracting_view/5460756" TargetMode="External"/><Relationship Id="rId147" Type="http://schemas.openxmlformats.org/officeDocument/2006/relationships/hyperlink" Target="https://my.zakupivli.pro/remote/dispatcher/state_contracting_view/4865062" TargetMode="External"/><Relationship Id="rId168" Type="http://schemas.openxmlformats.org/officeDocument/2006/relationships/hyperlink" Target="https://my.zakupivli.pro/remote/dispatcher/state_purchase_view/20384153" TargetMode="External"/><Relationship Id="rId8" Type="http://schemas.openxmlformats.org/officeDocument/2006/relationships/hyperlink" Target="https://my.zakupivli.pro/remote/dispatcher/state_contracting_view/4963866" TargetMode="External"/><Relationship Id="rId51" Type="http://schemas.openxmlformats.org/officeDocument/2006/relationships/hyperlink" Target="https://my.zakupivli.pro/remote/dispatcher/state_contracting_view/5282900" TargetMode="External"/><Relationship Id="rId72" Type="http://schemas.openxmlformats.org/officeDocument/2006/relationships/hyperlink" Target="https://my.zakupivli.pro/remote/dispatcher/state_contracting_view/6629690" TargetMode="External"/><Relationship Id="rId93" Type="http://schemas.openxmlformats.org/officeDocument/2006/relationships/hyperlink" Target="https://my.zakupivli.pro/remote/dispatcher/state_contracting_view/4219387" TargetMode="External"/><Relationship Id="rId98" Type="http://schemas.openxmlformats.org/officeDocument/2006/relationships/hyperlink" Target="https://my.zakupivli.pro/remote/dispatcher/state_purchase_view/15516964" TargetMode="External"/><Relationship Id="rId121" Type="http://schemas.openxmlformats.org/officeDocument/2006/relationships/hyperlink" Target="https://my.zakupivli.pro/remote/dispatcher/state_purchase_view/21377220" TargetMode="External"/><Relationship Id="rId142" Type="http://schemas.openxmlformats.org/officeDocument/2006/relationships/hyperlink" Target="https://my.zakupivli.pro/remote/dispatcher/state_purchase_view/16727027" TargetMode="External"/><Relationship Id="rId163" Type="http://schemas.openxmlformats.org/officeDocument/2006/relationships/hyperlink" Target="https://my.zakupivli.pro/remote/dispatcher/state_contracting_view/6604882" TargetMode="External"/><Relationship Id="rId184" Type="http://schemas.openxmlformats.org/officeDocument/2006/relationships/hyperlink" Target="https://my.zakupivli.pro/remote/dispatcher/state_purchase_view/16721665" TargetMode="External"/><Relationship Id="rId189" Type="http://schemas.openxmlformats.org/officeDocument/2006/relationships/hyperlink" Target="https://my.zakupivli.pro/remote/dispatcher/state_contracting_view/5230683" TargetMode="External"/><Relationship Id="rId3" Type="http://schemas.openxmlformats.org/officeDocument/2006/relationships/hyperlink" Target="https://my.zakupivli.pro/remote/dispatcher/state_contracting_view/4254241" TargetMode="External"/><Relationship Id="rId25" Type="http://schemas.openxmlformats.org/officeDocument/2006/relationships/hyperlink" Target="https://my.zakupivli.pro/remote/dispatcher/state_contracting_view/3724443" TargetMode="External"/><Relationship Id="rId46" Type="http://schemas.openxmlformats.org/officeDocument/2006/relationships/hyperlink" Target="https://my.zakupivli.pro/remote/dispatcher/state_purchase_view/22007894" TargetMode="External"/><Relationship Id="rId67" Type="http://schemas.openxmlformats.org/officeDocument/2006/relationships/hyperlink" Target="https://my.zakupivli.pro/remote/dispatcher/state_purchase_lot_view/576081" TargetMode="External"/><Relationship Id="rId116" Type="http://schemas.openxmlformats.org/officeDocument/2006/relationships/hyperlink" Target="https://my.zakupivli.pro/remote/dispatcher/state_purchase_view/20299437" TargetMode="External"/><Relationship Id="rId137" Type="http://schemas.openxmlformats.org/officeDocument/2006/relationships/hyperlink" Target="https://my.zakupivli.pro/remote/dispatcher/state_purchase_view/14497908" TargetMode="External"/><Relationship Id="rId158" Type="http://schemas.openxmlformats.org/officeDocument/2006/relationships/hyperlink" Target="https://my.zakupivli.pro/remote/dispatcher/state_purchase_view/20485745" TargetMode="External"/><Relationship Id="rId20" Type="http://schemas.openxmlformats.org/officeDocument/2006/relationships/hyperlink" Target="https://my.zakupivli.pro/remote/dispatcher/state_purchase_view/21755246" TargetMode="External"/><Relationship Id="rId41" Type="http://schemas.openxmlformats.org/officeDocument/2006/relationships/hyperlink" Target="https://my.zakupivli.pro/remote/dispatcher/state_contracting_view/5751606" TargetMode="External"/><Relationship Id="rId62" Type="http://schemas.openxmlformats.org/officeDocument/2006/relationships/hyperlink" Target="https://my.zakupivli.pro/remote/dispatcher/state_purchase_view/20604939" TargetMode="External"/><Relationship Id="rId83" Type="http://schemas.openxmlformats.org/officeDocument/2006/relationships/hyperlink" Target="https://my.zakupivli.pro/remote/dispatcher/state_contracting_view/4702703" TargetMode="External"/><Relationship Id="rId88" Type="http://schemas.openxmlformats.org/officeDocument/2006/relationships/hyperlink" Target="https://my.zakupivli.pro/remote/dispatcher/state_purchase_view/17250736" TargetMode="External"/><Relationship Id="rId111" Type="http://schemas.openxmlformats.org/officeDocument/2006/relationships/hyperlink" Target="https://my.zakupivli.pro/remote/dispatcher/state_contracting_view/5974641" TargetMode="External"/><Relationship Id="rId132" Type="http://schemas.openxmlformats.org/officeDocument/2006/relationships/hyperlink" Target="https://my.zakupivli.pro/remote/dispatcher/state_contracting_view/5286692" TargetMode="External"/><Relationship Id="rId153" Type="http://schemas.openxmlformats.org/officeDocument/2006/relationships/hyperlink" Target="https://my.zakupivli.pro/remote/dispatcher/state_contracting_view/5629153" TargetMode="External"/><Relationship Id="rId174" Type="http://schemas.openxmlformats.org/officeDocument/2006/relationships/hyperlink" Target="https://my.zakupivli.pro/remote/dispatcher/state_purchase_view/19064612" TargetMode="External"/><Relationship Id="rId179" Type="http://schemas.openxmlformats.org/officeDocument/2006/relationships/hyperlink" Target="https://my.zakupivli.pro/remote/dispatcher/state_contracting_view/3748015" TargetMode="External"/><Relationship Id="rId195" Type="http://schemas.openxmlformats.org/officeDocument/2006/relationships/hyperlink" Target="https://my.zakupivli.pro/remote/dispatcher/state_purchase_view/19832717" TargetMode="External"/><Relationship Id="rId190" Type="http://schemas.openxmlformats.org/officeDocument/2006/relationships/hyperlink" Target="https://my.zakupivli.pro/remote/dispatcher/state_purchase_view/17185074" TargetMode="External"/><Relationship Id="rId15" Type="http://schemas.openxmlformats.org/officeDocument/2006/relationships/hyperlink" Target="https://my.zakupivli.pro/remote/dispatcher/state_contracting_view/5564220" TargetMode="External"/><Relationship Id="rId36" Type="http://schemas.openxmlformats.org/officeDocument/2006/relationships/hyperlink" Target="https://my.zakupivli.pro/remote/dispatcher/state_purchase_view/17015936" TargetMode="External"/><Relationship Id="rId57" Type="http://schemas.openxmlformats.org/officeDocument/2006/relationships/hyperlink" Target="https://my.zakupivli.pro/remote/dispatcher/state_contracting_view/4330994" TargetMode="External"/><Relationship Id="rId106" Type="http://schemas.openxmlformats.org/officeDocument/2006/relationships/hyperlink" Target="https://my.zakupivli.pro/remote/dispatcher/state_purchase_view/19029745" TargetMode="External"/><Relationship Id="rId127" Type="http://schemas.openxmlformats.org/officeDocument/2006/relationships/hyperlink" Target="https://my.zakupivli.pro/remote/dispatcher/state_purchase_view/19185396" TargetMode="External"/><Relationship Id="rId10" Type="http://schemas.openxmlformats.org/officeDocument/2006/relationships/hyperlink" Target="https://my.zakupivli.pro/remote/dispatcher/state_contracting_view/3902042" TargetMode="External"/><Relationship Id="rId31" Type="http://schemas.openxmlformats.org/officeDocument/2006/relationships/hyperlink" Target="https://my.zakupivli.pro/remote/dispatcher/state_contracting_view/5304368" TargetMode="External"/><Relationship Id="rId52" Type="http://schemas.openxmlformats.org/officeDocument/2006/relationships/hyperlink" Target="https://my.zakupivli.pro/remote/dispatcher/state_purchase_view/16720948" TargetMode="External"/><Relationship Id="rId73" Type="http://schemas.openxmlformats.org/officeDocument/2006/relationships/hyperlink" Target="https://my.zakupivli.pro/remote/dispatcher/state_purchase_view/21675721" TargetMode="External"/><Relationship Id="rId78" Type="http://schemas.openxmlformats.org/officeDocument/2006/relationships/hyperlink" Target="https://my.zakupivli.pro/remote/dispatcher/state_purchase_lot_view/566391" TargetMode="External"/><Relationship Id="rId94" Type="http://schemas.openxmlformats.org/officeDocument/2006/relationships/hyperlink" Target="https://my.zakupivli.pro/remote/dispatcher/state_purchase_view/16503027" TargetMode="External"/><Relationship Id="rId99" Type="http://schemas.openxmlformats.org/officeDocument/2006/relationships/hyperlink" Target="https://my.zakupivli.pro/remote/dispatcher/state_contracting_view/4095719" TargetMode="External"/><Relationship Id="rId101" Type="http://schemas.openxmlformats.org/officeDocument/2006/relationships/hyperlink" Target="https://my.zakupivli.pro/remote/dispatcher/state_contracting_view/4400301" TargetMode="External"/><Relationship Id="rId122" Type="http://schemas.openxmlformats.org/officeDocument/2006/relationships/hyperlink" Target="https://my.zakupivli.pro/remote/dispatcher/state_contracting_view/6483530" TargetMode="External"/><Relationship Id="rId143" Type="http://schemas.openxmlformats.org/officeDocument/2006/relationships/hyperlink" Target="https://my.zakupivli.pro/remote/dispatcher/state_contracting_view/4566710" TargetMode="External"/><Relationship Id="rId148" Type="http://schemas.openxmlformats.org/officeDocument/2006/relationships/hyperlink" Target="https://my.zakupivli.pro/remote/dispatcher/state_purchase_view/18952299" TargetMode="External"/><Relationship Id="rId164" Type="http://schemas.openxmlformats.org/officeDocument/2006/relationships/hyperlink" Target="https://my.zakupivli.pro/remote/dispatcher/state_purchase_view/19517521" TargetMode="External"/><Relationship Id="rId169" Type="http://schemas.openxmlformats.org/officeDocument/2006/relationships/hyperlink" Target="https://my.zakupivli.pro/remote/dispatcher/state_contracting_view/6248488" TargetMode="External"/><Relationship Id="rId185" Type="http://schemas.openxmlformats.org/officeDocument/2006/relationships/hyperlink" Target="https://my.zakupivli.pro/remote/dispatcher/state_contracting_view/4296866" TargetMode="External"/><Relationship Id="rId4" Type="http://schemas.openxmlformats.org/officeDocument/2006/relationships/hyperlink" Target="https://my.zakupivli.pro/remote/dispatcher/state_purchase_view/17400181" TargetMode="External"/><Relationship Id="rId9" Type="http://schemas.openxmlformats.org/officeDocument/2006/relationships/hyperlink" Target="https://my.zakupivli.pro/remote/dispatcher/state_purchase_view/14526430" TargetMode="External"/><Relationship Id="rId180" Type="http://schemas.openxmlformats.org/officeDocument/2006/relationships/hyperlink" Target="https://my.zakupivli.pro/remote/dispatcher/state_purchase_view/14228212" TargetMode="External"/><Relationship Id="rId26" Type="http://schemas.openxmlformats.org/officeDocument/2006/relationships/hyperlink" Target="https://my.zakupivli.pro/remote/dispatcher/state_purchase_view/19067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workbookViewId="0">
      <pane ySplit="4" topLeftCell="A68" activePane="bottomLeft" state="frozen"/>
      <selection pane="bottomLeft" activeCell="B103" sqref="B103"/>
    </sheetView>
  </sheetViews>
  <sheetFormatPr defaultColWidth="11.42578125" defaultRowHeight="15" x14ac:dyDescent="0.25"/>
  <cols>
    <col min="1" max="1" width="5"/>
    <col min="2" max="4" width="25"/>
    <col min="5" max="5" width="60"/>
    <col min="6" max="8" width="35"/>
    <col min="9" max="10" width="30"/>
    <col min="11" max="13" width="15"/>
    <col min="14" max="16" width="10"/>
  </cols>
  <sheetData>
    <row r="1" spans="1:16" x14ac:dyDescent="0.25">
      <c r="A1" s="1" t="s">
        <v>507</v>
      </c>
    </row>
    <row r="2" spans="1:16" x14ac:dyDescent="0.25">
      <c r="A2" s="2" t="s">
        <v>307</v>
      </c>
    </row>
    <row r="4" spans="1:16" ht="39" x14ac:dyDescent="0.25">
      <c r="A4" s="3" t="s">
        <v>512</v>
      </c>
      <c r="B4" s="3" t="s">
        <v>311</v>
      </c>
      <c r="C4" s="3" t="s">
        <v>312</v>
      </c>
      <c r="D4" s="3" t="s">
        <v>264</v>
      </c>
      <c r="E4" s="3" t="s">
        <v>310</v>
      </c>
      <c r="F4" s="3" t="s">
        <v>475</v>
      </c>
      <c r="G4" s="3" t="s">
        <v>433</v>
      </c>
      <c r="H4" s="3" t="s">
        <v>366</v>
      </c>
      <c r="I4" s="3" t="s">
        <v>472</v>
      </c>
      <c r="J4" s="3" t="s">
        <v>413</v>
      </c>
      <c r="K4" s="3" t="s">
        <v>308</v>
      </c>
      <c r="L4" s="3" t="s">
        <v>397</v>
      </c>
      <c r="M4" s="3" t="s">
        <v>451</v>
      </c>
      <c r="N4" s="3" t="s">
        <v>337</v>
      </c>
      <c r="O4" s="3" t="s">
        <v>336</v>
      </c>
      <c r="P4" s="3" t="s">
        <v>447</v>
      </c>
    </row>
    <row r="5" spans="1:16" x14ac:dyDescent="0.25">
      <c r="A5" s="4">
        <v>1</v>
      </c>
      <c r="B5" s="2" t="str">
        <f>HYPERLINK("https://my.zakupivli.pro/remote/dispatcher/state_purchase_view/16620860", "UA-2020-05-12-001417-b")</f>
        <v>UA-2020-05-12-001417-b</v>
      </c>
      <c r="C5" s="2" t="s">
        <v>396</v>
      </c>
      <c r="D5" s="2" t="str">
        <f>HYPERLINK("https://my.zakupivli.pro/remote/dispatcher/state_contracting_view/4254241", "UA-2020-05-12-001417-b-b1")</f>
        <v>UA-2020-05-12-001417-b-b1</v>
      </c>
      <c r="E5" s="1" t="s">
        <v>287</v>
      </c>
      <c r="F5" s="1" t="s">
        <v>505</v>
      </c>
      <c r="G5" s="1" t="s">
        <v>505</v>
      </c>
      <c r="H5" s="1" t="s">
        <v>130</v>
      </c>
      <c r="I5" s="1" t="s">
        <v>346</v>
      </c>
      <c r="J5" s="1" t="s">
        <v>386</v>
      </c>
      <c r="K5" s="1" t="s">
        <v>157</v>
      </c>
      <c r="L5" s="1" t="s">
        <v>8</v>
      </c>
      <c r="M5" s="5">
        <v>1240</v>
      </c>
      <c r="N5" s="6">
        <v>43958</v>
      </c>
      <c r="O5" s="6">
        <v>44196</v>
      </c>
      <c r="P5" s="1" t="s">
        <v>508</v>
      </c>
    </row>
    <row r="6" spans="1:16" x14ac:dyDescent="0.25">
      <c r="A6" s="4">
        <v>2</v>
      </c>
      <c r="B6" s="2" t="str">
        <f>HYPERLINK("https://my.zakupivli.pro/remote/dispatcher/state_purchase_view/17400181", "UA-2020-06-22-003052-c")</f>
        <v>UA-2020-06-22-003052-c</v>
      </c>
      <c r="C6" s="2" t="s">
        <v>396</v>
      </c>
      <c r="D6" s="2" t="str">
        <f>HYPERLINK("https://my.zakupivli.pro/remote/dispatcher/state_contracting_view/4853481", "UA-2020-06-22-003052-c-c1")</f>
        <v>UA-2020-06-22-003052-c-c1</v>
      </c>
      <c r="E6" s="1" t="s">
        <v>268</v>
      </c>
      <c r="F6" s="1" t="s">
        <v>436</v>
      </c>
      <c r="G6" s="1" t="s">
        <v>436</v>
      </c>
      <c r="H6" s="1" t="s">
        <v>25</v>
      </c>
      <c r="I6" s="1" t="s">
        <v>446</v>
      </c>
      <c r="J6" s="1" t="s">
        <v>478</v>
      </c>
      <c r="K6" s="1" t="s">
        <v>87</v>
      </c>
      <c r="L6" s="1" t="s">
        <v>192</v>
      </c>
      <c r="M6" s="5">
        <v>26763.1</v>
      </c>
      <c r="N6" s="6">
        <v>44026</v>
      </c>
      <c r="O6" s="6">
        <v>44196</v>
      </c>
      <c r="P6" s="1" t="s">
        <v>508</v>
      </c>
    </row>
    <row r="7" spans="1:16" x14ac:dyDescent="0.25">
      <c r="A7" s="4">
        <v>3</v>
      </c>
      <c r="B7" s="2" t="str">
        <f>HYPERLINK("https://my.zakupivli.pro/remote/dispatcher/state_purchase_view/17551675", "UA-2020-06-30-001738-a")</f>
        <v>UA-2020-06-30-001738-a</v>
      </c>
      <c r="C7" s="2" t="str">
        <f>HYPERLINK("https://my.zakupivli.pro/remote/dispatcher/state_purchase_lot_view/552073", "UA-2020-06-30-001738-a-L552073")</f>
        <v>UA-2020-06-30-001738-a-L552073</v>
      </c>
      <c r="D7" s="2" t="str">
        <f>HYPERLINK("https://my.zakupivli.pro/remote/dispatcher/state_contracting_view/4963866", "UA-2020-06-30-001738-a-c1")</f>
        <v>UA-2020-06-30-001738-a-c1</v>
      </c>
      <c r="E7" s="1" t="s">
        <v>209</v>
      </c>
      <c r="F7" s="1" t="s">
        <v>369</v>
      </c>
      <c r="G7" s="1" t="s">
        <v>372</v>
      </c>
      <c r="H7" s="1" t="s">
        <v>136</v>
      </c>
      <c r="I7" s="1" t="s">
        <v>446</v>
      </c>
      <c r="J7" s="1" t="s">
        <v>457</v>
      </c>
      <c r="K7" s="1" t="s">
        <v>83</v>
      </c>
      <c r="L7" s="1" t="s">
        <v>128</v>
      </c>
      <c r="M7" s="5">
        <v>23610</v>
      </c>
      <c r="N7" s="6">
        <v>44039</v>
      </c>
      <c r="O7" s="6">
        <v>44196</v>
      </c>
      <c r="P7" s="1" t="s">
        <v>509</v>
      </c>
    </row>
    <row r="8" spans="1:16" x14ac:dyDescent="0.25">
      <c r="A8" s="4">
        <v>4</v>
      </c>
      <c r="B8" s="2" t="str">
        <f>HYPERLINK("https://my.zakupivli.pro/remote/dispatcher/state_purchase_view/14526430", "UA-2020-01-16-000469-c")</f>
        <v>UA-2020-01-16-000469-c</v>
      </c>
      <c r="C8" s="2" t="s">
        <v>396</v>
      </c>
      <c r="D8" s="2" t="str">
        <f>HYPERLINK("https://my.zakupivli.pro/remote/dispatcher/state_contracting_view/3902042", "UA-2020-01-16-000469-c-b1")</f>
        <v>UA-2020-01-16-000469-c-b1</v>
      </c>
      <c r="E8" s="1" t="s">
        <v>295</v>
      </c>
      <c r="F8" s="1" t="s">
        <v>510</v>
      </c>
      <c r="G8" s="1" t="s">
        <v>510</v>
      </c>
      <c r="H8" s="1" t="s">
        <v>226</v>
      </c>
      <c r="I8" s="1" t="s">
        <v>446</v>
      </c>
      <c r="J8" s="1" t="s">
        <v>455</v>
      </c>
      <c r="K8" s="1" t="s">
        <v>172</v>
      </c>
      <c r="L8" s="1" t="s">
        <v>13</v>
      </c>
      <c r="M8" s="5">
        <v>10620</v>
      </c>
      <c r="N8" s="6">
        <v>43865</v>
      </c>
      <c r="O8" s="6">
        <v>44196</v>
      </c>
      <c r="P8" s="1" t="s">
        <v>508</v>
      </c>
    </row>
    <row r="9" spans="1:16" x14ac:dyDescent="0.25">
      <c r="A9" s="4">
        <v>5</v>
      </c>
      <c r="B9" s="2" t="str">
        <f>HYPERLINK("https://my.zakupivli.pro/remote/dispatcher/state_purchase_view/16591597", "UA-2020-05-07-004134-b")</f>
        <v>UA-2020-05-07-004134-b</v>
      </c>
      <c r="C9" s="2" t="s">
        <v>396</v>
      </c>
      <c r="D9" s="2" t="str">
        <f>HYPERLINK("https://my.zakupivli.pro/remote/dispatcher/state_contracting_view/4397317", "UA-2020-05-07-004134-b-c1")</f>
        <v>UA-2020-05-07-004134-b-c1</v>
      </c>
      <c r="E9" s="1" t="s">
        <v>298</v>
      </c>
      <c r="F9" s="1" t="s">
        <v>415</v>
      </c>
      <c r="G9" s="1" t="s">
        <v>415</v>
      </c>
      <c r="H9" s="1" t="s">
        <v>24</v>
      </c>
      <c r="I9" s="1" t="s">
        <v>446</v>
      </c>
      <c r="J9" s="1" t="s">
        <v>488</v>
      </c>
      <c r="K9" s="1" t="s">
        <v>96</v>
      </c>
      <c r="L9" s="1" t="s">
        <v>13</v>
      </c>
      <c r="M9" s="5">
        <v>82999.5</v>
      </c>
      <c r="N9" s="6">
        <v>43978</v>
      </c>
      <c r="O9" s="6">
        <v>44196</v>
      </c>
      <c r="P9" s="1" t="s">
        <v>509</v>
      </c>
    </row>
    <row r="10" spans="1:16" x14ac:dyDescent="0.25">
      <c r="A10" s="4">
        <v>6</v>
      </c>
      <c r="B10" s="2" t="str">
        <f>HYPERLINK("https://my.zakupivli.pro/remote/dispatcher/state_purchase_view/18869779", "UA-2020-08-28-005617-b")</f>
        <v>UA-2020-08-28-005617-b</v>
      </c>
      <c r="C10" s="2" t="str">
        <f>HYPERLINK("https://my.zakupivli.pro/remote/dispatcher/state_purchase_lot_view/566392", "UA-2020-08-28-005617-b-L566392")</f>
        <v>UA-2020-08-28-005617-b-L566392</v>
      </c>
      <c r="D10" s="2" t="str">
        <f>HYPERLINK("https://my.zakupivli.pro/remote/dispatcher/state_contracting_view/5564220", "UA-2020-08-28-005617-b-b2")</f>
        <v>UA-2020-08-28-005617-b-b2</v>
      </c>
      <c r="E10" s="1" t="s">
        <v>245</v>
      </c>
      <c r="F10" s="1" t="s">
        <v>429</v>
      </c>
      <c r="G10" s="1" t="s">
        <v>381</v>
      </c>
      <c r="H10" s="1" t="s">
        <v>243</v>
      </c>
      <c r="I10" s="1" t="s">
        <v>446</v>
      </c>
      <c r="J10" s="1" t="s">
        <v>480</v>
      </c>
      <c r="K10" s="1" t="s">
        <v>74</v>
      </c>
      <c r="L10" s="1" t="s">
        <v>71</v>
      </c>
      <c r="M10" s="5">
        <v>30384</v>
      </c>
      <c r="N10" s="6">
        <v>44092</v>
      </c>
      <c r="O10" s="6">
        <v>44196</v>
      </c>
      <c r="P10" s="1" t="s">
        <v>509</v>
      </c>
    </row>
    <row r="11" spans="1:16" x14ac:dyDescent="0.25">
      <c r="A11" s="4">
        <v>7</v>
      </c>
      <c r="B11" s="2" t="str">
        <f>HYPERLINK("https://my.zakupivli.pro/remote/dispatcher/state_purchase_view/19066279", "UA-2020-09-07-007794-b")</f>
        <v>UA-2020-09-07-007794-b</v>
      </c>
      <c r="C11" s="2" t="s">
        <v>396</v>
      </c>
      <c r="D11" s="2" t="str">
        <f>HYPERLINK("https://my.zakupivli.pro/remote/dispatcher/state_contracting_view/5387932", "UA-2020-09-07-007794-b-b1")</f>
        <v>UA-2020-09-07-007794-b-b1</v>
      </c>
      <c r="E11" s="1" t="s">
        <v>207</v>
      </c>
      <c r="F11" s="1" t="s">
        <v>345</v>
      </c>
      <c r="G11" s="1" t="s">
        <v>345</v>
      </c>
      <c r="H11" s="1" t="s">
        <v>141</v>
      </c>
      <c r="I11" s="1" t="s">
        <v>346</v>
      </c>
      <c r="J11" s="1" t="s">
        <v>464</v>
      </c>
      <c r="K11" s="1" t="s">
        <v>151</v>
      </c>
      <c r="L11" s="1" t="s">
        <v>46</v>
      </c>
      <c r="M11" s="5">
        <v>2388.12</v>
      </c>
      <c r="N11" s="6">
        <v>44077</v>
      </c>
      <c r="O11" s="6">
        <v>44196</v>
      </c>
      <c r="P11" s="1" t="s">
        <v>508</v>
      </c>
    </row>
    <row r="12" spans="1:16" x14ac:dyDescent="0.25">
      <c r="A12" s="4">
        <v>8</v>
      </c>
      <c r="B12" s="2" t="str">
        <f>HYPERLINK("https://my.zakupivli.pro/remote/dispatcher/state_purchase_view/20665816", "UA-2020-11-02-006537-c")</f>
        <v>UA-2020-11-02-006537-c</v>
      </c>
      <c r="C12" s="2" t="s">
        <v>396</v>
      </c>
      <c r="D12" s="2" t="str">
        <f>HYPERLINK("https://my.zakupivli.pro/remote/dispatcher/state_contracting_view/6413972", "UA-2020-11-02-006537-c-c1")</f>
        <v>UA-2020-11-02-006537-c-c1</v>
      </c>
      <c r="E12" s="1" t="s">
        <v>282</v>
      </c>
      <c r="F12" s="1" t="s">
        <v>360</v>
      </c>
      <c r="G12" s="1" t="s">
        <v>360</v>
      </c>
      <c r="H12" s="1" t="s">
        <v>131</v>
      </c>
      <c r="I12" s="1" t="s">
        <v>446</v>
      </c>
      <c r="J12" s="1" t="s">
        <v>357</v>
      </c>
      <c r="K12" s="1" t="s">
        <v>99</v>
      </c>
      <c r="L12" s="1" t="s">
        <v>108</v>
      </c>
      <c r="M12" s="5">
        <v>24119.5</v>
      </c>
      <c r="N12" s="6">
        <v>44154</v>
      </c>
      <c r="O12" s="6">
        <v>44196</v>
      </c>
      <c r="P12" s="1" t="s">
        <v>509</v>
      </c>
    </row>
    <row r="13" spans="1:16" x14ac:dyDescent="0.25">
      <c r="A13" s="4">
        <v>9</v>
      </c>
      <c r="B13" s="2" t="str">
        <f>HYPERLINK("https://my.zakupivli.pro/remote/dispatcher/state_purchase_view/21755246", "UA-2020-12-04-005574-b")</f>
        <v>UA-2020-12-04-005574-b</v>
      </c>
      <c r="C13" s="2" t="s">
        <v>396</v>
      </c>
      <c r="D13" s="2" t="str">
        <f>HYPERLINK("https://my.zakupivli.pro/remote/dispatcher/state_contracting_view/6660437", "UA-2020-12-04-005574-b-b1")</f>
        <v>UA-2020-12-04-005574-b-b1</v>
      </c>
      <c r="E13" s="1" t="s">
        <v>218</v>
      </c>
      <c r="F13" s="1" t="s">
        <v>361</v>
      </c>
      <c r="G13" s="1" t="s">
        <v>361</v>
      </c>
      <c r="H13" s="1" t="s">
        <v>6</v>
      </c>
      <c r="I13" s="1" t="s">
        <v>346</v>
      </c>
      <c r="J13" s="1" t="s">
        <v>442</v>
      </c>
      <c r="K13" s="1" t="s">
        <v>69</v>
      </c>
      <c r="L13" s="1" t="s">
        <v>122</v>
      </c>
      <c r="M13" s="5">
        <v>2000</v>
      </c>
      <c r="N13" s="6">
        <v>44169</v>
      </c>
      <c r="O13" s="6">
        <v>44196</v>
      </c>
      <c r="P13" s="1" t="s">
        <v>508</v>
      </c>
    </row>
    <row r="14" spans="1:16" x14ac:dyDescent="0.25">
      <c r="A14" s="4">
        <v>10</v>
      </c>
      <c r="B14" s="2" t="str">
        <f>HYPERLINK("https://my.zakupivli.pro/remote/dispatcher/state_purchase_view/17280609", "UA-2020-06-16-007142-c")</f>
        <v>UA-2020-06-16-007142-c</v>
      </c>
      <c r="C14" s="2" t="s">
        <v>396</v>
      </c>
      <c r="D14" s="2" t="str">
        <f>HYPERLINK("https://my.zakupivli.pro/remote/dispatcher/state_contracting_view/4745795", "UA-2020-06-16-007142-c-a1")</f>
        <v>UA-2020-06-16-007142-c-a1</v>
      </c>
      <c r="E14" s="1" t="s">
        <v>266</v>
      </c>
      <c r="F14" s="1" t="s">
        <v>320</v>
      </c>
      <c r="G14" s="1" t="s">
        <v>320</v>
      </c>
      <c r="H14" s="1" t="s">
        <v>238</v>
      </c>
      <c r="I14" s="1" t="s">
        <v>446</v>
      </c>
      <c r="J14" s="1" t="s">
        <v>354</v>
      </c>
      <c r="K14" s="1" t="s">
        <v>101</v>
      </c>
      <c r="L14" s="1" t="s">
        <v>316</v>
      </c>
      <c r="M14" s="5">
        <v>5300</v>
      </c>
      <c r="N14" s="6">
        <v>44015</v>
      </c>
      <c r="O14" s="6">
        <v>44196</v>
      </c>
      <c r="P14" s="1" t="s">
        <v>508</v>
      </c>
    </row>
    <row r="15" spans="1:16" x14ac:dyDescent="0.25">
      <c r="A15" s="4">
        <v>11</v>
      </c>
      <c r="B15" s="2" t="str">
        <f>HYPERLINK("https://my.zakupivli.pro/remote/dispatcher/state_purchase_view/14745300", "UA-2020-01-23-000932-a")</f>
        <v>UA-2020-01-23-000932-a</v>
      </c>
      <c r="C15" s="2" t="s">
        <v>396</v>
      </c>
      <c r="D15" s="2" t="str">
        <f>HYPERLINK("https://my.zakupivli.pro/remote/dispatcher/state_contracting_view/3724443", "UA-2020-01-23-000932-a-a1")</f>
        <v>UA-2020-01-23-000932-a-a1</v>
      </c>
      <c r="E15" s="1" t="s">
        <v>294</v>
      </c>
      <c r="F15" s="1" t="s">
        <v>430</v>
      </c>
      <c r="G15" s="1" t="s">
        <v>432</v>
      </c>
      <c r="H15" s="1" t="s">
        <v>230</v>
      </c>
      <c r="I15" s="1" t="s">
        <v>412</v>
      </c>
      <c r="J15" s="1" t="s">
        <v>338</v>
      </c>
      <c r="K15" s="1" t="s">
        <v>88</v>
      </c>
      <c r="L15" s="1" t="s">
        <v>129</v>
      </c>
      <c r="M15" s="5">
        <v>566480</v>
      </c>
      <c r="N15" s="6">
        <v>43860</v>
      </c>
      <c r="O15" s="6">
        <v>44196</v>
      </c>
      <c r="P15" s="1" t="s">
        <v>509</v>
      </c>
    </row>
    <row r="16" spans="1:16" x14ac:dyDescent="0.25">
      <c r="A16" s="4">
        <v>12</v>
      </c>
      <c r="B16" s="2" t="str">
        <f>HYPERLINK("https://my.zakupivli.pro/remote/dispatcher/state_purchase_view/19067576", "UA-2020-09-07-008101-b")</f>
        <v>UA-2020-09-07-008101-b</v>
      </c>
      <c r="C16" s="2" t="s">
        <v>396</v>
      </c>
      <c r="D16" s="2" t="str">
        <f>HYPERLINK("https://my.zakupivli.pro/remote/dispatcher/state_contracting_view/5388131", "UA-2020-09-07-008101-b-b1")</f>
        <v>UA-2020-09-07-008101-b-b1</v>
      </c>
      <c r="E16" s="1" t="s">
        <v>303</v>
      </c>
      <c r="F16" s="1" t="s">
        <v>321</v>
      </c>
      <c r="G16" s="1" t="s">
        <v>321</v>
      </c>
      <c r="H16" s="1" t="s">
        <v>203</v>
      </c>
      <c r="I16" s="1" t="s">
        <v>346</v>
      </c>
      <c r="J16" s="1" t="s">
        <v>464</v>
      </c>
      <c r="K16" s="1" t="s">
        <v>151</v>
      </c>
      <c r="L16" s="1" t="s">
        <v>47</v>
      </c>
      <c r="M16" s="5">
        <v>905.4</v>
      </c>
      <c r="N16" s="6">
        <v>44077</v>
      </c>
      <c r="O16" s="6">
        <v>44196</v>
      </c>
      <c r="P16" s="1" t="s">
        <v>508</v>
      </c>
    </row>
    <row r="17" spans="1:16" x14ac:dyDescent="0.25">
      <c r="A17" s="4">
        <v>13</v>
      </c>
      <c r="B17" s="2" t="str">
        <f>HYPERLINK("https://my.zakupivli.pro/remote/dispatcher/state_purchase_view/19069479", "UA-2020-09-07-008656-b")</f>
        <v>UA-2020-09-07-008656-b</v>
      </c>
      <c r="C17" s="2" t="s">
        <v>396</v>
      </c>
      <c r="D17" s="2" t="str">
        <f>HYPERLINK("https://my.zakupivli.pro/remote/dispatcher/state_contracting_view/5389269", "UA-2020-09-07-008656-b-b1")</f>
        <v>UA-2020-09-07-008656-b-b1</v>
      </c>
      <c r="E17" s="1" t="s">
        <v>190</v>
      </c>
      <c r="F17" s="1" t="s">
        <v>414</v>
      </c>
      <c r="G17" s="1" t="s">
        <v>414</v>
      </c>
      <c r="H17" s="1" t="s">
        <v>176</v>
      </c>
      <c r="I17" s="1" t="s">
        <v>346</v>
      </c>
      <c r="J17" s="1" t="s">
        <v>464</v>
      </c>
      <c r="K17" s="1" t="s">
        <v>151</v>
      </c>
      <c r="L17" s="1" t="s">
        <v>52</v>
      </c>
      <c r="M17" s="5">
        <v>2145</v>
      </c>
      <c r="N17" s="6">
        <v>44077</v>
      </c>
      <c r="O17" s="6">
        <v>44196</v>
      </c>
      <c r="P17" s="1" t="s">
        <v>508</v>
      </c>
    </row>
    <row r="18" spans="1:16" x14ac:dyDescent="0.25">
      <c r="A18" s="4">
        <v>14</v>
      </c>
      <c r="B18" s="2" t="str">
        <f>HYPERLINK("https://my.zakupivli.pro/remote/dispatcher/state_purchase_view/18889970", "UA-2020-08-31-004051-b")</f>
        <v>UA-2020-08-31-004051-b</v>
      </c>
      <c r="C18" s="2" t="s">
        <v>396</v>
      </c>
      <c r="D18" s="2" t="str">
        <f>HYPERLINK("https://my.zakupivli.pro/remote/dispatcher/state_contracting_view/5304368", "UA-2020-08-31-004051-b-b1")</f>
        <v>UA-2020-08-31-004051-b-b1</v>
      </c>
      <c r="E18" s="1" t="s">
        <v>261</v>
      </c>
      <c r="F18" s="1" t="s">
        <v>430</v>
      </c>
      <c r="G18" s="1" t="s">
        <v>431</v>
      </c>
      <c r="H18" s="1" t="s">
        <v>230</v>
      </c>
      <c r="I18" s="1" t="s">
        <v>346</v>
      </c>
      <c r="J18" s="1" t="s">
        <v>315</v>
      </c>
      <c r="K18" s="1" t="s">
        <v>56</v>
      </c>
      <c r="L18" s="1" t="s">
        <v>90</v>
      </c>
      <c r="M18" s="5">
        <v>2200</v>
      </c>
      <c r="N18" s="6">
        <v>44071</v>
      </c>
      <c r="O18" s="6">
        <v>44196</v>
      </c>
      <c r="P18" s="1" t="s">
        <v>508</v>
      </c>
    </row>
    <row r="19" spans="1:16" x14ac:dyDescent="0.25">
      <c r="A19" s="4">
        <v>15</v>
      </c>
      <c r="B19" s="2" t="str">
        <f>HYPERLINK("https://my.zakupivli.pro/remote/dispatcher/state_purchase_view/18785897", "UA-2020-08-26-002553-a")</f>
        <v>UA-2020-08-26-002553-a</v>
      </c>
      <c r="C19" s="2" t="s">
        <v>396</v>
      </c>
      <c r="D19" s="2" t="str">
        <f>HYPERLINK("https://my.zakupivli.pro/remote/dispatcher/state_contracting_view/5257976", "UA-2020-08-26-002553-a-a1")</f>
        <v>UA-2020-08-26-002553-a-a1</v>
      </c>
      <c r="E19" s="1" t="s">
        <v>223</v>
      </c>
      <c r="F19" s="1" t="s">
        <v>408</v>
      </c>
      <c r="G19" s="1" t="s">
        <v>408</v>
      </c>
      <c r="H19" s="1" t="s">
        <v>211</v>
      </c>
      <c r="I19" s="1" t="s">
        <v>346</v>
      </c>
      <c r="J19" s="1" t="s">
        <v>387</v>
      </c>
      <c r="K19" s="1" t="s">
        <v>98</v>
      </c>
      <c r="L19" s="1" t="s">
        <v>384</v>
      </c>
      <c r="M19" s="5">
        <v>1100</v>
      </c>
      <c r="N19" s="6">
        <v>44068</v>
      </c>
      <c r="O19" s="6">
        <v>44196</v>
      </c>
      <c r="P19" s="1" t="s">
        <v>508</v>
      </c>
    </row>
    <row r="20" spans="1:16" x14ac:dyDescent="0.25">
      <c r="A20" s="4">
        <v>16</v>
      </c>
      <c r="B20" s="2" t="str">
        <f>HYPERLINK("https://my.zakupivli.pro/remote/dispatcher/state_purchase_view/16719582", "UA-2020-05-18-003649-c")</f>
        <v>UA-2020-05-18-003649-c</v>
      </c>
      <c r="C20" s="2" t="s">
        <v>396</v>
      </c>
      <c r="D20" s="2" t="str">
        <f>HYPERLINK("https://my.zakupivli.pro/remote/dispatcher/state_contracting_view/4296313", "UA-2020-05-18-003649-c-c1")</f>
        <v>UA-2020-05-18-003649-c-c1</v>
      </c>
      <c r="E20" s="1" t="s">
        <v>53</v>
      </c>
      <c r="F20" s="1" t="s">
        <v>419</v>
      </c>
      <c r="G20" s="1" t="s">
        <v>419</v>
      </c>
      <c r="H20" s="1" t="s">
        <v>40</v>
      </c>
      <c r="I20" s="1" t="s">
        <v>346</v>
      </c>
      <c r="J20" s="1" t="s">
        <v>461</v>
      </c>
      <c r="K20" s="1" t="s">
        <v>182</v>
      </c>
      <c r="L20" s="1" t="s">
        <v>235</v>
      </c>
      <c r="M20" s="5">
        <v>1576.32</v>
      </c>
      <c r="N20" s="6">
        <v>43965</v>
      </c>
      <c r="O20" s="6">
        <v>44196</v>
      </c>
      <c r="P20" s="1" t="s">
        <v>508</v>
      </c>
    </row>
    <row r="21" spans="1:16" x14ac:dyDescent="0.25">
      <c r="A21" s="4">
        <v>17</v>
      </c>
      <c r="B21" s="2" t="str">
        <f>HYPERLINK("https://my.zakupivli.pro/remote/dispatcher/state_purchase_view/17015936", "UA-2020-06-03-003100-b")</f>
        <v>UA-2020-06-03-003100-b</v>
      </c>
      <c r="C21" s="2" t="s">
        <v>396</v>
      </c>
      <c r="D21" s="2" t="str">
        <f>HYPERLINK("https://my.zakupivli.pro/remote/dispatcher/state_contracting_view/4431019", "UA-2020-06-03-003100-b-b1")</f>
        <v>UA-2020-06-03-003100-b-b1</v>
      </c>
      <c r="E21" s="1" t="s">
        <v>286</v>
      </c>
      <c r="F21" s="1" t="s">
        <v>427</v>
      </c>
      <c r="G21" s="1" t="s">
        <v>428</v>
      </c>
      <c r="H21" s="1" t="s">
        <v>234</v>
      </c>
      <c r="I21" s="1" t="s">
        <v>346</v>
      </c>
      <c r="J21" s="1" t="s">
        <v>465</v>
      </c>
      <c r="K21" s="1" t="s">
        <v>195</v>
      </c>
      <c r="L21" s="1" t="s">
        <v>1</v>
      </c>
      <c r="M21" s="5">
        <v>19174.8</v>
      </c>
      <c r="N21" s="6">
        <v>43983</v>
      </c>
      <c r="O21" s="6">
        <v>44196</v>
      </c>
      <c r="P21" s="1" t="s">
        <v>508</v>
      </c>
    </row>
    <row r="22" spans="1:16" x14ac:dyDescent="0.25">
      <c r="A22" s="4">
        <v>18</v>
      </c>
      <c r="B22" s="2" t="str">
        <f>HYPERLINK("https://my.zakupivli.pro/remote/dispatcher/state_purchase_view/16666871", "UA-2020-05-14-002115-b")</f>
        <v>UA-2020-05-14-002115-b</v>
      </c>
      <c r="C22" s="2" t="s">
        <v>396</v>
      </c>
      <c r="D22" s="2" t="str">
        <f>HYPERLINK("https://my.zakupivli.pro/remote/dispatcher/state_contracting_view/4562076", "UA-2020-05-14-002115-b-b1")</f>
        <v>UA-2020-05-14-002115-b-b1</v>
      </c>
      <c r="E22" s="1" t="s">
        <v>43</v>
      </c>
      <c r="F22" s="1" t="s">
        <v>399</v>
      </c>
      <c r="G22" s="1" t="s">
        <v>399</v>
      </c>
      <c r="H22" s="1" t="s">
        <v>131</v>
      </c>
      <c r="I22" s="1" t="s">
        <v>446</v>
      </c>
      <c r="J22" s="1" t="s">
        <v>458</v>
      </c>
      <c r="K22" s="1" t="s">
        <v>75</v>
      </c>
      <c r="L22" s="1" t="s">
        <v>239</v>
      </c>
      <c r="M22" s="5">
        <v>5505</v>
      </c>
      <c r="N22" s="6">
        <v>43991</v>
      </c>
      <c r="O22" s="6">
        <v>44196</v>
      </c>
      <c r="P22" s="1" t="s">
        <v>508</v>
      </c>
    </row>
    <row r="23" spans="1:16" x14ac:dyDescent="0.25">
      <c r="A23" s="4">
        <v>19</v>
      </c>
      <c r="B23" s="2" t="str">
        <f>HYPERLINK("https://my.zakupivli.pro/remote/dispatcher/state_purchase_view/19837546", "UA-2020-10-05-009694-a")</f>
        <v>UA-2020-10-05-009694-a</v>
      </c>
      <c r="C23" s="2" t="s">
        <v>396</v>
      </c>
      <c r="D23" s="2" t="str">
        <f>HYPERLINK("https://my.zakupivli.pro/remote/dispatcher/state_contracting_view/5751606", "UA-2020-10-05-009694-a-a1")</f>
        <v>UA-2020-10-05-009694-a-a1</v>
      </c>
      <c r="E23" s="1" t="s">
        <v>240</v>
      </c>
      <c r="F23" s="1" t="s">
        <v>499</v>
      </c>
      <c r="G23" s="1" t="s">
        <v>499</v>
      </c>
      <c r="H23" s="1" t="s">
        <v>39</v>
      </c>
      <c r="I23" s="1" t="s">
        <v>346</v>
      </c>
      <c r="J23" s="1" t="s">
        <v>309</v>
      </c>
      <c r="K23" s="1" t="s">
        <v>125</v>
      </c>
      <c r="L23" s="1" t="s">
        <v>91</v>
      </c>
      <c r="M23" s="5">
        <v>1440</v>
      </c>
      <c r="N23" s="6">
        <v>44106</v>
      </c>
      <c r="O23" s="6">
        <v>44196</v>
      </c>
      <c r="P23" s="1" t="s">
        <v>508</v>
      </c>
    </row>
    <row r="24" spans="1:16" x14ac:dyDescent="0.25">
      <c r="A24" s="4">
        <v>20</v>
      </c>
      <c r="B24" s="2" t="str">
        <f>HYPERLINK("https://my.zakupivli.pro/remote/dispatcher/state_purchase_view/19312598", "UA-2020-09-16-003199-a")</f>
        <v>UA-2020-09-16-003199-a</v>
      </c>
      <c r="C24" s="2" t="s">
        <v>396</v>
      </c>
      <c r="D24" s="2" t="str">
        <f>HYPERLINK("https://my.zakupivli.pro/remote/dispatcher/state_contracting_view/5505707", "UA-2020-09-16-003199-a-a1")</f>
        <v>UA-2020-09-16-003199-a-a1</v>
      </c>
      <c r="E24" s="1" t="s">
        <v>12</v>
      </c>
      <c r="F24" s="1" t="s">
        <v>444</v>
      </c>
      <c r="G24" s="1" t="s">
        <v>445</v>
      </c>
      <c r="H24" s="1" t="s">
        <v>63</v>
      </c>
      <c r="I24" s="1" t="s">
        <v>346</v>
      </c>
      <c r="J24" s="1" t="s">
        <v>479</v>
      </c>
      <c r="K24" s="1" t="s">
        <v>62</v>
      </c>
      <c r="L24" s="1" t="s">
        <v>61</v>
      </c>
      <c r="M24" s="5">
        <v>990</v>
      </c>
      <c r="N24" s="6">
        <v>44088</v>
      </c>
      <c r="O24" s="6">
        <v>44196</v>
      </c>
      <c r="P24" s="1" t="s">
        <v>508</v>
      </c>
    </row>
    <row r="25" spans="1:16" x14ac:dyDescent="0.25">
      <c r="A25" s="4">
        <v>21</v>
      </c>
      <c r="B25" s="2" t="str">
        <f>HYPERLINK("https://my.zakupivli.pro/remote/dispatcher/state_purchase_view/21161749", "UA-2020-11-17-011411-c")</f>
        <v>UA-2020-11-17-011411-c</v>
      </c>
      <c r="C25" s="2" t="s">
        <v>396</v>
      </c>
      <c r="D25" s="2" t="str">
        <f>HYPERLINK("https://my.zakupivli.pro/remote/dispatcher/state_contracting_view/6383786", "UA-2020-11-17-011411-c-c1")</f>
        <v>UA-2020-11-17-011411-c-c1</v>
      </c>
      <c r="E25" s="1" t="s">
        <v>161</v>
      </c>
      <c r="F25" s="1" t="s">
        <v>469</v>
      </c>
      <c r="G25" s="1" t="s">
        <v>469</v>
      </c>
      <c r="H25" s="1" t="s">
        <v>185</v>
      </c>
      <c r="I25" s="1" t="s">
        <v>346</v>
      </c>
      <c r="J25" s="1" t="s">
        <v>464</v>
      </c>
      <c r="K25" s="1" t="s">
        <v>151</v>
      </c>
      <c r="L25" s="1" t="s">
        <v>107</v>
      </c>
      <c r="M25" s="5">
        <v>2862.06</v>
      </c>
      <c r="N25" s="6">
        <v>44148</v>
      </c>
      <c r="O25" s="6">
        <v>44196</v>
      </c>
      <c r="P25" s="1" t="s">
        <v>508</v>
      </c>
    </row>
    <row r="26" spans="1:16" x14ac:dyDescent="0.25">
      <c r="A26" s="4">
        <v>22</v>
      </c>
      <c r="B26" s="2" t="str">
        <f>HYPERLINK("https://my.zakupivli.pro/remote/dispatcher/state_purchase_view/22007894", "UA-2020-12-10-011581-c")</f>
        <v>UA-2020-12-10-011581-c</v>
      </c>
      <c r="C26" s="2" t="s">
        <v>396</v>
      </c>
      <c r="D26" s="2" t="str">
        <f>HYPERLINK("https://my.zakupivli.pro/remote/dispatcher/state_contracting_view/6792741", "UA-2020-12-10-011581-c-c1")</f>
        <v>UA-2020-12-10-011581-c-c1</v>
      </c>
      <c r="E26" s="1" t="s">
        <v>188</v>
      </c>
      <c r="F26" s="1" t="s">
        <v>361</v>
      </c>
      <c r="G26" s="1" t="s">
        <v>361</v>
      </c>
      <c r="H26" s="1" t="s">
        <v>6</v>
      </c>
      <c r="I26" s="1" t="s">
        <v>346</v>
      </c>
      <c r="J26" s="1" t="s">
        <v>442</v>
      </c>
      <c r="K26" s="1" t="s">
        <v>69</v>
      </c>
      <c r="L26" s="1" t="s">
        <v>123</v>
      </c>
      <c r="M26" s="5">
        <v>490</v>
      </c>
      <c r="N26" s="6">
        <v>44175</v>
      </c>
      <c r="O26" s="6">
        <v>44196</v>
      </c>
      <c r="P26" s="1" t="s">
        <v>508</v>
      </c>
    </row>
    <row r="27" spans="1:16" x14ac:dyDescent="0.25">
      <c r="A27" s="4">
        <v>23</v>
      </c>
      <c r="B27" s="2" t="str">
        <f>HYPERLINK("https://my.zakupivli.pro/remote/dispatcher/state_purchase_view/18020821", "UA-2020-07-21-007200-b")</f>
        <v>UA-2020-07-21-007200-b</v>
      </c>
      <c r="C27" s="2" t="s">
        <v>396</v>
      </c>
      <c r="D27" s="2" t="str">
        <f>HYPERLINK("https://my.zakupivli.pro/remote/dispatcher/state_contracting_view/5300916", "UA-2020-07-21-007200-b-a1")</f>
        <v>UA-2020-07-21-007200-b-a1</v>
      </c>
      <c r="E27" s="1" t="s">
        <v>280</v>
      </c>
      <c r="F27" s="1" t="s">
        <v>422</v>
      </c>
      <c r="G27" s="1" t="s">
        <v>422</v>
      </c>
      <c r="H27" s="1" t="s">
        <v>257</v>
      </c>
      <c r="I27" s="1" t="s">
        <v>330</v>
      </c>
      <c r="J27" s="1" t="s">
        <v>456</v>
      </c>
      <c r="K27" s="1" t="s">
        <v>200</v>
      </c>
      <c r="L27" s="1" t="s">
        <v>32</v>
      </c>
      <c r="M27" s="5">
        <v>2000000</v>
      </c>
      <c r="N27" s="6">
        <v>44070</v>
      </c>
      <c r="O27" s="6">
        <v>44196</v>
      </c>
      <c r="P27" s="1" t="s">
        <v>509</v>
      </c>
    </row>
    <row r="28" spans="1:16" x14ac:dyDescent="0.25">
      <c r="A28" s="4">
        <v>24</v>
      </c>
      <c r="B28" s="2" t="str">
        <f>HYPERLINK("https://my.zakupivli.pro/remote/dispatcher/state_purchase_view/18408174", "UA-2020-08-07-007931-a")</f>
        <v>UA-2020-08-07-007931-a</v>
      </c>
      <c r="C28" s="2" t="s">
        <v>396</v>
      </c>
      <c r="D28" s="2" t="str">
        <f>HYPERLINK("https://my.zakupivli.pro/remote/dispatcher/state_contracting_view/5282900", "UA-2020-08-07-007931-a-a1")</f>
        <v>UA-2020-08-07-007931-a-a1</v>
      </c>
      <c r="E28" s="1" t="s">
        <v>296</v>
      </c>
      <c r="F28" s="1" t="s">
        <v>503</v>
      </c>
      <c r="G28" s="1" t="s">
        <v>504</v>
      </c>
      <c r="H28" s="1" t="s">
        <v>37</v>
      </c>
      <c r="I28" s="1" t="s">
        <v>446</v>
      </c>
      <c r="J28" s="1" t="s">
        <v>487</v>
      </c>
      <c r="K28" s="1" t="s">
        <v>78</v>
      </c>
      <c r="L28" s="1" t="s">
        <v>31</v>
      </c>
      <c r="M28" s="5">
        <v>5980</v>
      </c>
      <c r="N28" s="6">
        <v>44069</v>
      </c>
      <c r="O28" s="6">
        <v>44196</v>
      </c>
      <c r="P28" s="1" t="s">
        <v>508</v>
      </c>
    </row>
    <row r="29" spans="1:16" x14ac:dyDescent="0.25">
      <c r="A29" s="4">
        <v>25</v>
      </c>
      <c r="B29" s="2" t="str">
        <f>HYPERLINK("https://my.zakupivli.pro/remote/dispatcher/state_purchase_view/16720948", "UA-2020-05-18-003968-c")</f>
        <v>UA-2020-05-18-003968-c</v>
      </c>
      <c r="C29" s="2" t="s">
        <v>396</v>
      </c>
      <c r="D29" s="2" t="str">
        <f>HYPERLINK("https://my.zakupivli.pro/remote/dispatcher/state_contracting_view/4296492", "UA-2020-05-18-003968-c-c1")</f>
        <v>UA-2020-05-18-003968-c-c1</v>
      </c>
      <c r="E29" s="1" t="s">
        <v>233</v>
      </c>
      <c r="F29" s="1" t="s">
        <v>349</v>
      </c>
      <c r="G29" s="1" t="s">
        <v>350</v>
      </c>
      <c r="H29" s="1" t="s">
        <v>158</v>
      </c>
      <c r="I29" s="1" t="s">
        <v>346</v>
      </c>
      <c r="J29" s="1" t="s">
        <v>461</v>
      </c>
      <c r="K29" s="1" t="s">
        <v>182</v>
      </c>
      <c r="L29" s="1" t="s">
        <v>235</v>
      </c>
      <c r="M29" s="5">
        <v>129.69999999999999</v>
      </c>
      <c r="N29" s="6">
        <v>43965</v>
      </c>
      <c r="O29" s="6">
        <v>44196</v>
      </c>
      <c r="P29" s="1" t="s">
        <v>508</v>
      </c>
    </row>
    <row r="30" spans="1:16" x14ac:dyDescent="0.25">
      <c r="A30" s="4">
        <v>26</v>
      </c>
      <c r="B30" s="2" t="str">
        <f>HYPERLINK("https://my.zakupivli.pro/remote/dispatcher/state_purchase_view/16690813", "UA-2020-05-15-002006-b")</f>
        <v>UA-2020-05-15-002006-b</v>
      </c>
      <c r="C30" s="2" t="s">
        <v>396</v>
      </c>
      <c r="D30" s="2" t="str">
        <f>HYPERLINK("https://my.zakupivli.pro/remote/dispatcher/state_contracting_view/4282794", "UA-2020-05-15-002006-b-b1")</f>
        <v>UA-2020-05-15-002006-b-b1</v>
      </c>
      <c r="E30" s="1" t="s">
        <v>212</v>
      </c>
      <c r="F30" s="1" t="s">
        <v>389</v>
      </c>
      <c r="G30" s="1" t="s">
        <v>389</v>
      </c>
      <c r="H30" s="1" t="s">
        <v>64</v>
      </c>
      <c r="I30" s="1" t="s">
        <v>346</v>
      </c>
      <c r="J30" s="1" t="s">
        <v>319</v>
      </c>
      <c r="K30" s="1" t="s">
        <v>88</v>
      </c>
      <c r="L30" s="1" t="s">
        <v>19</v>
      </c>
      <c r="M30" s="5">
        <v>45000</v>
      </c>
      <c r="N30" s="6">
        <v>43965</v>
      </c>
      <c r="O30" s="6">
        <v>44196</v>
      </c>
      <c r="P30" s="1" t="s">
        <v>508</v>
      </c>
    </row>
    <row r="31" spans="1:16" x14ac:dyDescent="0.25">
      <c r="A31" s="4">
        <v>27</v>
      </c>
      <c r="B31" s="2" t="str">
        <f>HYPERLINK("https://my.zakupivli.pro/remote/dispatcher/state_purchase_view/16379574", "UA-2020-04-21-001435-b")</f>
        <v>UA-2020-04-21-001435-b</v>
      </c>
      <c r="C31" s="2" t="s">
        <v>396</v>
      </c>
      <c r="D31" s="2" t="str">
        <f>HYPERLINK("https://my.zakupivli.pro/remote/dispatcher/state_contracting_view/4330994", "UA-2020-04-21-001435-b-b1")</f>
        <v>UA-2020-04-21-001435-b-b1</v>
      </c>
      <c r="E31" s="1" t="s">
        <v>285</v>
      </c>
      <c r="F31" s="1" t="s">
        <v>313</v>
      </c>
      <c r="G31" s="1" t="s">
        <v>313</v>
      </c>
      <c r="H31" s="1" t="s">
        <v>164</v>
      </c>
      <c r="I31" s="1" t="s">
        <v>446</v>
      </c>
      <c r="J31" s="1" t="s">
        <v>482</v>
      </c>
      <c r="K31" s="1" t="s">
        <v>121</v>
      </c>
      <c r="L31" s="1" t="s">
        <v>18</v>
      </c>
      <c r="M31" s="5">
        <v>8160</v>
      </c>
      <c r="N31" s="6">
        <v>43972</v>
      </c>
      <c r="O31" s="6">
        <v>44196</v>
      </c>
      <c r="P31" s="1" t="s">
        <v>508</v>
      </c>
    </row>
    <row r="32" spans="1:16" x14ac:dyDescent="0.25">
      <c r="A32" s="4">
        <v>28</v>
      </c>
      <c r="B32" s="2" t="str">
        <f>HYPERLINK("https://my.zakupivli.pro/remote/dispatcher/state_purchase_view/16713896", "UA-2020-05-18-002124-c")</f>
        <v>UA-2020-05-18-002124-c</v>
      </c>
      <c r="C32" s="2" t="s">
        <v>396</v>
      </c>
      <c r="D32" s="2" t="str">
        <f>HYPERLINK("https://my.zakupivli.pro/remote/dispatcher/state_contracting_view/4459118", "UA-2020-05-18-002124-c-b1")</f>
        <v>UA-2020-05-18-002124-c-b1</v>
      </c>
      <c r="E32" s="1" t="s">
        <v>170</v>
      </c>
      <c r="F32" s="1" t="s">
        <v>360</v>
      </c>
      <c r="G32" s="1" t="s">
        <v>360</v>
      </c>
      <c r="H32" s="1" t="s">
        <v>131</v>
      </c>
      <c r="I32" s="1" t="s">
        <v>446</v>
      </c>
      <c r="J32" s="1" t="s">
        <v>404</v>
      </c>
      <c r="K32" s="1" t="s">
        <v>133</v>
      </c>
      <c r="L32" s="1" t="s">
        <v>55</v>
      </c>
      <c r="M32" s="5">
        <v>16038</v>
      </c>
      <c r="N32" s="6">
        <v>43987</v>
      </c>
      <c r="O32" s="6">
        <v>44196</v>
      </c>
      <c r="P32" s="1" t="s">
        <v>508</v>
      </c>
    </row>
    <row r="33" spans="1:16" x14ac:dyDescent="0.25">
      <c r="A33" s="4">
        <v>29</v>
      </c>
      <c r="B33" s="2" t="str">
        <f>HYPERLINK("https://my.zakupivli.pro/remote/dispatcher/state_purchase_view/18109771", "UA-2020-07-24-007868-b")</f>
        <v>UA-2020-07-24-007868-b</v>
      </c>
      <c r="C33" s="2" t="s">
        <v>396</v>
      </c>
      <c r="D33" s="2" t="str">
        <f>HYPERLINK("https://my.zakupivli.pro/remote/dispatcher/state_contracting_view/5200774", "UA-2020-07-24-007868-b-a1")</f>
        <v>UA-2020-07-24-007868-b-a1</v>
      </c>
      <c r="E33" s="1" t="s">
        <v>288</v>
      </c>
      <c r="F33" s="1" t="s">
        <v>378</v>
      </c>
      <c r="G33" s="1" t="s">
        <v>378</v>
      </c>
      <c r="H33" s="1" t="s">
        <v>178</v>
      </c>
      <c r="I33" s="1" t="s">
        <v>446</v>
      </c>
      <c r="J33" s="1" t="s">
        <v>498</v>
      </c>
      <c r="K33" s="1" t="s">
        <v>68</v>
      </c>
      <c r="L33" s="1" t="s">
        <v>22</v>
      </c>
      <c r="M33" s="5">
        <v>4848</v>
      </c>
      <c r="N33" s="6">
        <v>44061</v>
      </c>
      <c r="O33" s="6">
        <v>44196</v>
      </c>
      <c r="P33" s="1" t="s">
        <v>508</v>
      </c>
    </row>
    <row r="34" spans="1:16" x14ac:dyDescent="0.25">
      <c r="A34" s="4">
        <v>30</v>
      </c>
      <c r="B34" s="2" t="str">
        <f>HYPERLINK("https://my.zakupivli.pro/remote/dispatcher/state_purchase_view/20604939", "UA-2020-10-29-008804-c")</f>
        <v>UA-2020-10-29-008804-c</v>
      </c>
      <c r="C34" s="2" t="s">
        <v>396</v>
      </c>
      <c r="D34" s="2" t="str">
        <f>HYPERLINK("https://my.zakupivli.pro/remote/dispatcher/state_contracting_view/6454904", "UA-2020-10-29-008804-c-a1")</f>
        <v>UA-2020-10-29-008804-c-a1</v>
      </c>
      <c r="E34" s="1" t="s">
        <v>214</v>
      </c>
      <c r="F34" s="1" t="s">
        <v>501</v>
      </c>
      <c r="G34" s="1" t="s">
        <v>501</v>
      </c>
      <c r="H34" s="1" t="s">
        <v>66</v>
      </c>
      <c r="I34" s="1" t="s">
        <v>446</v>
      </c>
      <c r="J34" s="1" t="s">
        <v>314</v>
      </c>
      <c r="K34" s="1" t="s">
        <v>182</v>
      </c>
      <c r="L34" s="1" t="s">
        <v>112</v>
      </c>
      <c r="M34" s="5">
        <v>1254</v>
      </c>
      <c r="N34" s="6">
        <v>44154</v>
      </c>
      <c r="O34" s="6">
        <v>44196</v>
      </c>
      <c r="P34" s="1" t="s">
        <v>508</v>
      </c>
    </row>
    <row r="35" spans="1:16" x14ac:dyDescent="0.25">
      <c r="A35" s="4">
        <v>31</v>
      </c>
      <c r="B35" s="2" t="str">
        <f>HYPERLINK("https://my.zakupivli.pro/remote/dispatcher/state_purchase_view/20764994", "UA-2020-11-04-011493-c")</f>
        <v>UA-2020-11-04-011493-c</v>
      </c>
      <c r="C35" s="2" t="s">
        <v>396</v>
      </c>
      <c r="D35" s="2" t="str">
        <f>HYPERLINK("https://my.zakupivli.pro/remote/dispatcher/state_contracting_view/6424327", "UA-2020-11-04-011493-c-c1")</f>
        <v>UA-2020-11-04-011493-c-c1</v>
      </c>
      <c r="E35" s="1" t="s">
        <v>246</v>
      </c>
      <c r="F35" s="1" t="s">
        <v>401</v>
      </c>
      <c r="G35" s="1" t="s">
        <v>401</v>
      </c>
      <c r="H35" s="1" t="s">
        <v>177</v>
      </c>
      <c r="I35" s="1" t="s">
        <v>446</v>
      </c>
      <c r="J35" s="1" t="s">
        <v>481</v>
      </c>
      <c r="K35" s="1" t="s">
        <v>93</v>
      </c>
      <c r="L35" s="1" t="s">
        <v>110</v>
      </c>
      <c r="M35" s="5">
        <v>19600</v>
      </c>
      <c r="N35" s="6">
        <v>44154</v>
      </c>
      <c r="O35" s="6">
        <v>44196</v>
      </c>
      <c r="P35" s="1" t="s">
        <v>509</v>
      </c>
    </row>
    <row r="36" spans="1:16" x14ac:dyDescent="0.25">
      <c r="A36" s="4">
        <v>32</v>
      </c>
      <c r="B36" s="2" t="str">
        <f>HYPERLINK("https://my.zakupivli.pro/remote/dispatcher/state_purchase_view/20091053", "UA-2020-10-13-007485-c")</f>
        <v>UA-2020-10-13-007485-c</v>
      </c>
      <c r="C36" s="2" t="str">
        <f>HYPERLINK("https://my.zakupivli.pro/remote/dispatcher/state_purchase_lot_view/576081", "UA-2020-10-13-007485-c-L576081")</f>
        <v>UA-2020-10-13-007485-c-L576081</v>
      </c>
      <c r="D36" s="2" t="str">
        <f>HYPERLINK("https://my.zakupivli.pro/remote/dispatcher/state_contracting_view/6506803", "UA-2020-10-13-007485-c-c2")</f>
        <v>UA-2020-10-13-007485-c-c2</v>
      </c>
      <c r="E36" s="1" t="s">
        <v>2</v>
      </c>
      <c r="F36" s="1" t="s">
        <v>416</v>
      </c>
      <c r="G36" s="1" t="s">
        <v>383</v>
      </c>
      <c r="H36" s="1" t="s">
        <v>24</v>
      </c>
      <c r="I36" s="1" t="s">
        <v>330</v>
      </c>
      <c r="J36" s="1" t="s">
        <v>454</v>
      </c>
      <c r="K36" s="1" t="s">
        <v>139</v>
      </c>
      <c r="L36" s="1" t="s">
        <v>115</v>
      </c>
      <c r="M36" s="5">
        <v>250000</v>
      </c>
      <c r="N36" s="6">
        <v>44159</v>
      </c>
      <c r="O36" s="6">
        <v>44196</v>
      </c>
      <c r="P36" s="1" t="s">
        <v>509</v>
      </c>
    </row>
    <row r="37" spans="1:16" x14ac:dyDescent="0.25">
      <c r="A37" s="4">
        <v>33</v>
      </c>
      <c r="B37" s="2" t="str">
        <f>HYPERLINK("https://my.zakupivli.pro/remote/dispatcher/state_purchase_view/20826982", "UA-2020-11-06-002578-c")</f>
        <v>UA-2020-11-06-002578-c</v>
      </c>
      <c r="C37" s="2" t="s">
        <v>396</v>
      </c>
      <c r="D37" s="2" t="str">
        <f>HYPERLINK("https://my.zakupivli.pro/remote/dispatcher/state_contracting_view/6505300", "UA-2020-11-06-002578-c-c1")</f>
        <v>UA-2020-11-06-002578-c-c1</v>
      </c>
      <c r="E37" s="1" t="s">
        <v>260</v>
      </c>
      <c r="F37" s="1" t="s">
        <v>450</v>
      </c>
      <c r="G37" s="1" t="s">
        <v>450</v>
      </c>
      <c r="H37" s="1" t="s">
        <v>175</v>
      </c>
      <c r="I37" s="1" t="s">
        <v>446</v>
      </c>
      <c r="J37" s="1" t="s">
        <v>385</v>
      </c>
      <c r="K37" s="1" t="s">
        <v>155</v>
      </c>
      <c r="L37" s="1" t="s">
        <v>116</v>
      </c>
      <c r="M37" s="5">
        <v>5600</v>
      </c>
      <c r="N37" s="6">
        <v>44160</v>
      </c>
      <c r="O37" s="6">
        <v>44196</v>
      </c>
      <c r="P37" s="1" t="s">
        <v>508</v>
      </c>
    </row>
    <row r="38" spans="1:16" x14ac:dyDescent="0.25">
      <c r="A38" s="4">
        <v>34</v>
      </c>
      <c r="B38" s="2" t="str">
        <f>HYPERLINK("https://my.zakupivli.pro/remote/dispatcher/state_purchase_view/20965251", "UA-2020-11-11-008444-a")</f>
        <v>UA-2020-11-11-008444-a</v>
      </c>
      <c r="C38" s="2" t="s">
        <v>396</v>
      </c>
      <c r="D38" s="2" t="str">
        <f>HYPERLINK("https://my.zakupivli.pro/remote/dispatcher/state_contracting_view/6629690", "UA-2020-11-11-008444-a-c1")</f>
        <v>UA-2020-11-11-008444-a-c1</v>
      </c>
      <c r="E38" s="1" t="s">
        <v>279</v>
      </c>
      <c r="F38" s="1" t="s">
        <v>368</v>
      </c>
      <c r="G38" s="1" t="s">
        <v>367</v>
      </c>
      <c r="H38" s="1" t="s">
        <v>136</v>
      </c>
      <c r="I38" s="1" t="s">
        <v>446</v>
      </c>
      <c r="J38" s="1" t="s">
        <v>486</v>
      </c>
      <c r="K38" s="1" t="s">
        <v>163</v>
      </c>
      <c r="L38" s="1" t="s">
        <v>120</v>
      </c>
      <c r="M38" s="5">
        <v>11604</v>
      </c>
      <c r="N38" s="6">
        <v>44167</v>
      </c>
      <c r="O38" s="6">
        <v>44196</v>
      </c>
      <c r="P38" s="1" t="s">
        <v>509</v>
      </c>
    </row>
    <row r="39" spans="1:16" x14ac:dyDescent="0.25">
      <c r="A39" s="4">
        <v>35</v>
      </c>
      <c r="B39" s="2" t="str">
        <f>HYPERLINK("https://my.zakupivli.pro/remote/dispatcher/state_purchase_view/21675721", "UA-2020-12-02-011860-b")</f>
        <v>UA-2020-12-02-011860-b</v>
      </c>
      <c r="C39" s="2" t="s">
        <v>396</v>
      </c>
      <c r="D39" s="2" t="str">
        <f>HYPERLINK("https://my.zakupivli.pro/remote/dispatcher/state_contracting_view/6948052", "UA-2020-12-02-011860-b-c1")</f>
        <v>UA-2020-12-02-011860-b-c1</v>
      </c>
      <c r="E39" s="1" t="s">
        <v>222</v>
      </c>
      <c r="F39" s="1" t="s">
        <v>410</v>
      </c>
      <c r="G39" s="1" t="s">
        <v>410</v>
      </c>
      <c r="H39" s="1" t="s">
        <v>131</v>
      </c>
      <c r="I39" s="1" t="s">
        <v>446</v>
      </c>
      <c r="J39" s="1" t="s">
        <v>314</v>
      </c>
      <c r="K39" s="1" t="s">
        <v>182</v>
      </c>
      <c r="L39" s="1" t="s">
        <v>124</v>
      </c>
      <c r="M39" s="5">
        <v>40129.199999999997</v>
      </c>
      <c r="N39" s="6">
        <v>44182</v>
      </c>
      <c r="O39" s="6">
        <v>44196</v>
      </c>
      <c r="P39" s="1" t="s">
        <v>509</v>
      </c>
    </row>
    <row r="40" spans="1:16" x14ac:dyDescent="0.25">
      <c r="A40" s="4">
        <v>36</v>
      </c>
      <c r="B40" s="2" t="str">
        <f>HYPERLINK("https://my.zakupivli.pro/remote/dispatcher/state_purchase_view/18408231", "UA-2020-08-07-007944-a")</f>
        <v>UA-2020-08-07-007944-a</v>
      </c>
      <c r="C40" s="2" t="s">
        <v>396</v>
      </c>
      <c r="D40" s="2" t="str">
        <f>HYPERLINK("https://my.zakupivli.pro/remote/dispatcher/state_contracting_view/5265914", "UA-2020-08-07-007944-a-a1")</f>
        <v>UA-2020-08-07-007944-a-a1</v>
      </c>
      <c r="E40" s="1" t="s">
        <v>306</v>
      </c>
      <c r="F40" s="1" t="s">
        <v>344</v>
      </c>
      <c r="G40" s="1" t="s">
        <v>343</v>
      </c>
      <c r="H40" s="1" t="s">
        <v>38</v>
      </c>
      <c r="I40" s="1" t="s">
        <v>446</v>
      </c>
      <c r="J40" s="1" t="s">
        <v>506</v>
      </c>
      <c r="K40" s="1" t="s">
        <v>159</v>
      </c>
      <c r="L40" s="1" t="s">
        <v>28</v>
      </c>
      <c r="M40" s="5">
        <v>73469.5</v>
      </c>
      <c r="N40" s="6">
        <v>44068</v>
      </c>
      <c r="O40" s="6">
        <v>44196</v>
      </c>
      <c r="P40" s="1" t="s">
        <v>509</v>
      </c>
    </row>
    <row r="41" spans="1:16" x14ac:dyDescent="0.25">
      <c r="A41" s="4">
        <v>37</v>
      </c>
      <c r="B41" s="2" t="str">
        <f>HYPERLINK("https://my.zakupivli.pro/remote/dispatcher/state_purchase_view/18869779", "UA-2020-08-28-005617-b")</f>
        <v>UA-2020-08-28-005617-b</v>
      </c>
      <c r="C41" s="2" t="str">
        <f>HYPERLINK("https://my.zakupivli.pro/remote/dispatcher/state_purchase_lot_view/566391", "UA-2020-08-28-005617-b-L566391")</f>
        <v>UA-2020-08-28-005617-b-L566391</v>
      </c>
      <c r="D41" s="2" t="str">
        <f>HYPERLINK("https://my.zakupivli.pro/remote/dispatcher/state_contracting_view/5564021", "UA-2020-08-28-005617-b-b1")</f>
        <v>UA-2020-08-28-005617-b-b1</v>
      </c>
      <c r="E41" s="1" t="s">
        <v>293</v>
      </c>
      <c r="F41" s="1" t="s">
        <v>429</v>
      </c>
      <c r="G41" s="1" t="s">
        <v>380</v>
      </c>
      <c r="H41" s="1" t="s">
        <v>243</v>
      </c>
      <c r="I41" s="1" t="s">
        <v>446</v>
      </c>
      <c r="J41" s="1" t="s">
        <v>480</v>
      </c>
      <c r="K41" s="1" t="s">
        <v>74</v>
      </c>
      <c r="L41" s="1" t="s">
        <v>70</v>
      </c>
      <c r="M41" s="5">
        <v>156960</v>
      </c>
      <c r="N41" s="6">
        <v>44092</v>
      </c>
      <c r="O41" s="6">
        <v>44196</v>
      </c>
      <c r="P41" s="1" t="s">
        <v>509</v>
      </c>
    </row>
    <row r="42" spans="1:16" x14ac:dyDescent="0.25">
      <c r="A42" s="4">
        <v>38</v>
      </c>
      <c r="B42" s="2" t="str">
        <f>HYPERLINK("https://my.zakupivli.pro/remote/dispatcher/state_purchase_view/19007009", "UA-2020-09-04-002301-b")</f>
        <v>UA-2020-09-04-002301-b</v>
      </c>
      <c r="C42" s="2" t="s">
        <v>396</v>
      </c>
      <c r="D42" s="2" t="str">
        <f>HYPERLINK("https://my.zakupivli.pro/remote/dispatcher/state_contracting_view/5560065", "UA-2020-09-04-002301-b-a1")</f>
        <v>UA-2020-09-04-002301-b-a1</v>
      </c>
      <c r="E42" s="1" t="s">
        <v>228</v>
      </c>
      <c r="F42" s="1" t="s">
        <v>434</v>
      </c>
      <c r="G42" s="1" t="s">
        <v>435</v>
      </c>
      <c r="H42" s="1" t="s">
        <v>173</v>
      </c>
      <c r="I42" s="1" t="s">
        <v>446</v>
      </c>
      <c r="J42" s="1" t="s">
        <v>484</v>
      </c>
      <c r="K42" s="1" t="s">
        <v>125</v>
      </c>
      <c r="L42" s="1" t="s">
        <v>72</v>
      </c>
      <c r="M42" s="5">
        <v>8250</v>
      </c>
      <c r="N42" s="6">
        <v>44092</v>
      </c>
      <c r="O42" s="6">
        <v>44196</v>
      </c>
      <c r="P42" s="1" t="s">
        <v>509</v>
      </c>
    </row>
    <row r="43" spans="1:16" x14ac:dyDescent="0.25">
      <c r="A43" s="4">
        <v>39</v>
      </c>
      <c r="B43" s="2" t="str">
        <f>HYPERLINK("https://my.zakupivli.pro/remote/dispatcher/state_purchase_view/17604539", "UA-2020-07-02-003525-a")</f>
        <v>UA-2020-07-02-003525-a</v>
      </c>
      <c r="C43" s="2" t="s">
        <v>396</v>
      </c>
      <c r="D43" s="2" t="str">
        <f>HYPERLINK("https://my.zakupivli.pro/remote/dispatcher/state_contracting_view/4702703", "UA-2020-07-02-003525-a-a1")</f>
        <v>UA-2020-07-02-003525-a-a1</v>
      </c>
      <c r="E43" s="1" t="s">
        <v>277</v>
      </c>
      <c r="F43" s="1" t="s">
        <v>417</v>
      </c>
      <c r="G43" s="1" t="s">
        <v>418</v>
      </c>
      <c r="H43" s="1" t="s">
        <v>142</v>
      </c>
      <c r="I43" s="1" t="s">
        <v>346</v>
      </c>
      <c r="J43" s="1" t="s">
        <v>461</v>
      </c>
      <c r="K43" s="1" t="s">
        <v>182</v>
      </c>
      <c r="L43" s="1" t="s">
        <v>21</v>
      </c>
      <c r="M43" s="5">
        <v>1555.2</v>
      </c>
      <c r="N43" s="6">
        <v>44013</v>
      </c>
      <c r="O43" s="6">
        <v>44196</v>
      </c>
      <c r="P43" s="1" t="s">
        <v>508</v>
      </c>
    </row>
    <row r="44" spans="1:16" x14ac:dyDescent="0.25">
      <c r="A44" s="4">
        <v>40</v>
      </c>
      <c r="B44" s="2" t="str">
        <f>HYPERLINK("https://my.zakupivli.pro/remote/dispatcher/state_purchase_view/17952212", "UA-2020-07-17-003523-b")</f>
        <v>UA-2020-07-17-003523-b</v>
      </c>
      <c r="C44" s="2" t="s">
        <v>396</v>
      </c>
      <c r="D44" s="2" t="str">
        <f>HYPERLINK("https://my.zakupivli.pro/remote/dispatcher/state_contracting_view/5170804", "UA-2020-07-17-003523-b-a1")</f>
        <v>UA-2020-07-17-003523-b-a1</v>
      </c>
      <c r="E44" s="1" t="s">
        <v>262</v>
      </c>
      <c r="F44" s="1" t="s">
        <v>424</v>
      </c>
      <c r="G44" s="1" t="s">
        <v>424</v>
      </c>
      <c r="H44" s="1" t="s">
        <v>253</v>
      </c>
      <c r="I44" s="1" t="s">
        <v>330</v>
      </c>
      <c r="J44" s="1" t="s">
        <v>406</v>
      </c>
      <c r="K44" s="1" t="s">
        <v>146</v>
      </c>
      <c r="L44" s="1" t="s">
        <v>23</v>
      </c>
      <c r="M44" s="4">
        <v>1322880</v>
      </c>
      <c r="N44" s="6">
        <v>44061</v>
      </c>
      <c r="O44" s="6">
        <v>44196</v>
      </c>
      <c r="P44" s="1" t="s">
        <v>509</v>
      </c>
    </row>
    <row r="45" spans="1:16" x14ac:dyDescent="0.25">
      <c r="A45" s="4">
        <v>41</v>
      </c>
      <c r="B45" s="2" t="str">
        <f>HYPERLINK("https://my.zakupivli.pro/remote/dispatcher/state_purchase_view/18466710", "UA-2020-08-11-007340-a")</f>
        <v>UA-2020-08-11-007340-a</v>
      </c>
      <c r="C45" s="2" t="s">
        <v>396</v>
      </c>
      <c r="D45" s="2" t="str">
        <f>HYPERLINK("https://my.zakupivli.pro/remote/dispatcher/state_contracting_view/5102842", "UA-2020-08-11-007340-a-a1")</f>
        <v>UA-2020-08-11-007340-a-a1</v>
      </c>
      <c r="E45" s="1" t="s">
        <v>189</v>
      </c>
      <c r="F45" s="1" t="s">
        <v>421</v>
      </c>
      <c r="G45" s="1" t="s">
        <v>421</v>
      </c>
      <c r="H45" s="1" t="s">
        <v>249</v>
      </c>
      <c r="I45" s="1" t="s">
        <v>346</v>
      </c>
      <c r="J45" s="1" t="s">
        <v>460</v>
      </c>
      <c r="K45" s="1" t="s">
        <v>165</v>
      </c>
      <c r="L45" s="1" t="s">
        <v>254</v>
      </c>
      <c r="M45" s="5">
        <v>2740</v>
      </c>
      <c r="N45" s="6">
        <v>44054</v>
      </c>
      <c r="O45" s="6">
        <v>44196</v>
      </c>
      <c r="P45" s="1" t="s">
        <v>508</v>
      </c>
    </row>
    <row r="46" spans="1:16" x14ac:dyDescent="0.25">
      <c r="A46" s="4">
        <v>42</v>
      </c>
      <c r="B46" s="2" t="str">
        <f>HYPERLINK("https://my.zakupivli.pro/remote/dispatcher/state_purchase_view/17250736", "UA-2020-06-15-006860-c")</f>
        <v>UA-2020-06-15-006860-c</v>
      </c>
      <c r="C46" s="2" t="s">
        <v>396</v>
      </c>
      <c r="D46" s="2" t="str">
        <f>HYPERLINK("https://my.zakupivli.pro/remote/dispatcher/state_contracting_view/4752284", "UA-2020-06-15-006860-c-a1")</f>
        <v>UA-2020-06-15-006860-c-a1</v>
      </c>
      <c r="E46" s="1" t="s">
        <v>302</v>
      </c>
      <c r="F46" s="1" t="s">
        <v>400</v>
      </c>
      <c r="G46" s="1" t="s">
        <v>402</v>
      </c>
      <c r="H46" s="1" t="s">
        <v>177</v>
      </c>
      <c r="I46" s="1" t="s">
        <v>446</v>
      </c>
      <c r="J46" s="1" t="s">
        <v>493</v>
      </c>
      <c r="K46" s="1" t="s">
        <v>92</v>
      </c>
      <c r="L46" s="1" t="s">
        <v>44</v>
      </c>
      <c r="M46" s="5">
        <v>29640</v>
      </c>
      <c r="N46" s="6">
        <v>44018</v>
      </c>
      <c r="O46" s="6">
        <v>44196</v>
      </c>
      <c r="P46" s="1" t="s">
        <v>509</v>
      </c>
    </row>
    <row r="47" spans="1:16" x14ac:dyDescent="0.25">
      <c r="A47" s="4">
        <v>43</v>
      </c>
      <c r="B47" s="2" t="str">
        <f>HYPERLINK("https://my.zakupivli.pro/remote/dispatcher/state_purchase_view/17394585", "UA-2020-06-22-001612-c")</f>
        <v>UA-2020-06-22-001612-c</v>
      </c>
      <c r="C47" s="2" t="s">
        <v>396</v>
      </c>
      <c r="D47" s="2" t="str">
        <f>HYPERLINK("https://my.zakupivli.pro/remote/dispatcher/state_contracting_view/4961878", "UA-2020-06-22-001612-c-c1")</f>
        <v>UA-2020-06-22-001612-c-c1</v>
      </c>
      <c r="E47" s="1" t="s">
        <v>255</v>
      </c>
      <c r="F47" s="1" t="s">
        <v>329</v>
      </c>
      <c r="G47" s="1" t="s">
        <v>329</v>
      </c>
      <c r="H47" s="1" t="s">
        <v>33</v>
      </c>
      <c r="I47" s="1" t="s">
        <v>446</v>
      </c>
      <c r="J47" s="1" t="s">
        <v>462</v>
      </c>
      <c r="K47" s="1" t="s">
        <v>48</v>
      </c>
      <c r="L47" s="1" t="s">
        <v>251</v>
      </c>
      <c r="M47" s="5">
        <v>50688</v>
      </c>
      <c r="N47" s="6">
        <v>44040</v>
      </c>
      <c r="O47" s="6">
        <v>44196</v>
      </c>
      <c r="P47" s="1" t="s">
        <v>509</v>
      </c>
    </row>
    <row r="48" spans="1:16" x14ac:dyDescent="0.25">
      <c r="A48" s="4">
        <v>44</v>
      </c>
      <c r="B48" s="2" t="str">
        <f>HYPERLINK("https://my.zakupivli.pro/remote/dispatcher/state_purchase_view/16533356", "UA-2020-05-04-002009-b")</f>
        <v>UA-2020-05-04-002009-b</v>
      </c>
      <c r="C48" s="2" t="s">
        <v>396</v>
      </c>
      <c r="D48" s="2" t="str">
        <f>HYPERLINK("https://my.zakupivli.pro/remote/dispatcher/state_contracting_view/4219387", "UA-2020-05-04-002009-b-b1")</f>
        <v>UA-2020-05-04-002009-b-b1</v>
      </c>
      <c r="E48" s="1" t="s">
        <v>244</v>
      </c>
      <c r="F48" s="1" t="s">
        <v>331</v>
      </c>
      <c r="G48" s="1" t="s">
        <v>331</v>
      </c>
      <c r="H48" s="1" t="s">
        <v>63</v>
      </c>
      <c r="I48" s="1" t="s">
        <v>346</v>
      </c>
      <c r="J48" s="1" t="s">
        <v>453</v>
      </c>
      <c r="K48" s="1" t="s">
        <v>41</v>
      </c>
      <c r="L48" s="1" t="s">
        <v>17</v>
      </c>
      <c r="M48" s="5">
        <v>1723.68</v>
      </c>
      <c r="N48" s="6">
        <v>43951</v>
      </c>
      <c r="O48" s="6">
        <v>44196</v>
      </c>
      <c r="P48" s="1" t="s">
        <v>508</v>
      </c>
    </row>
    <row r="49" spans="1:16" x14ac:dyDescent="0.25">
      <c r="A49" s="4">
        <v>45</v>
      </c>
      <c r="B49" s="2" t="str">
        <f>HYPERLINK("https://my.zakupivli.pro/remote/dispatcher/state_purchase_view/16503027", "UA-2020-04-29-001079-b")</f>
        <v>UA-2020-04-29-001079-b</v>
      </c>
      <c r="C49" s="2" t="s">
        <v>396</v>
      </c>
      <c r="D49" s="2" t="str">
        <f>HYPERLINK("https://my.zakupivli.pro/remote/dispatcher/state_contracting_view/4203554", "UA-2020-04-29-001079-b-b1")</f>
        <v>UA-2020-04-29-001079-b-b1</v>
      </c>
      <c r="E49" s="1" t="s">
        <v>299</v>
      </c>
      <c r="F49" s="1" t="s">
        <v>437</v>
      </c>
      <c r="G49" s="1" t="s">
        <v>437</v>
      </c>
      <c r="H49" s="1" t="s">
        <v>25</v>
      </c>
      <c r="I49" s="1" t="s">
        <v>346</v>
      </c>
      <c r="J49" s="1" t="s">
        <v>353</v>
      </c>
      <c r="K49" s="1" t="s">
        <v>143</v>
      </c>
      <c r="L49" s="1" t="s">
        <v>191</v>
      </c>
      <c r="M49" s="5">
        <v>87285.6</v>
      </c>
      <c r="N49" s="6">
        <v>43950</v>
      </c>
      <c r="O49" s="6">
        <v>44196</v>
      </c>
      <c r="P49" s="1" t="s">
        <v>508</v>
      </c>
    </row>
    <row r="50" spans="1:16" x14ac:dyDescent="0.25">
      <c r="A50" s="4">
        <v>46</v>
      </c>
      <c r="B50" s="2" t="str">
        <f>HYPERLINK("https://my.zakupivli.pro/remote/dispatcher/state_purchase_view/16496909", "UA-2020-04-28-002666-b")</f>
        <v>UA-2020-04-28-002666-b</v>
      </c>
      <c r="C50" s="2" t="s">
        <v>396</v>
      </c>
      <c r="D50" s="2" t="str">
        <f>HYPERLINK("https://my.zakupivli.pro/remote/dispatcher/state_contracting_view/4327727", "UA-2020-04-28-002666-b-b1")</f>
        <v>UA-2020-04-28-002666-b-b1</v>
      </c>
      <c r="E50" s="1" t="s">
        <v>274</v>
      </c>
      <c r="F50" s="1" t="s">
        <v>370</v>
      </c>
      <c r="G50" s="1" t="s">
        <v>369</v>
      </c>
      <c r="H50" s="1" t="s">
        <v>136</v>
      </c>
      <c r="I50" s="1" t="s">
        <v>446</v>
      </c>
      <c r="J50" s="1" t="s">
        <v>355</v>
      </c>
      <c r="K50" s="1" t="s">
        <v>198</v>
      </c>
      <c r="L50" s="1" t="s">
        <v>227</v>
      </c>
      <c r="M50" s="5">
        <v>84960</v>
      </c>
      <c r="N50" s="6">
        <v>43972</v>
      </c>
      <c r="O50" s="6">
        <v>44196</v>
      </c>
      <c r="P50" s="1" t="s">
        <v>509</v>
      </c>
    </row>
    <row r="51" spans="1:16" x14ac:dyDescent="0.25">
      <c r="A51" s="4">
        <v>47</v>
      </c>
      <c r="B51" s="2" t="str">
        <f>HYPERLINK("https://my.zakupivli.pro/remote/dispatcher/state_purchase_view/15516964", "UA-2020-02-27-003504-a")</f>
        <v>UA-2020-02-27-003504-a</v>
      </c>
      <c r="C51" s="2" t="s">
        <v>396</v>
      </c>
      <c r="D51" s="2" t="str">
        <f>HYPERLINK("https://my.zakupivli.pro/remote/dispatcher/state_contracting_view/4095719", "UA-2020-02-27-003504-a-b1")</f>
        <v>UA-2020-02-27-003504-a-b1</v>
      </c>
      <c r="E51" s="1" t="s">
        <v>224</v>
      </c>
      <c r="F51" s="1" t="s">
        <v>443</v>
      </c>
      <c r="G51" s="1" t="s">
        <v>398</v>
      </c>
      <c r="H51" s="1" t="s">
        <v>131</v>
      </c>
      <c r="I51" s="1" t="s">
        <v>446</v>
      </c>
      <c r="J51" s="1" t="s">
        <v>404</v>
      </c>
      <c r="K51" s="1" t="s">
        <v>133</v>
      </c>
      <c r="L51" s="1" t="s">
        <v>236</v>
      </c>
      <c r="M51" s="5">
        <v>4355</v>
      </c>
      <c r="N51" s="6">
        <v>43928</v>
      </c>
      <c r="O51" s="6">
        <v>44196</v>
      </c>
      <c r="P51" s="1" t="s">
        <v>508</v>
      </c>
    </row>
    <row r="52" spans="1:16" x14ac:dyDescent="0.25">
      <c r="A52" s="4">
        <v>48</v>
      </c>
      <c r="B52" s="2" t="str">
        <f>HYPERLINK("https://my.zakupivli.pro/remote/dispatcher/state_purchase_view/16550642", "UA-2020-05-05-003209-b")</f>
        <v>UA-2020-05-05-003209-b</v>
      </c>
      <c r="C52" s="2" t="s">
        <v>396</v>
      </c>
      <c r="D52" s="2" t="str">
        <f>HYPERLINK("https://my.zakupivli.pro/remote/dispatcher/state_contracting_view/4400301", "UA-2020-05-05-003209-b-c1")</f>
        <v>UA-2020-05-05-003209-b-c1</v>
      </c>
      <c r="E52" s="1" t="s">
        <v>275</v>
      </c>
      <c r="F52" s="1" t="s">
        <v>373</v>
      </c>
      <c r="G52" s="1" t="s">
        <v>373</v>
      </c>
      <c r="H52" s="1" t="s">
        <v>134</v>
      </c>
      <c r="I52" s="1" t="s">
        <v>446</v>
      </c>
      <c r="J52" s="1" t="s">
        <v>459</v>
      </c>
      <c r="K52" s="1" t="s">
        <v>166</v>
      </c>
      <c r="L52" s="1" t="s">
        <v>210</v>
      </c>
      <c r="M52" s="5">
        <v>1531.2</v>
      </c>
      <c r="N52" s="6">
        <v>43983</v>
      </c>
      <c r="O52" s="6">
        <v>44196</v>
      </c>
      <c r="P52" s="1" t="s">
        <v>508</v>
      </c>
    </row>
    <row r="53" spans="1:16" x14ac:dyDescent="0.25">
      <c r="A53" s="4">
        <v>49</v>
      </c>
      <c r="B53" s="2" t="str">
        <f>HYPERLINK("https://my.zakupivli.pro/remote/dispatcher/state_purchase_view/18925548", "UA-2020-09-01-009469-b")</f>
        <v>UA-2020-09-01-009469-b</v>
      </c>
      <c r="C53" s="2" t="s">
        <v>396</v>
      </c>
      <c r="D53" s="2" t="str">
        <f>HYPERLINK("https://my.zakupivli.pro/remote/dispatcher/state_contracting_view/5656936", "UA-2020-09-01-009469-b-b1")</f>
        <v>UA-2020-09-01-009469-b-b1</v>
      </c>
      <c r="E53" s="1" t="s">
        <v>219</v>
      </c>
      <c r="F53" s="1" t="s">
        <v>0</v>
      </c>
      <c r="G53" s="1" t="s">
        <v>359</v>
      </c>
      <c r="H53" s="1" t="s">
        <v>131</v>
      </c>
      <c r="I53" s="1" t="s">
        <v>446</v>
      </c>
      <c r="J53" s="1" t="s">
        <v>483</v>
      </c>
      <c r="K53" s="1" t="s">
        <v>153</v>
      </c>
      <c r="L53" s="1" t="s">
        <v>89</v>
      </c>
      <c r="M53" s="5">
        <v>19354</v>
      </c>
      <c r="N53" s="6">
        <v>44102</v>
      </c>
      <c r="O53" s="6">
        <v>44196</v>
      </c>
      <c r="P53" s="1" t="s">
        <v>509</v>
      </c>
    </row>
    <row r="54" spans="1:16" x14ac:dyDescent="0.25">
      <c r="A54" s="4">
        <v>50</v>
      </c>
      <c r="B54" s="2" t="str">
        <f>HYPERLINK("https://my.zakupivli.pro/remote/dispatcher/state_purchase_view/19010012", "UA-2020-09-04-003407-b")</f>
        <v>UA-2020-09-04-003407-b</v>
      </c>
      <c r="C54" s="2" t="s">
        <v>396</v>
      </c>
      <c r="D54" s="2" t="str">
        <f>HYPERLINK("https://my.zakupivli.pro/remote/dispatcher/state_contracting_view/5642876", "UA-2020-09-04-003407-b-a1")</f>
        <v>UA-2020-09-04-003407-b-a1</v>
      </c>
      <c r="E54" s="1" t="s">
        <v>267</v>
      </c>
      <c r="F54" s="1" t="s">
        <v>352</v>
      </c>
      <c r="G54" s="1" t="s">
        <v>352</v>
      </c>
      <c r="H54" s="1" t="s">
        <v>37</v>
      </c>
      <c r="I54" s="1" t="s">
        <v>446</v>
      </c>
      <c r="J54" s="1" t="s">
        <v>327</v>
      </c>
      <c r="K54" s="1" t="s">
        <v>167</v>
      </c>
      <c r="L54" s="1" t="s">
        <v>76</v>
      </c>
      <c r="M54" s="5">
        <v>2698</v>
      </c>
      <c r="N54" s="6">
        <v>44097</v>
      </c>
      <c r="O54" s="6">
        <v>44196</v>
      </c>
      <c r="P54" s="1" t="s">
        <v>508</v>
      </c>
    </row>
    <row r="55" spans="1:16" x14ac:dyDescent="0.25">
      <c r="A55" s="4">
        <v>51</v>
      </c>
      <c r="B55" s="2" t="str">
        <f>HYPERLINK("https://my.zakupivli.pro/remote/dispatcher/state_purchase_view/19029745", "UA-2020-09-04-010275-b")</f>
        <v>UA-2020-09-04-010275-b</v>
      </c>
      <c r="C55" s="2" t="s">
        <v>396</v>
      </c>
      <c r="D55" s="2" t="str">
        <f>HYPERLINK("https://my.zakupivli.pro/remote/dispatcher/state_contracting_view/5370008", "UA-2020-09-04-010275-b-b1")</f>
        <v>UA-2020-09-04-010275-b-b1</v>
      </c>
      <c r="E55" s="1" t="s">
        <v>154</v>
      </c>
      <c r="F55" s="1" t="s">
        <v>340</v>
      </c>
      <c r="G55" s="1" t="s">
        <v>340</v>
      </c>
      <c r="H55" s="1" t="s">
        <v>202</v>
      </c>
      <c r="I55" s="1" t="s">
        <v>346</v>
      </c>
      <c r="J55" s="1" t="s">
        <v>464</v>
      </c>
      <c r="K55" s="1" t="s">
        <v>151</v>
      </c>
      <c r="L55" s="1" t="s">
        <v>42</v>
      </c>
      <c r="M55" s="5">
        <v>6584.4</v>
      </c>
      <c r="N55" s="6">
        <v>44077</v>
      </c>
      <c r="O55" s="6">
        <v>44196</v>
      </c>
      <c r="P55" s="1" t="s">
        <v>508</v>
      </c>
    </row>
    <row r="56" spans="1:16" x14ac:dyDescent="0.25">
      <c r="A56" s="4">
        <v>52</v>
      </c>
      <c r="B56" s="2" t="str">
        <f>HYPERLINK("https://my.zakupivli.pro/remote/dispatcher/state_purchase_view/19068746", "UA-2020-09-07-008467-b")</f>
        <v>UA-2020-09-07-008467-b</v>
      </c>
      <c r="C56" s="2" t="s">
        <v>396</v>
      </c>
      <c r="D56" s="2" t="str">
        <f>HYPERLINK("https://my.zakupivli.pro/remote/dispatcher/state_contracting_view/5389095", "UA-2020-09-07-008467-b-b1")</f>
        <v>UA-2020-09-07-008467-b-b1</v>
      </c>
      <c r="E56" s="1" t="s">
        <v>241</v>
      </c>
      <c r="F56" s="1" t="s">
        <v>474</v>
      </c>
      <c r="G56" s="1" t="s">
        <v>474</v>
      </c>
      <c r="H56" s="1" t="s">
        <v>201</v>
      </c>
      <c r="I56" s="1" t="s">
        <v>346</v>
      </c>
      <c r="J56" s="1" t="s">
        <v>464</v>
      </c>
      <c r="K56" s="1" t="s">
        <v>151</v>
      </c>
      <c r="L56" s="1" t="s">
        <v>49</v>
      </c>
      <c r="M56" s="5">
        <v>336</v>
      </c>
      <c r="N56" s="6">
        <v>44077</v>
      </c>
      <c r="O56" s="6">
        <v>44196</v>
      </c>
      <c r="P56" s="1" t="s">
        <v>508</v>
      </c>
    </row>
    <row r="57" spans="1:16" x14ac:dyDescent="0.25">
      <c r="A57" s="4">
        <v>53</v>
      </c>
      <c r="B57" s="2" t="str">
        <f>HYPERLINK("https://my.zakupivli.pro/remote/dispatcher/state_purchase_view/20300228", "UA-2020-10-21-002468-a")</f>
        <v>UA-2020-10-21-002468-a</v>
      </c>
      <c r="C57" s="2" t="s">
        <v>396</v>
      </c>
      <c r="D57" s="2" t="str">
        <f>HYPERLINK("https://my.zakupivli.pro/remote/dispatcher/state_contracting_view/5974641", "UA-2020-10-21-002468-a-a1")</f>
        <v>UA-2020-10-21-002468-a-a1</v>
      </c>
      <c r="E57" s="1" t="s">
        <v>220</v>
      </c>
      <c r="F57" s="1" t="s">
        <v>409</v>
      </c>
      <c r="G57" s="1" t="s">
        <v>409</v>
      </c>
      <c r="H57" s="1" t="s">
        <v>160</v>
      </c>
      <c r="I57" s="1" t="s">
        <v>346</v>
      </c>
      <c r="J57" s="1" t="s">
        <v>464</v>
      </c>
      <c r="K57" s="1" t="s">
        <v>151</v>
      </c>
      <c r="L57" s="1" t="s">
        <v>104</v>
      </c>
      <c r="M57" s="5">
        <v>2883.6</v>
      </c>
      <c r="N57" s="6">
        <v>44123</v>
      </c>
      <c r="O57" s="6">
        <v>44196</v>
      </c>
      <c r="P57" s="1" t="s">
        <v>508</v>
      </c>
    </row>
    <row r="58" spans="1:16" x14ac:dyDescent="0.25">
      <c r="A58" s="4">
        <v>54</v>
      </c>
      <c r="B58" s="2" t="str">
        <f>HYPERLINK("https://my.zakupivli.pro/remote/dispatcher/state_purchase_view/17710368", "UA-2020-07-07-004000-c")</f>
        <v>UA-2020-07-07-004000-c</v>
      </c>
      <c r="C58" s="2" t="s">
        <v>396</v>
      </c>
      <c r="D58" s="2" t="str">
        <f>HYPERLINK("https://my.zakupivli.pro/remote/dispatcher/state_contracting_view/5064076", "UA-2020-07-07-004000-c-c1")</f>
        <v>UA-2020-07-07-004000-c-c1</v>
      </c>
      <c r="E58" s="1" t="s">
        <v>273</v>
      </c>
      <c r="F58" s="1" t="s">
        <v>341</v>
      </c>
      <c r="G58" s="1" t="s">
        <v>342</v>
      </c>
      <c r="H58" s="1" t="s">
        <v>65</v>
      </c>
      <c r="I58" s="1" t="s">
        <v>446</v>
      </c>
      <c r="J58" s="1" t="s">
        <v>491</v>
      </c>
      <c r="K58" s="1" t="s">
        <v>118</v>
      </c>
      <c r="L58" s="1" t="s">
        <v>248</v>
      </c>
      <c r="M58" s="5">
        <v>14320</v>
      </c>
      <c r="N58" s="6">
        <v>44047</v>
      </c>
      <c r="O58" s="6">
        <v>44196</v>
      </c>
      <c r="P58" s="1" t="s">
        <v>508</v>
      </c>
    </row>
    <row r="59" spans="1:16" x14ac:dyDescent="0.25">
      <c r="A59" s="4">
        <v>55</v>
      </c>
      <c r="B59" s="2" t="str">
        <f>HYPERLINK("https://my.zakupivli.pro/remote/dispatcher/state_purchase_view/20674495", "UA-2020-11-02-008790-c")</f>
        <v>UA-2020-11-02-008790-c</v>
      </c>
      <c r="C59" s="2" t="s">
        <v>396</v>
      </c>
      <c r="D59" s="2" t="str">
        <f>HYPERLINK("https://my.zakupivli.pro/remote/dispatcher/state_contracting_view/6153476", "UA-2020-11-02-008790-c-c1")</f>
        <v>UA-2020-11-02-008790-c-c1</v>
      </c>
      <c r="E59" s="1" t="s">
        <v>283</v>
      </c>
      <c r="F59" s="1" t="s">
        <v>389</v>
      </c>
      <c r="G59" s="1" t="s">
        <v>389</v>
      </c>
      <c r="H59" s="1" t="s">
        <v>64</v>
      </c>
      <c r="I59" s="1" t="s">
        <v>346</v>
      </c>
      <c r="J59" s="1" t="s">
        <v>318</v>
      </c>
      <c r="K59" s="1" t="s">
        <v>88</v>
      </c>
      <c r="L59" s="1" t="s">
        <v>3</v>
      </c>
      <c r="M59" s="5">
        <v>40500</v>
      </c>
      <c r="N59" s="6">
        <v>44137</v>
      </c>
      <c r="O59" s="6">
        <v>44196</v>
      </c>
      <c r="P59" s="1" t="s">
        <v>508</v>
      </c>
    </row>
    <row r="60" spans="1:16" x14ac:dyDescent="0.25">
      <c r="A60" s="4">
        <v>56</v>
      </c>
      <c r="B60" s="2" t="str">
        <f>HYPERLINK("https://my.zakupivli.pro/remote/dispatcher/state_purchase_view/20299437", "UA-2020-10-21-002334-a")</f>
        <v>UA-2020-10-21-002334-a</v>
      </c>
      <c r="C60" s="2" t="s">
        <v>396</v>
      </c>
      <c r="D60" s="2" t="str">
        <f>HYPERLINK("https://my.zakupivli.pro/remote/dispatcher/state_contracting_view/5974599", "UA-2020-10-21-002334-a-a1")</f>
        <v>UA-2020-10-21-002334-a-a1</v>
      </c>
      <c r="E60" s="1" t="s">
        <v>169</v>
      </c>
      <c r="F60" s="1" t="s">
        <v>335</v>
      </c>
      <c r="G60" s="1" t="s">
        <v>335</v>
      </c>
      <c r="H60" s="1" t="s">
        <v>184</v>
      </c>
      <c r="I60" s="1" t="s">
        <v>346</v>
      </c>
      <c r="J60" s="1" t="s">
        <v>464</v>
      </c>
      <c r="K60" s="1" t="s">
        <v>151</v>
      </c>
      <c r="L60" s="1" t="s">
        <v>103</v>
      </c>
      <c r="M60" s="5">
        <v>2087.4</v>
      </c>
      <c r="N60" s="6">
        <v>44123</v>
      </c>
      <c r="O60" s="6">
        <v>44196</v>
      </c>
      <c r="P60" s="1" t="s">
        <v>508</v>
      </c>
    </row>
    <row r="61" spans="1:16" x14ac:dyDescent="0.25">
      <c r="A61" s="4">
        <v>57</v>
      </c>
      <c r="B61" s="2" t="str">
        <f>HYPERLINK("https://my.zakupivli.pro/remote/dispatcher/state_purchase_view/20091053", "UA-2020-10-13-007485-c")</f>
        <v>UA-2020-10-13-007485-c</v>
      </c>
      <c r="C61" s="2" t="str">
        <f>HYPERLINK("https://my.zakupivli.pro/remote/dispatcher/state_purchase_lot_view/576080", "UA-2020-10-13-007485-c-L576080")</f>
        <v>UA-2020-10-13-007485-c-L576080</v>
      </c>
      <c r="D61" s="2" t="str">
        <f>HYPERLINK("https://my.zakupivli.pro/remote/dispatcher/state_contracting_view/6455491", "UA-2020-10-13-007485-c-c1")</f>
        <v>UA-2020-10-13-007485-c-c1</v>
      </c>
      <c r="E61" s="1" t="s">
        <v>290</v>
      </c>
      <c r="F61" s="1" t="s">
        <v>416</v>
      </c>
      <c r="G61" s="1" t="s">
        <v>382</v>
      </c>
      <c r="H61" s="1" t="s">
        <v>24</v>
      </c>
      <c r="I61" s="1" t="s">
        <v>330</v>
      </c>
      <c r="J61" s="1" t="s">
        <v>468</v>
      </c>
      <c r="K61" s="1" t="s">
        <v>194</v>
      </c>
      <c r="L61" s="1" t="s">
        <v>113</v>
      </c>
      <c r="M61" s="5">
        <v>42825.599999999999</v>
      </c>
      <c r="N61" s="6">
        <v>44158</v>
      </c>
      <c r="O61" s="6">
        <v>44196</v>
      </c>
      <c r="P61" s="1" t="s">
        <v>509</v>
      </c>
    </row>
    <row r="62" spans="1:16" x14ac:dyDescent="0.25">
      <c r="A62" s="4">
        <v>58</v>
      </c>
      <c r="B62" s="2" t="str">
        <f>HYPERLINK("https://my.zakupivli.pro/remote/dispatcher/state_purchase_view/21377220", "UA-2020-11-24-006821-c")</f>
        <v>UA-2020-11-24-006821-c</v>
      </c>
      <c r="C62" s="2" t="s">
        <v>396</v>
      </c>
      <c r="D62" s="2" t="str">
        <f>HYPERLINK("https://my.zakupivli.pro/remote/dispatcher/state_contracting_view/6483530", "UA-2020-11-24-006821-c-c1")</f>
        <v>UA-2020-11-24-006821-c-c1</v>
      </c>
      <c r="E62" s="1" t="s">
        <v>225</v>
      </c>
      <c r="F62" s="1" t="s">
        <v>328</v>
      </c>
      <c r="G62" s="1" t="s">
        <v>328</v>
      </c>
      <c r="H62" s="1" t="s">
        <v>183</v>
      </c>
      <c r="I62" s="1" t="s">
        <v>346</v>
      </c>
      <c r="J62" s="1" t="s">
        <v>407</v>
      </c>
      <c r="K62" s="1" t="s">
        <v>148</v>
      </c>
      <c r="L62" s="1" t="s">
        <v>114</v>
      </c>
      <c r="M62" s="5">
        <v>2996</v>
      </c>
      <c r="N62" s="6">
        <v>44158</v>
      </c>
      <c r="O62" s="6">
        <v>44196</v>
      </c>
      <c r="P62" s="1" t="s">
        <v>508</v>
      </c>
    </row>
    <row r="63" spans="1:16" x14ac:dyDescent="0.25">
      <c r="A63" s="4">
        <v>59</v>
      </c>
      <c r="B63" s="2" t="str">
        <f>HYPERLINK("https://my.zakupivli.pro/remote/dispatcher/state_purchase_view/19220102", "UA-2020-09-11-010979-b")</f>
        <v>UA-2020-09-11-010979-b</v>
      </c>
      <c r="C63" s="2" t="s">
        <v>396</v>
      </c>
      <c r="D63" s="2" t="str">
        <f>HYPERLINK("https://my.zakupivli.pro/remote/dispatcher/state_contracting_view/5460030", "UA-2020-09-11-010979-b-b1")</f>
        <v>UA-2020-09-11-010979-b-b1</v>
      </c>
      <c r="E63" s="1" t="s">
        <v>221</v>
      </c>
      <c r="F63" s="1" t="s">
        <v>334</v>
      </c>
      <c r="G63" s="1" t="s">
        <v>334</v>
      </c>
      <c r="H63" s="1" t="s">
        <v>20</v>
      </c>
      <c r="I63" s="1" t="s">
        <v>346</v>
      </c>
      <c r="J63" s="1" t="s">
        <v>492</v>
      </c>
      <c r="K63" s="1" t="s">
        <v>79</v>
      </c>
      <c r="L63" s="1" t="s">
        <v>58</v>
      </c>
      <c r="M63" s="5">
        <v>2300</v>
      </c>
      <c r="N63" s="6">
        <v>44084</v>
      </c>
      <c r="O63" s="6">
        <v>44196</v>
      </c>
      <c r="P63" s="1" t="s">
        <v>508</v>
      </c>
    </row>
    <row r="64" spans="1:16" x14ac:dyDescent="0.25">
      <c r="A64" s="4">
        <v>60</v>
      </c>
      <c r="B64" s="2" t="str">
        <f>HYPERLINK("https://my.zakupivli.pro/remote/dispatcher/state_purchase_view/19221887", "UA-2020-09-11-011744-b")</f>
        <v>UA-2020-09-11-011744-b</v>
      </c>
      <c r="C64" s="2" t="s">
        <v>396</v>
      </c>
      <c r="D64" s="2" t="str">
        <f>HYPERLINK("https://my.zakupivli.pro/remote/dispatcher/state_contracting_view/5460756", "UA-2020-09-11-011744-b-b1")</f>
        <v>UA-2020-09-11-011744-b-b1</v>
      </c>
      <c r="E64" s="1" t="s">
        <v>213</v>
      </c>
      <c r="F64" s="1" t="s">
        <v>494</v>
      </c>
      <c r="G64" s="1" t="s">
        <v>494</v>
      </c>
      <c r="H64" s="1" t="s">
        <v>205</v>
      </c>
      <c r="I64" s="1" t="s">
        <v>346</v>
      </c>
      <c r="J64" s="1" t="s">
        <v>440</v>
      </c>
      <c r="K64" s="1" t="s">
        <v>138</v>
      </c>
      <c r="L64" s="1" t="s">
        <v>59</v>
      </c>
      <c r="M64" s="5">
        <v>25050</v>
      </c>
      <c r="N64" s="6">
        <v>44084</v>
      </c>
      <c r="O64" s="6">
        <v>44196</v>
      </c>
      <c r="P64" s="1" t="s">
        <v>508</v>
      </c>
    </row>
    <row r="65" spans="1:16" x14ac:dyDescent="0.25">
      <c r="A65" s="4">
        <v>61</v>
      </c>
      <c r="B65" s="2" t="str">
        <f>HYPERLINK("https://my.zakupivli.pro/remote/dispatcher/state_purchase_view/19185396", "UA-2020-09-10-010003-b")</f>
        <v>UA-2020-09-10-010003-b</v>
      </c>
      <c r="C65" s="2" t="s">
        <v>396</v>
      </c>
      <c r="D65" s="2" t="str">
        <f>HYPERLINK("https://my.zakupivli.pro/remote/dispatcher/state_contracting_view/5643732", "UA-2020-09-10-010003-b-b1")</f>
        <v>UA-2020-09-10-010003-b-b1</v>
      </c>
      <c r="E65" s="1" t="s">
        <v>144</v>
      </c>
      <c r="F65" s="1" t="s">
        <v>358</v>
      </c>
      <c r="G65" s="1" t="s">
        <v>358</v>
      </c>
      <c r="H65" s="1" t="s">
        <v>135</v>
      </c>
      <c r="I65" s="1" t="s">
        <v>446</v>
      </c>
      <c r="J65" s="1" t="s">
        <v>485</v>
      </c>
      <c r="K65" s="1" t="s">
        <v>100</v>
      </c>
      <c r="L65" s="1" t="s">
        <v>86</v>
      </c>
      <c r="M65" s="5">
        <v>873.5</v>
      </c>
      <c r="N65" s="6">
        <v>44098</v>
      </c>
      <c r="O65" s="6">
        <v>44196</v>
      </c>
      <c r="P65" s="1" t="s">
        <v>509</v>
      </c>
    </row>
    <row r="66" spans="1:16" x14ac:dyDescent="0.25">
      <c r="A66" s="4">
        <v>62</v>
      </c>
      <c r="B66" s="2" t="str">
        <f>HYPERLINK("https://my.zakupivli.pro/remote/dispatcher/state_purchase_view/19043366", "UA-2020-09-07-001561-b")</f>
        <v>UA-2020-09-07-001561-b</v>
      </c>
      <c r="C66" s="2" t="s">
        <v>396</v>
      </c>
      <c r="D66" s="2" t="str">
        <f>HYPERLINK("https://my.zakupivli.pro/remote/dispatcher/state_contracting_view/5377563", "UA-2020-09-07-001561-b-b1")</f>
        <v>UA-2020-09-07-001561-b-b1</v>
      </c>
      <c r="E66" s="1" t="s">
        <v>300</v>
      </c>
      <c r="F66" s="1" t="s">
        <v>495</v>
      </c>
      <c r="G66" s="1" t="s">
        <v>496</v>
      </c>
      <c r="H66" s="1" t="s">
        <v>181</v>
      </c>
      <c r="I66" s="1" t="s">
        <v>346</v>
      </c>
      <c r="J66" s="1" t="s">
        <v>464</v>
      </c>
      <c r="K66" s="1" t="s">
        <v>151</v>
      </c>
      <c r="L66" s="1" t="s">
        <v>50</v>
      </c>
      <c r="M66" s="5">
        <v>2810.4</v>
      </c>
      <c r="N66" s="6">
        <v>44077</v>
      </c>
      <c r="O66" s="6">
        <v>44196</v>
      </c>
      <c r="P66" s="1" t="s">
        <v>508</v>
      </c>
    </row>
    <row r="67" spans="1:16" x14ac:dyDescent="0.25">
      <c r="A67" s="4">
        <v>63</v>
      </c>
      <c r="B67" s="2" t="str">
        <f>HYPERLINK("https://my.zakupivli.pro/remote/dispatcher/state_purchase_view/18338492", "UA-2020-08-05-007119-a")</f>
        <v>UA-2020-08-05-007119-a</v>
      </c>
      <c r="C67" s="2" t="s">
        <v>396</v>
      </c>
      <c r="D67" s="2" t="str">
        <f>HYPERLINK("https://my.zakupivli.pro/remote/dispatcher/state_contracting_view/5286692", "UA-2020-08-05-007119-a-a1")</f>
        <v>UA-2020-08-05-007119-a-a1</v>
      </c>
      <c r="E67" s="1" t="s">
        <v>301</v>
      </c>
      <c r="F67" s="1" t="s">
        <v>360</v>
      </c>
      <c r="G67" s="1" t="s">
        <v>360</v>
      </c>
      <c r="H67" s="1" t="s">
        <v>132</v>
      </c>
      <c r="I67" s="1" t="s">
        <v>446</v>
      </c>
      <c r="J67" s="1" t="s">
        <v>314</v>
      </c>
      <c r="K67" s="1" t="s">
        <v>182</v>
      </c>
      <c r="L67" s="1" t="s">
        <v>30</v>
      </c>
      <c r="M67" s="5">
        <v>1313.64</v>
      </c>
      <c r="N67" s="6">
        <v>44069</v>
      </c>
      <c r="O67" s="6">
        <v>44196</v>
      </c>
      <c r="P67" s="1" t="s">
        <v>508</v>
      </c>
    </row>
    <row r="68" spans="1:16" x14ac:dyDescent="0.25">
      <c r="A68" s="4">
        <v>64</v>
      </c>
      <c r="B68" s="2" t="str">
        <f>HYPERLINK("https://my.zakupivli.pro/remote/dispatcher/state_purchase_view/15243814", "UA-2020-02-12-001902-b")</f>
        <v>UA-2020-02-12-001902-b</v>
      </c>
      <c r="C68" s="2" t="s">
        <v>396</v>
      </c>
      <c r="D68" s="2" t="str">
        <f>HYPERLINK("https://my.zakupivli.pro/remote/dispatcher/state_contracting_view/3888237", "UA-2020-02-12-001902-b-c1")</f>
        <v>UA-2020-02-12-001902-b-c1</v>
      </c>
      <c r="E68" s="1" t="s">
        <v>217</v>
      </c>
      <c r="F68" s="1" t="s">
        <v>374</v>
      </c>
      <c r="G68" s="1" t="s">
        <v>374</v>
      </c>
      <c r="H68" s="1" t="s">
        <v>24</v>
      </c>
      <c r="I68" s="1" t="s">
        <v>446</v>
      </c>
      <c r="J68" s="1" t="s">
        <v>326</v>
      </c>
      <c r="K68" s="1" t="s">
        <v>119</v>
      </c>
      <c r="L68" s="1" t="s">
        <v>162</v>
      </c>
      <c r="M68" s="5">
        <v>34975</v>
      </c>
      <c r="N68" s="6">
        <v>43889</v>
      </c>
      <c r="O68" s="6">
        <v>44196</v>
      </c>
      <c r="P68" s="1" t="s">
        <v>508</v>
      </c>
    </row>
    <row r="69" spans="1:16" x14ac:dyDescent="0.25">
      <c r="A69" s="4">
        <v>65</v>
      </c>
      <c r="B69" s="2" t="str">
        <f>HYPERLINK("https://my.zakupivli.pro/remote/dispatcher/state_purchase_view/15286307", "UA-2020-02-13-003520-c")</f>
        <v>UA-2020-02-13-003520-c</v>
      </c>
      <c r="C69" s="2" t="s">
        <v>396</v>
      </c>
      <c r="D69" s="2" t="str">
        <f>HYPERLINK("https://my.zakupivli.pro/remote/dispatcher/state_contracting_view/4020697", "UA-2020-02-13-003520-c-c1")</f>
        <v>UA-2020-02-13-003520-c-c1</v>
      </c>
      <c r="E69" s="1" t="s">
        <v>196</v>
      </c>
      <c r="F69" s="1" t="s">
        <v>320</v>
      </c>
      <c r="G69" s="1" t="s">
        <v>320</v>
      </c>
      <c r="H69" s="1" t="s">
        <v>238</v>
      </c>
      <c r="I69" s="1" t="s">
        <v>446</v>
      </c>
      <c r="J69" s="1" t="s">
        <v>354</v>
      </c>
      <c r="K69" s="1" t="s">
        <v>101</v>
      </c>
      <c r="L69" s="1" t="s">
        <v>317</v>
      </c>
      <c r="M69" s="5">
        <v>52219.360000000001</v>
      </c>
      <c r="N69" s="6">
        <v>43900</v>
      </c>
      <c r="O69" s="6">
        <v>44196</v>
      </c>
      <c r="P69" s="1" t="s">
        <v>508</v>
      </c>
    </row>
    <row r="70" spans="1:16" x14ac:dyDescent="0.25">
      <c r="A70" s="4">
        <v>66</v>
      </c>
      <c r="B70" s="2" t="str">
        <f>HYPERLINK("https://my.zakupivli.pro/remote/dispatcher/state_purchase_view/14497908", "UA-2020-01-16-002077-c")</f>
        <v>UA-2020-01-16-002077-c</v>
      </c>
      <c r="C70" s="2" t="s">
        <v>396</v>
      </c>
      <c r="D70" s="2" t="str">
        <f>HYPERLINK("https://my.zakupivli.pro/remote/dispatcher/state_contracting_view/3748203", "UA-2020-01-16-002077-c-a1")</f>
        <v>UA-2020-01-16-002077-c-a1</v>
      </c>
      <c r="E70" s="1" t="s">
        <v>278</v>
      </c>
      <c r="F70" s="1" t="s">
        <v>471</v>
      </c>
      <c r="G70" s="1" t="s">
        <v>470</v>
      </c>
      <c r="H70" s="1" t="s">
        <v>216</v>
      </c>
      <c r="I70" s="1" t="s">
        <v>446</v>
      </c>
      <c r="J70" s="1" t="s">
        <v>490</v>
      </c>
      <c r="K70" s="1" t="s">
        <v>145</v>
      </c>
      <c r="L70" s="1" t="s">
        <v>5</v>
      </c>
      <c r="M70" s="5">
        <v>38910</v>
      </c>
      <c r="N70" s="6">
        <v>43865</v>
      </c>
      <c r="O70" s="6">
        <v>44196</v>
      </c>
      <c r="P70" s="1" t="s">
        <v>508</v>
      </c>
    </row>
    <row r="71" spans="1:16" x14ac:dyDescent="0.25">
      <c r="A71" s="4">
        <v>67</v>
      </c>
      <c r="B71" s="2" t="str">
        <f>HYPERLINK("https://my.zakupivli.pro/remote/dispatcher/state_purchase_view/15856119", "UA-2020-03-20-001095-b")</f>
        <v>UA-2020-03-20-001095-b</v>
      </c>
      <c r="C71" s="2" t="str">
        <f>HYPERLINK("https://my.zakupivli.pro/remote/dispatcher/state_purchase_lot_view/529534", "UA-2020-03-20-001095-b-L529534")</f>
        <v>UA-2020-03-20-001095-b-L529534</v>
      </c>
      <c r="D71" s="2" t="str">
        <f>HYPERLINK("https://my.zakupivli.pro/remote/dispatcher/state_contracting_view/4205280", "UA-2020-03-20-001095-b-b1")</f>
        <v>UA-2020-03-20-001095-b-b1</v>
      </c>
      <c r="E71" s="1" t="s">
        <v>258</v>
      </c>
      <c r="F71" s="1" t="s">
        <v>425</v>
      </c>
      <c r="G71" s="1" t="s">
        <v>379</v>
      </c>
      <c r="H71" s="1" t="s">
        <v>253</v>
      </c>
      <c r="I71" s="1" t="s">
        <v>330</v>
      </c>
      <c r="J71" s="1" t="s">
        <v>406</v>
      </c>
      <c r="K71" s="1" t="s">
        <v>146</v>
      </c>
      <c r="L71" s="1" t="s">
        <v>215</v>
      </c>
      <c r="M71" s="5">
        <v>694656</v>
      </c>
      <c r="N71" s="6">
        <v>43950</v>
      </c>
      <c r="O71" s="6">
        <v>44196</v>
      </c>
      <c r="P71" s="1" t="s">
        <v>509</v>
      </c>
    </row>
    <row r="72" spans="1:16" x14ac:dyDescent="0.25">
      <c r="A72" s="4">
        <v>68</v>
      </c>
      <c r="B72" s="2" t="str">
        <f>HYPERLINK("https://my.zakupivli.pro/remote/dispatcher/state_purchase_view/16727027", "UA-2020-05-18-005537-c")</f>
        <v>UA-2020-05-18-005537-c</v>
      </c>
      <c r="C72" s="2" t="s">
        <v>396</v>
      </c>
      <c r="D72" s="2" t="str">
        <f>HYPERLINK("https://my.zakupivli.pro/remote/dispatcher/state_contracting_view/4566710", "UA-2020-05-18-005537-c-b1")</f>
        <v>UA-2020-05-18-005537-c-b1</v>
      </c>
      <c r="E72" s="1" t="s">
        <v>51</v>
      </c>
      <c r="F72" s="1" t="s">
        <v>502</v>
      </c>
      <c r="G72" s="1" t="s">
        <v>511</v>
      </c>
      <c r="H72" s="1" t="s">
        <v>66</v>
      </c>
      <c r="I72" s="1" t="s">
        <v>446</v>
      </c>
      <c r="J72" s="1" t="s">
        <v>323</v>
      </c>
      <c r="K72" s="1" t="s">
        <v>147</v>
      </c>
      <c r="L72" s="1" t="s">
        <v>14</v>
      </c>
      <c r="M72" s="5">
        <v>1735</v>
      </c>
      <c r="N72" s="6">
        <v>43997</v>
      </c>
      <c r="O72" s="6">
        <v>44196</v>
      </c>
      <c r="P72" s="1" t="s">
        <v>508</v>
      </c>
    </row>
    <row r="73" spans="1:16" x14ac:dyDescent="0.25">
      <c r="A73" s="4">
        <v>69</v>
      </c>
      <c r="B73" s="2" t="str">
        <f>HYPERLINK("https://my.zakupivli.pro/remote/dispatcher/state_purchase_view/16943008", "UA-2020-05-29-005012-b")</f>
        <v>UA-2020-05-29-005012-b</v>
      </c>
      <c r="C73" s="2" t="s">
        <v>396</v>
      </c>
      <c r="D73" s="2" t="str">
        <f>HYPERLINK("https://my.zakupivli.pro/remote/dispatcher/state_contracting_view/4716556", "UA-2020-05-29-005012-b-c1")</f>
        <v>UA-2020-05-29-005012-b-c1</v>
      </c>
      <c r="E73" s="1" t="s">
        <v>272</v>
      </c>
      <c r="F73" s="1" t="s">
        <v>375</v>
      </c>
      <c r="G73" s="1" t="s">
        <v>376</v>
      </c>
      <c r="H73" s="1" t="s">
        <v>175</v>
      </c>
      <c r="I73" s="1" t="s">
        <v>446</v>
      </c>
      <c r="J73" s="1" t="s">
        <v>441</v>
      </c>
      <c r="K73" s="1" t="s">
        <v>199</v>
      </c>
      <c r="L73" s="1" t="s">
        <v>81</v>
      </c>
      <c r="M73" s="5">
        <v>18890</v>
      </c>
      <c r="N73" s="6">
        <v>44013</v>
      </c>
      <c r="O73" s="6">
        <v>44196</v>
      </c>
      <c r="P73" s="1" t="s">
        <v>508</v>
      </c>
    </row>
    <row r="74" spans="1:16" x14ac:dyDescent="0.25">
      <c r="A74" s="4">
        <v>70</v>
      </c>
      <c r="B74" s="2" t="str">
        <f>HYPERLINK("https://my.zakupivli.pro/remote/dispatcher/state_purchase_view/17955131", "UA-2020-07-17-004194-b")</f>
        <v>UA-2020-07-17-004194-b</v>
      </c>
      <c r="C74" s="2" t="s">
        <v>396</v>
      </c>
      <c r="D74" s="2" t="str">
        <f>HYPERLINK("https://my.zakupivli.pro/remote/dispatcher/state_contracting_view/4865062", "UA-2020-07-17-004194-b-b1")</f>
        <v>UA-2020-07-17-004194-b-b1</v>
      </c>
      <c r="E74" s="1" t="s">
        <v>305</v>
      </c>
      <c r="F74" s="1" t="s">
        <v>448</v>
      </c>
      <c r="G74" s="1" t="s">
        <v>449</v>
      </c>
      <c r="H74" s="1" t="s">
        <v>232</v>
      </c>
      <c r="I74" s="1" t="s">
        <v>346</v>
      </c>
      <c r="J74" s="1" t="s">
        <v>405</v>
      </c>
      <c r="K74" s="1" t="s">
        <v>156</v>
      </c>
      <c r="L74" s="1" t="s">
        <v>4</v>
      </c>
      <c r="M74" s="5">
        <v>849.28</v>
      </c>
      <c r="N74" s="6">
        <v>44027</v>
      </c>
      <c r="O74" s="6">
        <v>44196</v>
      </c>
      <c r="P74" s="1" t="s">
        <v>508</v>
      </c>
    </row>
    <row r="75" spans="1:16" x14ac:dyDescent="0.25">
      <c r="A75" s="4">
        <v>71</v>
      </c>
      <c r="B75" s="2" t="str">
        <f>HYPERLINK("https://my.zakupivli.pro/remote/dispatcher/state_purchase_view/18952299", "UA-2020-09-02-008307-b")</f>
        <v>UA-2020-09-02-008307-b</v>
      </c>
      <c r="C75" s="2" t="s">
        <v>396</v>
      </c>
      <c r="D75" s="2" t="str">
        <f>HYPERLINK("https://my.zakupivli.pro/remote/dispatcher/state_contracting_view/5642566", "UA-2020-09-02-008307-b-a1")</f>
        <v>UA-2020-09-02-008307-b-a1</v>
      </c>
      <c r="E75" s="1" t="s">
        <v>237</v>
      </c>
      <c r="F75" s="1" t="s">
        <v>497</v>
      </c>
      <c r="G75" s="1" t="s">
        <v>497</v>
      </c>
      <c r="H75" s="1" t="s">
        <v>34</v>
      </c>
      <c r="I75" s="1" t="s">
        <v>446</v>
      </c>
      <c r="J75" s="1" t="s">
        <v>485</v>
      </c>
      <c r="K75" s="1" t="s">
        <v>100</v>
      </c>
      <c r="L75" s="1" t="s">
        <v>85</v>
      </c>
      <c r="M75" s="5">
        <v>37000</v>
      </c>
      <c r="N75" s="6">
        <v>44098</v>
      </c>
      <c r="O75" s="6">
        <v>44196</v>
      </c>
      <c r="P75" s="1" t="s">
        <v>508</v>
      </c>
    </row>
    <row r="76" spans="1:16" x14ac:dyDescent="0.25">
      <c r="A76" s="4">
        <v>72</v>
      </c>
      <c r="B76" s="2" t="str">
        <f>HYPERLINK("https://my.zakupivli.pro/remote/dispatcher/state_purchase_view/19188303", "UA-2020-09-10-010484-b")</f>
        <v>UA-2020-09-10-010484-b</v>
      </c>
      <c r="C76" s="2" t="s">
        <v>396</v>
      </c>
      <c r="D76" s="2" t="str">
        <f>HYPERLINK("https://my.zakupivli.pro/remote/dispatcher/state_contracting_view/5642335", "UA-2020-09-10-010484-b-b1")</f>
        <v>UA-2020-09-10-010484-b-b1</v>
      </c>
      <c r="E76" s="1" t="s">
        <v>276</v>
      </c>
      <c r="F76" s="1" t="s">
        <v>392</v>
      </c>
      <c r="G76" s="1" t="s">
        <v>392</v>
      </c>
      <c r="H76" s="1" t="s">
        <v>250</v>
      </c>
      <c r="I76" s="1" t="s">
        <v>446</v>
      </c>
      <c r="J76" s="1" t="s">
        <v>489</v>
      </c>
      <c r="K76" s="1" t="s">
        <v>109</v>
      </c>
      <c r="L76" s="1" t="s">
        <v>84</v>
      </c>
      <c r="M76" s="5">
        <v>47500</v>
      </c>
      <c r="N76" s="6">
        <v>44099</v>
      </c>
      <c r="O76" s="6">
        <v>44196</v>
      </c>
      <c r="P76" s="1" t="s">
        <v>508</v>
      </c>
    </row>
    <row r="77" spans="1:16" x14ac:dyDescent="0.25">
      <c r="A77" s="4">
        <v>73</v>
      </c>
      <c r="B77" s="2" t="str">
        <f>HYPERLINK("https://my.zakupivli.pro/remote/dispatcher/state_purchase_view/18950649", "UA-2020-09-02-007760-b")</f>
        <v>UA-2020-09-02-007760-b</v>
      </c>
      <c r="C77" s="2" t="s">
        <v>396</v>
      </c>
      <c r="D77" s="2" t="str">
        <f>HYPERLINK("https://my.zakupivli.pro/remote/dispatcher/state_contracting_view/5629153", "UA-2020-09-02-007760-b-a1")</f>
        <v>UA-2020-09-02-007760-b-a1</v>
      </c>
      <c r="E77" s="1" t="s">
        <v>284</v>
      </c>
      <c r="F77" s="1" t="s">
        <v>364</v>
      </c>
      <c r="G77" s="1" t="s">
        <v>364</v>
      </c>
      <c r="H77" s="1" t="s">
        <v>36</v>
      </c>
      <c r="I77" s="1" t="s">
        <v>446</v>
      </c>
      <c r="J77" s="1" t="s">
        <v>487</v>
      </c>
      <c r="K77" s="1" t="s">
        <v>78</v>
      </c>
      <c r="L77" s="1" t="s">
        <v>82</v>
      </c>
      <c r="M77" s="5">
        <v>7399</v>
      </c>
      <c r="N77" s="6">
        <v>44097</v>
      </c>
      <c r="O77" s="6">
        <v>44196</v>
      </c>
      <c r="P77" s="1" t="s">
        <v>508</v>
      </c>
    </row>
    <row r="78" spans="1:16" x14ac:dyDescent="0.25">
      <c r="A78" s="4">
        <v>74</v>
      </c>
      <c r="B78" s="2" t="str">
        <f>HYPERLINK("https://my.zakupivli.pro/remote/dispatcher/state_purchase_view/19890305", "UA-2020-10-07-002332-a")</f>
        <v>UA-2020-10-07-002332-a</v>
      </c>
      <c r="C78" s="2" t="s">
        <v>396</v>
      </c>
      <c r="D78" s="2" t="str">
        <f>HYPERLINK("https://my.zakupivli.pro/remote/dispatcher/state_contracting_view/6056539", "UA-2020-10-07-002332-a-a1")</f>
        <v>UA-2020-10-07-002332-a-a1</v>
      </c>
      <c r="E78" s="1" t="s">
        <v>263</v>
      </c>
      <c r="F78" s="1" t="s">
        <v>436</v>
      </c>
      <c r="G78" s="1" t="s">
        <v>436</v>
      </c>
      <c r="H78" s="1" t="s">
        <v>25</v>
      </c>
      <c r="I78" s="1" t="s">
        <v>446</v>
      </c>
      <c r="J78" s="1" t="s">
        <v>477</v>
      </c>
      <c r="K78" s="1" t="s">
        <v>95</v>
      </c>
      <c r="L78" s="1" t="s">
        <v>105</v>
      </c>
      <c r="M78" s="5">
        <v>27252.5</v>
      </c>
      <c r="N78" s="6">
        <v>44130</v>
      </c>
      <c r="O78" s="6">
        <v>44196</v>
      </c>
      <c r="P78" s="1" t="s">
        <v>509</v>
      </c>
    </row>
    <row r="79" spans="1:16" x14ac:dyDescent="0.25">
      <c r="A79" s="4">
        <v>75</v>
      </c>
      <c r="B79" s="2" t="str">
        <f>HYPERLINK("https://my.zakupivli.pro/remote/dispatcher/state_purchase_view/19524616", "UA-2020-09-23-006168-b")</f>
        <v>UA-2020-09-23-006168-b</v>
      </c>
      <c r="C79" s="2" t="s">
        <v>396</v>
      </c>
      <c r="D79" s="2" t="str">
        <f>HYPERLINK("https://my.zakupivli.pro/remote/dispatcher/state_contracting_view/5604381", "UA-2020-09-23-006168-b-b1")</f>
        <v>UA-2020-09-23-006168-b-b1</v>
      </c>
      <c r="E79" s="1" t="s">
        <v>256</v>
      </c>
      <c r="F79" s="1" t="s">
        <v>390</v>
      </c>
      <c r="G79" s="1" t="s">
        <v>390</v>
      </c>
      <c r="H79" s="1" t="s">
        <v>150</v>
      </c>
      <c r="I79" s="1" t="s">
        <v>346</v>
      </c>
      <c r="J79" s="1" t="s">
        <v>467</v>
      </c>
      <c r="K79" s="1" t="s">
        <v>197</v>
      </c>
      <c r="L79" s="1" t="s">
        <v>77</v>
      </c>
      <c r="M79" s="5">
        <v>1032</v>
      </c>
      <c r="N79" s="6">
        <v>44096</v>
      </c>
      <c r="O79" s="6">
        <v>44196</v>
      </c>
      <c r="P79" s="1" t="s">
        <v>508</v>
      </c>
    </row>
    <row r="80" spans="1:16" x14ac:dyDescent="0.25">
      <c r="A80" s="4">
        <v>76</v>
      </c>
      <c r="B80" s="2" t="str">
        <f>HYPERLINK("https://my.zakupivli.pro/remote/dispatcher/state_purchase_view/20485745", "UA-2020-10-26-010704-a")</f>
        <v>UA-2020-10-26-010704-a</v>
      </c>
      <c r="C80" s="2" t="s">
        <v>396</v>
      </c>
      <c r="D80" s="2" t="str">
        <f>HYPERLINK("https://my.zakupivli.pro/remote/dispatcher/state_contracting_view/6252619", "UA-2020-10-26-010704-a-a1")</f>
        <v>UA-2020-10-26-010704-a-a1</v>
      </c>
      <c r="E80" s="1" t="s">
        <v>11</v>
      </c>
      <c r="F80" s="1" t="s">
        <v>420</v>
      </c>
      <c r="G80" s="1" t="s">
        <v>420</v>
      </c>
      <c r="H80" s="1" t="s">
        <v>230</v>
      </c>
      <c r="I80" s="1" t="s">
        <v>411</v>
      </c>
      <c r="J80" s="1" t="s">
        <v>339</v>
      </c>
      <c r="K80" s="1" t="s">
        <v>88</v>
      </c>
      <c r="L80" s="1" t="s">
        <v>9</v>
      </c>
      <c r="M80" s="5">
        <v>3000</v>
      </c>
      <c r="N80" s="6">
        <v>44144</v>
      </c>
      <c r="O80" s="6">
        <v>44196</v>
      </c>
      <c r="P80" s="1" t="s">
        <v>509</v>
      </c>
    </row>
    <row r="81" spans="1:16" x14ac:dyDescent="0.25">
      <c r="A81" s="4">
        <v>77</v>
      </c>
      <c r="B81" s="2" t="str">
        <f>HYPERLINK("https://my.zakupivli.pro/remote/dispatcher/state_purchase_view/20456094", "UA-2020-10-26-003476-a")</f>
        <v>UA-2020-10-26-003476-a</v>
      </c>
      <c r="C81" s="2" t="s">
        <v>396</v>
      </c>
      <c r="D81" s="2" t="str">
        <f>HYPERLINK("https://my.zakupivli.pro/remote/dispatcher/state_contracting_view/6454545", "UA-2020-10-26-003476-a-c1")</f>
        <v>UA-2020-10-26-003476-a-c1</v>
      </c>
      <c r="E81" s="1" t="s">
        <v>29</v>
      </c>
      <c r="F81" s="1" t="s">
        <v>265</v>
      </c>
      <c r="G81" s="1" t="s">
        <v>265</v>
      </c>
      <c r="H81" s="1" t="s">
        <v>137</v>
      </c>
      <c r="I81" s="1" t="s">
        <v>446</v>
      </c>
      <c r="J81" s="1" t="s">
        <v>314</v>
      </c>
      <c r="K81" s="1" t="s">
        <v>182</v>
      </c>
      <c r="L81" s="1" t="s">
        <v>111</v>
      </c>
      <c r="M81" s="5">
        <v>1650.6</v>
      </c>
      <c r="N81" s="6">
        <v>44154</v>
      </c>
      <c r="O81" s="6">
        <v>44196</v>
      </c>
      <c r="P81" s="1" t="s">
        <v>509</v>
      </c>
    </row>
    <row r="82" spans="1:16" x14ac:dyDescent="0.25">
      <c r="A82" s="4">
        <v>78</v>
      </c>
      <c r="B82" s="2" t="str">
        <f>HYPERLINK("https://my.zakupivli.pro/remote/dispatcher/state_purchase_view/21032527", "UA-2020-11-12-012317-c")</f>
        <v>UA-2020-11-12-012317-c</v>
      </c>
      <c r="C82" s="2" t="s">
        <v>396</v>
      </c>
      <c r="D82" s="2" t="str">
        <f>HYPERLINK("https://my.zakupivli.pro/remote/dispatcher/state_contracting_view/6604882", "UA-2020-11-12-012317-c-c1")</f>
        <v>UA-2020-11-12-012317-c-c1</v>
      </c>
      <c r="E82" s="1" t="s">
        <v>304</v>
      </c>
      <c r="F82" s="1" t="s">
        <v>325</v>
      </c>
      <c r="G82" s="1" t="s">
        <v>325</v>
      </c>
      <c r="H82" s="1" t="s">
        <v>60</v>
      </c>
      <c r="I82" s="1" t="s">
        <v>446</v>
      </c>
      <c r="J82" s="1" t="s">
        <v>491</v>
      </c>
      <c r="K82" s="1" t="s">
        <v>118</v>
      </c>
      <c r="L82" s="1" t="s">
        <v>117</v>
      </c>
      <c r="M82" s="5">
        <v>10000</v>
      </c>
      <c r="N82" s="6">
        <v>44166</v>
      </c>
      <c r="O82" s="6">
        <v>44196</v>
      </c>
      <c r="P82" s="1" t="s">
        <v>508</v>
      </c>
    </row>
    <row r="83" spans="1:16" x14ac:dyDescent="0.25">
      <c r="A83" s="4">
        <v>79</v>
      </c>
      <c r="B83" s="2" t="str">
        <f>HYPERLINK("https://my.zakupivli.pro/remote/dispatcher/state_purchase_view/19517521", "UA-2020-09-23-003696-b")</f>
        <v>UA-2020-09-23-003696-b</v>
      </c>
      <c r="C83" s="2" t="s">
        <v>396</v>
      </c>
      <c r="D83" s="2" t="str">
        <f>HYPERLINK("https://my.zakupivli.pro/remote/dispatcher/state_contracting_view/5798253", "UA-2020-09-23-003696-b-a1")</f>
        <v>UA-2020-09-23-003696-b-a1</v>
      </c>
      <c r="E83" s="1" t="s">
        <v>229</v>
      </c>
      <c r="F83" s="1" t="s">
        <v>395</v>
      </c>
      <c r="G83" s="1" t="s">
        <v>394</v>
      </c>
      <c r="H83" s="1" t="s">
        <v>180</v>
      </c>
      <c r="I83" s="1" t="s">
        <v>446</v>
      </c>
      <c r="J83" s="1" t="s">
        <v>485</v>
      </c>
      <c r="K83" s="1" t="s">
        <v>100</v>
      </c>
      <c r="L83" s="1" t="s">
        <v>97</v>
      </c>
      <c r="M83" s="5">
        <v>5400</v>
      </c>
      <c r="N83" s="6">
        <v>44112</v>
      </c>
      <c r="O83" s="6">
        <v>44196</v>
      </c>
      <c r="P83" s="1" t="s">
        <v>508</v>
      </c>
    </row>
    <row r="84" spans="1:16" x14ac:dyDescent="0.25">
      <c r="A84" s="4">
        <v>80</v>
      </c>
      <c r="B84" s="2" t="str">
        <f>HYPERLINK("https://my.zakupivli.pro/remote/dispatcher/state_purchase_view/20202903", "UA-2020-10-19-002433-c")</f>
        <v>UA-2020-10-19-002433-c</v>
      </c>
      <c r="C84" s="2" t="s">
        <v>396</v>
      </c>
      <c r="D84" s="2" t="str">
        <f>HYPERLINK("https://my.zakupivli.pro/remote/dispatcher/state_contracting_view/5924601", "UA-2020-10-19-002433-c-c1")</f>
        <v>UA-2020-10-19-002433-c-c1</v>
      </c>
      <c r="E84" s="1" t="s">
        <v>247</v>
      </c>
      <c r="F84" s="1" t="s">
        <v>400</v>
      </c>
      <c r="G84" s="1" t="s">
        <v>400</v>
      </c>
      <c r="H84" s="1" t="s">
        <v>177</v>
      </c>
      <c r="I84" s="1" t="s">
        <v>346</v>
      </c>
      <c r="J84" s="1" t="s">
        <v>356</v>
      </c>
      <c r="K84" s="1" t="s">
        <v>93</v>
      </c>
      <c r="L84" s="1" t="s">
        <v>102</v>
      </c>
      <c r="M84" s="5">
        <v>35500</v>
      </c>
      <c r="N84" s="6">
        <v>44123</v>
      </c>
      <c r="O84" s="6">
        <v>44196</v>
      </c>
      <c r="P84" s="1" t="s">
        <v>508</v>
      </c>
    </row>
    <row r="85" spans="1:16" x14ac:dyDescent="0.25">
      <c r="A85" s="4">
        <v>81</v>
      </c>
      <c r="B85" s="2" t="str">
        <f>HYPERLINK("https://my.zakupivli.pro/remote/dispatcher/state_purchase_view/20384153", "UA-2020-10-22-011459-a")</f>
        <v>UA-2020-10-22-011459-a</v>
      </c>
      <c r="C85" s="2" t="s">
        <v>396</v>
      </c>
      <c r="D85" s="2" t="str">
        <f>HYPERLINK("https://my.zakupivli.pro/remote/dispatcher/state_contracting_view/6248488", "UA-2020-10-22-011459-a-c1")</f>
        <v>UA-2020-10-22-011459-a-c1</v>
      </c>
      <c r="E85" s="1" t="s">
        <v>208</v>
      </c>
      <c r="F85" s="1" t="s">
        <v>373</v>
      </c>
      <c r="G85" s="1" t="s">
        <v>373</v>
      </c>
      <c r="H85" s="1" t="s">
        <v>134</v>
      </c>
      <c r="I85" s="1" t="s">
        <v>446</v>
      </c>
      <c r="J85" s="1" t="s">
        <v>314</v>
      </c>
      <c r="K85" s="1" t="s">
        <v>182</v>
      </c>
      <c r="L85" s="1" t="s">
        <v>106</v>
      </c>
      <c r="M85" s="5">
        <v>1584</v>
      </c>
      <c r="N85" s="6">
        <v>44144</v>
      </c>
      <c r="O85" s="6">
        <v>44196</v>
      </c>
      <c r="P85" s="1" t="s">
        <v>509</v>
      </c>
    </row>
    <row r="86" spans="1:16" x14ac:dyDescent="0.25">
      <c r="A86" s="4">
        <v>82</v>
      </c>
      <c r="B86" s="2" t="str">
        <f>HYPERLINK("https://my.zakupivli.pro/remote/dispatcher/state_purchase_view/18953138", "UA-2020-09-02-008639-b")</f>
        <v>UA-2020-09-02-008639-b</v>
      </c>
      <c r="C86" s="2" t="s">
        <v>396</v>
      </c>
      <c r="D86" s="2" t="str">
        <f>HYPERLINK("https://my.zakupivli.pro/remote/dispatcher/state_contracting_view/5560431", "UA-2020-09-02-008639-b-a1")</f>
        <v>UA-2020-09-02-008639-b-a1</v>
      </c>
      <c r="E86" s="1" t="s">
        <v>127</v>
      </c>
      <c r="F86" s="1" t="s">
        <v>500</v>
      </c>
      <c r="G86" s="1" t="s">
        <v>500</v>
      </c>
      <c r="H86" s="1" t="s">
        <v>179</v>
      </c>
      <c r="I86" s="1" t="s">
        <v>446</v>
      </c>
      <c r="J86" s="1" t="s">
        <v>473</v>
      </c>
      <c r="K86" s="1" t="s">
        <v>174</v>
      </c>
      <c r="L86" s="1" t="s">
        <v>73</v>
      </c>
      <c r="M86" s="5">
        <v>23940</v>
      </c>
      <c r="N86" s="6">
        <v>44092</v>
      </c>
      <c r="O86" s="6">
        <v>44196</v>
      </c>
      <c r="P86" s="1" t="s">
        <v>509</v>
      </c>
    </row>
    <row r="87" spans="1:16" x14ac:dyDescent="0.25">
      <c r="A87" s="4">
        <v>83</v>
      </c>
      <c r="B87" s="2" t="str">
        <f>HYPERLINK("https://my.zakupivli.pro/remote/dispatcher/state_purchase_view/19070173", "UA-2020-09-07-008873-b")</f>
        <v>UA-2020-09-07-008873-b</v>
      </c>
      <c r="C87" s="2" t="s">
        <v>396</v>
      </c>
      <c r="D87" s="2" t="str">
        <f>HYPERLINK("https://my.zakupivli.pro/remote/dispatcher/state_contracting_view/5389431", "UA-2020-09-07-008873-b-b1")</f>
        <v>UA-2020-09-07-008873-b-b1</v>
      </c>
      <c r="E87" s="1" t="s">
        <v>16</v>
      </c>
      <c r="F87" s="1" t="s">
        <v>365</v>
      </c>
      <c r="G87" s="1" t="s">
        <v>365</v>
      </c>
      <c r="H87" s="1" t="s">
        <v>80</v>
      </c>
      <c r="I87" s="1" t="s">
        <v>346</v>
      </c>
      <c r="J87" s="1" t="s">
        <v>464</v>
      </c>
      <c r="K87" s="1" t="s">
        <v>151</v>
      </c>
      <c r="L87" s="1" t="s">
        <v>54</v>
      </c>
      <c r="M87" s="5">
        <v>1595.04</v>
      </c>
      <c r="N87" s="6">
        <v>44077</v>
      </c>
      <c r="O87" s="6">
        <v>44196</v>
      </c>
      <c r="P87" s="1" t="s">
        <v>508</v>
      </c>
    </row>
    <row r="88" spans="1:16" x14ac:dyDescent="0.25">
      <c r="A88" s="4">
        <v>84</v>
      </c>
      <c r="B88" s="2" t="str">
        <f>HYPERLINK("https://my.zakupivli.pro/remote/dispatcher/state_purchase_view/19064612", "UA-2020-09-07-007357-b")</f>
        <v>UA-2020-09-07-007357-b</v>
      </c>
      <c r="C88" s="2" t="s">
        <v>396</v>
      </c>
      <c r="D88" s="2" t="str">
        <f>HYPERLINK("https://my.zakupivli.pro/remote/dispatcher/state_contracting_view/5386743", "UA-2020-09-07-007357-b-b1")</f>
        <v>UA-2020-09-07-007357-b-b1</v>
      </c>
      <c r="E88" s="1" t="s">
        <v>289</v>
      </c>
      <c r="F88" s="1" t="s">
        <v>332</v>
      </c>
      <c r="G88" s="1" t="s">
        <v>333</v>
      </c>
      <c r="H88" s="1" t="s">
        <v>186</v>
      </c>
      <c r="I88" s="1" t="s">
        <v>346</v>
      </c>
      <c r="J88" s="1" t="s">
        <v>464</v>
      </c>
      <c r="K88" s="1" t="s">
        <v>151</v>
      </c>
      <c r="L88" s="1" t="s">
        <v>45</v>
      </c>
      <c r="M88" s="5">
        <v>276</v>
      </c>
      <c r="N88" s="6">
        <v>44077</v>
      </c>
      <c r="O88" s="6">
        <v>44196</v>
      </c>
      <c r="P88" s="1" t="s">
        <v>508</v>
      </c>
    </row>
    <row r="89" spans="1:16" x14ac:dyDescent="0.25">
      <c r="A89" s="4">
        <v>85</v>
      </c>
      <c r="B89" s="2" t="str">
        <f>HYPERLINK("https://my.zakupivli.pro/remote/dispatcher/state_purchase_view/19316504", "UA-2020-09-16-003998-a")</f>
        <v>UA-2020-09-16-003998-a</v>
      </c>
      <c r="C89" s="2" t="s">
        <v>396</v>
      </c>
      <c r="D89" s="2" t="str">
        <f>HYPERLINK("https://my.zakupivli.pro/remote/dispatcher/state_contracting_view/5507248", "UA-2020-09-16-003998-a-a1")</f>
        <v>UA-2020-09-16-003998-a-a1</v>
      </c>
      <c r="E89" s="1" t="s">
        <v>297</v>
      </c>
      <c r="F89" s="1" t="s">
        <v>362</v>
      </c>
      <c r="G89" s="1" t="s">
        <v>363</v>
      </c>
      <c r="H89" s="1" t="s">
        <v>7</v>
      </c>
      <c r="I89" s="1" t="s">
        <v>346</v>
      </c>
      <c r="J89" s="1" t="s">
        <v>442</v>
      </c>
      <c r="K89" s="1" t="s">
        <v>69</v>
      </c>
      <c r="L89" s="1" t="s">
        <v>67</v>
      </c>
      <c r="M89" s="5">
        <v>500</v>
      </c>
      <c r="N89" s="6">
        <v>44090</v>
      </c>
      <c r="O89" s="6">
        <v>44196</v>
      </c>
      <c r="P89" s="1" t="s">
        <v>508</v>
      </c>
    </row>
    <row r="90" spans="1:16" x14ac:dyDescent="0.25">
      <c r="A90" s="4">
        <v>86</v>
      </c>
      <c r="B90" s="2" t="str">
        <f>HYPERLINK("https://my.zakupivli.pro/remote/dispatcher/state_purchase_view/14420160", "UA-2020-01-10-000771-c")</f>
        <v>UA-2020-01-10-000771-c</v>
      </c>
      <c r="C90" s="2" t="s">
        <v>396</v>
      </c>
      <c r="D90" s="2" t="str">
        <f>HYPERLINK("https://my.zakupivli.pro/remote/dispatcher/state_contracting_view/3748015", "UA-2020-01-10-000771-c-c1")</f>
        <v>UA-2020-01-10-000771-c-c1</v>
      </c>
      <c r="E90" s="1" t="s">
        <v>269</v>
      </c>
      <c r="F90" s="1" t="s">
        <v>393</v>
      </c>
      <c r="G90" s="1" t="s">
        <v>426</v>
      </c>
      <c r="H90" s="1" t="s">
        <v>231</v>
      </c>
      <c r="I90" s="1" t="s">
        <v>446</v>
      </c>
      <c r="J90" s="1" t="s">
        <v>476</v>
      </c>
      <c r="K90" s="1" t="s">
        <v>57</v>
      </c>
      <c r="L90" s="1" t="s">
        <v>15</v>
      </c>
      <c r="M90" s="5">
        <v>30000</v>
      </c>
      <c r="N90" s="6">
        <v>43864</v>
      </c>
      <c r="O90" s="6">
        <v>44196</v>
      </c>
      <c r="P90" s="1" t="s">
        <v>508</v>
      </c>
    </row>
    <row r="91" spans="1:16" x14ac:dyDescent="0.25">
      <c r="A91" s="4">
        <v>87</v>
      </c>
      <c r="B91" s="2" t="str">
        <f>HYPERLINK("https://my.zakupivli.pro/remote/dispatcher/state_purchase_view/14228212", "UA-2019-12-23-000734-b")</f>
        <v>UA-2019-12-23-000734-b</v>
      </c>
      <c r="C91" s="2" t="s">
        <v>396</v>
      </c>
      <c r="D91" s="2" t="str">
        <f>HYPERLINK("https://my.zakupivli.pro/remote/dispatcher/state_contracting_view/3902328", "UA-2019-12-23-000734-b-c1")</f>
        <v>UA-2019-12-23-000734-b-c1</v>
      </c>
      <c r="E91" s="1" t="s">
        <v>271</v>
      </c>
      <c r="F91" s="1" t="s">
        <v>423</v>
      </c>
      <c r="G91" s="1" t="s">
        <v>403</v>
      </c>
      <c r="H91" s="1" t="s">
        <v>242</v>
      </c>
      <c r="I91" s="1" t="s">
        <v>446</v>
      </c>
      <c r="J91" s="1" t="s">
        <v>388</v>
      </c>
      <c r="K91" s="1" t="s">
        <v>171</v>
      </c>
      <c r="L91" s="1" t="s">
        <v>168</v>
      </c>
      <c r="M91" s="5">
        <v>6000</v>
      </c>
      <c r="N91" s="6">
        <v>43887</v>
      </c>
      <c r="O91" s="6">
        <v>44196</v>
      </c>
      <c r="P91" s="1" t="s">
        <v>508</v>
      </c>
    </row>
    <row r="92" spans="1:16" x14ac:dyDescent="0.25">
      <c r="A92" s="4">
        <v>88</v>
      </c>
      <c r="B92" s="2" t="str">
        <f>HYPERLINK("https://my.zakupivli.pro/remote/dispatcher/state_purchase_view/16723479", "UA-2020-05-18-004620-c")</f>
        <v>UA-2020-05-18-004620-c</v>
      </c>
      <c r="C92" s="2" t="s">
        <v>396</v>
      </c>
      <c r="D92" s="2" t="str">
        <f>HYPERLINK("https://my.zakupivli.pro/remote/dispatcher/state_contracting_view/4297625", "UA-2020-05-18-004620-c-c1")</f>
        <v>UA-2020-05-18-004620-c-c1</v>
      </c>
      <c r="E92" s="1" t="s">
        <v>259</v>
      </c>
      <c r="F92" s="1" t="s">
        <v>347</v>
      </c>
      <c r="G92" s="1" t="s">
        <v>348</v>
      </c>
      <c r="H92" s="1" t="s">
        <v>187</v>
      </c>
      <c r="I92" s="1" t="s">
        <v>346</v>
      </c>
      <c r="J92" s="1" t="s">
        <v>461</v>
      </c>
      <c r="K92" s="1" t="s">
        <v>182</v>
      </c>
      <c r="L92" s="1" t="s">
        <v>235</v>
      </c>
      <c r="M92" s="5">
        <v>758.49</v>
      </c>
      <c r="N92" s="6">
        <v>43965</v>
      </c>
      <c r="O92" s="6">
        <v>44196</v>
      </c>
      <c r="P92" s="1" t="s">
        <v>508</v>
      </c>
    </row>
    <row r="93" spans="1:16" x14ac:dyDescent="0.25">
      <c r="A93" s="4">
        <v>89</v>
      </c>
      <c r="B93" s="2" t="str">
        <f>HYPERLINK("https://my.zakupivli.pro/remote/dispatcher/state_purchase_view/16721665", "UA-2020-05-18-004166-c")</f>
        <v>UA-2020-05-18-004166-c</v>
      </c>
      <c r="C93" s="2" t="s">
        <v>396</v>
      </c>
      <c r="D93" s="2" t="str">
        <f>HYPERLINK("https://my.zakupivli.pro/remote/dispatcher/state_contracting_view/4296866", "UA-2020-05-18-004166-c-c1")</f>
        <v>UA-2020-05-18-004166-c-c1</v>
      </c>
      <c r="E93" s="1" t="s">
        <v>291</v>
      </c>
      <c r="F93" s="1" t="s">
        <v>438</v>
      </c>
      <c r="G93" s="1" t="s">
        <v>439</v>
      </c>
      <c r="H93" s="1" t="s">
        <v>35</v>
      </c>
      <c r="I93" s="1" t="s">
        <v>346</v>
      </c>
      <c r="J93" s="1" t="s">
        <v>461</v>
      </c>
      <c r="K93" s="1" t="s">
        <v>182</v>
      </c>
      <c r="L93" s="1" t="s">
        <v>235</v>
      </c>
      <c r="M93" s="5">
        <v>308.16000000000003</v>
      </c>
      <c r="N93" s="6">
        <v>43965</v>
      </c>
      <c r="O93" s="6">
        <v>44196</v>
      </c>
      <c r="P93" s="1" t="s">
        <v>508</v>
      </c>
    </row>
    <row r="94" spans="1:16" x14ac:dyDescent="0.25">
      <c r="A94" s="4">
        <v>90</v>
      </c>
      <c r="B94" s="2" t="str">
        <f>HYPERLINK("https://my.zakupivli.pro/remote/dispatcher/state_purchase_view/18303187", "UA-2020-08-04-005894-a")</f>
        <v>UA-2020-08-04-005894-a</v>
      </c>
      <c r="C94" s="2" t="s">
        <v>396</v>
      </c>
      <c r="D94" s="2" t="str">
        <f>HYPERLINK("https://my.zakupivli.pro/remote/dispatcher/state_contracting_view/5222654", "UA-2020-08-04-005894-a-a1")</f>
        <v>UA-2020-08-04-005894-a-a1</v>
      </c>
      <c r="E94" s="1" t="s">
        <v>292</v>
      </c>
      <c r="F94" s="1" t="s">
        <v>391</v>
      </c>
      <c r="G94" s="1" t="s">
        <v>391</v>
      </c>
      <c r="H94" s="1" t="s">
        <v>173</v>
      </c>
      <c r="I94" s="1" t="s">
        <v>446</v>
      </c>
      <c r="J94" s="1" t="s">
        <v>357</v>
      </c>
      <c r="K94" s="1" t="s">
        <v>99</v>
      </c>
      <c r="L94" s="1" t="s">
        <v>26</v>
      </c>
      <c r="M94" s="5">
        <v>161780</v>
      </c>
      <c r="N94" s="6">
        <v>44064</v>
      </c>
      <c r="O94" s="6">
        <v>44196</v>
      </c>
      <c r="P94" s="1" t="s">
        <v>509</v>
      </c>
    </row>
    <row r="95" spans="1:16" x14ac:dyDescent="0.25">
      <c r="A95" s="4">
        <v>91</v>
      </c>
      <c r="B95" s="2" t="str">
        <f>HYPERLINK("https://my.zakupivli.pro/remote/dispatcher/state_purchase_view/18110101", "UA-2020-07-24-007999-b")</f>
        <v>UA-2020-07-24-007999-b</v>
      </c>
      <c r="C95" s="2" t="s">
        <v>396</v>
      </c>
      <c r="D95" s="2" t="str">
        <f>HYPERLINK("https://my.zakupivli.pro/remote/dispatcher/state_contracting_view/5230683", "UA-2020-07-24-007999-b-a1")</f>
        <v>UA-2020-07-24-007999-b-a1</v>
      </c>
      <c r="E95" s="1" t="s">
        <v>270</v>
      </c>
      <c r="F95" s="1" t="s">
        <v>351</v>
      </c>
      <c r="G95" s="1" t="s">
        <v>351</v>
      </c>
      <c r="H95" s="1" t="s">
        <v>204</v>
      </c>
      <c r="I95" s="1" t="s">
        <v>446</v>
      </c>
      <c r="J95" s="1" t="s">
        <v>322</v>
      </c>
      <c r="K95" s="1" t="s">
        <v>152</v>
      </c>
      <c r="L95" s="1" t="s">
        <v>27</v>
      </c>
      <c r="M95" s="5">
        <v>15162</v>
      </c>
      <c r="N95" s="6">
        <v>44064</v>
      </c>
      <c r="O95" s="6">
        <v>44196</v>
      </c>
      <c r="P95" s="1" t="s">
        <v>508</v>
      </c>
    </row>
    <row r="96" spans="1:16" x14ac:dyDescent="0.25">
      <c r="A96" s="4">
        <v>92</v>
      </c>
      <c r="B96" s="2" t="str">
        <f>HYPERLINK("https://my.zakupivli.pro/remote/dispatcher/state_purchase_view/17185074", "UA-2020-06-11-004492-c")</f>
        <v>UA-2020-06-11-004492-c</v>
      </c>
      <c r="C96" s="2" t="s">
        <v>396</v>
      </c>
      <c r="D96" s="2" t="str">
        <f>HYPERLINK("https://my.zakupivli.pro/remote/dispatcher/state_contracting_view/4509400", "UA-2020-06-11-004492-c-c1")</f>
        <v>UA-2020-06-11-004492-c-c1</v>
      </c>
      <c r="E96" s="1" t="s">
        <v>252</v>
      </c>
      <c r="F96" s="1" t="s">
        <v>324</v>
      </c>
      <c r="G96" s="1" t="s">
        <v>324</v>
      </c>
      <c r="H96" s="1" t="s">
        <v>206</v>
      </c>
      <c r="I96" s="1" t="s">
        <v>346</v>
      </c>
      <c r="J96" s="1" t="s">
        <v>463</v>
      </c>
      <c r="K96" s="1" t="s">
        <v>193</v>
      </c>
      <c r="L96" s="1" t="s">
        <v>10</v>
      </c>
      <c r="M96" s="5">
        <v>2847.83</v>
      </c>
      <c r="N96" s="6">
        <v>43991</v>
      </c>
      <c r="O96" s="6">
        <v>44196</v>
      </c>
      <c r="P96" s="1" t="s">
        <v>508</v>
      </c>
    </row>
    <row r="97" spans="1:16" x14ac:dyDescent="0.25">
      <c r="A97" s="4">
        <v>93</v>
      </c>
      <c r="B97" s="2" t="str">
        <f>HYPERLINK("https://my.zakupivli.pro/remote/dispatcher/state_purchase_view/17551675", "UA-2020-06-30-001738-a")</f>
        <v>UA-2020-06-30-001738-a</v>
      </c>
      <c r="C97" s="2" t="str">
        <f>HYPERLINK("https://my.zakupivli.pro/remote/dispatcher/state_purchase_lot_view/552074", "UA-2020-06-30-001738-a-L552074")</f>
        <v>UA-2020-06-30-001738-a-L552074</v>
      </c>
      <c r="D97" s="2" t="str">
        <f>HYPERLINK("https://my.zakupivli.pro/remote/dispatcher/state_contracting_view/4964195", "UA-2020-06-30-001738-a-c2")</f>
        <v>UA-2020-06-30-001738-a-c2</v>
      </c>
      <c r="E97" s="1" t="s">
        <v>126</v>
      </c>
      <c r="F97" s="1" t="s">
        <v>369</v>
      </c>
      <c r="G97" s="1" t="s">
        <v>371</v>
      </c>
      <c r="H97" s="1" t="s">
        <v>136</v>
      </c>
      <c r="I97" s="1" t="s">
        <v>446</v>
      </c>
      <c r="J97" s="1" t="s">
        <v>452</v>
      </c>
      <c r="K97" s="1" t="s">
        <v>197</v>
      </c>
      <c r="L97" s="1" t="s">
        <v>149</v>
      </c>
      <c r="M97" s="5">
        <v>31800</v>
      </c>
      <c r="N97" s="6">
        <v>44039</v>
      </c>
      <c r="O97" s="6">
        <v>44196</v>
      </c>
      <c r="P97" s="1" t="s">
        <v>509</v>
      </c>
    </row>
    <row r="98" spans="1:16" x14ac:dyDescent="0.25">
      <c r="A98" s="4">
        <v>94</v>
      </c>
      <c r="B98" s="2" t="str">
        <f>HYPERLINK("https://my.zakupivli.pro/remote/dispatcher/state_purchase_view/19832717", "UA-2020-10-05-008349-a")</f>
        <v>UA-2020-10-05-008349-a</v>
      </c>
      <c r="C98" s="2" t="s">
        <v>396</v>
      </c>
      <c r="D98" s="2" t="str">
        <f>HYPERLINK("https://my.zakupivli.pro/remote/dispatcher/state_contracting_view/5749578", "UA-2020-10-05-008349-a-a1")</f>
        <v>UA-2020-10-05-008349-a-a1</v>
      </c>
      <c r="E98" s="1" t="s">
        <v>281</v>
      </c>
      <c r="F98" s="1" t="s">
        <v>377</v>
      </c>
      <c r="G98" s="1" t="s">
        <v>377</v>
      </c>
      <c r="H98" s="1" t="s">
        <v>175</v>
      </c>
      <c r="I98" s="1" t="s">
        <v>346</v>
      </c>
      <c r="J98" s="1" t="s">
        <v>466</v>
      </c>
      <c r="K98" s="1" t="s">
        <v>140</v>
      </c>
      <c r="L98" s="1" t="s">
        <v>94</v>
      </c>
      <c r="M98" s="5">
        <v>6000</v>
      </c>
      <c r="N98" s="6">
        <v>44109</v>
      </c>
      <c r="O98" s="6">
        <v>44135</v>
      </c>
      <c r="P98" s="1" t="s">
        <v>508</v>
      </c>
    </row>
    <row r="99" spans="1:16" x14ac:dyDescent="0.25">
      <c r="A99" s="1"/>
    </row>
  </sheetData>
  <autoFilter ref="A4:P98"/>
  <hyperlinks>
    <hyperlink ref="A2" r:id="rId1" display="mailto:report-feedback@zakupivli.pro"/>
    <hyperlink ref="B5" r:id="rId2" display="https://my.zakupivli.pro/remote/dispatcher/state_purchase_view/16620860"/>
    <hyperlink ref="D5" r:id="rId3" display="https://my.zakupivli.pro/remote/dispatcher/state_contracting_view/4254241"/>
    <hyperlink ref="B6" r:id="rId4" display="https://my.zakupivli.pro/remote/dispatcher/state_purchase_view/17400181"/>
    <hyperlink ref="D6" r:id="rId5" display="https://my.zakupivli.pro/remote/dispatcher/state_contracting_view/4853481"/>
    <hyperlink ref="B7" r:id="rId6" display="https://my.zakupivli.pro/remote/dispatcher/state_purchase_view/17551675"/>
    <hyperlink ref="C7" r:id="rId7" display="https://my.zakupivli.pro/remote/dispatcher/state_purchase_lot_view/552073"/>
    <hyperlink ref="D7" r:id="rId8" display="https://my.zakupivli.pro/remote/dispatcher/state_contracting_view/4963866"/>
    <hyperlink ref="B8" r:id="rId9" display="https://my.zakupivli.pro/remote/dispatcher/state_purchase_view/14526430"/>
    <hyperlink ref="D8" r:id="rId10" display="https://my.zakupivli.pro/remote/dispatcher/state_contracting_view/3902042"/>
    <hyperlink ref="B9" r:id="rId11" display="https://my.zakupivli.pro/remote/dispatcher/state_purchase_view/16591597"/>
    <hyperlink ref="D9" r:id="rId12" display="https://my.zakupivli.pro/remote/dispatcher/state_contracting_view/4397317"/>
    <hyperlink ref="B10" r:id="rId13" display="https://my.zakupivli.pro/remote/dispatcher/state_purchase_view/18869779"/>
    <hyperlink ref="C10" r:id="rId14" display="https://my.zakupivli.pro/remote/dispatcher/state_purchase_lot_view/566392"/>
    <hyperlink ref="D10" r:id="rId15" display="https://my.zakupivli.pro/remote/dispatcher/state_contracting_view/5564220"/>
    <hyperlink ref="B11" r:id="rId16" display="https://my.zakupivli.pro/remote/dispatcher/state_purchase_view/19066279"/>
    <hyperlink ref="D11" r:id="rId17" display="https://my.zakupivli.pro/remote/dispatcher/state_contracting_view/5387932"/>
    <hyperlink ref="B12" r:id="rId18" display="https://my.zakupivli.pro/remote/dispatcher/state_purchase_view/20665816"/>
    <hyperlink ref="D12" r:id="rId19" display="https://my.zakupivli.pro/remote/dispatcher/state_contracting_view/6413972"/>
    <hyperlink ref="B13" r:id="rId20" display="https://my.zakupivli.pro/remote/dispatcher/state_purchase_view/21755246"/>
    <hyperlink ref="D13" r:id="rId21" display="https://my.zakupivli.pro/remote/dispatcher/state_contracting_view/6660437"/>
    <hyperlink ref="B14" r:id="rId22" display="https://my.zakupivli.pro/remote/dispatcher/state_purchase_view/17280609"/>
    <hyperlink ref="D14" r:id="rId23" display="https://my.zakupivli.pro/remote/dispatcher/state_contracting_view/4745795"/>
    <hyperlink ref="B15" r:id="rId24" display="https://my.zakupivli.pro/remote/dispatcher/state_purchase_view/14745300"/>
    <hyperlink ref="D15" r:id="rId25" display="https://my.zakupivli.pro/remote/dispatcher/state_contracting_view/3724443"/>
    <hyperlink ref="B16" r:id="rId26" display="https://my.zakupivli.pro/remote/dispatcher/state_purchase_view/19067576"/>
    <hyperlink ref="D16" r:id="rId27" display="https://my.zakupivli.pro/remote/dispatcher/state_contracting_view/5388131"/>
    <hyperlink ref="B17" r:id="rId28" display="https://my.zakupivli.pro/remote/dispatcher/state_purchase_view/19069479"/>
    <hyperlink ref="D17" r:id="rId29" display="https://my.zakupivli.pro/remote/dispatcher/state_contracting_view/5389269"/>
    <hyperlink ref="B18" r:id="rId30" display="https://my.zakupivli.pro/remote/dispatcher/state_purchase_view/18889970"/>
    <hyperlink ref="D18" r:id="rId31" display="https://my.zakupivli.pro/remote/dispatcher/state_contracting_view/5304368"/>
    <hyperlink ref="B19" r:id="rId32" display="https://my.zakupivli.pro/remote/dispatcher/state_purchase_view/18785897"/>
    <hyperlink ref="D19" r:id="rId33" display="https://my.zakupivli.pro/remote/dispatcher/state_contracting_view/5257976"/>
    <hyperlink ref="B20" r:id="rId34" display="https://my.zakupivli.pro/remote/dispatcher/state_purchase_view/16719582"/>
    <hyperlink ref="D20" r:id="rId35" display="https://my.zakupivli.pro/remote/dispatcher/state_contracting_view/4296313"/>
    <hyperlink ref="B21" r:id="rId36" display="https://my.zakupivli.pro/remote/dispatcher/state_purchase_view/17015936"/>
    <hyperlink ref="D21" r:id="rId37" display="https://my.zakupivli.pro/remote/dispatcher/state_contracting_view/4431019"/>
    <hyperlink ref="B22" r:id="rId38" display="https://my.zakupivli.pro/remote/dispatcher/state_purchase_view/16666871"/>
    <hyperlink ref="D22" r:id="rId39" display="https://my.zakupivli.pro/remote/dispatcher/state_contracting_view/4562076"/>
    <hyperlink ref="B23" r:id="rId40" display="https://my.zakupivli.pro/remote/dispatcher/state_purchase_view/19837546"/>
    <hyperlink ref="D23" r:id="rId41" display="https://my.zakupivli.pro/remote/dispatcher/state_contracting_view/5751606"/>
    <hyperlink ref="B24" r:id="rId42" display="https://my.zakupivli.pro/remote/dispatcher/state_purchase_view/19312598"/>
    <hyperlink ref="D24" r:id="rId43" display="https://my.zakupivli.pro/remote/dispatcher/state_contracting_view/5505707"/>
    <hyperlink ref="B25" r:id="rId44" display="https://my.zakupivli.pro/remote/dispatcher/state_purchase_view/21161749"/>
    <hyperlink ref="D25" r:id="rId45" display="https://my.zakupivli.pro/remote/dispatcher/state_contracting_view/6383786"/>
    <hyperlink ref="B26" r:id="rId46" display="https://my.zakupivli.pro/remote/dispatcher/state_purchase_view/22007894"/>
    <hyperlink ref="D26" r:id="rId47" display="https://my.zakupivli.pro/remote/dispatcher/state_contracting_view/6792741"/>
    <hyperlink ref="B27" r:id="rId48" display="https://my.zakupivli.pro/remote/dispatcher/state_purchase_view/18020821"/>
    <hyperlink ref="D27" r:id="rId49" display="https://my.zakupivli.pro/remote/dispatcher/state_contracting_view/5300916"/>
    <hyperlink ref="B28" r:id="rId50" display="https://my.zakupivli.pro/remote/dispatcher/state_purchase_view/18408174"/>
    <hyperlink ref="D28" r:id="rId51" display="https://my.zakupivli.pro/remote/dispatcher/state_contracting_view/5282900"/>
    <hyperlink ref="B29" r:id="rId52" display="https://my.zakupivli.pro/remote/dispatcher/state_purchase_view/16720948"/>
    <hyperlink ref="D29" r:id="rId53" display="https://my.zakupivli.pro/remote/dispatcher/state_contracting_view/4296492"/>
    <hyperlink ref="B30" r:id="rId54" display="https://my.zakupivli.pro/remote/dispatcher/state_purchase_view/16690813"/>
    <hyperlink ref="D30" r:id="rId55" display="https://my.zakupivli.pro/remote/dispatcher/state_contracting_view/4282794"/>
    <hyperlink ref="B31" r:id="rId56" display="https://my.zakupivli.pro/remote/dispatcher/state_purchase_view/16379574"/>
    <hyperlink ref="D31" r:id="rId57" display="https://my.zakupivli.pro/remote/dispatcher/state_contracting_view/4330994"/>
    <hyperlink ref="B32" r:id="rId58" display="https://my.zakupivli.pro/remote/dispatcher/state_purchase_view/16713896"/>
    <hyperlink ref="D32" r:id="rId59" display="https://my.zakupivli.pro/remote/dispatcher/state_contracting_view/4459118"/>
    <hyperlink ref="B33" r:id="rId60" display="https://my.zakupivli.pro/remote/dispatcher/state_purchase_view/18109771"/>
    <hyperlink ref="D33" r:id="rId61" display="https://my.zakupivli.pro/remote/dispatcher/state_contracting_view/5200774"/>
    <hyperlink ref="B34" r:id="rId62" display="https://my.zakupivli.pro/remote/dispatcher/state_purchase_view/20604939"/>
    <hyperlink ref="D34" r:id="rId63" display="https://my.zakupivli.pro/remote/dispatcher/state_contracting_view/6454904"/>
    <hyperlink ref="B35" r:id="rId64" display="https://my.zakupivli.pro/remote/dispatcher/state_purchase_view/20764994"/>
    <hyperlink ref="D35" r:id="rId65" display="https://my.zakupivli.pro/remote/dispatcher/state_contracting_view/6424327"/>
    <hyperlink ref="B36" r:id="rId66" display="https://my.zakupivli.pro/remote/dispatcher/state_purchase_view/20091053"/>
    <hyperlink ref="C36" r:id="rId67" display="https://my.zakupivli.pro/remote/dispatcher/state_purchase_lot_view/576081"/>
    <hyperlink ref="D36" r:id="rId68" display="https://my.zakupivli.pro/remote/dispatcher/state_contracting_view/6506803"/>
    <hyperlink ref="B37" r:id="rId69" display="https://my.zakupivli.pro/remote/dispatcher/state_purchase_view/20826982"/>
    <hyperlink ref="D37" r:id="rId70" display="https://my.zakupivli.pro/remote/dispatcher/state_contracting_view/6505300"/>
    <hyperlink ref="B38" r:id="rId71" display="https://my.zakupivli.pro/remote/dispatcher/state_purchase_view/20965251"/>
    <hyperlink ref="D38" r:id="rId72" display="https://my.zakupivli.pro/remote/dispatcher/state_contracting_view/6629690"/>
    <hyperlink ref="B39" r:id="rId73" display="https://my.zakupivli.pro/remote/dispatcher/state_purchase_view/21675721"/>
    <hyperlink ref="D39" r:id="rId74" display="https://my.zakupivli.pro/remote/dispatcher/state_contracting_view/6948052"/>
    <hyperlink ref="B40" r:id="rId75" display="https://my.zakupivli.pro/remote/dispatcher/state_purchase_view/18408231"/>
    <hyperlink ref="D40" r:id="rId76" display="https://my.zakupivli.pro/remote/dispatcher/state_contracting_view/5265914"/>
    <hyperlink ref="B41" r:id="rId77" display="https://my.zakupivli.pro/remote/dispatcher/state_purchase_view/18869779"/>
    <hyperlink ref="C41" r:id="rId78" display="https://my.zakupivli.pro/remote/dispatcher/state_purchase_lot_view/566391"/>
    <hyperlink ref="D41" r:id="rId79" display="https://my.zakupivli.pro/remote/dispatcher/state_contracting_view/5564021"/>
    <hyperlink ref="B42" r:id="rId80" display="https://my.zakupivli.pro/remote/dispatcher/state_purchase_view/19007009"/>
    <hyperlink ref="D42" r:id="rId81" display="https://my.zakupivli.pro/remote/dispatcher/state_contracting_view/5560065"/>
    <hyperlink ref="B43" r:id="rId82" display="https://my.zakupivli.pro/remote/dispatcher/state_purchase_view/17604539"/>
    <hyperlink ref="D43" r:id="rId83" display="https://my.zakupivli.pro/remote/dispatcher/state_contracting_view/4702703"/>
    <hyperlink ref="B44" r:id="rId84" display="https://my.zakupivli.pro/remote/dispatcher/state_purchase_view/17952212"/>
    <hyperlink ref="D44" r:id="rId85" display="https://my.zakupivli.pro/remote/dispatcher/state_contracting_view/5170804"/>
    <hyperlink ref="B45" r:id="rId86" display="https://my.zakupivli.pro/remote/dispatcher/state_purchase_view/18466710"/>
    <hyperlink ref="D45" r:id="rId87" display="https://my.zakupivli.pro/remote/dispatcher/state_contracting_view/5102842"/>
    <hyperlink ref="B46" r:id="rId88" display="https://my.zakupivli.pro/remote/dispatcher/state_purchase_view/17250736"/>
    <hyperlink ref="D46" r:id="rId89" display="https://my.zakupivli.pro/remote/dispatcher/state_contracting_view/4752284"/>
    <hyperlink ref="B47" r:id="rId90" display="https://my.zakupivli.pro/remote/dispatcher/state_purchase_view/17394585"/>
    <hyperlink ref="D47" r:id="rId91" display="https://my.zakupivli.pro/remote/dispatcher/state_contracting_view/4961878"/>
    <hyperlink ref="B48" r:id="rId92" display="https://my.zakupivli.pro/remote/dispatcher/state_purchase_view/16533356"/>
    <hyperlink ref="D48" r:id="rId93" display="https://my.zakupivli.pro/remote/dispatcher/state_contracting_view/4219387"/>
    <hyperlink ref="B49" r:id="rId94" display="https://my.zakupivli.pro/remote/dispatcher/state_purchase_view/16503027"/>
    <hyperlink ref="D49" r:id="rId95" display="https://my.zakupivli.pro/remote/dispatcher/state_contracting_view/4203554"/>
    <hyperlink ref="B50" r:id="rId96" display="https://my.zakupivli.pro/remote/dispatcher/state_purchase_view/16496909"/>
    <hyperlink ref="D50" r:id="rId97" display="https://my.zakupivli.pro/remote/dispatcher/state_contracting_view/4327727"/>
    <hyperlink ref="B51" r:id="rId98" display="https://my.zakupivli.pro/remote/dispatcher/state_purchase_view/15516964"/>
    <hyperlink ref="D51" r:id="rId99" display="https://my.zakupivli.pro/remote/dispatcher/state_contracting_view/4095719"/>
    <hyperlink ref="B52" r:id="rId100" display="https://my.zakupivli.pro/remote/dispatcher/state_purchase_view/16550642"/>
    <hyperlink ref="D52" r:id="rId101" display="https://my.zakupivli.pro/remote/dispatcher/state_contracting_view/4400301"/>
    <hyperlink ref="B53" r:id="rId102" display="https://my.zakupivli.pro/remote/dispatcher/state_purchase_view/18925548"/>
    <hyperlink ref="D53" r:id="rId103" display="https://my.zakupivli.pro/remote/dispatcher/state_contracting_view/5656936"/>
    <hyperlink ref="B54" r:id="rId104" display="https://my.zakupivli.pro/remote/dispatcher/state_purchase_view/19010012"/>
    <hyperlink ref="D54" r:id="rId105" display="https://my.zakupivli.pro/remote/dispatcher/state_contracting_view/5642876"/>
    <hyperlink ref="B55" r:id="rId106" display="https://my.zakupivli.pro/remote/dispatcher/state_purchase_view/19029745"/>
    <hyperlink ref="D55" r:id="rId107" display="https://my.zakupivli.pro/remote/dispatcher/state_contracting_view/5370008"/>
    <hyperlink ref="B56" r:id="rId108" display="https://my.zakupivli.pro/remote/dispatcher/state_purchase_view/19068746"/>
    <hyperlink ref="D56" r:id="rId109" display="https://my.zakupivli.pro/remote/dispatcher/state_contracting_view/5389095"/>
    <hyperlink ref="B57" r:id="rId110" display="https://my.zakupivli.pro/remote/dispatcher/state_purchase_view/20300228"/>
    <hyperlink ref="D57" r:id="rId111" display="https://my.zakupivli.pro/remote/dispatcher/state_contracting_view/5974641"/>
    <hyperlink ref="B58" r:id="rId112" display="https://my.zakupivli.pro/remote/dispatcher/state_purchase_view/17710368"/>
    <hyperlink ref="D58" r:id="rId113" display="https://my.zakupivli.pro/remote/dispatcher/state_contracting_view/5064076"/>
    <hyperlink ref="B59" r:id="rId114" display="https://my.zakupivli.pro/remote/dispatcher/state_purchase_view/20674495"/>
    <hyperlink ref="D59" r:id="rId115" display="https://my.zakupivli.pro/remote/dispatcher/state_contracting_view/6153476"/>
    <hyperlink ref="B60" r:id="rId116" display="https://my.zakupivli.pro/remote/dispatcher/state_purchase_view/20299437"/>
    <hyperlink ref="D60" r:id="rId117" display="https://my.zakupivli.pro/remote/dispatcher/state_contracting_view/5974599"/>
    <hyperlink ref="B61" r:id="rId118" display="https://my.zakupivli.pro/remote/dispatcher/state_purchase_view/20091053"/>
    <hyperlink ref="C61" r:id="rId119" display="https://my.zakupivli.pro/remote/dispatcher/state_purchase_lot_view/576080"/>
    <hyperlink ref="D61" r:id="rId120" display="https://my.zakupivli.pro/remote/dispatcher/state_contracting_view/6455491"/>
    <hyperlink ref="B62" r:id="rId121" display="https://my.zakupivli.pro/remote/dispatcher/state_purchase_view/21377220"/>
    <hyperlink ref="D62" r:id="rId122" display="https://my.zakupivli.pro/remote/dispatcher/state_contracting_view/6483530"/>
    <hyperlink ref="B63" r:id="rId123" display="https://my.zakupivli.pro/remote/dispatcher/state_purchase_view/19220102"/>
    <hyperlink ref="D63" r:id="rId124" display="https://my.zakupivli.pro/remote/dispatcher/state_contracting_view/5460030"/>
    <hyperlink ref="B64" r:id="rId125" display="https://my.zakupivli.pro/remote/dispatcher/state_purchase_view/19221887"/>
    <hyperlink ref="D64" r:id="rId126" display="https://my.zakupivli.pro/remote/dispatcher/state_contracting_view/5460756"/>
    <hyperlink ref="B65" r:id="rId127" display="https://my.zakupivli.pro/remote/dispatcher/state_purchase_view/19185396"/>
    <hyperlink ref="D65" r:id="rId128" display="https://my.zakupivli.pro/remote/dispatcher/state_contracting_view/5643732"/>
    <hyperlink ref="B66" r:id="rId129" display="https://my.zakupivli.pro/remote/dispatcher/state_purchase_view/19043366"/>
    <hyperlink ref="D66" r:id="rId130" display="https://my.zakupivli.pro/remote/dispatcher/state_contracting_view/5377563"/>
    <hyperlink ref="B67" r:id="rId131" display="https://my.zakupivli.pro/remote/dispatcher/state_purchase_view/18338492"/>
    <hyperlink ref="D67" r:id="rId132" display="https://my.zakupivli.pro/remote/dispatcher/state_contracting_view/5286692"/>
    <hyperlink ref="B68" r:id="rId133" display="https://my.zakupivli.pro/remote/dispatcher/state_purchase_view/15243814"/>
    <hyperlink ref="D68" r:id="rId134" display="https://my.zakupivli.pro/remote/dispatcher/state_contracting_view/3888237"/>
    <hyperlink ref="B69" r:id="rId135" display="https://my.zakupivli.pro/remote/dispatcher/state_purchase_view/15286307"/>
    <hyperlink ref="D69" r:id="rId136" display="https://my.zakupivli.pro/remote/dispatcher/state_contracting_view/4020697"/>
    <hyperlink ref="B70" r:id="rId137" display="https://my.zakupivli.pro/remote/dispatcher/state_purchase_view/14497908"/>
    <hyperlink ref="D70" r:id="rId138" display="https://my.zakupivli.pro/remote/dispatcher/state_contracting_view/3748203"/>
    <hyperlink ref="B71" r:id="rId139" display="https://my.zakupivli.pro/remote/dispatcher/state_purchase_view/15856119"/>
    <hyperlink ref="C71" r:id="rId140" display="https://my.zakupivli.pro/remote/dispatcher/state_purchase_lot_view/529534"/>
    <hyperlink ref="D71" r:id="rId141" display="https://my.zakupivli.pro/remote/dispatcher/state_contracting_view/4205280"/>
    <hyperlink ref="B72" r:id="rId142" display="https://my.zakupivli.pro/remote/dispatcher/state_purchase_view/16727027"/>
    <hyperlink ref="D72" r:id="rId143" display="https://my.zakupivli.pro/remote/dispatcher/state_contracting_view/4566710"/>
    <hyperlink ref="B73" r:id="rId144" display="https://my.zakupivli.pro/remote/dispatcher/state_purchase_view/16943008"/>
    <hyperlink ref="D73" r:id="rId145" display="https://my.zakupivli.pro/remote/dispatcher/state_contracting_view/4716556"/>
    <hyperlink ref="B74" r:id="rId146" display="https://my.zakupivli.pro/remote/dispatcher/state_purchase_view/17955131"/>
    <hyperlink ref="D74" r:id="rId147" display="https://my.zakupivli.pro/remote/dispatcher/state_contracting_view/4865062"/>
    <hyperlink ref="B75" r:id="rId148" display="https://my.zakupivli.pro/remote/dispatcher/state_purchase_view/18952299"/>
    <hyperlink ref="D75" r:id="rId149" display="https://my.zakupivli.pro/remote/dispatcher/state_contracting_view/5642566"/>
    <hyperlink ref="B76" r:id="rId150" display="https://my.zakupivli.pro/remote/dispatcher/state_purchase_view/19188303"/>
    <hyperlink ref="D76" r:id="rId151" display="https://my.zakupivli.pro/remote/dispatcher/state_contracting_view/5642335"/>
    <hyperlink ref="B77" r:id="rId152" display="https://my.zakupivli.pro/remote/dispatcher/state_purchase_view/18950649"/>
    <hyperlink ref="D77" r:id="rId153" display="https://my.zakupivli.pro/remote/dispatcher/state_contracting_view/5629153"/>
    <hyperlink ref="B78" r:id="rId154" display="https://my.zakupivli.pro/remote/dispatcher/state_purchase_view/19890305"/>
    <hyperlink ref="D78" r:id="rId155" display="https://my.zakupivli.pro/remote/dispatcher/state_contracting_view/6056539"/>
    <hyperlink ref="B79" r:id="rId156" display="https://my.zakupivli.pro/remote/dispatcher/state_purchase_view/19524616"/>
    <hyperlink ref="D79" r:id="rId157" display="https://my.zakupivli.pro/remote/dispatcher/state_contracting_view/5604381"/>
    <hyperlink ref="B80" r:id="rId158" display="https://my.zakupivli.pro/remote/dispatcher/state_purchase_view/20485745"/>
    <hyperlink ref="D80" r:id="rId159" display="https://my.zakupivli.pro/remote/dispatcher/state_contracting_view/6252619"/>
    <hyperlink ref="B81" r:id="rId160" display="https://my.zakupivli.pro/remote/dispatcher/state_purchase_view/20456094"/>
    <hyperlink ref="D81" r:id="rId161" display="https://my.zakupivli.pro/remote/dispatcher/state_contracting_view/6454545"/>
    <hyperlink ref="B82" r:id="rId162" display="https://my.zakupivli.pro/remote/dispatcher/state_purchase_view/21032527"/>
    <hyperlink ref="D82" r:id="rId163" display="https://my.zakupivli.pro/remote/dispatcher/state_contracting_view/6604882"/>
    <hyperlink ref="B83" r:id="rId164" display="https://my.zakupivli.pro/remote/dispatcher/state_purchase_view/19517521"/>
    <hyperlink ref="D83" r:id="rId165" display="https://my.zakupivli.pro/remote/dispatcher/state_contracting_view/5798253"/>
    <hyperlink ref="B84" r:id="rId166" display="https://my.zakupivli.pro/remote/dispatcher/state_purchase_view/20202903"/>
    <hyperlink ref="D84" r:id="rId167" display="https://my.zakupivli.pro/remote/dispatcher/state_contracting_view/5924601"/>
    <hyperlink ref="B85" r:id="rId168" display="https://my.zakupivli.pro/remote/dispatcher/state_purchase_view/20384153"/>
    <hyperlink ref="D85" r:id="rId169" display="https://my.zakupivli.pro/remote/dispatcher/state_contracting_view/6248488"/>
    <hyperlink ref="B86" r:id="rId170" display="https://my.zakupivli.pro/remote/dispatcher/state_purchase_view/18953138"/>
    <hyperlink ref="D86" r:id="rId171" display="https://my.zakupivli.pro/remote/dispatcher/state_contracting_view/5560431"/>
    <hyperlink ref="B87" r:id="rId172" display="https://my.zakupivli.pro/remote/dispatcher/state_purchase_view/19070173"/>
    <hyperlink ref="D87" r:id="rId173" display="https://my.zakupivli.pro/remote/dispatcher/state_contracting_view/5389431"/>
    <hyperlink ref="B88" r:id="rId174" display="https://my.zakupivli.pro/remote/dispatcher/state_purchase_view/19064612"/>
    <hyperlink ref="D88" r:id="rId175" display="https://my.zakupivli.pro/remote/dispatcher/state_contracting_view/5386743"/>
    <hyperlink ref="B89" r:id="rId176" display="https://my.zakupivli.pro/remote/dispatcher/state_purchase_view/19316504"/>
    <hyperlink ref="D89" r:id="rId177" display="https://my.zakupivli.pro/remote/dispatcher/state_contracting_view/5507248"/>
    <hyperlink ref="B90" r:id="rId178" display="https://my.zakupivli.pro/remote/dispatcher/state_purchase_view/14420160"/>
    <hyperlink ref="D90" r:id="rId179" display="https://my.zakupivli.pro/remote/dispatcher/state_contracting_view/3748015"/>
    <hyperlink ref="B91" r:id="rId180" display="https://my.zakupivli.pro/remote/dispatcher/state_purchase_view/14228212"/>
    <hyperlink ref="D91" r:id="rId181" display="https://my.zakupivli.pro/remote/dispatcher/state_contracting_view/3902328"/>
    <hyperlink ref="B92" r:id="rId182" display="https://my.zakupivli.pro/remote/dispatcher/state_purchase_view/16723479"/>
    <hyperlink ref="D92" r:id="rId183" display="https://my.zakupivli.pro/remote/dispatcher/state_contracting_view/4297625"/>
    <hyperlink ref="B93" r:id="rId184" display="https://my.zakupivli.pro/remote/dispatcher/state_purchase_view/16721665"/>
    <hyperlink ref="D93" r:id="rId185" display="https://my.zakupivli.pro/remote/dispatcher/state_contracting_view/4296866"/>
    <hyperlink ref="B94" r:id="rId186" display="https://my.zakupivli.pro/remote/dispatcher/state_purchase_view/18303187"/>
    <hyperlink ref="D94" r:id="rId187" display="https://my.zakupivli.pro/remote/dispatcher/state_contracting_view/5222654"/>
    <hyperlink ref="B95" r:id="rId188" display="https://my.zakupivli.pro/remote/dispatcher/state_purchase_view/18110101"/>
    <hyperlink ref="D95" r:id="rId189" display="https://my.zakupivli.pro/remote/dispatcher/state_contracting_view/5230683"/>
    <hyperlink ref="B96" r:id="rId190" display="https://my.zakupivli.pro/remote/dispatcher/state_purchase_view/17185074"/>
    <hyperlink ref="D96" r:id="rId191" display="https://my.zakupivli.pro/remote/dispatcher/state_contracting_view/4509400"/>
    <hyperlink ref="B97" r:id="rId192" display="https://my.zakupivli.pro/remote/dispatcher/state_purchase_view/17551675"/>
    <hyperlink ref="C97" r:id="rId193" display="https://my.zakupivli.pro/remote/dispatcher/state_purchase_lot_view/552074"/>
    <hyperlink ref="D97" r:id="rId194" display="https://my.zakupivli.pro/remote/dispatcher/state_contracting_view/4964195"/>
    <hyperlink ref="B98" r:id="rId195" display="https://my.zakupivli.pro/remote/dispatcher/state_purchase_view/19832717"/>
    <hyperlink ref="D98" r:id="rId196" display="https://my.zakupivli.pro/remote/dispatcher/state_contracting_view/5749578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Олена Паніна</cp:lastModifiedBy>
  <dcterms:created xsi:type="dcterms:W3CDTF">2024-02-08T10:17:36Z</dcterms:created>
  <dcterms:modified xsi:type="dcterms:W3CDTF">2024-02-08T08:19:44Z</dcterms:modified>
  <cp:category/>
</cp:coreProperties>
</file>