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П САЦ\"/>
    </mc:Choice>
  </mc:AlternateContent>
  <xr:revisionPtr revIDLastSave="0" documentId="13_ncr:1_{E261FC8A-B562-4353-966C-87438F44731F}" xr6:coauthVersionLast="46" xr6:coauthVersionMax="46" xr10:uidLastSave="{00000000-0000-0000-0000-000000000000}"/>
  <bookViews>
    <workbookView xWindow="-120" yWindow="-120" windowWidth="29040" windowHeight="15840" tabRatio="844" xr2:uid="{00000000-000D-0000-FFFF-FFFF00000000}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Коефіцієнти'!$A$1:$F$28</definedName>
    <definedName name="_xlnm.Print_Area" localSheetId="1">'1. Фін результат'!$A$1:$H$142</definedName>
    <definedName name="_xlnm.Print_Area" localSheetId="2">'2. Розрахунки з бюджетом'!$A$1:$G$43</definedName>
    <definedName name="_xlnm.Print_Area" localSheetId="3">'3. Рух грошових коштів'!$A$1:$G$78</definedName>
    <definedName name="_xlnm.Print_Area" localSheetId="4">'4. Кап. інвестиції'!$A$1:$G$19</definedName>
    <definedName name="_xlnm.Print_Area" localSheetId="6">'6.1. Інша інфо_1'!$A$1:$O$78</definedName>
    <definedName name="_xlnm.Print_Area" localSheetId="7">'6.2. Інша інфо_2'!$A$1:$AF$74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</workbook>
</file>

<file path=xl/calcChain.xml><?xml version="1.0" encoding="utf-8"?>
<calcChain xmlns="http://schemas.openxmlformats.org/spreadsheetml/2006/main">
  <c r="C132" i="2" l="1"/>
  <c r="C134" i="2"/>
  <c r="C133" i="2"/>
  <c r="D133" i="2"/>
  <c r="D132" i="2"/>
  <c r="E26" i="19"/>
  <c r="E133" i="2"/>
  <c r="E132" i="2"/>
  <c r="C39" i="18"/>
  <c r="C11" i="18" l="1"/>
  <c r="C15" i="18" s="1"/>
  <c r="C14" i="18" s="1"/>
  <c r="C123" i="2"/>
  <c r="C119" i="2"/>
  <c r="D119" i="2"/>
  <c r="C116" i="2"/>
  <c r="D116" i="2"/>
  <c r="C94" i="2"/>
  <c r="C89" i="2" s="1"/>
  <c r="D94" i="2"/>
  <c r="D89" i="2" s="1"/>
  <c r="C63" i="2"/>
  <c r="C40" i="2" s="1"/>
  <c r="D63" i="2"/>
  <c r="D40" i="2" s="1"/>
  <c r="G95" i="2"/>
  <c r="G96" i="2"/>
  <c r="G97" i="2"/>
  <c r="F72" i="2"/>
  <c r="F73" i="2"/>
  <c r="F74" i="2"/>
  <c r="F75" i="2"/>
  <c r="F76" i="2"/>
  <c r="G78" i="2"/>
  <c r="F78" i="2"/>
  <c r="G73" i="2"/>
  <c r="G74" i="2"/>
  <c r="G75" i="2"/>
  <c r="G76" i="2"/>
  <c r="G77" i="2"/>
  <c r="E63" i="2"/>
  <c r="E40" i="2" s="1"/>
  <c r="G64" i="2"/>
  <c r="G65" i="2"/>
  <c r="G66" i="2"/>
  <c r="G67" i="2"/>
  <c r="G68" i="2"/>
  <c r="F64" i="2"/>
  <c r="F65" i="2"/>
  <c r="F66" i="2"/>
  <c r="F67" i="2"/>
  <c r="F68" i="2"/>
  <c r="F58" i="2"/>
  <c r="G58" i="2"/>
  <c r="F59" i="2"/>
  <c r="G59" i="2"/>
  <c r="F60" i="2"/>
  <c r="G60" i="2"/>
  <c r="F61" i="2"/>
  <c r="G61" i="2"/>
  <c r="F62" i="2"/>
  <c r="G62" i="2"/>
  <c r="F69" i="2"/>
  <c r="G69" i="2"/>
  <c r="F70" i="2"/>
  <c r="G70" i="2"/>
  <c r="F71" i="2"/>
  <c r="G71" i="2"/>
  <c r="G72" i="2"/>
  <c r="F77" i="2"/>
  <c r="F79" i="2"/>
  <c r="G79" i="2"/>
  <c r="F80" i="2"/>
  <c r="G80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90" i="2"/>
  <c r="G90" i="2"/>
  <c r="F91" i="2"/>
  <c r="G91" i="2"/>
  <c r="F92" i="2"/>
  <c r="G92" i="2"/>
  <c r="F93" i="2"/>
  <c r="G93" i="2"/>
  <c r="E94" i="2"/>
  <c r="E89" i="2" s="1"/>
  <c r="F97" i="2"/>
  <c r="F94" i="2" s="1"/>
  <c r="F99" i="2"/>
  <c r="F96" i="2" s="1"/>
  <c r="G99" i="2"/>
  <c r="F100" i="2"/>
  <c r="G100" i="2"/>
  <c r="F101" i="2"/>
  <c r="G101" i="2"/>
  <c r="F102" i="2"/>
  <c r="G102" i="2"/>
  <c r="F103" i="2"/>
  <c r="G103" i="2"/>
  <c r="F104" i="2"/>
  <c r="F105" i="2"/>
  <c r="G105" i="2"/>
  <c r="F106" i="2"/>
  <c r="G106" i="2"/>
  <c r="F107" i="2"/>
  <c r="G107" i="2"/>
  <c r="F109" i="2"/>
  <c r="G109" i="2"/>
  <c r="F110" i="2"/>
  <c r="G110" i="2"/>
  <c r="F112" i="2"/>
  <c r="G112" i="2"/>
  <c r="F113" i="2"/>
  <c r="G113" i="2"/>
  <c r="F114" i="2"/>
  <c r="G114" i="2"/>
  <c r="E116" i="2"/>
  <c r="F116" i="2" s="1"/>
  <c r="F117" i="2"/>
  <c r="F118" i="2"/>
  <c r="E119" i="2"/>
  <c r="F124" i="2"/>
  <c r="F125" i="2"/>
  <c r="F126" i="2"/>
  <c r="E130" i="2"/>
  <c r="F130" i="2" s="1"/>
  <c r="D134" i="2"/>
  <c r="D123" i="2" s="1"/>
  <c r="E134" i="2"/>
  <c r="E123" i="2" s="1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E14" i="18"/>
  <c r="F89" i="2" l="1"/>
  <c r="G89" i="2"/>
  <c r="G133" i="2"/>
  <c r="F63" i="2"/>
  <c r="G94" i="2"/>
  <c r="F132" i="2"/>
  <c r="F133" i="2"/>
  <c r="G132" i="2"/>
  <c r="E129" i="2"/>
  <c r="G116" i="2"/>
  <c r="G130" i="2"/>
  <c r="F119" i="2"/>
  <c r="G119" i="2"/>
  <c r="G123" i="2"/>
  <c r="F123" i="2"/>
  <c r="G63" i="2"/>
  <c r="G134" i="2"/>
  <c r="F134" i="2"/>
  <c r="H34" i="10"/>
  <c r="H35" i="10"/>
  <c r="H33" i="10"/>
  <c r="H31" i="10"/>
  <c r="E15" i="11"/>
  <c r="D15" i="11"/>
  <c r="D65" i="14"/>
  <c r="C57" i="14"/>
  <c r="E66" i="18" l="1"/>
  <c r="E57" i="14" s="1"/>
  <c r="E39" i="18"/>
  <c r="D26" i="19" l="1"/>
  <c r="E70" i="14" l="1"/>
  <c r="S47" i="9"/>
  <c r="Q47" i="9"/>
  <c r="T34" i="9"/>
  <c r="T47" i="9" s="1"/>
  <c r="G49" i="2"/>
  <c r="F49" i="2"/>
  <c r="K50" i="10"/>
  <c r="L50" i="10"/>
  <c r="J50" i="10"/>
  <c r="E73" i="14" l="1"/>
  <c r="E14" i="11" l="1"/>
  <c r="E65" i="14" s="1"/>
  <c r="D66" i="18"/>
  <c r="D20" i="2" l="1"/>
  <c r="Z47" i="9" l="1"/>
  <c r="V47" i="9"/>
  <c r="R47" i="9"/>
  <c r="E20" i="2" l="1"/>
  <c r="E11" i="2" s="1"/>
  <c r="E120" i="2" s="1"/>
  <c r="E135" i="2" l="1"/>
  <c r="E98" i="2"/>
  <c r="C20" i="2"/>
  <c r="E136" i="2" l="1"/>
  <c r="E108" i="2"/>
  <c r="E111" i="2" s="1"/>
  <c r="E122" i="2"/>
  <c r="E127" i="2" s="1"/>
  <c r="E6" i="3"/>
  <c r="E9" i="18" l="1"/>
  <c r="C11" i="2"/>
  <c r="C120" i="2" s="1"/>
  <c r="C135" i="2" s="1"/>
  <c r="F56" i="18"/>
  <c r="F55" i="18"/>
  <c r="F39" i="18"/>
  <c r="D20" i="18"/>
  <c r="F20" i="18" s="1"/>
  <c r="D11" i="18"/>
  <c r="G73" i="14"/>
  <c r="C70" i="14"/>
  <c r="C54" i="14"/>
  <c r="C56" i="14"/>
  <c r="C47" i="14"/>
  <c r="D47" i="14"/>
  <c r="C48" i="14"/>
  <c r="D48" i="14"/>
  <c r="C49" i="14"/>
  <c r="D49" i="14"/>
  <c r="C51" i="14"/>
  <c r="D51" i="14"/>
  <c r="E48" i="14"/>
  <c r="E49" i="14"/>
  <c r="G49" i="14" s="1"/>
  <c r="C31" i="14"/>
  <c r="D18" i="11" s="1"/>
  <c r="C41" i="14"/>
  <c r="F23" i="19"/>
  <c r="G23" i="19"/>
  <c r="F9" i="19"/>
  <c r="G9" i="19"/>
  <c r="F10" i="19"/>
  <c r="G10" i="19"/>
  <c r="F11" i="19"/>
  <c r="G11" i="19"/>
  <c r="C26" i="19"/>
  <c r="C34" i="14"/>
  <c r="F10" i="2"/>
  <c r="F38" i="18"/>
  <c r="L34" i="10"/>
  <c r="D70" i="14"/>
  <c r="E61" i="14"/>
  <c r="D31" i="14"/>
  <c r="E31" i="14"/>
  <c r="N26" i="10"/>
  <c r="L27" i="10"/>
  <c r="AF36" i="9"/>
  <c r="AE36" i="9"/>
  <c r="AF35" i="9"/>
  <c r="AE35" i="9"/>
  <c r="AF34" i="9"/>
  <c r="AE34" i="9"/>
  <c r="G56" i="18"/>
  <c r="G53" i="18"/>
  <c r="G52" i="18" s="1"/>
  <c r="F53" i="18"/>
  <c r="F52" i="18" s="1"/>
  <c r="G18" i="18"/>
  <c r="G22" i="19"/>
  <c r="F22" i="19"/>
  <c r="G21" i="19"/>
  <c r="F21" i="19"/>
  <c r="E20" i="19"/>
  <c r="D38" i="19"/>
  <c r="D52" i="14" s="1"/>
  <c r="G55" i="2"/>
  <c r="G56" i="2"/>
  <c r="F55" i="2"/>
  <c r="F56" i="2"/>
  <c r="G48" i="2"/>
  <c r="F48" i="2"/>
  <c r="G39" i="2"/>
  <c r="G41" i="2"/>
  <c r="G42" i="2"/>
  <c r="G43" i="2"/>
  <c r="G44" i="2"/>
  <c r="G45" i="2"/>
  <c r="G46" i="2"/>
  <c r="G47" i="2"/>
  <c r="G50" i="2"/>
  <c r="G51" i="2"/>
  <c r="G52" i="2"/>
  <c r="G53" i="2"/>
  <c r="G54" i="2"/>
  <c r="F46" i="2"/>
  <c r="F47" i="2"/>
  <c r="F50" i="2"/>
  <c r="F51" i="2"/>
  <c r="F52" i="2"/>
  <c r="F53" i="2"/>
  <c r="F54" i="2"/>
  <c r="F39" i="2"/>
  <c r="F41" i="2"/>
  <c r="F42" i="2"/>
  <c r="F43" i="2"/>
  <c r="F44" i="2"/>
  <c r="F45" i="2"/>
  <c r="G12" i="2"/>
  <c r="G13" i="2"/>
  <c r="G14" i="2"/>
  <c r="G15" i="2"/>
  <c r="G16" i="2"/>
  <c r="G18" i="2"/>
  <c r="G19" i="2"/>
  <c r="F15" i="2"/>
  <c r="F16" i="2"/>
  <c r="F18" i="2"/>
  <c r="F19" i="2"/>
  <c r="F12" i="2"/>
  <c r="F13" i="2"/>
  <c r="F14" i="2"/>
  <c r="D11" i="2"/>
  <c r="N21" i="10"/>
  <c r="N22" i="10"/>
  <c r="N23" i="10"/>
  <c r="N34" i="10"/>
  <c r="L35" i="10"/>
  <c r="N35" i="10"/>
  <c r="L22" i="10"/>
  <c r="L23" i="10"/>
  <c r="N33" i="10"/>
  <c r="L33" i="10"/>
  <c r="N29" i="10"/>
  <c r="L29" i="10"/>
  <c r="L21" i="10"/>
  <c r="N15" i="10"/>
  <c r="N16" i="10"/>
  <c r="N18" i="10"/>
  <c r="N14" i="10"/>
  <c r="L15" i="10"/>
  <c r="L16" i="10"/>
  <c r="L17" i="10"/>
  <c r="L18" i="10"/>
  <c r="L19" i="10"/>
  <c r="L14" i="10"/>
  <c r="G68" i="18"/>
  <c r="F69" i="18"/>
  <c r="F68" i="18"/>
  <c r="F34" i="18"/>
  <c r="F35" i="18"/>
  <c r="F36" i="18"/>
  <c r="F37" i="18"/>
  <c r="F33" i="18"/>
  <c r="F10" i="18"/>
  <c r="F13" i="18"/>
  <c r="F14" i="18"/>
  <c r="F17" i="18"/>
  <c r="F18" i="18"/>
  <c r="G30" i="19"/>
  <c r="G36" i="19"/>
  <c r="G37" i="19"/>
  <c r="F27" i="19"/>
  <c r="F28" i="19"/>
  <c r="F29" i="19"/>
  <c r="F30" i="19"/>
  <c r="F31" i="19"/>
  <c r="F32" i="19"/>
  <c r="F33" i="19"/>
  <c r="F34" i="19"/>
  <c r="F36" i="19"/>
  <c r="G8" i="19"/>
  <c r="F8" i="19"/>
  <c r="G9" i="2"/>
  <c r="F9" i="2"/>
  <c r="G72" i="14"/>
  <c r="G67" i="14"/>
  <c r="F71" i="14"/>
  <c r="F72" i="14"/>
  <c r="F74" i="14"/>
  <c r="F75" i="14"/>
  <c r="F67" i="14"/>
  <c r="F58" i="14"/>
  <c r="F35" i="14"/>
  <c r="F40" i="14"/>
  <c r="F43" i="14"/>
  <c r="D41" i="14"/>
  <c r="E56" i="14"/>
  <c r="E54" i="14"/>
  <c r="D54" i="14"/>
  <c r="E51" i="14"/>
  <c r="E41" i="14"/>
  <c r="AC47" i="9"/>
  <c r="Y47" i="9"/>
  <c r="U47" i="9"/>
  <c r="M47" i="9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F73" i="14"/>
  <c r="F37" i="19"/>
  <c r="L25" i="10"/>
  <c r="L31" i="10"/>
  <c r="N31" i="10"/>
  <c r="L30" i="10"/>
  <c r="N30" i="10"/>
  <c r="L26" i="10"/>
  <c r="N25" i="10"/>
  <c r="G37" i="2"/>
  <c r="F37" i="2"/>
  <c r="N27" i="10"/>
  <c r="D36" i="14"/>
  <c r="G76" i="14"/>
  <c r="F36" i="2"/>
  <c r="D34" i="14"/>
  <c r="C36" i="14"/>
  <c r="F49" i="14" l="1"/>
  <c r="D98" i="2"/>
  <c r="D120" i="2"/>
  <c r="D135" i="2" s="1"/>
  <c r="E47" i="14"/>
  <c r="F47" i="14" s="1"/>
  <c r="E38" i="19"/>
  <c r="C98" i="2"/>
  <c r="D17" i="11" s="1"/>
  <c r="C35" i="2"/>
  <c r="C33" i="14" s="1"/>
  <c r="D7" i="11" s="1"/>
  <c r="C136" i="2"/>
  <c r="D14" i="11"/>
  <c r="C65" i="14" s="1"/>
  <c r="E18" i="11"/>
  <c r="F48" i="14"/>
  <c r="E11" i="18"/>
  <c r="G11" i="18" s="1"/>
  <c r="D56" i="14"/>
  <c r="G51" i="14"/>
  <c r="F20" i="19"/>
  <c r="G20" i="19"/>
  <c r="F35" i="19"/>
  <c r="G54" i="14"/>
  <c r="G70" i="14"/>
  <c r="F31" i="14"/>
  <c r="F20" i="2"/>
  <c r="E36" i="14"/>
  <c r="G36" i="2"/>
  <c r="G20" i="2"/>
  <c r="D35" i="2"/>
  <c r="D33" i="14" s="1"/>
  <c r="D32" i="14"/>
  <c r="G11" i="2"/>
  <c r="E52" i="14"/>
  <c r="G52" i="14" s="1"/>
  <c r="F26" i="19"/>
  <c r="E50" i="14"/>
  <c r="C38" i="19"/>
  <c r="C52" i="14" s="1"/>
  <c r="C50" i="14"/>
  <c r="G31" i="14"/>
  <c r="G35" i="19"/>
  <c r="F41" i="14"/>
  <c r="F54" i="14"/>
  <c r="D50" i="14"/>
  <c r="G66" i="18"/>
  <c r="F56" i="14"/>
  <c r="C32" i="14"/>
  <c r="G26" i="19"/>
  <c r="F51" i="14"/>
  <c r="G55" i="18"/>
  <c r="F70" i="14"/>
  <c r="D136" i="2" l="1"/>
  <c r="G135" i="2"/>
  <c r="F135" i="2"/>
  <c r="C108" i="2"/>
  <c r="C111" i="2" s="1"/>
  <c r="C122" i="2"/>
  <c r="C127" i="2" s="1"/>
  <c r="C38" i="14" s="1"/>
  <c r="D108" i="2"/>
  <c r="D111" i="2" s="1"/>
  <c r="D122" i="2"/>
  <c r="F98" i="2"/>
  <c r="F95" i="2" s="1"/>
  <c r="G98" i="2"/>
  <c r="G120" i="2"/>
  <c r="F120" i="2"/>
  <c r="F11" i="18"/>
  <c r="E17" i="11"/>
  <c r="F38" i="19"/>
  <c r="G38" i="19"/>
  <c r="F66" i="18"/>
  <c r="G40" i="2"/>
  <c r="F40" i="2"/>
  <c r="E34" i="14"/>
  <c r="F52" i="14"/>
  <c r="F50" i="14"/>
  <c r="D37" i="14"/>
  <c r="G36" i="14"/>
  <c r="F36" i="14"/>
  <c r="E32" i="14"/>
  <c r="E35" i="2"/>
  <c r="G35" i="2" s="1"/>
  <c r="F11" i="2"/>
  <c r="F35" i="2" s="1"/>
  <c r="D57" i="14"/>
  <c r="F57" i="14" s="1"/>
  <c r="G50" i="14"/>
  <c r="C37" i="14"/>
  <c r="F136" i="2" l="1"/>
  <c r="G136" i="2"/>
  <c r="D9" i="18"/>
  <c r="G108" i="2"/>
  <c r="F108" i="2"/>
  <c r="D127" i="2"/>
  <c r="G122" i="2"/>
  <c r="F122" i="2"/>
  <c r="D8" i="11"/>
  <c r="C39" i="14" s="1"/>
  <c r="D13" i="11"/>
  <c r="C18" i="19"/>
  <c r="C9" i="18"/>
  <c r="C16" i="18" s="1"/>
  <c r="C19" i="18" s="1"/>
  <c r="C21" i="18" s="1"/>
  <c r="C70" i="18" s="1"/>
  <c r="D16" i="18"/>
  <c r="D19" i="18" s="1"/>
  <c r="D21" i="18" s="1"/>
  <c r="D70" i="18" s="1"/>
  <c r="F34" i="14"/>
  <c r="G34" i="14"/>
  <c r="D42" i="14"/>
  <c r="E19" i="18"/>
  <c r="E21" i="18" s="1"/>
  <c r="E70" i="18" s="1"/>
  <c r="F32" i="14"/>
  <c r="G32" i="14"/>
  <c r="E37" i="14"/>
  <c r="F37" i="14" s="1"/>
  <c r="E33" i="14"/>
  <c r="E7" i="11" s="1"/>
  <c r="C42" i="14"/>
  <c r="G127" i="2" l="1"/>
  <c r="D38" i="14"/>
  <c r="D39" i="14" s="1"/>
  <c r="F127" i="2"/>
  <c r="F111" i="2"/>
  <c r="G111" i="2"/>
  <c r="D44" i="14"/>
  <c r="D18" i="19"/>
  <c r="D55" i="14"/>
  <c r="E16" i="18"/>
  <c r="D71" i="18"/>
  <c r="D59" i="14"/>
  <c r="D69" i="14" s="1"/>
  <c r="E38" i="14"/>
  <c r="G33" i="14"/>
  <c r="F33" i="14"/>
  <c r="E18" i="19"/>
  <c r="E42" i="14"/>
  <c r="F42" i="14" s="1"/>
  <c r="C44" i="14"/>
  <c r="C55" i="14"/>
  <c r="D10" i="11" l="1"/>
  <c r="C64" i="14" s="1"/>
  <c r="D11" i="11"/>
  <c r="C45" i="14" s="1"/>
  <c r="D9" i="11"/>
  <c r="C63" i="14" s="1"/>
  <c r="E8" i="11"/>
  <c r="E39" i="14" s="1"/>
  <c r="E13" i="11"/>
  <c r="D63" i="14"/>
  <c r="D45" i="14"/>
  <c r="D64" i="14"/>
  <c r="E71" i="18"/>
  <c r="C59" i="14"/>
  <c r="C71" i="18"/>
  <c r="G38" i="14"/>
  <c r="F38" i="14"/>
  <c r="F9" i="18"/>
  <c r="E44" i="14"/>
  <c r="F39" i="14" l="1"/>
  <c r="E10" i="11"/>
  <c r="E64" i="14" s="1"/>
  <c r="E11" i="11"/>
  <c r="E45" i="14" s="1"/>
  <c r="F45" i="14" s="1"/>
  <c r="E9" i="11"/>
  <c r="E63" i="14" s="1"/>
  <c r="F44" i="14"/>
  <c r="F18" i="19"/>
  <c r="G18" i="19"/>
  <c r="G16" i="18"/>
  <c r="F16" i="18"/>
  <c r="F19" i="18"/>
  <c r="G19" i="18"/>
  <c r="F21" i="18" l="1"/>
  <c r="E55" i="14"/>
  <c r="G21" i="18"/>
  <c r="G55" i="14" l="1"/>
  <c r="F55" i="14"/>
  <c r="F70" i="18"/>
  <c r="E59" i="14"/>
  <c r="G70" i="18"/>
  <c r="G59" i="14" l="1"/>
  <c r="F59" i="14"/>
  <c r="F71" i="18"/>
  <c r="G71" i="18"/>
</calcChain>
</file>

<file path=xl/sharedStrings.xml><?xml version="1.0" encoding="utf-8"?>
<sst xmlns="http://schemas.openxmlformats.org/spreadsheetml/2006/main" count="693" uniqueCount="505">
  <si>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</si>
  <si>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</si>
  <si>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</si>
  <si>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</si>
  <si>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</si>
  <si>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</si>
  <si>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</si>
  <si>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</si>
  <si>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</si>
  <si>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</si>
  <si>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</si>
  <si>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</si>
  <si>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</si>
  <si>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</si>
  <si>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</si>
  <si>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</si>
  <si>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</si>
  <si>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</si>
  <si>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</si>
  <si>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</si>
  <si>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</si>
  <si>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</si>
  <si>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</si>
  <si>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</si>
  <si>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</si>
  <si>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</si>
  <si>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</si>
  <si>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</si>
  <si>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</si>
  <si>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</si>
  <si>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</si>
  <si>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</si>
  <si>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</si>
  <si>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</si>
  <si>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</si>
  <si>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</si>
  <si>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</si>
  <si>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</si>
  <si>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</si>
  <si>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</si>
  <si>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</si>
  <si>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</si>
  <si>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</si>
  <si>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</si>
  <si>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</si>
  <si>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</si>
  <si>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</si>
  <si>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</si>
  <si>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</si>
  <si>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</si>
  <si>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</si>
  <si>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</si>
  <si>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</si>
  <si>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</si>
  <si>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</si>
  <si>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</si>
  <si>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</si>
  <si>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</si>
  <si>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</si>
  <si>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</si>
  <si>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</si>
  <si>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</si>
  <si>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</si>
  <si>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</si>
  <si>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</si>
  <si>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</si>
  <si>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</si>
  <si>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</si>
  <si>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</si>
  <si>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</si>
  <si>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</si>
  <si>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</si>
  <si>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</si>
  <si>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</si>
  <si>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</si>
  <si>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</si>
  <si>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</si>
  <si>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</si>
  <si>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</si>
  <si>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</si>
  <si>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</si>
  <si>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</si>
  <si>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</si>
  <si>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</si>
  <si>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</si>
  <si>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</si>
  <si>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</si>
  <si>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</si>
  <si>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</si>
  <si>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</si>
  <si>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</si>
  <si>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</si>
  <si>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</si>
  <si>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</si>
  <si>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</si>
  <si>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</si>
  <si>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</si>
  <si>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</si>
  <si>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</si>
  <si>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</si>
  <si>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</si>
  <si>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</si>
  <si>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</si>
  <si>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</si>
  <si>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</si>
  <si>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</si>
  <si>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</si>
  <si>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</si>
  <si>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</si>
  <si>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</si>
  <si>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</si>
  <si>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</si>
  <si>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</si>
  <si>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</si>
  <si>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</si>
  <si>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</si>
  <si>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</si>
  <si>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</si>
  <si>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</si>
  <si>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</si>
  <si>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</si>
  <si>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</si>
  <si>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</si>
  <si>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</si>
  <si>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</si>
  <si>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</si>
  <si>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</si>
  <si>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</si>
  <si>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</si>
  <si>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</si>
  <si>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</si>
  <si>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</si>
  <si>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</si>
  <si>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</si>
  <si>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</si>
  <si>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</si>
  <si>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</si>
  <si>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</si>
  <si>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</si>
  <si>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</si>
  <si>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</si>
  <si>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</si>
  <si>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</si>
  <si>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</si>
  <si>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</si>
  <si>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</si>
  <si>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</si>
  <si>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</si>
  <si>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</si>
  <si>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</si>
  <si>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</si>
  <si>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</si>
  <si>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</si>
  <si>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</si>
  <si>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</si>
  <si>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</si>
  <si>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</si>
  <si>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</si>
  <si>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</si>
  <si>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</si>
  <si>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</si>
  <si>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</si>
  <si>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</si>
  <si>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</si>
  <si>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</si>
  <si>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</si>
  <si>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</si>
  <si>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</si>
  <si>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</si>
  <si>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</si>
  <si>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</si>
  <si>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</si>
  <si>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</si>
  <si>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</si>
  <si>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</si>
  <si>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</si>
  <si>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</si>
  <si>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</si>
  <si>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</si>
  <si>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</si>
  <si>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</si>
  <si>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</si>
  <si>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</si>
  <si>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</si>
  <si>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</si>
  <si>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</si>
  <si>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</si>
  <si>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</si>
  <si>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</si>
  <si>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</si>
  <si>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</si>
  <si>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</si>
  <si>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</si>
  <si>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</si>
  <si>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</si>
  <si>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</si>
  <si>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</si>
  <si>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</si>
  <si>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</si>
  <si>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</si>
  <si>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</si>
  <si>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</si>
  <si>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</si>
  <si>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</si>
  <si>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</si>
  <si>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</si>
  <si>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</si>
  <si>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</si>
  <si>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</si>
  <si>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</si>
  <si>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</si>
  <si>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</si>
  <si>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</si>
  <si>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</si>
  <si>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</si>
  <si>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</si>
  <si>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</si>
  <si>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</si>
  <si>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</si>
  <si>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</si>
  <si>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</si>
  <si>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</si>
  <si>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</si>
  <si>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</si>
  <si>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</si>
  <si>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</si>
  <si>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</si>
  <si>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</si>
  <si>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</si>
  <si>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</si>
  <si>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</si>
  <si>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</si>
  <si>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</si>
  <si>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</si>
  <si>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</si>
  <si>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</si>
  <si>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</si>
  <si>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</si>
  <si>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</si>
  <si>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</si>
  <si>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</si>
  <si>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</si>
  <si>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</si>
  <si>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</si>
  <si>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</si>
  <si>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</si>
  <si>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</si>
  <si>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</si>
  <si>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</si>
  <si>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</si>
  <si>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</si>
  <si>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</si>
  <si>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</si>
  <si>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</si>
  <si>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</si>
  <si>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</si>
  <si>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</si>
  <si>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</si>
  <si>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</si>
  <si>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</si>
  <si>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</si>
  <si>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</si>
  <si>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</si>
  <si>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</si>
  <si>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</si>
  <si>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</si>
  <si>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</si>
  <si>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</si>
  <si>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</si>
  <si>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</si>
  <si>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</si>
  <si>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</si>
  <si>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</si>
  <si>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</si>
  <si>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</si>
  <si>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</si>
  <si>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</si>
  <si>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</si>
  <si>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</si>
  <si>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</si>
  <si>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</si>
  <si>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</si>
  <si>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</si>
  <si>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</si>
  <si>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</si>
  <si>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</si>
  <si>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</si>
  <si>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</si>
  <si>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</si>
  <si>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</si>
  <si>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</si>
  <si>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</si>
  <si>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</si>
  <si>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</si>
  <si>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</si>
  <si>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</si>
  <si>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</si>
  <si>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</si>
  <si>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</si>
  <si>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</si>
  <si>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</si>
  <si>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</si>
  <si>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</si>
  <si>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</si>
  <si>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</si>
  <si>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</si>
  <si>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</si>
  <si>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</si>
  <si>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</si>
  <si>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</si>
  <si>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</si>
  <si>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</si>
  <si>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</si>
  <si>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</si>
  <si>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</si>
  <si>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</si>
  <si>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</si>
  <si>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</si>
  <si>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</si>
  <si>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</si>
  <si>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</si>
  <si>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</si>
  <si>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</si>
  <si>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</si>
  <si>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</si>
  <si>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</si>
  <si>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рентабельності активів
(чистий фінансовий результат, рядок 1190 / вартість активів, рядок 6030)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</si>
  <si>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</si>
  <si>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</si>
  <si>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</si>
  <si>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</si>
  <si>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</si>
  <si>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</si>
  <si>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</si>
  <si>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</si>
  <si>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</si>
  <si>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</si>
  <si>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</si>
  <si>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</si>
  <si>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</si>
  <si>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</si>
  <si>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</si>
  <si>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</si>
  <si>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</si>
  <si>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</si>
  <si>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</si>
  <si>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</si>
  <si>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</si>
  <si>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</si>
  <si>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</si>
  <si>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</si>
  <si>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</si>
  <si>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</si>
  <si>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</si>
  <si>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</si>
  <si>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</si>
  <si>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</si>
  <si>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</si>
  <si>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Керівник 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</si>
  <si>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</si>
  <si>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</si>
  <si>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</si>
  <si>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</si>
  <si>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</si>
  <si>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</si>
  <si>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</si>
  <si>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</si>
  <si>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</si>
  <si>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</si>
  <si>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</si>
  <si>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</si>
  <si>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</si>
  <si>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</si>
  <si>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</si>
  <si>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</si>
  <si>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</si>
  <si>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</si>
  <si>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</si>
  <si>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</si>
  <si>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</si>
  <si>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</si>
  <si>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</si>
  <si>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</si>
  <si>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</si>
  <si>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</si>
  <si>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</si>
  <si>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</si>
  <si>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</si>
  <si>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</si>
  <si>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</si>
  <si>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</si>
  <si>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</si>
  <si>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 xml:space="preserve">Керівник  </t>
  </si>
  <si>
    <t>70.21</t>
  </si>
  <si>
    <t>Діяльність у сфері зв'язків з громадськістю</t>
  </si>
  <si>
    <t>Комунальна</t>
  </si>
  <si>
    <t>м. Дніпро, пр. Дмитра Яворницького, 75</t>
  </si>
  <si>
    <t>Комунальне підприємство</t>
  </si>
  <si>
    <t>оренда приміщення, мобільний зв'зок</t>
  </si>
  <si>
    <t>проведення іміджевих кампаній, акцій, презентацій та інших заходів</t>
  </si>
  <si>
    <t>висвітлення діяльності міської ради та її виконавчих органів</t>
  </si>
  <si>
    <t>цільове фінансування (поповнення обігових коштів)</t>
  </si>
  <si>
    <t xml:space="preserve">моніторинг громадської та експертної думки стосовно іміджу міста та міськоїї влади </t>
  </si>
  <si>
    <t>військовий збір</t>
  </si>
  <si>
    <t>2147/1</t>
  </si>
  <si>
    <t>Обслуговування програмного забезпечення</t>
  </si>
  <si>
    <t>Штрафи, пені, усе інші</t>
  </si>
  <si>
    <t>Матеріальні затрати (списання канцтоварів)</t>
  </si>
  <si>
    <t>Оренда приміщення, мобільний зв'зок</t>
  </si>
  <si>
    <t>Плата за розрахунково-касове обслуговування та інші послуги банків</t>
  </si>
  <si>
    <t>1030/2</t>
  </si>
  <si>
    <t>3480/1</t>
  </si>
  <si>
    <t>Внески до статутного органів місцевого самоврядування до статутного фонду</t>
  </si>
  <si>
    <t>Головний бухгалтер</t>
  </si>
  <si>
    <t>3310/1</t>
  </si>
  <si>
    <t xml:space="preserve"> (ініціали, прізвище)  </t>
  </si>
  <si>
    <t>Від участі проведення святкових заходів</t>
  </si>
  <si>
    <t>1000/1</t>
  </si>
  <si>
    <t>ІР телефонія, інформаційно-аналітичні послуги з моніторінгу,промоційних аудіо-відео матеріалів</t>
  </si>
  <si>
    <t>1150/1</t>
  </si>
  <si>
    <t>1030/1</t>
  </si>
  <si>
    <t>витрати на обслуговування орг.техніки</t>
  </si>
  <si>
    <t>послуги з оцінки майна, рецензія оцінки</t>
  </si>
  <si>
    <t>Послуга "Start"</t>
  </si>
  <si>
    <t>₴</t>
  </si>
  <si>
    <t/>
  </si>
  <si>
    <t>застава у розмірі стартової орендної плати для участі у конкурсі</t>
  </si>
  <si>
    <t>Статутні кошти (розшифрувати)</t>
  </si>
  <si>
    <t>Сувенірна продукція</t>
  </si>
  <si>
    <t>Послуги пов'язані з друком, послуги забезпечення звуковим обладнанням</t>
  </si>
  <si>
    <t>резерв відпусток</t>
  </si>
  <si>
    <t>1019/1</t>
  </si>
  <si>
    <t>1019/2</t>
  </si>
  <si>
    <t>1019/3</t>
  </si>
  <si>
    <t>1019/4</t>
  </si>
  <si>
    <t>1019/5</t>
  </si>
  <si>
    <t>1019/6</t>
  </si>
  <si>
    <t>1019/7</t>
  </si>
  <si>
    <t>1019/8</t>
  </si>
  <si>
    <t>1019/9</t>
  </si>
  <si>
    <t>1019/10</t>
  </si>
  <si>
    <t>1019/11</t>
  </si>
  <si>
    <t>1019/12</t>
  </si>
  <si>
    <t xml:space="preserve">Матеріальні затрати </t>
  </si>
  <si>
    <t>Монтаж та налаштування локадьної мережи</t>
  </si>
  <si>
    <t>1019/13</t>
  </si>
  <si>
    <t>1063/1</t>
  </si>
  <si>
    <t>1063/2</t>
  </si>
  <si>
    <t>1063/3</t>
  </si>
  <si>
    <t>1063/4</t>
  </si>
  <si>
    <t>1063/5</t>
  </si>
  <si>
    <t>1063/7</t>
  </si>
  <si>
    <t>1063/8</t>
  </si>
  <si>
    <t>1063/9</t>
  </si>
  <si>
    <t>1063/10</t>
  </si>
  <si>
    <t>1076/1</t>
  </si>
  <si>
    <t>1030/3</t>
  </si>
  <si>
    <t>Всього</t>
  </si>
  <si>
    <t>Семінари для міських голів</t>
  </si>
  <si>
    <t>Придбання канцтоварів</t>
  </si>
  <si>
    <t>1019/14</t>
  </si>
  <si>
    <t>1063/6</t>
  </si>
  <si>
    <t>Податок на прибуток за 2018 рік</t>
  </si>
  <si>
    <t xml:space="preserve">придбання інших необоротних мат.активів (придбання меблів, оптичного привіду, світлодіодна лампа, навушники, сумки для ноутбуків) </t>
  </si>
  <si>
    <t>Придбання антисиптичного засобу</t>
  </si>
  <si>
    <t>придбання хрестовин</t>
  </si>
  <si>
    <t>послуги телефонного зв'яку, Інтернет, пожарна безпека</t>
  </si>
  <si>
    <t>лікарняні</t>
  </si>
  <si>
    <t>1076/2</t>
  </si>
  <si>
    <t>1076/3</t>
  </si>
  <si>
    <r>
      <t xml:space="preserve">за 1 квартал </t>
    </r>
    <r>
      <rPr>
        <b/>
        <u/>
        <sz val="18"/>
        <rFont val="Times New Roman"/>
        <family val="1"/>
        <charset val="204"/>
      </rPr>
      <t xml:space="preserve"> 2021 р</t>
    </r>
  </si>
  <si>
    <t>придбання світильників та розрядних ламп</t>
  </si>
  <si>
    <t>1063/11</t>
  </si>
  <si>
    <t>1063/12</t>
  </si>
  <si>
    <t>гель дезінфікуючий</t>
  </si>
  <si>
    <t>1063/13</t>
  </si>
  <si>
    <t>послуги адвоката</t>
  </si>
  <si>
    <t>періодичні видання</t>
  </si>
  <si>
    <t xml:space="preserve">Інші витрати </t>
  </si>
  <si>
    <t>Таблиця VI. Інформація до звіту про виконання фінансового плану за 1 квартал 2021 року</t>
  </si>
  <si>
    <t>факт річний 2020</t>
  </si>
  <si>
    <t>дохід від безвозмездно отриманної комп.техніки</t>
  </si>
  <si>
    <t>3030/1</t>
  </si>
  <si>
    <t xml:space="preserve">витрати на оплату праці </t>
  </si>
  <si>
    <t>Добаріна І.В.</t>
  </si>
  <si>
    <t>послуги з оцінки майна</t>
  </si>
  <si>
    <t>КП "Соціально-аналітичний центр сприяння розвитку міста" ДМР</t>
  </si>
  <si>
    <t>І.В. Добаріна</t>
  </si>
  <si>
    <t xml:space="preserve">О.Л. Кулагіна </t>
  </si>
  <si>
    <t>Відшкодування комунальних послуг</t>
  </si>
  <si>
    <t>1062/2</t>
  </si>
  <si>
    <t xml:space="preserve">Заправка принтера </t>
  </si>
  <si>
    <t>1062/3</t>
  </si>
  <si>
    <t>Охорона</t>
  </si>
  <si>
    <t>1062/4</t>
  </si>
  <si>
    <t>інтернет послуги</t>
  </si>
  <si>
    <t>1062/6</t>
  </si>
  <si>
    <t>канцерярські товари</t>
  </si>
  <si>
    <t xml:space="preserve">інші витрати </t>
  </si>
  <si>
    <t xml:space="preserve">І. В. Добаріна </t>
  </si>
  <si>
    <t xml:space="preserve">І.В. Добаріна </t>
  </si>
  <si>
    <t>план 2021</t>
  </si>
  <si>
    <t>коригування зносу</t>
  </si>
  <si>
    <r>
      <t xml:space="preserve">КП </t>
    </r>
    <r>
      <rPr>
        <u/>
        <sz val="16"/>
        <rFont val="Times New Roman"/>
        <family val="1"/>
        <charset val="204"/>
      </rPr>
      <t>"Соціально-аналітичний центр сприяння розвитку міста" ДМР</t>
    </r>
  </si>
  <si>
    <t>0730-33-0730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</si>
</sst>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</numFmts>
  <fonts count="9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8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5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74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3" fontId="68" fillId="0" borderId="3" xfId="245" applyNumberFormat="1" applyFont="1" applyFill="1" applyBorder="1" applyAlignment="1">
      <alignment horizontal="center" vertical="center" wrapText="1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74" fillId="0" borderId="0" xfId="0" applyFont="1"/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0" fillId="0" borderId="3" xfId="0" applyFont="1" applyFill="1" applyBorder="1" applyAlignment="1">
      <alignment horizontal="left" vertical="center"/>
    </xf>
    <xf numFmtId="0" fontId="70" fillId="0" borderId="14" xfId="0" applyFont="1" applyFill="1" applyBorder="1" applyAlignment="1">
      <alignment vertical="center" wrapText="1"/>
    </xf>
    <xf numFmtId="0" fontId="70" fillId="0" borderId="17" xfId="0" applyFont="1" applyFill="1" applyBorder="1" applyAlignment="1">
      <alignment vertical="center" wrapText="1"/>
    </xf>
    <xf numFmtId="0" fontId="70" fillId="0" borderId="3" xfId="0" applyFont="1" applyFill="1" applyBorder="1" applyAlignment="1">
      <alignment vertical="center"/>
    </xf>
    <xf numFmtId="0" fontId="70" fillId="0" borderId="3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 wrapText="1"/>
    </xf>
    <xf numFmtId="0" fontId="70" fillId="0" borderId="18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3" fontId="79" fillId="0" borderId="3" xfId="0" quotePrefix="1" applyNumberFormat="1" applyFont="1" applyFill="1" applyBorder="1" applyAlignment="1">
      <alignment horizontal="center" vertical="center" wrapText="1"/>
    </xf>
    <xf numFmtId="170" fontId="79" fillId="0" borderId="3" xfId="0" quotePrefix="1" applyNumberFormat="1" applyFont="1" applyFill="1" applyBorder="1" applyAlignment="1">
      <alignment horizontal="center" vertical="center" wrapText="1"/>
    </xf>
    <xf numFmtId="0" fontId="80" fillId="0" borderId="3" xfId="245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70" fillId="0" borderId="0" xfId="0" quotePrefix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/>
    </xf>
    <xf numFmtId="3" fontId="5" fillId="29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right" vertical="center"/>
    </xf>
    <xf numFmtId="0" fontId="75" fillId="0" borderId="0" xfId="0" applyFont="1" applyFill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3" fontId="65" fillId="0" borderId="0" xfId="245" applyNumberFormat="1" applyFont="1" applyFill="1" applyBorder="1" applyAlignment="1">
      <alignment vertical="center"/>
    </xf>
    <xf numFmtId="0" fontId="85" fillId="0" borderId="0" xfId="0" applyFont="1" applyFill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left" vertical="center"/>
    </xf>
    <xf numFmtId="0" fontId="85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 wrapText="1"/>
    </xf>
    <xf numFmtId="169" fontId="73" fillId="0" borderId="0" xfId="0" applyNumberFormat="1" applyFont="1" applyFill="1" applyBorder="1" applyAlignment="1">
      <alignment vertical="center"/>
    </xf>
    <xf numFmtId="169" fontId="73" fillId="0" borderId="15" xfId="0" applyNumberFormat="1" applyFont="1" applyFill="1" applyBorder="1" applyAlignment="1">
      <alignment horizontal="right" vertical="center"/>
    </xf>
    <xf numFmtId="0" fontId="78" fillId="0" borderId="0" xfId="0" applyFont="1" applyFill="1" applyBorder="1" applyAlignment="1">
      <alignment vertical="center" wrapText="1"/>
    </xf>
    <xf numFmtId="169" fontId="70" fillId="0" borderId="15" xfId="0" applyNumberFormat="1" applyFont="1" applyFill="1" applyBorder="1" applyAlignment="1">
      <alignment vertical="center"/>
    </xf>
    <xf numFmtId="3" fontId="65" fillId="29" borderId="3" xfId="0" applyNumberFormat="1" applyFont="1" applyFill="1" applyBorder="1" applyAlignment="1">
      <alignment horizontal="center" vertical="center" wrapText="1"/>
    </xf>
    <xf numFmtId="3" fontId="70" fillId="29" borderId="3" xfId="0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0" fontId="88" fillId="0" borderId="0" xfId="0" applyFont="1" applyFill="1" applyAlignment="1">
      <alignment vertical="center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vertical="center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0" fontId="65" fillId="29" borderId="0" xfId="0" applyFont="1" applyFill="1"/>
    <xf numFmtId="0" fontId="65" fillId="29" borderId="3" xfId="237" applyFont="1" applyFill="1" applyBorder="1" applyAlignment="1">
      <alignment horizontal="center" vertical="center"/>
    </xf>
    <xf numFmtId="170" fontId="65" fillId="29" borderId="3" xfId="237" applyNumberFormat="1" applyFont="1" applyFill="1" applyBorder="1" applyAlignment="1">
      <alignment horizontal="center" vertical="center" wrapText="1"/>
    </xf>
    <xf numFmtId="0" fontId="65" fillId="29" borderId="0" xfId="0" applyFont="1" applyFill="1" applyBorder="1" applyAlignment="1">
      <alignment vertical="center"/>
    </xf>
    <xf numFmtId="0" fontId="65" fillId="29" borderId="0" xfId="0" applyFont="1" applyFill="1" applyBorder="1" applyAlignment="1">
      <alignment horizontal="center" vertical="center"/>
    </xf>
    <xf numFmtId="0" fontId="81" fillId="29" borderId="0" xfId="0" applyFont="1" applyFill="1" applyBorder="1" applyAlignment="1">
      <alignment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0" fontId="65" fillId="29" borderId="3" xfId="0" applyFont="1" applyFill="1" applyBorder="1" applyAlignment="1">
      <alignment horizontal="left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0" fontId="65" fillId="29" borderId="3" xfId="0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0" fontId="65" fillId="29" borderId="0" xfId="0" applyFont="1" applyFill="1" applyAlignment="1">
      <alignment vertical="center"/>
    </xf>
    <xf numFmtId="0" fontId="68" fillId="29" borderId="0" xfId="0" applyFont="1" applyFill="1" applyBorder="1" applyAlignment="1">
      <alignment vertical="center"/>
    </xf>
    <xf numFmtId="3" fontId="65" fillId="29" borderId="0" xfId="0" applyNumberFormat="1" applyFont="1" applyFill="1" applyBorder="1" applyAlignment="1">
      <alignment horizontal="center" vertical="center" wrapText="1"/>
    </xf>
    <xf numFmtId="0" fontId="65" fillId="29" borderId="0" xfId="0" applyFont="1" applyFill="1" applyBorder="1" applyAlignment="1">
      <alignment horizontal="left" vertical="center" wrapText="1" shrinkToFit="1"/>
    </xf>
    <xf numFmtId="49" fontId="65" fillId="29" borderId="0" xfId="0" applyNumberFormat="1" applyFont="1" applyFill="1" applyBorder="1" applyAlignment="1">
      <alignment horizontal="center" vertical="center" wrapText="1"/>
    </xf>
    <xf numFmtId="49" fontId="65" fillId="29" borderId="0" xfId="0" applyNumberFormat="1" applyFont="1" applyFill="1" applyBorder="1" applyAlignment="1">
      <alignment horizontal="left" vertical="center" wrapText="1"/>
    </xf>
    <xf numFmtId="3" fontId="68" fillId="29" borderId="3" xfId="0" applyNumberFormat="1" applyFont="1" applyFill="1" applyBorder="1" applyAlignment="1">
      <alignment horizontal="center" vertical="center" wrapText="1"/>
    </xf>
    <xf numFmtId="1" fontId="65" fillId="29" borderId="0" xfId="0" applyNumberFormat="1" applyFont="1" applyFill="1" applyBorder="1" applyAlignment="1">
      <alignment horizontal="center" vertical="center"/>
    </xf>
    <xf numFmtId="0" fontId="68" fillId="29" borderId="0" xfId="0" applyFont="1" applyFill="1" applyBorder="1" applyAlignment="1">
      <alignment horizontal="center" vertical="center"/>
    </xf>
    <xf numFmtId="0" fontId="68" fillId="29" borderId="0" xfId="0" applyFont="1" applyFill="1" applyBorder="1" applyAlignment="1">
      <alignment horizontal="right" vertical="center"/>
    </xf>
    <xf numFmtId="0" fontId="65" fillId="29" borderId="0" xfId="245" applyFont="1" applyFill="1" applyBorder="1" applyAlignment="1">
      <alignment horizontal="center" vertical="center"/>
    </xf>
    <xf numFmtId="0" fontId="65" fillId="29" borderId="3" xfId="245" applyFont="1" applyFill="1" applyBorder="1" applyAlignment="1">
      <alignment horizontal="center" vertical="center" wrapText="1"/>
    </xf>
    <xf numFmtId="170" fontId="65" fillId="29" borderId="3" xfId="0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0" fontId="70" fillId="29" borderId="0" xfId="0" applyFont="1" applyFill="1" applyBorder="1" applyAlignment="1">
      <alignment horizontal="center" vertical="center"/>
    </xf>
    <xf numFmtId="0" fontId="70" fillId="29" borderId="0" xfId="0" applyFont="1" applyFill="1" applyBorder="1" applyAlignment="1">
      <alignment vertical="center" wrapText="1"/>
    </xf>
    <xf numFmtId="0" fontId="70" fillId="29" borderId="0" xfId="0" applyFont="1" applyFill="1" applyAlignment="1">
      <alignment horizontal="center" vertical="center"/>
    </xf>
    <xf numFmtId="0" fontId="70" fillId="29" borderId="0" xfId="0" applyFont="1" applyFill="1" applyBorder="1" applyAlignment="1">
      <alignment vertical="center"/>
    </xf>
    <xf numFmtId="0" fontId="73" fillId="29" borderId="0" xfId="0" applyFont="1" applyFill="1" applyBorder="1" applyAlignment="1">
      <alignment horizontal="center" vertical="center"/>
    </xf>
    <xf numFmtId="0" fontId="70" fillId="29" borderId="0" xfId="0" applyFont="1" applyFill="1" applyAlignment="1">
      <alignment horizontal="left" vertical="center"/>
    </xf>
    <xf numFmtId="0" fontId="70" fillId="29" borderId="3" xfId="0" applyFont="1" applyFill="1" applyBorder="1" applyAlignment="1">
      <alignment horizontal="center" vertical="center"/>
    </xf>
    <xf numFmtId="0" fontId="78" fillId="29" borderId="0" xfId="0" applyFont="1" applyFill="1" applyBorder="1" applyAlignment="1">
      <alignment vertical="center" wrapText="1"/>
    </xf>
    <xf numFmtId="0" fontId="5" fillId="29" borderId="3" xfId="245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65" fillId="29" borderId="3" xfId="0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0" fontId="65" fillId="29" borderId="3" xfId="0" applyFont="1" applyFill="1" applyBorder="1" applyAlignment="1">
      <alignment horizontal="center" vertical="center"/>
    </xf>
    <xf numFmtId="3" fontId="65" fillId="29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29" borderId="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/>
    </xf>
    <xf numFmtId="0" fontId="65" fillId="0" borderId="3" xfId="0" applyFont="1" applyFill="1" applyBorder="1" applyAlignment="1">
      <alignment horizontal="left" vertical="center" wrapText="1" shrinkToFit="1"/>
    </xf>
    <xf numFmtId="0" fontId="68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3" xfId="0" quotePrefix="1" applyFont="1" applyFill="1" applyBorder="1" applyAlignment="1">
      <alignment horizontal="center" vertical="center"/>
    </xf>
    <xf numFmtId="3" fontId="65" fillId="32" borderId="3" xfId="0" quotePrefix="1" applyNumberFormat="1" applyFont="1" applyFill="1" applyBorder="1" applyAlignment="1">
      <alignment horizontal="center" vertical="center" wrapText="1"/>
    </xf>
    <xf numFmtId="49" fontId="65" fillId="0" borderId="3" xfId="0" quotePrefix="1" applyNumberFormat="1" applyFont="1" applyFill="1" applyBorder="1" applyAlignment="1">
      <alignment horizontal="left" vertical="center" wrapText="1"/>
    </xf>
    <xf numFmtId="0" fontId="65" fillId="30" borderId="3" xfId="0" applyFont="1" applyFill="1" applyBorder="1" applyAlignment="1">
      <alignment horizontal="left" vertical="center" wrapText="1"/>
    </xf>
    <xf numFmtId="0" fontId="65" fillId="30" borderId="3" xfId="0" quotePrefix="1" applyFont="1" applyFill="1" applyBorder="1" applyAlignment="1">
      <alignment horizontal="center" vertical="center"/>
    </xf>
    <xf numFmtId="3" fontId="65" fillId="30" borderId="3" xfId="0" quotePrefix="1" applyNumberFormat="1" applyFont="1" applyFill="1" applyBorder="1" applyAlignment="1">
      <alignment horizontal="center" vertical="center" wrapText="1"/>
    </xf>
    <xf numFmtId="170" fontId="65" fillId="30" borderId="3" xfId="0" quotePrefix="1" applyNumberFormat="1" applyFont="1" applyFill="1" applyBorder="1" applyAlignment="1">
      <alignment horizontal="center" vertical="center" wrapText="1"/>
    </xf>
    <xf numFmtId="49" fontId="65" fillId="30" borderId="3" xfId="0" quotePrefix="1" applyNumberFormat="1" applyFont="1" applyFill="1" applyBorder="1" applyAlignment="1">
      <alignment horizontal="left" vertical="center" wrapText="1"/>
    </xf>
    <xf numFmtId="3" fontId="65" fillId="32" borderId="3" xfId="0" applyNumberFormat="1" applyFont="1" applyFill="1" applyBorder="1" applyAlignment="1">
      <alignment horizontal="center" vertical="center" wrapText="1"/>
    </xf>
    <xf numFmtId="0" fontId="65" fillId="30" borderId="3" xfId="0" applyFont="1" applyFill="1" applyBorder="1" applyAlignment="1">
      <alignment horizontal="center" vertical="center" wrapText="1"/>
    </xf>
    <xf numFmtId="3" fontId="65" fillId="30" borderId="3" xfId="0" applyNumberFormat="1" applyFont="1" applyFill="1" applyBorder="1" applyAlignment="1">
      <alignment horizontal="center" vertical="center" wrapText="1"/>
    </xf>
    <xf numFmtId="49" fontId="65" fillId="30" borderId="3" xfId="0" applyNumberFormat="1" applyFont="1" applyFill="1" applyBorder="1" applyAlignment="1">
      <alignment horizontal="left" vertical="center" wrapText="1"/>
    </xf>
    <xf numFmtId="0" fontId="65" fillId="0" borderId="3" xfId="0" applyFont="1" applyFill="1" applyBorder="1" applyAlignment="1" applyProtection="1">
      <alignment horizontal="left" vertical="center" wrapText="1"/>
      <protection locked="0"/>
    </xf>
    <xf numFmtId="3" fontId="65" fillId="0" borderId="0" xfId="0" applyNumberFormat="1" applyFont="1" applyFill="1" applyAlignment="1">
      <alignment vertical="center"/>
    </xf>
    <xf numFmtId="0" fontId="68" fillId="31" borderId="3" xfId="0" applyFont="1" applyFill="1" applyBorder="1" applyAlignment="1">
      <alignment horizontal="left" vertical="center" wrapText="1"/>
    </xf>
    <xf numFmtId="0" fontId="68" fillId="31" borderId="3" xfId="0" quotePrefix="1" applyFont="1" applyFill="1" applyBorder="1" applyAlignment="1">
      <alignment horizontal="center" vertical="center"/>
    </xf>
    <xf numFmtId="3" fontId="68" fillId="31" borderId="3" xfId="0" quotePrefix="1" applyNumberFormat="1" applyFont="1" applyFill="1" applyBorder="1" applyAlignment="1">
      <alignment horizontal="center" vertical="center" wrapText="1"/>
    </xf>
    <xf numFmtId="170" fontId="65" fillId="31" borderId="3" xfId="0" quotePrefix="1" applyNumberFormat="1" applyFont="1" applyFill="1" applyBorder="1" applyAlignment="1">
      <alignment horizontal="center" vertical="center" wrapText="1"/>
    </xf>
    <xf numFmtId="49" fontId="68" fillId="31" borderId="3" xfId="0" quotePrefix="1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65" fillId="29" borderId="3" xfId="0" quotePrefix="1" applyFont="1" applyFill="1" applyBorder="1" applyAlignment="1">
      <alignment horizontal="center" vertical="center"/>
    </xf>
    <xf numFmtId="170" fontId="65" fillId="29" borderId="3" xfId="0" quotePrefix="1" applyNumberFormat="1" applyFont="1" applyFill="1" applyBorder="1" applyAlignment="1">
      <alignment horizontal="center" vertical="center" wrapText="1"/>
    </xf>
    <xf numFmtId="49" fontId="65" fillId="29" borderId="3" xfId="0" quotePrefix="1" applyNumberFormat="1" applyFont="1" applyFill="1" applyBorder="1" applyAlignment="1">
      <alignment horizontal="left" vertical="center" wrapText="1"/>
    </xf>
    <xf numFmtId="0" fontId="68" fillId="29" borderId="3" xfId="0" applyFont="1" applyFill="1" applyBorder="1" applyAlignment="1">
      <alignment horizontal="left" vertical="center" wrapText="1"/>
    </xf>
    <xf numFmtId="0" fontId="68" fillId="29" borderId="3" xfId="0" quotePrefix="1" applyFont="1" applyFill="1" applyBorder="1" applyAlignment="1">
      <alignment horizontal="center" vertical="center"/>
    </xf>
    <xf numFmtId="3" fontId="68" fillId="29" borderId="3" xfId="0" quotePrefix="1" applyNumberFormat="1" applyFont="1" applyFill="1" applyBorder="1" applyAlignment="1">
      <alignment horizontal="center" vertical="center" wrapText="1"/>
    </xf>
    <xf numFmtId="49" fontId="68" fillId="29" borderId="3" xfId="0" quotePrefix="1" applyNumberFormat="1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3" xfId="0" quotePrefix="1" applyFont="1" applyFill="1" applyBorder="1" applyAlignment="1">
      <alignment horizontal="center" vertical="center"/>
    </xf>
    <xf numFmtId="3" fontId="68" fillId="0" borderId="3" xfId="0" quotePrefix="1" applyNumberFormat="1" applyFont="1" applyFill="1" applyBorder="1" applyAlignment="1">
      <alignment horizontal="center" vertical="center" wrapText="1"/>
    </xf>
    <xf numFmtId="49" fontId="68" fillId="0" borderId="3" xfId="0" quotePrefix="1" applyNumberFormat="1" applyFont="1" applyFill="1" applyBorder="1" applyAlignment="1">
      <alignment horizontal="left" vertical="center" wrapText="1"/>
    </xf>
    <xf numFmtId="0" fontId="65" fillId="0" borderId="3" xfId="182" applyFont="1" applyFill="1" applyBorder="1" applyAlignment="1">
      <alignment horizontal="left" vertical="center" wrapText="1"/>
      <protection locked="0"/>
    </xf>
    <xf numFmtId="0" fontId="65" fillId="0" borderId="3" xfId="0" applyFont="1" applyFill="1" applyBorder="1" applyAlignment="1">
      <alignment horizontal="center"/>
    </xf>
    <xf numFmtId="0" fontId="65" fillId="0" borderId="3" xfId="0" quotePrefix="1" applyFont="1" applyFill="1" applyBorder="1" applyAlignment="1">
      <alignment horizontal="center"/>
    </xf>
    <xf numFmtId="49" fontId="65" fillId="29" borderId="3" xfId="0" applyNumberFormat="1" applyFont="1" applyFill="1" applyBorder="1" applyAlignment="1">
      <alignment horizontal="left" vertical="center" wrapText="1"/>
    </xf>
    <xf numFmtId="0" fontId="68" fillId="0" borderId="3" xfId="0" quotePrefix="1" applyFont="1" applyFill="1" applyBorder="1" applyAlignment="1">
      <alignment horizontal="center"/>
    </xf>
    <xf numFmtId="0" fontId="68" fillId="0" borderId="0" xfId="0" quotePrefix="1" applyFont="1" applyFill="1" applyBorder="1" applyAlignment="1">
      <alignment horizontal="center"/>
    </xf>
    <xf numFmtId="0" fontId="73" fillId="0" borderId="3" xfId="237" applyNumberFormat="1" applyFont="1" applyFill="1" applyBorder="1" applyAlignment="1">
      <alignment horizontal="center" vertical="center" wrapText="1"/>
    </xf>
    <xf numFmtId="0" fontId="70" fillId="29" borderId="13" xfId="0" applyFont="1" applyFill="1" applyBorder="1" applyAlignment="1">
      <alignment horizontal="center" vertical="center" wrapText="1"/>
    </xf>
    <xf numFmtId="0" fontId="70" fillId="29" borderId="19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0" fillId="0" borderId="3" xfId="245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/>
    </xf>
    <xf numFmtId="0" fontId="68" fillId="0" borderId="18" xfId="0" applyFont="1" applyFill="1" applyBorder="1" applyAlignment="1">
      <alignment horizontal="left" vertical="center"/>
    </xf>
    <xf numFmtId="0" fontId="68" fillId="0" borderId="17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29" borderId="13" xfId="0" applyFont="1" applyFill="1" applyBorder="1" applyAlignment="1">
      <alignment horizontal="center" vertical="center" wrapText="1"/>
    </xf>
    <xf numFmtId="0" fontId="65" fillId="29" borderId="2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29" borderId="3" xfId="0" applyFont="1" applyFill="1" applyBorder="1" applyAlignment="1">
      <alignment horizontal="center" vertical="center" wrapText="1"/>
    </xf>
    <xf numFmtId="0" fontId="65" fillId="29" borderId="21" xfId="0" applyFont="1" applyFill="1" applyBorder="1" applyAlignment="1">
      <alignment horizontal="center" vertical="center" wrapText="1"/>
    </xf>
    <xf numFmtId="0" fontId="65" fillId="29" borderId="22" xfId="0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 vertical="center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29" borderId="14" xfId="0" applyNumberFormat="1" applyFont="1" applyFill="1" applyBorder="1" applyAlignment="1">
      <alignment horizontal="right" vertical="center" wrapText="1"/>
    </xf>
    <xf numFmtId="3" fontId="65" fillId="29" borderId="17" xfId="0" applyNumberFormat="1" applyFont="1" applyFill="1" applyBorder="1" applyAlignment="1">
      <alignment horizontal="right" vertical="center" wrapText="1"/>
    </xf>
    <xf numFmtId="3" fontId="65" fillId="29" borderId="3" xfId="0" applyNumberFormat="1" applyFont="1" applyFill="1" applyBorder="1" applyAlignment="1">
      <alignment horizontal="right" vertical="center" wrapText="1"/>
    </xf>
    <xf numFmtId="170" fontId="65" fillId="29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178" fontId="5" fillId="29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29" borderId="17" xfId="0" applyNumberFormat="1" applyFont="1" applyFill="1" applyBorder="1" applyAlignment="1" applyProtection="1">
      <alignment horizontal="center" vertical="center" wrapText="1"/>
      <protection locked="0"/>
    </xf>
    <xf numFmtId="0" fontId="68" fillId="29" borderId="14" xfId="0" applyFont="1" applyFill="1" applyBorder="1" applyAlignment="1">
      <alignment horizontal="center" vertical="center" wrapText="1"/>
    </xf>
    <xf numFmtId="0" fontId="68" fillId="29" borderId="18" xfId="0" applyFont="1" applyFill="1" applyBorder="1" applyAlignment="1">
      <alignment horizontal="center" vertical="center" wrapText="1"/>
    </xf>
    <xf numFmtId="0" fontId="68" fillId="29" borderId="17" xfId="0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29" borderId="3" xfId="0" applyFont="1" applyFill="1" applyBorder="1" applyAlignment="1">
      <alignment horizontal="center" vertical="center"/>
    </xf>
    <xf numFmtId="0" fontId="65" fillId="29" borderId="14" xfId="0" applyFont="1" applyFill="1" applyBorder="1" applyAlignment="1">
      <alignment horizontal="center" vertical="center" wrapText="1"/>
    </xf>
    <xf numFmtId="0" fontId="65" fillId="29" borderId="17" xfId="0" applyFont="1" applyFill="1" applyBorder="1" applyAlignment="1">
      <alignment horizontal="center" vertical="center" wrapText="1"/>
    </xf>
    <xf numFmtId="0" fontId="65" fillId="29" borderId="3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3" fontId="65" fillId="29" borderId="14" xfId="0" applyNumberFormat="1" applyFont="1" applyFill="1" applyBorder="1" applyAlignment="1">
      <alignment horizontal="center" vertical="center" wrapText="1"/>
    </xf>
    <xf numFmtId="3" fontId="65" fillId="29" borderId="17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65" fillId="29" borderId="14" xfId="0" applyFont="1" applyFill="1" applyBorder="1" applyAlignment="1">
      <alignment horizontal="center" vertical="center"/>
    </xf>
    <xf numFmtId="0" fontId="65" fillId="29" borderId="17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170" fontId="65" fillId="29" borderId="14" xfId="0" applyNumberFormat="1" applyFont="1" applyFill="1" applyBorder="1" applyAlignment="1">
      <alignment horizontal="center" vertical="center" wrapText="1"/>
    </xf>
    <xf numFmtId="170" fontId="65" fillId="29" borderId="17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65" fillId="29" borderId="14" xfId="0" applyNumberFormat="1" applyFont="1" applyFill="1" applyBorder="1" applyAlignment="1">
      <alignment horizontal="center" vertical="center" wrapText="1"/>
    </xf>
    <xf numFmtId="0" fontId="65" fillId="29" borderId="18" xfId="0" applyNumberFormat="1" applyFont="1" applyFill="1" applyBorder="1" applyAlignment="1">
      <alignment horizontal="center" vertical="center" wrapText="1"/>
    </xf>
    <xf numFmtId="0" fontId="65" fillId="29" borderId="17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left" vertical="center" wrapText="1" shrinkToFit="1"/>
    </xf>
    <xf numFmtId="177" fontId="65" fillId="0" borderId="3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5" xfId="0" applyFont="1" applyFill="1" applyBorder="1" applyAlignment="1">
      <alignment horizontal="right" vertical="center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0" xfId="0" applyFont="1" applyFill="1" applyAlignment="1">
      <alignment horizontal="right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82" fillId="0" borderId="0" xfId="0" applyFont="1" applyFill="1" applyBorder="1" applyAlignment="1">
      <alignment horizontal="right" wrapText="1"/>
    </xf>
    <xf numFmtId="0" fontId="73" fillId="0" borderId="0" xfId="0" applyFont="1" applyFill="1" applyBorder="1" applyAlignment="1">
      <alignment horizontal="left" vertical="center"/>
    </xf>
    <xf numFmtId="3" fontId="65" fillId="0" borderId="3" xfId="0" applyNumberFormat="1" applyFont="1" applyFill="1" applyBorder="1" applyAlignment="1">
      <alignment horizontal="left" vertical="center" wrapText="1"/>
    </xf>
  </cellXfs>
  <cellStyles count="353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rmal_GSE DCF_Model_31_07_09 final" xfId="182" xr:uid="{00000000-0005-0000-0000-0000B5000000}"/>
    <cellStyle name="Note" xfId="183" xr:uid="{00000000-0005-0000-0000-0000B6000000}"/>
    <cellStyle name="Number-Cells" xfId="184" xr:uid="{00000000-0005-0000-0000-0000B7000000}"/>
    <cellStyle name="Number-Cells-Column2" xfId="185" xr:uid="{00000000-0005-0000-0000-0000B8000000}"/>
    <cellStyle name="Number-Cells-Column5" xfId="186" xr:uid="{00000000-0005-0000-0000-0000B9000000}"/>
    <cellStyle name="Output" xfId="187" xr:uid="{00000000-0005-0000-0000-0000BA000000}"/>
    <cellStyle name="Row-Header" xfId="188" xr:uid="{00000000-0005-0000-0000-0000BB000000}"/>
    <cellStyle name="Row-Header 2" xfId="189" xr:uid="{00000000-0005-0000-0000-0000BC000000}"/>
    <cellStyle name="Title" xfId="190" xr:uid="{00000000-0005-0000-0000-0000BD000000}"/>
    <cellStyle name="Total" xfId="191" xr:uid="{00000000-0005-0000-0000-0000BE000000}"/>
    <cellStyle name="Warning Text" xfId="192" xr:uid="{00000000-0005-0000-0000-0000BF000000}"/>
    <cellStyle name="Акцент1 2" xfId="193" xr:uid="{00000000-0005-0000-0000-0000C0000000}"/>
    <cellStyle name="Акцент1 3" xfId="194" xr:uid="{00000000-0005-0000-0000-0000C1000000}"/>
    <cellStyle name="Акцент2 2" xfId="195" xr:uid="{00000000-0005-0000-0000-0000C2000000}"/>
    <cellStyle name="Акцент2 3" xfId="196" xr:uid="{00000000-0005-0000-0000-0000C3000000}"/>
    <cellStyle name="Акцент3 2" xfId="197" xr:uid="{00000000-0005-0000-0000-0000C4000000}"/>
    <cellStyle name="Акцент3 3" xfId="198" xr:uid="{00000000-0005-0000-0000-0000C5000000}"/>
    <cellStyle name="Акцент4 2" xfId="199" xr:uid="{00000000-0005-0000-0000-0000C6000000}"/>
    <cellStyle name="Акцент4 3" xfId="200" xr:uid="{00000000-0005-0000-0000-0000C7000000}"/>
    <cellStyle name="Акцент5 2" xfId="201" xr:uid="{00000000-0005-0000-0000-0000C8000000}"/>
    <cellStyle name="Акцент5 3" xfId="202" xr:uid="{00000000-0005-0000-0000-0000C9000000}"/>
    <cellStyle name="Акцент6 2" xfId="203" xr:uid="{00000000-0005-0000-0000-0000CA000000}"/>
    <cellStyle name="Акцент6 3" xfId="204" xr:uid="{00000000-0005-0000-0000-0000CB000000}"/>
    <cellStyle name="Ввод  2" xfId="205" xr:uid="{00000000-0005-0000-0000-0000CC000000}"/>
    <cellStyle name="Ввод  3" xfId="206" xr:uid="{00000000-0005-0000-0000-0000CD000000}"/>
    <cellStyle name="Вывод 2" xfId="207" xr:uid="{00000000-0005-0000-0000-0000CE000000}"/>
    <cellStyle name="Вывод 3" xfId="208" xr:uid="{00000000-0005-0000-0000-0000CF000000}"/>
    <cellStyle name="Вычисление 2" xfId="209" xr:uid="{00000000-0005-0000-0000-0000D0000000}"/>
    <cellStyle name="Вычисление 3" xfId="210" xr:uid="{00000000-0005-0000-0000-0000D1000000}"/>
    <cellStyle name="Денежный 2" xfId="211" xr:uid="{00000000-0005-0000-0000-0000D2000000}"/>
    <cellStyle name="Заголовок 1 2" xfId="212" xr:uid="{00000000-0005-0000-0000-0000D3000000}"/>
    <cellStyle name="Заголовок 1 3" xfId="213" xr:uid="{00000000-0005-0000-0000-0000D4000000}"/>
    <cellStyle name="Заголовок 2 2" xfId="214" xr:uid="{00000000-0005-0000-0000-0000D5000000}"/>
    <cellStyle name="Заголовок 2 3" xfId="215" xr:uid="{00000000-0005-0000-0000-0000D6000000}"/>
    <cellStyle name="Заголовок 3 2" xfId="216" xr:uid="{00000000-0005-0000-0000-0000D7000000}"/>
    <cellStyle name="Заголовок 3 3" xfId="217" xr:uid="{00000000-0005-0000-0000-0000D8000000}"/>
    <cellStyle name="Заголовок 4 2" xfId="218" xr:uid="{00000000-0005-0000-0000-0000D9000000}"/>
    <cellStyle name="Заголовок 4 3" xfId="219" xr:uid="{00000000-0005-0000-0000-0000DA000000}"/>
    <cellStyle name="Звичайний" xfId="0" builtinId="0"/>
    <cellStyle name="Итог 2" xfId="220" xr:uid="{00000000-0005-0000-0000-0000DB000000}"/>
    <cellStyle name="Итог 3" xfId="221" xr:uid="{00000000-0005-0000-0000-0000DC000000}"/>
    <cellStyle name="Контрольная ячейка 2" xfId="222" xr:uid="{00000000-0005-0000-0000-0000DD000000}"/>
    <cellStyle name="Контрольная ячейка 3" xfId="223" xr:uid="{00000000-0005-0000-0000-0000DE000000}"/>
    <cellStyle name="Название 2" xfId="224" xr:uid="{00000000-0005-0000-0000-0000DF000000}"/>
    <cellStyle name="Название 3" xfId="225" xr:uid="{00000000-0005-0000-0000-0000E0000000}"/>
    <cellStyle name="Нейтральный 2" xfId="226" xr:uid="{00000000-0005-0000-0000-0000E1000000}"/>
    <cellStyle name="Нейтральный 3" xfId="227" xr:uid="{00000000-0005-0000-0000-0000E2000000}"/>
    <cellStyle name="Обычный 10" xfId="228" xr:uid="{00000000-0005-0000-0000-0000E4000000}"/>
    <cellStyle name="Обычный 11" xfId="229" xr:uid="{00000000-0005-0000-0000-0000E5000000}"/>
    <cellStyle name="Обычный 12" xfId="230" xr:uid="{00000000-0005-0000-0000-0000E6000000}"/>
    <cellStyle name="Обычный 13" xfId="231" xr:uid="{00000000-0005-0000-0000-0000E7000000}"/>
    <cellStyle name="Обычный 14" xfId="232" xr:uid="{00000000-0005-0000-0000-0000E8000000}"/>
    <cellStyle name="Обычный 15" xfId="233" xr:uid="{00000000-0005-0000-0000-0000E9000000}"/>
    <cellStyle name="Обычный 16" xfId="234" xr:uid="{00000000-0005-0000-0000-0000EA000000}"/>
    <cellStyle name="Обычный 17" xfId="235" xr:uid="{00000000-0005-0000-0000-0000EB000000}"/>
    <cellStyle name="Обычный 18" xfId="236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_Расшифровка прочих" xfId="248" xr:uid="{00000000-0005-0000-0000-0000F8000000}"/>
    <cellStyle name="Обычный 2 3" xfId="249" xr:uid="{00000000-0005-0000-0000-0000F9000000}"/>
    <cellStyle name="Обычный 2 4" xfId="250" xr:uid="{00000000-0005-0000-0000-0000FA000000}"/>
    <cellStyle name="Обычный 2 5" xfId="251" xr:uid="{00000000-0005-0000-0000-0000FB000000}"/>
    <cellStyle name="Обычный 2 6" xfId="252" xr:uid="{00000000-0005-0000-0000-0000FC000000}"/>
    <cellStyle name="Обычный 2 7" xfId="253" xr:uid="{00000000-0005-0000-0000-0000FD000000}"/>
    <cellStyle name="Обычный 2 8" xfId="254" xr:uid="{00000000-0005-0000-0000-0000FE000000}"/>
    <cellStyle name="Обычный 2 9" xfId="255" xr:uid="{00000000-0005-0000-0000-0000FF000000}"/>
    <cellStyle name="Обычный 2_2604-2010" xfId="256" xr:uid="{00000000-0005-0000-0000-000000010000}"/>
    <cellStyle name="Обычный 3" xfId="257" xr:uid="{00000000-0005-0000-0000-000001010000}"/>
    <cellStyle name="Обычный 3 10" xfId="258" xr:uid="{00000000-0005-0000-0000-000002010000}"/>
    <cellStyle name="Обычный 3 11" xfId="259" xr:uid="{00000000-0005-0000-0000-000003010000}"/>
    <cellStyle name="Обычный 3 12" xfId="260" xr:uid="{00000000-0005-0000-0000-000004010000}"/>
    <cellStyle name="Обычный 3 13" xfId="261" xr:uid="{00000000-0005-0000-0000-000005010000}"/>
    <cellStyle name="Обычный 3 14" xfId="262" xr:uid="{00000000-0005-0000-0000-000006010000}"/>
    <cellStyle name="Обычный 3 2" xfId="263" xr:uid="{00000000-0005-0000-0000-000007010000}"/>
    <cellStyle name="Обычный 3 3" xfId="264" xr:uid="{00000000-0005-0000-0000-000008010000}"/>
    <cellStyle name="Обычный 3 4" xfId="265" xr:uid="{00000000-0005-0000-0000-000009010000}"/>
    <cellStyle name="Обычный 3 5" xfId="266" xr:uid="{00000000-0005-0000-0000-00000A010000}"/>
    <cellStyle name="Обычный 3 6" xfId="267" xr:uid="{00000000-0005-0000-0000-00000B010000}"/>
    <cellStyle name="Обычный 3 7" xfId="268" xr:uid="{00000000-0005-0000-0000-00000C010000}"/>
    <cellStyle name="Обычный 3 8" xfId="269" xr:uid="{00000000-0005-0000-0000-00000D010000}"/>
    <cellStyle name="Обычный 3 9" xfId="270" xr:uid="{00000000-0005-0000-0000-00000E010000}"/>
    <cellStyle name="Обычный 3_Дефицит_7 млрд_0608_бс" xfId="271" xr:uid="{00000000-0005-0000-0000-00000F010000}"/>
    <cellStyle name="Обычный 4" xfId="272" xr:uid="{00000000-0005-0000-0000-000010010000}"/>
    <cellStyle name="Обычный 5" xfId="273" xr:uid="{00000000-0005-0000-0000-000011010000}"/>
    <cellStyle name="Обычный 5 2" xfId="274" xr:uid="{00000000-0005-0000-0000-000012010000}"/>
    <cellStyle name="Обычный 6" xfId="275" xr:uid="{00000000-0005-0000-0000-000013010000}"/>
    <cellStyle name="Обычный 6 2" xfId="276" xr:uid="{00000000-0005-0000-0000-000014010000}"/>
    <cellStyle name="Обычный 6 3" xfId="277" xr:uid="{00000000-0005-0000-0000-000015010000}"/>
    <cellStyle name="Обычный 6 4" xfId="278" xr:uid="{00000000-0005-0000-0000-000016010000}"/>
    <cellStyle name="Обычный 6_Дефицит_7 млрд_0608_бс" xfId="279" xr:uid="{00000000-0005-0000-0000-000017010000}"/>
    <cellStyle name="Обычный 7" xfId="280" xr:uid="{00000000-0005-0000-0000-000018010000}"/>
    <cellStyle name="Обычный 7 2" xfId="281" xr:uid="{00000000-0005-0000-0000-000019010000}"/>
    <cellStyle name="Обычный 8" xfId="282" xr:uid="{00000000-0005-0000-0000-00001A010000}"/>
    <cellStyle name="Обычный 9" xfId="283" xr:uid="{00000000-0005-0000-0000-00001B010000}"/>
    <cellStyle name="Обычный 9 2" xfId="284" xr:uid="{00000000-0005-0000-0000-00001C010000}"/>
    <cellStyle name="Плохой 2" xfId="285" xr:uid="{00000000-0005-0000-0000-00001D010000}"/>
    <cellStyle name="Плохой 3" xfId="286" xr:uid="{00000000-0005-0000-0000-00001E010000}"/>
    <cellStyle name="Пояснение 2" xfId="287" xr:uid="{00000000-0005-0000-0000-00001F010000}"/>
    <cellStyle name="Пояснение 3" xfId="288" xr:uid="{00000000-0005-0000-0000-000020010000}"/>
    <cellStyle name="Примечание 2" xfId="289" xr:uid="{00000000-0005-0000-0000-000021010000}"/>
    <cellStyle name="Примечание 3" xfId="290" xr:uid="{00000000-0005-0000-0000-000022010000}"/>
    <cellStyle name="Процентный 2" xfId="291" xr:uid="{00000000-0005-0000-0000-000023010000}"/>
    <cellStyle name="Процентный 2 10" xfId="292" xr:uid="{00000000-0005-0000-0000-000024010000}"/>
    <cellStyle name="Процентный 2 11" xfId="293" xr:uid="{00000000-0005-0000-0000-000025010000}"/>
    <cellStyle name="Процентный 2 12" xfId="294" xr:uid="{00000000-0005-0000-0000-000026010000}"/>
    <cellStyle name="Процентный 2 13" xfId="295" xr:uid="{00000000-0005-0000-0000-000027010000}"/>
    <cellStyle name="Процентный 2 14" xfId="296" xr:uid="{00000000-0005-0000-0000-000028010000}"/>
    <cellStyle name="Процентный 2 15" xfId="297" xr:uid="{00000000-0005-0000-0000-000029010000}"/>
    <cellStyle name="Процентный 2 16" xfId="298" xr:uid="{00000000-0005-0000-0000-00002A010000}"/>
    <cellStyle name="Процентный 2 2" xfId="299" xr:uid="{00000000-0005-0000-0000-00002B010000}"/>
    <cellStyle name="Процентный 2 3" xfId="300" xr:uid="{00000000-0005-0000-0000-00002C010000}"/>
    <cellStyle name="Процентный 2 4" xfId="301" xr:uid="{00000000-0005-0000-0000-00002D010000}"/>
    <cellStyle name="Процентный 2 5" xfId="302" xr:uid="{00000000-0005-0000-0000-00002E010000}"/>
    <cellStyle name="Процентный 2 6" xfId="303" xr:uid="{00000000-0005-0000-0000-00002F010000}"/>
    <cellStyle name="Процентный 2 7" xfId="304" xr:uid="{00000000-0005-0000-0000-000030010000}"/>
    <cellStyle name="Процентный 2 8" xfId="305" xr:uid="{00000000-0005-0000-0000-000031010000}"/>
    <cellStyle name="Процентный 2 9" xfId="306" xr:uid="{00000000-0005-0000-0000-000032010000}"/>
    <cellStyle name="Процентный 3" xfId="307" xr:uid="{00000000-0005-0000-0000-000033010000}"/>
    <cellStyle name="Процентный 4" xfId="308" xr:uid="{00000000-0005-0000-0000-000034010000}"/>
    <cellStyle name="Процентный 4 2" xfId="309" xr:uid="{00000000-0005-0000-0000-000035010000}"/>
    <cellStyle name="Связанная ячейка 2" xfId="310" xr:uid="{00000000-0005-0000-0000-000036010000}"/>
    <cellStyle name="Связанная ячейка 3" xfId="311" xr:uid="{00000000-0005-0000-0000-000037010000}"/>
    <cellStyle name="Стиль 1" xfId="312" xr:uid="{00000000-0005-0000-0000-000038010000}"/>
    <cellStyle name="Стиль 1 2" xfId="313" xr:uid="{00000000-0005-0000-0000-000039010000}"/>
    <cellStyle name="Стиль 1 3" xfId="314" xr:uid="{00000000-0005-0000-0000-00003A010000}"/>
    <cellStyle name="Стиль 1 4" xfId="315" xr:uid="{00000000-0005-0000-0000-00003B010000}"/>
    <cellStyle name="Стиль 1 5" xfId="316" xr:uid="{00000000-0005-0000-0000-00003C010000}"/>
    <cellStyle name="Стиль 1 6" xfId="317" xr:uid="{00000000-0005-0000-0000-00003D010000}"/>
    <cellStyle name="Стиль 1 7" xfId="318" xr:uid="{00000000-0005-0000-0000-00003E010000}"/>
    <cellStyle name="Текст предупреждения 2" xfId="319" xr:uid="{00000000-0005-0000-0000-00003F010000}"/>
    <cellStyle name="Текст предупреждения 3" xfId="320" xr:uid="{00000000-0005-0000-0000-000040010000}"/>
    <cellStyle name="Тысячи [0]_1.62" xfId="321" xr:uid="{00000000-0005-0000-0000-000041010000}"/>
    <cellStyle name="Тысячи_1.62" xfId="322" xr:uid="{00000000-0005-0000-0000-000042010000}"/>
    <cellStyle name="Финансовый 2" xfId="323" xr:uid="{00000000-0005-0000-0000-000043010000}"/>
    <cellStyle name="Финансовый 2 10" xfId="324" xr:uid="{00000000-0005-0000-0000-000044010000}"/>
    <cellStyle name="Финансовый 2 11" xfId="325" xr:uid="{00000000-0005-0000-0000-000045010000}"/>
    <cellStyle name="Финансовый 2 12" xfId="326" xr:uid="{00000000-0005-0000-0000-000046010000}"/>
    <cellStyle name="Финансовый 2 13" xfId="327" xr:uid="{00000000-0005-0000-0000-000047010000}"/>
    <cellStyle name="Финансовый 2 14" xfId="328" xr:uid="{00000000-0005-0000-0000-000048010000}"/>
    <cellStyle name="Финансовый 2 15" xfId="329" xr:uid="{00000000-0005-0000-0000-000049010000}"/>
    <cellStyle name="Финансовый 2 16" xfId="330" xr:uid="{00000000-0005-0000-0000-00004A010000}"/>
    <cellStyle name="Финансовый 2 17" xfId="331" xr:uid="{00000000-0005-0000-0000-00004B010000}"/>
    <cellStyle name="Финансовый 2 2" xfId="332" xr:uid="{00000000-0005-0000-0000-00004C010000}"/>
    <cellStyle name="Финансовый 2 3" xfId="333" xr:uid="{00000000-0005-0000-0000-00004D010000}"/>
    <cellStyle name="Финансовый 2 4" xfId="334" xr:uid="{00000000-0005-0000-0000-00004E010000}"/>
    <cellStyle name="Финансовый 2 5" xfId="335" xr:uid="{00000000-0005-0000-0000-00004F010000}"/>
    <cellStyle name="Финансовый 2 6" xfId="336" xr:uid="{00000000-0005-0000-0000-000050010000}"/>
    <cellStyle name="Финансовый 2 7" xfId="337" xr:uid="{00000000-0005-0000-0000-000051010000}"/>
    <cellStyle name="Финансовый 2 8" xfId="338" xr:uid="{00000000-0005-0000-0000-000052010000}"/>
    <cellStyle name="Финансовый 2 9" xfId="339" xr:uid="{00000000-0005-0000-0000-000053010000}"/>
    <cellStyle name="Финансовый 3" xfId="340" xr:uid="{00000000-0005-0000-0000-000054010000}"/>
    <cellStyle name="Финансовый 3 2" xfId="341" xr:uid="{00000000-0005-0000-0000-000055010000}"/>
    <cellStyle name="Финансовый 4" xfId="342" xr:uid="{00000000-0005-0000-0000-000056010000}"/>
    <cellStyle name="Финансовый 4 2" xfId="343" xr:uid="{00000000-0005-0000-0000-000057010000}"/>
    <cellStyle name="Финансовый 4 3" xfId="344" xr:uid="{00000000-0005-0000-0000-000058010000}"/>
    <cellStyle name="Финансовый 5" xfId="345" xr:uid="{00000000-0005-0000-0000-000059010000}"/>
    <cellStyle name="Финансовый 6" xfId="346" xr:uid="{00000000-0005-0000-0000-00005A010000}"/>
    <cellStyle name="Финансовый 7" xfId="347" xr:uid="{00000000-0005-0000-0000-00005B010000}"/>
    <cellStyle name="Хороший 2" xfId="348" xr:uid="{00000000-0005-0000-0000-00005C010000}"/>
    <cellStyle name="Хороший 3" xfId="349" xr:uid="{00000000-0005-0000-0000-00005D010000}"/>
    <cellStyle name="числовой" xfId="350" xr:uid="{00000000-0005-0000-0000-00005E010000}"/>
    <cellStyle name="Ю" xfId="351" xr:uid="{00000000-0005-0000-0000-00005F010000}"/>
    <cellStyle name="Ю-FreeSet_10" xfId="352" xr:uid="{00000000-0005-0000-0000-00006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2914650</xdr:colOff>
      <xdr:row>78</xdr:row>
      <xdr:rowOff>0</xdr:rowOff>
    </xdr:to>
    <xdr:sp macro="" textlink="">
      <xdr:nvSpPr>
        <xdr:cNvPr id="1271" name="Line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ShapeType="1"/>
        </xdr:cNvSpPr>
      </xdr:nvSpPr>
      <xdr:spPr bwMode="auto">
        <a:xfrm>
          <a:off x="1352550" y="3765232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1272" name="Line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ShapeType="1"/>
        </xdr:cNvSpPr>
      </xdr:nvSpPr>
      <xdr:spPr bwMode="auto">
        <a:xfrm>
          <a:off x="4171950" y="376523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77</xdr:row>
      <xdr:rowOff>314325</xdr:rowOff>
    </xdr:from>
    <xdr:to>
      <xdr:col>6</xdr:col>
      <xdr:colOff>1457325</xdr:colOff>
      <xdr:row>77</xdr:row>
      <xdr:rowOff>314325</xdr:rowOff>
    </xdr:to>
    <xdr:sp macro="" textlink="">
      <xdr:nvSpPr>
        <xdr:cNvPr id="1273" name="Line 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ShapeType="1"/>
        </xdr:cNvSpPr>
      </xdr:nvSpPr>
      <xdr:spPr bwMode="auto">
        <a:xfrm>
          <a:off x="9001125" y="37642800"/>
          <a:ext cx="3105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1352550</xdr:colOff>
      <xdr:row>80</xdr:row>
      <xdr:rowOff>0</xdr:rowOff>
    </xdr:from>
    <xdr:to>
      <xdr:col>0</xdr:col>
      <xdr:colOff>2914650</xdr:colOff>
      <xdr:row>80</xdr:row>
      <xdr:rowOff>0</xdr:rowOff>
    </xdr:to>
    <xdr:sp macro="" textlink="">
      <xdr:nvSpPr>
        <xdr:cNvPr id="1274" name="Lin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ShapeType="1"/>
        </xdr:cNvSpPr>
      </xdr:nvSpPr>
      <xdr:spPr bwMode="auto">
        <a:xfrm>
          <a:off x="1352550" y="3845242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80</xdr:row>
      <xdr:rowOff>0</xdr:rowOff>
    </xdr:from>
    <xdr:to>
      <xdr:col>3</xdr:col>
      <xdr:colOff>1619250</xdr:colOff>
      <xdr:row>80</xdr:row>
      <xdr:rowOff>0</xdr:rowOff>
    </xdr:to>
    <xdr:sp macro="" textlink="">
      <xdr:nvSpPr>
        <xdr:cNvPr id="1275" name="Line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ShapeType="1"/>
        </xdr:cNvSpPr>
      </xdr:nvSpPr>
      <xdr:spPr bwMode="auto">
        <a:xfrm>
          <a:off x="4171950" y="3845242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1552575</xdr:colOff>
      <xdr:row>79</xdr:row>
      <xdr:rowOff>438150</xdr:rowOff>
    </xdr:from>
    <xdr:to>
      <xdr:col>7</xdr:col>
      <xdr:colOff>38100</xdr:colOff>
      <xdr:row>79</xdr:row>
      <xdr:rowOff>447675</xdr:rowOff>
    </xdr:to>
    <xdr:sp macro="" textlink="">
      <xdr:nvSpPr>
        <xdr:cNvPr id="1276" name="Line 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ShapeType="1"/>
        </xdr:cNvSpPr>
      </xdr:nvSpPr>
      <xdr:spPr bwMode="auto">
        <a:xfrm>
          <a:off x="8982075" y="38414325"/>
          <a:ext cx="32004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138</xdr:row>
      <xdr:rowOff>0</xdr:rowOff>
    </xdr:from>
    <xdr:to>
      <xdr:col>0</xdr:col>
      <xdr:colOff>4972050</xdr:colOff>
      <xdr:row>138</xdr:row>
      <xdr:rowOff>0</xdr:rowOff>
    </xdr:to>
    <xdr:sp macro="" textlink="">
      <xdr:nvSpPr>
        <xdr:cNvPr id="2295" name="Line 1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>
          <a:spLocks noChangeShapeType="1"/>
        </xdr:cNvSpPr>
      </xdr:nvSpPr>
      <xdr:spPr bwMode="auto">
        <a:xfrm>
          <a:off x="1295400" y="46758225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138</xdr:row>
      <xdr:rowOff>0</xdr:rowOff>
    </xdr:from>
    <xdr:to>
      <xdr:col>4</xdr:col>
      <xdr:colOff>552450</xdr:colOff>
      <xdr:row>138</xdr:row>
      <xdr:rowOff>0</xdr:rowOff>
    </xdr:to>
    <xdr:sp macro="" textlink="">
      <xdr:nvSpPr>
        <xdr:cNvPr id="2296" name="Line 2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>
          <a:spLocks noChangeShapeType="1"/>
        </xdr:cNvSpPr>
      </xdr:nvSpPr>
      <xdr:spPr bwMode="auto">
        <a:xfrm>
          <a:off x="5810250" y="46758225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138</xdr:row>
      <xdr:rowOff>0</xdr:rowOff>
    </xdr:from>
    <xdr:to>
      <xdr:col>7</xdr:col>
      <xdr:colOff>1619250</xdr:colOff>
      <xdr:row>138</xdr:row>
      <xdr:rowOff>0</xdr:rowOff>
    </xdr:to>
    <xdr:sp macro="" textlink="">
      <xdr:nvSpPr>
        <xdr:cNvPr id="2297" name="Line 3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>
          <a:spLocks noChangeShapeType="1"/>
        </xdr:cNvSpPr>
      </xdr:nvSpPr>
      <xdr:spPr bwMode="auto">
        <a:xfrm>
          <a:off x="10801350" y="46758225"/>
          <a:ext cx="269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1295400</xdr:colOff>
      <xdr:row>141</xdr:row>
      <xdr:rowOff>0</xdr:rowOff>
    </xdr:from>
    <xdr:to>
      <xdr:col>0</xdr:col>
      <xdr:colOff>4972050</xdr:colOff>
      <xdr:row>141</xdr:row>
      <xdr:rowOff>0</xdr:rowOff>
    </xdr:to>
    <xdr:sp macro="" textlink="">
      <xdr:nvSpPr>
        <xdr:cNvPr id="2298" name="Line 1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>
          <a:spLocks noChangeShapeType="1"/>
        </xdr:cNvSpPr>
      </xdr:nvSpPr>
      <xdr:spPr bwMode="auto">
        <a:xfrm>
          <a:off x="1295400" y="47729775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141</xdr:row>
      <xdr:rowOff>0</xdr:rowOff>
    </xdr:from>
    <xdr:to>
      <xdr:col>4</xdr:col>
      <xdr:colOff>552450</xdr:colOff>
      <xdr:row>141</xdr:row>
      <xdr:rowOff>0</xdr:rowOff>
    </xdr:to>
    <xdr:sp macro="" textlink="">
      <xdr:nvSpPr>
        <xdr:cNvPr id="2299" name="Line 2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>
          <a:spLocks noChangeShapeType="1"/>
        </xdr:cNvSpPr>
      </xdr:nvSpPr>
      <xdr:spPr bwMode="auto">
        <a:xfrm>
          <a:off x="5810250" y="47729775"/>
          <a:ext cx="3133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141</xdr:row>
      <xdr:rowOff>0</xdr:rowOff>
    </xdr:from>
    <xdr:to>
      <xdr:col>7</xdr:col>
      <xdr:colOff>1619250</xdr:colOff>
      <xdr:row>141</xdr:row>
      <xdr:rowOff>0</xdr:rowOff>
    </xdr:to>
    <xdr:sp macro="" textlink="">
      <xdr:nvSpPr>
        <xdr:cNvPr id="2300" name="Line 3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>
          <a:spLocks noChangeShapeType="1"/>
        </xdr:cNvSpPr>
      </xdr:nvSpPr>
      <xdr:spPr bwMode="auto">
        <a:xfrm>
          <a:off x="10801350" y="47729775"/>
          <a:ext cx="269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3319" name="Line 1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>
          <a:spLocks noChangeShapeType="1"/>
        </xdr:cNvSpPr>
      </xdr:nvSpPr>
      <xdr:spPr bwMode="auto">
        <a:xfrm>
          <a:off x="1228725" y="159543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4</xdr:col>
      <xdr:colOff>66675</xdr:colOff>
      <xdr:row>40</xdr:row>
      <xdr:rowOff>0</xdr:rowOff>
    </xdr:to>
    <xdr:sp macro="" textlink="">
      <xdr:nvSpPr>
        <xdr:cNvPr id="3320" name="Line 2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>
          <a:spLocks noChangeShapeType="1"/>
        </xdr:cNvSpPr>
      </xdr:nvSpPr>
      <xdr:spPr bwMode="auto">
        <a:xfrm>
          <a:off x="5295900" y="159543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40</xdr:row>
      <xdr:rowOff>0</xdr:rowOff>
    </xdr:from>
    <xdr:to>
      <xdr:col>6</xdr:col>
      <xdr:colOff>962025</xdr:colOff>
      <xdr:row>40</xdr:row>
      <xdr:rowOff>0</xdr:rowOff>
    </xdr:to>
    <xdr:sp macro="" textlink="">
      <xdr:nvSpPr>
        <xdr:cNvPr id="3321" name="Line 3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>
          <a:spLocks noChangeShapeType="1"/>
        </xdr:cNvSpPr>
      </xdr:nvSpPr>
      <xdr:spPr bwMode="auto">
        <a:xfrm>
          <a:off x="8439150" y="1595437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1228725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322" name="Line 1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>
          <a:spLocks noChangeShapeType="1"/>
        </xdr:cNvSpPr>
      </xdr:nvSpPr>
      <xdr:spPr bwMode="auto">
        <a:xfrm>
          <a:off x="1228725" y="1694497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66675</xdr:colOff>
      <xdr:row>43</xdr:row>
      <xdr:rowOff>0</xdr:rowOff>
    </xdr:to>
    <xdr:sp macro="" textlink="">
      <xdr:nvSpPr>
        <xdr:cNvPr id="3323" name="Line 2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>
          <a:spLocks noChangeShapeType="1"/>
        </xdr:cNvSpPr>
      </xdr:nvSpPr>
      <xdr:spPr bwMode="auto">
        <a:xfrm>
          <a:off x="5295900" y="1694497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43</xdr:row>
      <xdr:rowOff>0</xdr:rowOff>
    </xdr:from>
    <xdr:to>
      <xdr:col>6</xdr:col>
      <xdr:colOff>962025</xdr:colOff>
      <xdr:row>43</xdr:row>
      <xdr:rowOff>0</xdr:rowOff>
    </xdr:to>
    <xdr:sp macro="" textlink="">
      <xdr:nvSpPr>
        <xdr:cNvPr id="3324" name="Line 3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>
          <a:spLocks noChangeShapeType="1"/>
        </xdr:cNvSpPr>
      </xdr:nvSpPr>
      <xdr:spPr bwMode="auto">
        <a:xfrm>
          <a:off x="8439150" y="1694497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74</xdr:row>
      <xdr:rowOff>0</xdr:rowOff>
    </xdr:from>
    <xdr:to>
      <xdr:col>0</xdr:col>
      <xdr:colOff>3971925</xdr:colOff>
      <xdr:row>74</xdr:row>
      <xdr:rowOff>0</xdr:rowOff>
    </xdr:to>
    <xdr:sp macro="" textlink="">
      <xdr:nvSpPr>
        <xdr:cNvPr id="4343" name="Line 1">
          <a:extLst>
            <a:ext uri="{FF2B5EF4-FFF2-40B4-BE49-F238E27FC236}">
              <a16:creationId xmlns:a16="http://schemas.microsoft.com/office/drawing/2014/main" id="{00000000-0008-0000-0300-0000F7100000}"/>
            </a:ext>
          </a:extLst>
        </xdr:cNvPr>
        <xdr:cNvSpPr>
          <a:spLocks noChangeShapeType="1"/>
        </xdr:cNvSpPr>
      </xdr:nvSpPr>
      <xdr:spPr bwMode="auto">
        <a:xfrm>
          <a:off x="1019175" y="226980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74</xdr:row>
      <xdr:rowOff>0</xdr:rowOff>
    </xdr:from>
    <xdr:to>
      <xdr:col>4</xdr:col>
      <xdr:colOff>47625</xdr:colOff>
      <xdr:row>74</xdr:row>
      <xdr:rowOff>0</xdr:rowOff>
    </xdr:to>
    <xdr:sp macro="" textlink="">
      <xdr:nvSpPr>
        <xdr:cNvPr id="4344" name="Line 2">
          <a:extLst>
            <a:ext uri="{FF2B5EF4-FFF2-40B4-BE49-F238E27FC236}">
              <a16:creationId xmlns:a16="http://schemas.microsoft.com/office/drawing/2014/main" id="{00000000-0008-0000-0300-0000F8100000}"/>
            </a:ext>
          </a:extLst>
        </xdr:cNvPr>
        <xdr:cNvSpPr>
          <a:spLocks noChangeShapeType="1"/>
        </xdr:cNvSpPr>
      </xdr:nvSpPr>
      <xdr:spPr bwMode="auto">
        <a:xfrm>
          <a:off x="4876800" y="22698075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74</xdr:row>
      <xdr:rowOff>0</xdr:rowOff>
    </xdr:from>
    <xdr:to>
      <xdr:col>7</xdr:col>
      <xdr:colOff>38100</xdr:colOff>
      <xdr:row>74</xdr:row>
      <xdr:rowOff>0</xdr:rowOff>
    </xdr:to>
    <xdr:sp macro="" textlink="">
      <xdr:nvSpPr>
        <xdr:cNvPr id="4345" name="Line 3">
          <a:extLst>
            <a:ext uri="{FF2B5EF4-FFF2-40B4-BE49-F238E27FC236}">
              <a16:creationId xmlns:a16="http://schemas.microsoft.com/office/drawing/2014/main" id="{00000000-0008-0000-0300-0000F9100000}"/>
            </a:ext>
          </a:extLst>
        </xdr:cNvPr>
        <xdr:cNvSpPr>
          <a:spLocks noChangeShapeType="1"/>
        </xdr:cNvSpPr>
      </xdr:nvSpPr>
      <xdr:spPr bwMode="auto">
        <a:xfrm>
          <a:off x="7477125" y="22698075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1019175</xdr:colOff>
      <xdr:row>77</xdr:row>
      <xdr:rowOff>0</xdr:rowOff>
    </xdr:from>
    <xdr:to>
      <xdr:col>0</xdr:col>
      <xdr:colOff>3971925</xdr:colOff>
      <xdr:row>77</xdr:row>
      <xdr:rowOff>0</xdr:rowOff>
    </xdr:to>
    <xdr:sp macro="" textlink="">
      <xdr:nvSpPr>
        <xdr:cNvPr id="4346" name="Line 1">
          <a:extLst>
            <a:ext uri="{FF2B5EF4-FFF2-40B4-BE49-F238E27FC236}">
              <a16:creationId xmlns:a16="http://schemas.microsoft.com/office/drawing/2014/main" id="{00000000-0008-0000-0300-0000FA100000}"/>
            </a:ext>
          </a:extLst>
        </xdr:cNvPr>
        <xdr:cNvSpPr>
          <a:spLocks noChangeShapeType="1"/>
        </xdr:cNvSpPr>
      </xdr:nvSpPr>
      <xdr:spPr bwMode="auto">
        <a:xfrm>
          <a:off x="1019175" y="234600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77</xdr:row>
      <xdr:rowOff>0</xdr:rowOff>
    </xdr:from>
    <xdr:to>
      <xdr:col>3</xdr:col>
      <xdr:colOff>723900</xdr:colOff>
      <xdr:row>77</xdr:row>
      <xdr:rowOff>0</xdr:rowOff>
    </xdr:to>
    <xdr:sp macro="" textlink="">
      <xdr:nvSpPr>
        <xdr:cNvPr id="4347" name="Line 2">
          <a:extLst>
            <a:ext uri="{FF2B5EF4-FFF2-40B4-BE49-F238E27FC236}">
              <a16:creationId xmlns:a16="http://schemas.microsoft.com/office/drawing/2014/main" id="{00000000-0008-0000-0300-0000FB100000}"/>
            </a:ext>
          </a:extLst>
        </xdr:cNvPr>
        <xdr:cNvSpPr>
          <a:spLocks noChangeShapeType="1"/>
        </xdr:cNvSpPr>
      </xdr:nvSpPr>
      <xdr:spPr bwMode="auto">
        <a:xfrm>
          <a:off x="4810125" y="2346007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77</xdr:row>
      <xdr:rowOff>0</xdr:rowOff>
    </xdr:from>
    <xdr:to>
      <xdr:col>7</xdr:col>
      <xdr:colOff>38100</xdr:colOff>
      <xdr:row>77</xdr:row>
      <xdr:rowOff>0</xdr:rowOff>
    </xdr:to>
    <xdr:sp macro="" textlink="">
      <xdr:nvSpPr>
        <xdr:cNvPr id="4348" name="Line 3">
          <a:extLst>
            <a:ext uri="{FF2B5EF4-FFF2-40B4-BE49-F238E27FC236}">
              <a16:creationId xmlns:a16="http://schemas.microsoft.com/office/drawing/2014/main" id="{00000000-0008-0000-0300-0000FC100000}"/>
            </a:ext>
          </a:extLst>
        </xdr:cNvPr>
        <xdr:cNvSpPr>
          <a:spLocks noChangeShapeType="1"/>
        </xdr:cNvSpPr>
      </xdr:nvSpPr>
      <xdr:spPr bwMode="auto">
        <a:xfrm>
          <a:off x="7477125" y="23460075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367" name="Line 1">
          <a:extLst>
            <a:ext uri="{FF2B5EF4-FFF2-40B4-BE49-F238E27FC236}">
              <a16:creationId xmlns:a16="http://schemas.microsoft.com/office/drawing/2014/main" id="{00000000-0008-0000-0400-0000F7140000}"/>
            </a:ext>
          </a:extLst>
        </xdr:cNvPr>
        <xdr:cNvSpPr>
          <a:spLocks noChangeShapeType="1"/>
        </xdr:cNvSpPr>
      </xdr:nvSpPr>
      <xdr:spPr bwMode="auto">
        <a:xfrm>
          <a:off x="1019175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68" name="Line 2">
          <a:extLst>
            <a:ext uri="{FF2B5EF4-FFF2-40B4-BE49-F238E27FC236}">
              <a16:creationId xmlns:a16="http://schemas.microsoft.com/office/drawing/2014/main" id="{00000000-0008-0000-0400-0000F8140000}"/>
            </a:ext>
          </a:extLst>
        </xdr:cNvPr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369" name="Line 3">
          <a:extLst>
            <a:ext uri="{FF2B5EF4-FFF2-40B4-BE49-F238E27FC236}">
              <a16:creationId xmlns:a16="http://schemas.microsoft.com/office/drawing/2014/main" id="{00000000-0008-0000-0400-0000F9140000}"/>
            </a:ext>
          </a:extLst>
        </xdr:cNvPr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1019175</xdr:colOff>
      <xdr:row>18</xdr:row>
      <xdr:rowOff>0</xdr:rowOff>
    </xdr:from>
    <xdr:to>
      <xdr:col>0</xdr:col>
      <xdr:colOff>3971925</xdr:colOff>
      <xdr:row>18</xdr:row>
      <xdr:rowOff>0</xdr:rowOff>
    </xdr:to>
    <xdr:sp macro="" textlink="">
      <xdr:nvSpPr>
        <xdr:cNvPr id="5370" name="Line 1">
          <a:extLst>
            <a:ext uri="{FF2B5EF4-FFF2-40B4-BE49-F238E27FC236}">
              <a16:creationId xmlns:a16="http://schemas.microsoft.com/office/drawing/2014/main" id="{00000000-0008-0000-0400-0000FA140000}"/>
            </a:ext>
          </a:extLst>
        </xdr:cNvPr>
        <xdr:cNvSpPr>
          <a:spLocks noChangeShapeType="1"/>
        </xdr:cNvSpPr>
      </xdr:nvSpPr>
      <xdr:spPr bwMode="auto">
        <a:xfrm>
          <a:off x="1019175" y="80295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723900</xdr:colOff>
      <xdr:row>18</xdr:row>
      <xdr:rowOff>0</xdr:rowOff>
    </xdr:to>
    <xdr:sp macro="" textlink="">
      <xdr:nvSpPr>
        <xdr:cNvPr id="5371" name="Line 2">
          <a:extLst>
            <a:ext uri="{FF2B5EF4-FFF2-40B4-BE49-F238E27FC236}">
              <a16:creationId xmlns:a16="http://schemas.microsoft.com/office/drawing/2014/main" id="{00000000-0008-0000-0400-0000FB140000}"/>
            </a:ext>
          </a:extLst>
        </xdr:cNvPr>
        <xdr:cNvSpPr>
          <a:spLocks noChangeShapeType="1"/>
        </xdr:cNvSpPr>
      </xdr:nvSpPr>
      <xdr:spPr bwMode="auto">
        <a:xfrm>
          <a:off x="5172075" y="8029575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18</xdr:row>
      <xdr:rowOff>0</xdr:rowOff>
    </xdr:from>
    <xdr:to>
      <xdr:col>7</xdr:col>
      <xdr:colOff>38100</xdr:colOff>
      <xdr:row>18</xdr:row>
      <xdr:rowOff>0</xdr:rowOff>
    </xdr:to>
    <xdr:sp macro="" textlink="">
      <xdr:nvSpPr>
        <xdr:cNvPr id="5372" name="Line 3">
          <a:extLst>
            <a:ext uri="{FF2B5EF4-FFF2-40B4-BE49-F238E27FC236}">
              <a16:creationId xmlns:a16="http://schemas.microsoft.com/office/drawing/2014/main" id="{00000000-0008-0000-0400-0000FC140000}"/>
            </a:ext>
          </a:extLst>
        </xdr:cNvPr>
        <xdr:cNvSpPr>
          <a:spLocks noChangeShapeType="1"/>
        </xdr:cNvSpPr>
      </xdr:nvSpPr>
      <xdr:spPr bwMode="auto">
        <a:xfrm>
          <a:off x="8391525" y="8029575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391" name="Line 1">
          <a:extLst>
            <a:ext uri="{FF2B5EF4-FFF2-40B4-BE49-F238E27FC236}">
              <a16:creationId xmlns:a16="http://schemas.microsoft.com/office/drawing/2014/main" id="{00000000-0008-0000-0500-0000F7180000}"/>
            </a:ext>
          </a:extLst>
        </xdr:cNvPr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392" name="Line 2">
          <a:extLst>
            <a:ext uri="{FF2B5EF4-FFF2-40B4-BE49-F238E27FC236}">
              <a16:creationId xmlns:a16="http://schemas.microsoft.com/office/drawing/2014/main" id="{00000000-0008-0000-0500-0000F8180000}"/>
            </a:ext>
          </a:extLst>
        </xdr:cNvPr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393" name="Line 3">
          <a:extLst>
            <a:ext uri="{FF2B5EF4-FFF2-40B4-BE49-F238E27FC236}">
              <a16:creationId xmlns:a16="http://schemas.microsoft.com/office/drawing/2014/main" id="{00000000-0008-0000-0500-0000F9180000}"/>
            </a:ext>
          </a:extLst>
        </xdr:cNvPr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1485900</xdr:colOff>
      <xdr:row>26</xdr:row>
      <xdr:rowOff>0</xdr:rowOff>
    </xdr:from>
    <xdr:to>
      <xdr:col>0</xdr:col>
      <xdr:colOff>5810250</xdr:colOff>
      <xdr:row>26</xdr:row>
      <xdr:rowOff>0</xdr:rowOff>
    </xdr:to>
    <xdr:sp macro="" textlink="">
      <xdr:nvSpPr>
        <xdr:cNvPr id="6394" name="Line 1">
          <a:extLst>
            <a:ext uri="{FF2B5EF4-FFF2-40B4-BE49-F238E27FC236}">
              <a16:creationId xmlns:a16="http://schemas.microsoft.com/office/drawing/2014/main" id="{00000000-0008-0000-0500-0000FA180000}"/>
            </a:ext>
          </a:extLst>
        </xdr:cNvPr>
        <xdr:cNvSpPr>
          <a:spLocks noChangeShapeType="1"/>
        </xdr:cNvSpPr>
      </xdr:nvSpPr>
      <xdr:spPr bwMode="auto">
        <a:xfrm>
          <a:off x="1485900" y="17487900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26</xdr:row>
      <xdr:rowOff>0</xdr:rowOff>
    </xdr:from>
    <xdr:to>
      <xdr:col>3</xdr:col>
      <xdr:colOff>704850</xdr:colOff>
      <xdr:row>26</xdr:row>
      <xdr:rowOff>0</xdr:rowOff>
    </xdr:to>
    <xdr:sp macro="" textlink="">
      <xdr:nvSpPr>
        <xdr:cNvPr id="6395" name="Line 2">
          <a:extLst>
            <a:ext uri="{FF2B5EF4-FFF2-40B4-BE49-F238E27FC236}">
              <a16:creationId xmlns:a16="http://schemas.microsoft.com/office/drawing/2014/main" id="{00000000-0008-0000-0500-0000FB180000}"/>
            </a:ext>
          </a:extLst>
        </xdr:cNvPr>
        <xdr:cNvSpPr>
          <a:spLocks noChangeShapeType="1"/>
        </xdr:cNvSpPr>
      </xdr:nvSpPr>
      <xdr:spPr bwMode="auto">
        <a:xfrm>
          <a:off x="6696075" y="17487900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26</xdr:row>
      <xdr:rowOff>0</xdr:rowOff>
    </xdr:from>
    <xdr:to>
      <xdr:col>5</xdr:col>
      <xdr:colOff>2305050</xdr:colOff>
      <xdr:row>26</xdr:row>
      <xdr:rowOff>0</xdr:rowOff>
    </xdr:to>
    <xdr:sp macro="" textlink="">
      <xdr:nvSpPr>
        <xdr:cNvPr id="6396" name="Line 3">
          <a:extLst>
            <a:ext uri="{FF2B5EF4-FFF2-40B4-BE49-F238E27FC236}">
              <a16:creationId xmlns:a16="http://schemas.microsoft.com/office/drawing/2014/main" id="{00000000-0008-0000-0500-0000FC180000}"/>
            </a:ext>
          </a:extLst>
        </xdr:cNvPr>
        <xdr:cNvSpPr>
          <a:spLocks noChangeShapeType="1"/>
        </xdr:cNvSpPr>
      </xdr:nvSpPr>
      <xdr:spPr bwMode="auto">
        <a:xfrm>
          <a:off x="9858375" y="17487900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68</xdr:row>
      <xdr:rowOff>38100</xdr:rowOff>
    </xdr:from>
    <xdr:to>
      <xdr:col>4</xdr:col>
      <xdr:colOff>123825</xdr:colOff>
      <xdr:row>68</xdr:row>
      <xdr:rowOff>57150</xdr:rowOff>
    </xdr:to>
    <xdr:sp macro="" textlink="">
      <xdr:nvSpPr>
        <xdr:cNvPr id="7333" name="Line 1">
          <a:extLst>
            <a:ext uri="{FF2B5EF4-FFF2-40B4-BE49-F238E27FC236}">
              <a16:creationId xmlns:a16="http://schemas.microsoft.com/office/drawing/2014/main" id="{00000000-0008-0000-0700-0000A51C0000}"/>
            </a:ext>
          </a:extLst>
        </xdr:cNvPr>
        <xdr:cNvSpPr>
          <a:spLocks noChangeShapeType="1"/>
        </xdr:cNvSpPr>
      </xdr:nvSpPr>
      <xdr:spPr bwMode="auto">
        <a:xfrm flipV="1">
          <a:off x="85725" y="17468850"/>
          <a:ext cx="31051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67</xdr:row>
      <xdr:rowOff>219075</xdr:rowOff>
    </xdr:from>
    <xdr:to>
      <xdr:col>14</xdr:col>
      <xdr:colOff>342900</xdr:colOff>
      <xdr:row>68</xdr:row>
      <xdr:rowOff>0</xdr:rowOff>
    </xdr:to>
    <xdr:sp macro="" textlink="">
      <xdr:nvSpPr>
        <xdr:cNvPr id="7334" name="Line 2">
          <a:extLst>
            <a:ext uri="{FF2B5EF4-FFF2-40B4-BE49-F238E27FC236}">
              <a16:creationId xmlns:a16="http://schemas.microsoft.com/office/drawing/2014/main" id="{00000000-0008-0000-0700-0000A61C0000}"/>
            </a:ext>
          </a:extLst>
        </xdr:cNvPr>
        <xdr:cNvSpPr>
          <a:spLocks noChangeShapeType="1"/>
        </xdr:cNvSpPr>
      </xdr:nvSpPr>
      <xdr:spPr bwMode="auto">
        <a:xfrm flipV="1">
          <a:off x="5791200" y="17421225"/>
          <a:ext cx="42767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72</xdr:row>
      <xdr:rowOff>371475</xdr:rowOff>
    </xdr:from>
    <xdr:to>
      <xdr:col>4</xdr:col>
      <xdr:colOff>66675</xdr:colOff>
      <xdr:row>72</xdr:row>
      <xdr:rowOff>381000</xdr:rowOff>
    </xdr:to>
    <xdr:sp macro="" textlink="">
      <xdr:nvSpPr>
        <xdr:cNvPr id="7335" name="Line 1">
          <a:extLst>
            <a:ext uri="{FF2B5EF4-FFF2-40B4-BE49-F238E27FC236}">
              <a16:creationId xmlns:a16="http://schemas.microsoft.com/office/drawing/2014/main" id="{00000000-0008-0000-0700-0000A71C0000}"/>
            </a:ext>
          </a:extLst>
        </xdr:cNvPr>
        <xdr:cNvSpPr>
          <a:spLocks noChangeShapeType="1"/>
        </xdr:cNvSpPr>
      </xdr:nvSpPr>
      <xdr:spPr bwMode="auto">
        <a:xfrm flipV="1">
          <a:off x="0" y="18459450"/>
          <a:ext cx="31337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73</xdr:row>
      <xdr:rowOff>0</xdr:rowOff>
    </xdr:from>
    <xdr:to>
      <xdr:col>14</xdr:col>
      <xdr:colOff>457200</xdr:colOff>
      <xdr:row>73</xdr:row>
      <xdr:rowOff>0</xdr:rowOff>
    </xdr:to>
    <xdr:sp macro="" textlink="">
      <xdr:nvSpPr>
        <xdr:cNvPr id="7336" name="Line 2">
          <a:extLst>
            <a:ext uri="{FF2B5EF4-FFF2-40B4-BE49-F238E27FC236}">
              <a16:creationId xmlns:a16="http://schemas.microsoft.com/office/drawing/2014/main" id="{00000000-0008-0000-0700-0000A81C0000}"/>
            </a:ext>
          </a:extLst>
        </xdr:cNvPr>
        <xdr:cNvSpPr>
          <a:spLocks noChangeShapeType="1"/>
        </xdr:cNvSpPr>
      </xdr:nvSpPr>
      <xdr:spPr bwMode="auto">
        <a:xfrm flipV="1">
          <a:off x="5762625" y="184785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Q248"/>
  <sheetViews>
    <sheetView tabSelected="1" topLeftCell="A76" zoomScale="70" zoomScaleNormal="70" zoomScaleSheetLayoutView="80" workbookViewId="0">
      <selection activeCell="L19" sqref="L19"/>
    </sheetView>
  </sheetViews>
  <sheetFormatPr defaultRowHeight="23.25"/>
  <cols>
    <col min="1" max="1" width="43.7109375" style="52" customWidth="1"/>
    <col min="2" max="2" width="17.140625" style="116" customWidth="1"/>
    <col min="3" max="3" width="25.28515625" style="213" customWidth="1"/>
    <col min="4" max="4" width="25.28515625" style="116" customWidth="1"/>
    <col min="5" max="5" width="23.42578125" style="116" customWidth="1"/>
    <col min="6" max="6" width="24.85546875" style="116" customWidth="1"/>
    <col min="7" max="7" width="22.42578125" style="116" customWidth="1"/>
    <col min="8" max="8" width="10" style="52" customWidth="1"/>
    <col min="9" max="9" width="9.5703125" style="52" customWidth="1"/>
    <col min="10" max="16384" width="9.140625" style="52"/>
  </cols>
  <sheetData>
    <row r="1" spans="1:11" ht="23.25" customHeight="1">
      <c r="B1" s="157"/>
      <c r="D1" s="52"/>
      <c r="E1" s="52" t="s">
        <v>236</v>
      </c>
      <c r="F1" s="52"/>
      <c r="G1" s="52"/>
      <c r="H1" s="119"/>
      <c r="I1" s="119"/>
      <c r="J1" s="119"/>
      <c r="K1" s="119"/>
    </row>
    <row r="2" spans="1:11" ht="18.75" customHeight="1">
      <c r="A2" s="158"/>
      <c r="D2" s="120"/>
      <c r="E2" s="299" t="s">
        <v>356</v>
      </c>
      <c r="F2" s="299"/>
      <c r="G2" s="299"/>
      <c r="H2" s="119"/>
      <c r="I2" s="119"/>
      <c r="J2" s="119"/>
      <c r="K2" s="119"/>
    </row>
    <row r="3" spans="1:11" ht="18.75" customHeight="1">
      <c r="A3" s="116"/>
      <c r="C3" s="214"/>
      <c r="D3" s="120"/>
      <c r="E3" s="299"/>
      <c r="F3" s="299"/>
      <c r="G3" s="299"/>
      <c r="H3" s="119"/>
      <c r="I3" s="119"/>
      <c r="J3" s="119"/>
      <c r="K3" s="119"/>
    </row>
    <row r="4" spans="1:11" ht="18.75" customHeight="1">
      <c r="A4" s="116"/>
      <c r="C4" s="214"/>
      <c r="D4" s="120"/>
      <c r="E4" s="299"/>
      <c r="F4" s="299"/>
      <c r="G4" s="299"/>
      <c r="H4" s="119"/>
      <c r="I4" s="119"/>
      <c r="J4" s="119"/>
      <c r="K4" s="119"/>
    </row>
    <row r="5" spans="1:11" ht="84" customHeight="1">
      <c r="B5" s="159"/>
      <c r="C5" s="215"/>
      <c r="E5" s="300"/>
      <c r="F5" s="300"/>
      <c r="G5" s="300"/>
    </row>
    <row r="6" spans="1:11" ht="25.5" customHeight="1">
      <c r="A6" s="122"/>
      <c r="B6" s="291"/>
      <c r="C6" s="291"/>
      <c r="D6" s="291"/>
      <c r="E6" s="123"/>
      <c r="F6" s="124" t="s">
        <v>135</v>
      </c>
      <c r="G6" s="118" t="s">
        <v>257</v>
      </c>
    </row>
    <row r="7" spans="1:11" ht="52.5" customHeight="1">
      <c r="A7" s="125" t="s">
        <v>14</v>
      </c>
      <c r="B7" s="291" t="s">
        <v>486</v>
      </c>
      <c r="C7" s="291"/>
      <c r="D7" s="291"/>
      <c r="E7" s="126"/>
      <c r="F7" s="127" t="s">
        <v>128</v>
      </c>
      <c r="G7" s="118">
        <v>19092648</v>
      </c>
    </row>
    <row r="8" spans="1:11" ht="25.5" customHeight="1">
      <c r="A8" s="122" t="s">
        <v>15</v>
      </c>
      <c r="B8" s="291" t="s">
        <v>397</v>
      </c>
      <c r="C8" s="291"/>
      <c r="D8" s="291"/>
      <c r="E8" s="123"/>
      <c r="F8" s="127" t="s">
        <v>127</v>
      </c>
      <c r="G8" s="118">
        <v>150</v>
      </c>
    </row>
    <row r="9" spans="1:11" ht="25.5" customHeight="1">
      <c r="A9" s="122" t="s">
        <v>19</v>
      </c>
      <c r="B9" s="291"/>
      <c r="C9" s="291"/>
      <c r="D9" s="291"/>
      <c r="E9" s="123"/>
      <c r="F9" s="127" t="s">
        <v>126</v>
      </c>
      <c r="G9" s="118">
        <v>1210136600</v>
      </c>
    </row>
    <row r="10" spans="1:11" ht="46.5" customHeight="1">
      <c r="A10" s="125" t="s">
        <v>381</v>
      </c>
      <c r="B10" s="291"/>
      <c r="C10" s="291"/>
      <c r="D10" s="291"/>
      <c r="E10" s="126"/>
      <c r="F10" s="127" t="s">
        <v>9</v>
      </c>
      <c r="G10" s="118"/>
    </row>
    <row r="11" spans="1:11" ht="25.5" customHeight="1">
      <c r="A11" s="125" t="s">
        <v>17</v>
      </c>
      <c r="B11" s="291"/>
      <c r="C11" s="291"/>
      <c r="D11" s="291"/>
      <c r="E11" s="126"/>
      <c r="F11" s="127" t="s">
        <v>8</v>
      </c>
      <c r="G11" s="118"/>
    </row>
    <row r="12" spans="1:11" ht="25.5" customHeight="1">
      <c r="A12" s="125" t="s">
        <v>16</v>
      </c>
      <c r="B12" s="291" t="s">
        <v>394</v>
      </c>
      <c r="C12" s="291"/>
      <c r="D12" s="291"/>
      <c r="E12" s="126"/>
      <c r="F12" s="127" t="s">
        <v>10</v>
      </c>
      <c r="G12" s="118" t="s">
        <v>393</v>
      </c>
    </row>
    <row r="13" spans="1:11" ht="25.5" customHeight="1">
      <c r="A13" s="125" t="s">
        <v>324</v>
      </c>
      <c r="B13" s="291"/>
      <c r="C13" s="291"/>
      <c r="D13" s="291"/>
      <c r="E13" s="291" t="s">
        <v>190</v>
      </c>
      <c r="F13" s="292"/>
      <c r="G13" s="128"/>
    </row>
    <row r="14" spans="1:11" ht="25.5" customHeight="1">
      <c r="A14" s="125" t="s">
        <v>20</v>
      </c>
      <c r="B14" s="291" t="s">
        <v>395</v>
      </c>
      <c r="C14" s="291"/>
      <c r="D14" s="291"/>
      <c r="E14" s="291" t="s">
        <v>191</v>
      </c>
      <c r="F14" s="292"/>
      <c r="G14" s="128"/>
    </row>
    <row r="15" spans="1:11" ht="49.5" customHeight="1">
      <c r="A15" s="125" t="s">
        <v>103</v>
      </c>
      <c r="B15" s="291">
        <v>52</v>
      </c>
      <c r="C15" s="291"/>
      <c r="D15" s="291"/>
      <c r="E15" s="129"/>
      <c r="F15" s="129"/>
      <c r="G15" s="129"/>
    </row>
    <row r="16" spans="1:11" ht="25.5" customHeight="1">
      <c r="A16" s="122" t="s">
        <v>11</v>
      </c>
      <c r="B16" s="291" t="s">
        <v>396</v>
      </c>
      <c r="C16" s="291"/>
      <c r="D16" s="291"/>
      <c r="E16" s="130"/>
      <c r="F16" s="130"/>
      <c r="G16" s="130"/>
    </row>
    <row r="17" spans="1:17" ht="25.5" customHeight="1">
      <c r="A17" s="125" t="s">
        <v>12</v>
      </c>
      <c r="B17" s="291" t="s">
        <v>504</v>
      </c>
      <c r="C17" s="291"/>
      <c r="D17" s="291"/>
      <c r="E17" s="129"/>
      <c r="F17" s="129"/>
      <c r="G17" s="129"/>
    </row>
    <row r="18" spans="1:17" ht="25.5" customHeight="1">
      <c r="A18" s="122" t="s">
        <v>13</v>
      </c>
      <c r="B18" s="291" t="s">
        <v>484</v>
      </c>
      <c r="C18" s="291"/>
      <c r="D18" s="291"/>
      <c r="E18" s="130"/>
      <c r="F18" s="130"/>
      <c r="G18" s="130"/>
    </row>
    <row r="19" spans="1:17" ht="13.5" customHeight="1">
      <c r="A19" s="131"/>
      <c r="B19" s="52"/>
      <c r="C19" s="216"/>
      <c r="D19" s="52"/>
      <c r="E19" s="52"/>
      <c r="F19" s="52"/>
      <c r="G19" s="52"/>
    </row>
    <row r="20" spans="1:17" ht="46.5" customHeight="1">
      <c r="A20" s="301" t="s">
        <v>237</v>
      </c>
      <c r="B20" s="301"/>
      <c r="C20" s="301"/>
      <c r="D20" s="301"/>
      <c r="E20" s="301"/>
      <c r="F20" s="301"/>
      <c r="G20" s="301"/>
    </row>
    <row r="21" spans="1:17" ht="27">
      <c r="A21" s="301" t="s">
        <v>380</v>
      </c>
      <c r="B21" s="301"/>
      <c r="C21" s="301"/>
      <c r="D21" s="301"/>
      <c r="E21" s="301"/>
      <c r="F21" s="301"/>
      <c r="G21" s="301"/>
    </row>
    <row r="22" spans="1:17">
      <c r="A22" s="298" t="s">
        <v>470</v>
      </c>
      <c r="B22" s="298"/>
      <c r="C22" s="298"/>
      <c r="D22" s="298"/>
      <c r="E22" s="298"/>
      <c r="F22" s="298"/>
      <c r="G22" s="298"/>
    </row>
    <row r="23" spans="1:17">
      <c r="A23" s="287" t="s">
        <v>354</v>
      </c>
      <c r="B23" s="287"/>
      <c r="C23" s="287"/>
      <c r="D23" s="287"/>
      <c r="E23" s="287"/>
      <c r="F23" s="287"/>
      <c r="G23" s="287"/>
    </row>
    <row r="24" spans="1:17" ht="9" customHeight="1">
      <c r="A24" s="132"/>
      <c r="B24" s="132"/>
      <c r="C24" s="217"/>
      <c r="D24" s="132"/>
      <c r="E24" s="132"/>
      <c r="F24" s="132"/>
      <c r="G24" s="132"/>
    </row>
    <row r="25" spans="1:17">
      <c r="A25" s="298" t="s">
        <v>203</v>
      </c>
      <c r="B25" s="298"/>
      <c r="C25" s="298"/>
      <c r="D25" s="298"/>
      <c r="E25" s="298"/>
      <c r="F25" s="298"/>
      <c r="G25" s="298"/>
    </row>
    <row r="26" spans="1:17" ht="12" customHeight="1">
      <c r="B26" s="133"/>
      <c r="C26" s="218"/>
      <c r="D26" s="133"/>
      <c r="E26" s="133"/>
      <c r="F26" s="133"/>
      <c r="G26" s="133"/>
    </row>
    <row r="27" spans="1:17" ht="43.5" customHeight="1">
      <c r="A27" s="285" t="s">
        <v>284</v>
      </c>
      <c r="B27" s="297" t="s">
        <v>18</v>
      </c>
      <c r="C27" s="283" t="s">
        <v>355</v>
      </c>
      <c r="D27" s="295" t="s">
        <v>353</v>
      </c>
      <c r="E27" s="295"/>
      <c r="F27" s="295"/>
      <c r="G27" s="295"/>
      <c r="Q27" s="52" t="s">
        <v>373</v>
      </c>
    </row>
    <row r="28" spans="1:17" ht="44.25" customHeight="1">
      <c r="A28" s="285"/>
      <c r="B28" s="297"/>
      <c r="C28" s="284"/>
      <c r="D28" s="134" t="s">
        <v>262</v>
      </c>
      <c r="E28" s="134" t="s">
        <v>245</v>
      </c>
      <c r="F28" s="134" t="s">
        <v>272</v>
      </c>
      <c r="G28" s="134" t="s">
        <v>273</v>
      </c>
    </row>
    <row r="29" spans="1:17" ht="30" customHeight="1">
      <c r="A29" s="118">
        <v>1</v>
      </c>
      <c r="B29" s="117">
        <v>2</v>
      </c>
      <c r="C29" s="219">
        <v>3</v>
      </c>
      <c r="D29" s="118">
        <v>4</v>
      </c>
      <c r="E29" s="117">
        <v>5</v>
      </c>
      <c r="F29" s="118">
        <v>6</v>
      </c>
      <c r="G29" s="117">
        <v>7</v>
      </c>
    </row>
    <row r="30" spans="1:17" ht="24.95" customHeight="1">
      <c r="A30" s="296" t="s">
        <v>96</v>
      </c>
      <c r="B30" s="296"/>
      <c r="C30" s="296"/>
      <c r="D30" s="296"/>
      <c r="E30" s="296"/>
      <c r="F30" s="296"/>
      <c r="G30" s="296"/>
    </row>
    <row r="31" spans="1:17" ht="69.75">
      <c r="A31" s="135" t="s">
        <v>204</v>
      </c>
      <c r="B31" s="117">
        <f>'1. Фін результат'!B9</f>
        <v>1000</v>
      </c>
      <c r="C31" s="171">
        <f>'1. Фін результат'!C9</f>
        <v>0</v>
      </c>
      <c r="D31" s="136">
        <f>'1. Фін результат'!D9</f>
        <v>0</v>
      </c>
      <c r="E31" s="136">
        <f>'1. Фін результат'!E9</f>
        <v>0</v>
      </c>
      <c r="F31" s="136">
        <f>E31-D31</f>
        <v>0</v>
      </c>
      <c r="G31" s="137" t="e">
        <f>E31*100/D31</f>
        <v>#DIV/0!</v>
      </c>
    </row>
    <row r="32" spans="1:17" ht="69.75">
      <c r="A32" s="135" t="s">
        <v>173</v>
      </c>
      <c r="B32" s="117">
        <f>'1. Фін результат'!B11</f>
        <v>1010</v>
      </c>
      <c r="C32" s="171">
        <f>'1. Фін результат'!C11</f>
        <v>0</v>
      </c>
      <c r="D32" s="136">
        <f>'1. Фін результат'!D11</f>
        <v>0</v>
      </c>
      <c r="E32" s="136">
        <f>'1. Фін результат'!E11</f>
        <v>0</v>
      </c>
      <c r="F32" s="136">
        <f t="shared" ref="F32:F45" si="0">E32-D32</f>
        <v>0</v>
      </c>
      <c r="G32" s="137" t="e">
        <f t="shared" ref="G32:G38" si="1">E32*100/D32</f>
        <v>#DIV/0!</v>
      </c>
    </row>
    <row r="33" spans="1:7">
      <c r="A33" s="138" t="s">
        <v>263</v>
      </c>
      <c r="B33" s="117">
        <f>'1. Фін результат'!B35</f>
        <v>1020</v>
      </c>
      <c r="C33" s="171">
        <f>'1. Фін результат'!C35</f>
        <v>0</v>
      </c>
      <c r="D33" s="136">
        <f>'1. Фін результат'!D35</f>
        <v>0</v>
      </c>
      <c r="E33" s="136">
        <f>'1. Фін результат'!E35</f>
        <v>0</v>
      </c>
      <c r="F33" s="136">
        <f t="shared" si="0"/>
        <v>0</v>
      </c>
      <c r="G33" s="137" t="e">
        <f t="shared" si="1"/>
        <v>#DIV/0!</v>
      </c>
    </row>
    <row r="34" spans="1:7">
      <c r="A34" s="135" t="s">
        <v>139</v>
      </c>
      <c r="B34" s="117">
        <f>'1. Фін результат'!B40</f>
        <v>1040</v>
      </c>
      <c r="C34" s="171">
        <f>'1. Фін результат'!C40</f>
        <v>3149</v>
      </c>
      <c r="D34" s="136">
        <f>'1. Фін результат'!D40</f>
        <v>3511</v>
      </c>
      <c r="E34" s="136">
        <f>'1. Фін результат'!E40</f>
        <v>1974</v>
      </c>
      <c r="F34" s="136">
        <f t="shared" si="0"/>
        <v>-1537</v>
      </c>
      <c r="G34" s="137">
        <f t="shared" si="1"/>
        <v>56.223298205639416</v>
      </c>
    </row>
    <row r="35" spans="1:7">
      <c r="A35" s="135" t="s">
        <v>136</v>
      </c>
      <c r="B35" s="117">
        <f>'1. Фін результат'!B82</f>
        <v>1064</v>
      </c>
      <c r="C35" s="171"/>
      <c r="D35" s="136"/>
      <c r="E35" s="136"/>
      <c r="F35" s="136">
        <f t="shared" si="0"/>
        <v>0</v>
      </c>
      <c r="G35" s="137"/>
    </row>
    <row r="36" spans="1:7" ht="46.5">
      <c r="A36" s="135" t="s">
        <v>140</v>
      </c>
      <c r="B36" s="117">
        <f>'1. Фін результат'!B116</f>
        <v>1300</v>
      </c>
      <c r="C36" s="171">
        <f>'1. Фін результат'!C36-'1. Фін результат'!C89</f>
        <v>3149</v>
      </c>
      <c r="D36" s="136">
        <f>'1. Фін результат'!D36-'1. Фін результат'!D89</f>
        <v>2846</v>
      </c>
      <c r="E36" s="136">
        <f>'1. Фін результат'!E36-'1. Фін результат'!E89</f>
        <v>1790</v>
      </c>
      <c r="F36" s="136">
        <f t="shared" si="0"/>
        <v>-1056</v>
      </c>
      <c r="G36" s="137">
        <f t="shared" si="1"/>
        <v>62.895291637385803</v>
      </c>
    </row>
    <row r="37" spans="1:7" ht="45">
      <c r="A37" s="139" t="s">
        <v>4</v>
      </c>
      <c r="B37" s="117">
        <f>'1. Фін результат'!B98</f>
        <v>1100</v>
      </c>
      <c r="C37" s="171">
        <f>'1. Фін результат'!C98</f>
        <v>0</v>
      </c>
      <c r="D37" s="136">
        <f>'1. Фін результат'!D98</f>
        <v>-665</v>
      </c>
      <c r="E37" s="136">
        <f>'1. Фін результат'!E98</f>
        <v>-184</v>
      </c>
      <c r="F37" s="136">
        <f t="shared" si="0"/>
        <v>481</v>
      </c>
      <c r="G37" s="137"/>
    </row>
    <row r="38" spans="1:7">
      <c r="A38" s="140" t="s">
        <v>141</v>
      </c>
      <c r="B38" s="117">
        <f>'1. Фін результат'!B127</f>
        <v>1410</v>
      </c>
      <c r="C38" s="171">
        <f>'1. Фін результат'!C127</f>
        <v>151</v>
      </c>
      <c r="D38" s="136">
        <f>'1. Фін результат'!D127</f>
        <v>0</v>
      </c>
      <c r="E38" s="136">
        <f>'1. Фін результат'!E127</f>
        <v>1</v>
      </c>
      <c r="F38" s="136">
        <f t="shared" si="0"/>
        <v>1</v>
      </c>
      <c r="G38" s="137" t="e">
        <f t="shared" si="1"/>
        <v>#DIV/0!</v>
      </c>
    </row>
    <row r="39" spans="1:7">
      <c r="A39" s="141" t="s">
        <v>227</v>
      </c>
      <c r="B39" s="117">
        <f>' 5. Коефіцієнти'!B8</f>
        <v>5010</v>
      </c>
      <c r="C39" s="171" t="e">
        <f>' 5. Коефіцієнти'!D8</f>
        <v>#DIV/0!</v>
      </c>
      <c r="D39" s="136" t="e">
        <f>D38*100/D31</f>
        <v>#DIV/0!</v>
      </c>
      <c r="E39" s="136" t="e">
        <f>' 5. Коефіцієнти'!E8</f>
        <v>#DIV/0!</v>
      </c>
      <c r="F39" s="136" t="e">
        <f t="shared" si="0"/>
        <v>#DIV/0!</v>
      </c>
      <c r="G39" s="137"/>
    </row>
    <row r="40" spans="1:7" ht="69.75">
      <c r="A40" s="141" t="s">
        <v>142</v>
      </c>
      <c r="B40" s="117">
        <f>'1. Фін результат'!B117</f>
        <v>1310</v>
      </c>
      <c r="C40" s="171"/>
      <c r="D40" s="136"/>
      <c r="E40" s="136"/>
      <c r="F40" s="136">
        <f t="shared" si="0"/>
        <v>0</v>
      </c>
      <c r="G40" s="137"/>
    </row>
    <row r="41" spans="1:7">
      <c r="A41" s="135" t="s">
        <v>231</v>
      </c>
      <c r="B41" s="117">
        <f>'1. Фін результат'!B118</f>
        <v>1320</v>
      </c>
      <c r="C41" s="171">
        <f>'1. Фін результат'!C103</f>
        <v>0</v>
      </c>
      <c r="D41" s="136">
        <f>'1. Фін результат'!D103</f>
        <v>0</v>
      </c>
      <c r="E41" s="136">
        <f>'1. Фін результат'!E103</f>
        <v>0</v>
      </c>
      <c r="F41" s="136">
        <f t="shared" si="0"/>
        <v>0</v>
      </c>
      <c r="G41" s="137"/>
    </row>
    <row r="42" spans="1:7" ht="45">
      <c r="A42" s="140" t="s">
        <v>94</v>
      </c>
      <c r="B42" s="117">
        <f>'1. Фін результат'!B108</f>
        <v>1170</v>
      </c>
      <c r="C42" s="171">
        <f>'1. Фін результат'!C108</f>
        <v>0</v>
      </c>
      <c r="D42" s="136">
        <f>'1. Фін результат'!D108</f>
        <v>-665</v>
      </c>
      <c r="E42" s="136">
        <f>'1. Фін результат'!E108</f>
        <v>-184</v>
      </c>
      <c r="F42" s="136">
        <f t="shared" si="0"/>
        <v>481</v>
      </c>
      <c r="G42" s="137"/>
    </row>
    <row r="43" spans="1:7" ht="46.5">
      <c r="A43" s="142" t="s">
        <v>137</v>
      </c>
      <c r="B43" s="117">
        <f>'1. Фін результат'!B109</f>
        <v>1180</v>
      </c>
      <c r="C43" s="171"/>
      <c r="D43" s="136"/>
      <c r="E43" s="136"/>
      <c r="F43" s="136">
        <f t="shared" si="0"/>
        <v>0</v>
      </c>
      <c r="G43" s="137"/>
    </row>
    <row r="44" spans="1:7" ht="45">
      <c r="A44" s="139" t="s">
        <v>228</v>
      </c>
      <c r="B44" s="117">
        <f>'1. Фін результат'!B111</f>
        <v>1200</v>
      </c>
      <c r="C44" s="171">
        <f>'1. Фін результат'!C111</f>
        <v>0</v>
      </c>
      <c r="D44" s="136">
        <f>'1. Фін результат'!D111</f>
        <v>-665</v>
      </c>
      <c r="E44" s="136">
        <f>'1. Фін результат'!E111</f>
        <v>-184</v>
      </c>
      <c r="F44" s="136">
        <f t="shared" si="0"/>
        <v>481</v>
      </c>
      <c r="G44" s="137"/>
    </row>
    <row r="45" spans="1:7" ht="46.5">
      <c r="A45" s="141" t="s">
        <v>229</v>
      </c>
      <c r="B45" s="117">
        <f>' 5. Коефіцієнти'!B11</f>
        <v>5040</v>
      </c>
      <c r="C45" s="171" t="e">
        <f>' 5. Коефіцієнти'!D11</f>
        <v>#DIV/0!</v>
      </c>
      <c r="D45" s="136" t="e">
        <f>D44/D31</f>
        <v>#DIV/0!</v>
      </c>
      <c r="E45" s="136" t="e">
        <f>' 5. Коефіцієнти'!E11</f>
        <v>#DIV/0!</v>
      </c>
      <c r="F45" s="136" t="e">
        <f t="shared" si="0"/>
        <v>#DIV/0!</v>
      </c>
      <c r="G45" s="137"/>
    </row>
    <row r="46" spans="1:7">
      <c r="A46" s="288" t="s">
        <v>154</v>
      </c>
      <c r="B46" s="289"/>
      <c r="C46" s="289"/>
      <c r="D46" s="289"/>
      <c r="E46" s="289"/>
      <c r="F46" s="289"/>
      <c r="G46" s="290"/>
    </row>
    <row r="47" spans="1:7" ht="46.5">
      <c r="A47" s="141" t="s">
        <v>357</v>
      </c>
      <c r="B47" s="117">
        <f>'2. Розрахунки з бюджетом'!B20</f>
        <v>2100</v>
      </c>
      <c r="C47" s="171">
        <f>'2. Розрахунки з бюджетом'!C20</f>
        <v>0</v>
      </c>
      <c r="D47" s="136">
        <f>'2. Розрахунки з бюджетом'!D20</f>
        <v>0</v>
      </c>
      <c r="E47" s="136">
        <f>'2. Розрахунки з бюджетом'!E20</f>
        <v>0</v>
      </c>
      <c r="F47" s="136">
        <f t="shared" ref="F47:F48" si="2">E47-D47</f>
        <v>0</v>
      </c>
      <c r="G47" s="137"/>
    </row>
    <row r="48" spans="1:7" ht="46.5">
      <c r="A48" s="143" t="s">
        <v>153</v>
      </c>
      <c r="B48" s="117">
        <f>'2. Розрахунки з бюджетом'!B23</f>
        <v>2110</v>
      </c>
      <c r="C48" s="171">
        <f>'2. Розрахунки з бюджетом'!C23</f>
        <v>0</v>
      </c>
      <c r="D48" s="136">
        <f>'2. Розрахунки з бюджетом'!D23</f>
        <v>0</v>
      </c>
      <c r="E48" s="136">
        <f>'2. Розрахунки з бюджетом'!E23</f>
        <v>0</v>
      </c>
      <c r="F48" s="136">
        <f t="shared" si="2"/>
        <v>0</v>
      </c>
      <c r="G48" s="137"/>
    </row>
    <row r="49" spans="1:7" ht="93">
      <c r="A49" s="143" t="s">
        <v>348</v>
      </c>
      <c r="B49" s="117" t="s">
        <v>317</v>
      </c>
      <c r="C49" s="171">
        <f>'2. Розрахунки з бюджетом'!C24-'2. Розрахунки з бюджетом'!C25</f>
        <v>0</v>
      </c>
      <c r="D49" s="136">
        <f>'2. Розрахунки з бюджетом'!D24-'2. Розрахунки з бюджетом'!D25</f>
        <v>0</v>
      </c>
      <c r="E49" s="136">
        <f>'2. Розрахунки з бюджетом'!E24-'2. Розрахунки з бюджетом'!E25</f>
        <v>0</v>
      </c>
      <c r="F49" s="136">
        <f>E49-D49</f>
        <v>0</v>
      </c>
      <c r="G49" s="137" t="e">
        <f>E49*100/D49</f>
        <v>#DIV/0!</v>
      </c>
    </row>
    <row r="50" spans="1:7" ht="93">
      <c r="A50" s="141" t="s">
        <v>255</v>
      </c>
      <c r="B50" s="117">
        <f>'2. Розрахунки з бюджетом'!B26</f>
        <v>2140</v>
      </c>
      <c r="C50" s="171">
        <f>'2. Розрахунки з бюджетом'!C26</f>
        <v>664</v>
      </c>
      <c r="D50" s="136">
        <f>'2. Розрахунки з бюджетом'!D26</f>
        <v>415</v>
      </c>
      <c r="E50" s="136">
        <f>'2. Розрахунки з бюджетом'!E26</f>
        <v>285</v>
      </c>
      <c r="F50" s="136">
        <f>E50-D50</f>
        <v>-130</v>
      </c>
      <c r="G50" s="137">
        <f>E50*100/D50</f>
        <v>68.674698795180717</v>
      </c>
    </row>
    <row r="51" spans="1:7" ht="93">
      <c r="A51" s="141" t="s">
        <v>81</v>
      </c>
      <c r="B51" s="117">
        <f>'2. Розрахунки з бюджетом'!B37</f>
        <v>2150</v>
      </c>
      <c r="C51" s="171">
        <f>'2. Розрахунки з бюджетом'!C37</f>
        <v>726</v>
      </c>
      <c r="D51" s="136">
        <f>'2. Розрахунки з бюджетом'!D37</f>
        <v>458</v>
      </c>
      <c r="E51" s="136">
        <f>'2. Розрахунки з бюджетом'!E37</f>
        <v>307</v>
      </c>
      <c r="F51" s="136">
        <f>E51-D51</f>
        <v>-151</v>
      </c>
      <c r="G51" s="137">
        <f>E51*100/D51</f>
        <v>67.030567685589517</v>
      </c>
    </row>
    <row r="52" spans="1:7" ht="45">
      <c r="A52" s="140" t="s">
        <v>264</v>
      </c>
      <c r="B52" s="117">
        <f>'2. Розрахунки з бюджетом'!B38</f>
        <v>2200</v>
      </c>
      <c r="C52" s="171">
        <f>'2. Розрахунки з бюджетом'!C38</f>
        <v>1390</v>
      </c>
      <c r="D52" s="136">
        <f>'2. Розрахунки з бюджетом'!D38</f>
        <v>873</v>
      </c>
      <c r="E52" s="136">
        <f>'2. Розрахунки з бюджетом'!E38</f>
        <v>592</v>
      </c>
      <c r="F52" s="136">
        <f>E52-D52</f>
        <v>-281</v>
      </c>
      <c r="G52" s="137">
        <f>E52*100/D52</f>
        <v>67.812142038946163</v>
      </c>
    </row>
    <row r="53" spans="1:7">
      <c r="A53" s="288" t="s">
        <v>152</v>
      </c>
      <c r="B53" s="289"/>
      <c r="C53" s="289"/>
      <c r="D53" s="289"/>
      <c r="E53" s="289"/>
      <c r="F53" s="289"/>
      <c r="G53" s="290"/>
    </row>
    <row r="54" spans="1:7" ht="45">
      <c r="A54" s="140" t="s">
        <v>143</v>
      </c>
      <c r="B54" s="117">
        <f>'3. Рух грошових коштів'!B68</f>
        <v>3600</v>
      </c>
      <c r="C54" s="171">
        <f>'3. Рух грошових коштів'!C68</f>
        <v>1530</v>
      </c>
      <c r="D54" s="136">
        <f>'3. Рух грошових коштів'!D68</f>
        <v>823</v>
      </c>
      <c r="E54" s="136">
        <f>'3. Рух грошових коштів'!E68</f>
        <v>678</v>
      </c>
      <c r="F54" s="136">
        <f t="shared" ref="F54:F59" si="3">E54-D54</f>
        <v>-145</v>
      </c>
      <c r="G54" s="137">
        <f>E54*100/D54</f>
        <v>82.381530984204133</v>
      </c>
    </row>
    <row r="55" spans="1:7" ht="69.75">
      <c r="A55" s="141" t="s">
        <v>144</v>
      </c>
      <c r="B55" s="117">
        <f>'3. Рух грошових коштів'!B21</f>
        <v>3090</v>
      </c>
      <c r="C55" s="171">
        <f>'3. Рух грошових коштів'!C21</f>
        <v>722</v>
      </c>
      <c r="D55" s="136">
        <f>'3. Рух грошових коштів'!D21</f>
        <v>0</v>
      </c>
      <c r="E55" s="136">
        <f>'3. Рух грошових коштів'!E21</f>
        <v>0</v>
      </c>
      <c r="F55" s="136">
        <f>E55-D55</f>
        <v>0</v>
      </c>
      <c r="G55" s="137" t="e">
        <f>E55*100/D55</f>
        <v>#DIV/0!</v>
      </c>
    </row>
    <row r="56" spans="1:7" ht="69.75">
      <c r="A56" s="141" t="s">
        <v>232</v>
      </c>
      <c r="B56" s="117">
        <f>'3. Рух грошових коштів'!B39</f>
        <v>3320</v>
      </c>
      <c r="C56" s="171">
        <f>'3. Рух грошових коштів'!C39</f>
        <v>-46</v>
      </c>
      <c r="D56" s="136">
        <f>'3. Рух грошових коштів'!D39</f>
        <v>0</v>
      </c>
      <c r="E56" s="136">
        <f>'3. Рух грошових коштів'!E39</f>
        <v>0</v>
      </c>
      <c r="F56" s="136">
        <f t="shared" si="3"/>
        <v>0</v>
      </c>
      <c r="G56" s="137"/>
    </row>
    <row r="57" spans="1:7" ht="69.75">
      <c r="A57" s="141" t="s">
        <v>145</v>
      </c>
      <c r="B57" s="117">
        <f>'3. Рух грошових коштів'!B66</f>
        <v>3580</v>
      </c>
      <c r="C57" s="171">
        <f>'3. Рух грошових коштів'!C66</f>
        <v>0</v>
      </c>
      <c r="D57" s="136">
        <f>'3. Рух грошових коштів'!D66</f>
        <v>0</v>
      </c>
      <c r="E57" s="136">
        <f>'3. Рух грошових коштів'!E66</f>
        <v>0</v>
      </c>
      <c r="F57" s="136">
        <f t="shared" si="3"/>
        <v>0</v>
      </c>
      <c r="G57" s="137"/>
    </row>
    <row r="58" spans="1:7" ht="54" customHeight="1">
      <c r="A58" s="141" t="s">
        <v>168</v>
      </c>
      <c r="B58" s="117">
        <f>'3. Рух грошових коштів'!B69</f>
        <v>3610</v>
      </c>
      <c r="C58" s="171"/>
      <c r="D58" s="136"/>
      <c r="E58" s="136"/>
      <c r="F58" s="136">
        <f t="shared" si="3"/>
        <v>0</v>
      </c>
      <c r="G58" s="137"/>
    </row>
    <row r="59" spans="1:7" ht="42" customHeight="1">
      <c r="A59" s="140" t="s">
        <v>146</v>
      </c>
      <c r="B59" s="117">
        <f>'3. Рух грошових коштів'!B70</f>
        <v>3620</v>
      </c>
      <c r="C59" s="171">
        <f>'3. Рух грошових коштів'!C70</f>
        <v>2206</v>
      </c>
      <c r="D59" s="136">
        <f>'3. Рух грошових коштів'!D70</f>
        <v>823</v>
      </c>
      <c r="E59" s="136">
        <f>'3. Рух грошових коштів'!E70</f>
        <v>678</v>
      </c>
      <c r="F59" s="136">
        <f t="shared" si="3"/>
        <v>-145</v>
      </c>
      <c r="G59" s="137">
        <f>E59*100/D59</f>
        <v>82.381530984204133</v>
      </c>
    </row>
    <row r="60" spans="1:7">
      <c r="A60" s="293" t="s">
        <v>211</v>
      </c>
      <c r="B60" s="294"/>
      <c r="C60" s="294"/>
      <c r="D60" s="294"/>
      <c r="E60" s="294"/>
      <c r="F60" s="294"/>
      <c r="G60" s="294"/>
    </row>
    <row r="61" spans="1:7">
      <c r="A61" s="141" t="s">
        <v>210</v>
      </c>
      <c r="B61" s="118">
        <f>'4. Кап. інвестиції'!B6</f>
        <v>4000</v>
      </c>
      <c r="C61" s="171"/>
      <c r="D61" s="136"/>
      <c r="E61" s="136">
        <f>'4. Кап. інвестиції'!E6</f>
        <v>0</v>
      </c>
      <c r="F61" s="136"/>
      <c r="G61" s="137"/>
    </row>
    <row r="62" spans="1:7">
      <c r="A62" s="282" t="s">
        <v>213</v>
      </c>
      <c r="B62" s="282"/>
      <c r="C62" s="282"/>
      <c r="D62" s="282"/>
      <c r="E62" s="282"/>
      <c r="F62" s="282"/>
      <c r="G62" s="282"/>
    </row>
    <row r="63" spans="1:7" ht="46.5">
      <c r="A63" s="141" t="s">
        <v>171</v>
      </c>
      <c r="B63" s="118">
        <f>' 5. Коефіцієнти'!B9</f>
        <v>5020</v>
      </c>
      <c r="C63" s="171">
        <f>' 5. Коефіцієнти'!D9</f>
        <v>0</v>
      </c>
      <c r="D63" s="171">
        <f>D44/D70</f>
        <v>-0.31955790485343583</v>
      </c>
      <c r="E63" s="171">
        <f>' 5. Коефіцієнти'!E9</f>
        <v>-8.3788706739526417E-2</v>
      </c>
      <c r="F63" s="136"/>
      <c r="G63" s="137"/>
    </row>
    <row r="64" spans="1:7" ht="46.5">
      <c r="A64" s="141" t="s">
        <v>167</v>
      </c>
      <c r="B64" s="118">
        <f>' 5. Коефіцієнти'!B10</f>
        <v>5030</v>
      </c>
      <c r="C64" s="171">
        <f>' 5. Коефіцієнти'!D10</f>
        <v>0</v>
      </c>
      <c r="D64" s="171">
        <f>D44/D76</f>
        <v>-0.6157407407407407</v>
      </c>
      <c r="E64" s="171">
        <f>' 5. Коефіцієнти'!E10</f>
        <v>-8.4095063985374766E-2</v>
      </c>
      <c r="F64" s="136"/>
      <c r="G64" s="137"/>
    </row>
    <row r="65" spans="1:7" ht="46.5">
      <c r="A65" s="141" t="s">
        <v>230</v>
      </c>
      <c r="B65" s="118">
        <f>' 5. Коефіцієнти'!B14</f>
        <v>5110</v>
      </c>
      <c r="C65" s="171">
        <f>' 5. Коефіцієнти'!D14</f>
        <v>5.6803069053708439</v>
      </c>
      <c r="D65" s="171">
        <f>D76/D73</f>
        <v>1.078921078921079</v>
      </c>
      <c r="E65" s="171">
        <f>' 5. Коефіцієнти'!E14</f>
        <v>273.5</v>
      </c>
      <c r="F65" s="136"/>
      <c r="G65" s="137"/>
    </row>
    <row r="66" spans="1:7">
      <c r="A66" s="288" t="s">
        <v>212</v>
      </c>
      <c r="B66" s="289"/>
      <c r="C66" s="289"/>
      <c r="D66" s="289"/>
      <c r="E66" s="289"/>
      <c r="F66" s="289"/>
      <c r="G66" s="290"/>
    </row>
    <row r="67" spans="1:7">
      <c r="A67" s="141" t="s">
        <v>147</v>
      </c>
      <c r="B67" s="118">
        <v>6000</v>
      </c>
      <c r="C67" s="171">
        <v>2350</v>
      </c>
      <c r="D67" s="171">
        <v>1258</v>
      </c>
      <c r="E67" s="171">
        <v>1509</v>
      </c>
      <c r="F67" s="136">
        <f>E67-D67</f>
        <v>251</v>
      </c>
      <c r="G67" s="137">
        <f>E67*100/D67</f>
        <v>119.9523052464229</v>
      </c>
    </row>
    <row r="68" spans="1:7">
      <c r="A68" s="141" t="s">
        <v>148</v>
      </c>
      <c r="B68" s="118">
        <v>6010</v>
      </c>
      <c r="C68" s="171">
        <v>2874</v>
      </c>
      <c r="D68" s="171">
        <v>823</v>
      </c>
      <c r="E68" s="171">
        <v>687</v>
      </c>
      <c r="F68" s="136"/>
      <c r="G68" s="137"/>
    </row>
    <row r="69" spans="1:7" ht="46.5">
      <c r="A69" s="141" t="s">
        <v>267</v>
      </c>
      <c r="B69" s="118">
        <v>6020</v>
      </c>
      <c r="C69" s="171">
        <v>2206</v>
      </c>
      <c r="D69" s="171">
        <f>D59</f>
        <v>823</v>
      </c>
      <c r="E69" s="171">
        <v>678</v>
      </c>
      <c r="F69" s="136"/>
      <c r="G69" s="137"/>
    </row>
    <row r="70" spans="1:7" s="144" customFormat="1">
      <c r="A70" s="140" t="s">
        <v>265</v>
      </c>
      <c r="B70" s="118">
        <v>6030</v>
      </c>
      <c r="C70" s="171">
        <f>C67+C68</f>
        <v>5224</v>
      </c>
      <c r="D70" s="171">
        <f>D67+D68</f>
        <v>2081</v>
      </c>
      <c r="E70" s="171">
        <f>E67+E68</f>
        <v>2196</v>
      </c>
      <c r="F70" s="136">
        <f t="shared" ref="F70:F75" si="4">E70-D70</f>
        <v>115</v>
      </c>
      <c r="G70" s="137">
        <f t="shared" ref="G70:G76" si="5">E70*100/D70</f>
        <v>105.5261893320519</v>
      </c>
    </row>
    <row r="71" spans="1:7" ht="46.5">
      <c r="A71" s="141" t="s">
        <v>169</v>
      </c>
      <c r="B71" s="118">
        <v>6040</v>
      </c>
      <c r="C71" s="171"/>
      <c r="D71" s="171"/>
      <c r="E71" s="171"/>
      <c r="F71" s="136">
        <f t="shared" si="4"/>
        <v>0</v>
      </c>
      <c r="G71" s="137"/>
    </row>
    <row r="72" spans="1:7" ht="46.5">
      <c r="A72" s="141" t="s">
        <v>170</v>
      </c>
      <c r="B72" s="118">
        <v>6050</v>
      </c>
      <c r="C72" s="171">
        <v>782</v>
      </c>
      <c r="D72" s="171">
        <v>1001</v>
      </c>
      <c r="E72" s="171">
        <v>8</v>
      </c>
      <c r="F72" s="136">
        <f t="shared" si="4"/>
        <v>-993</v>
      </c>
      <c r="G72" s="137">
        <f t="shared" si="5"/>
        <v>0.79920079920079923</v>
      </c>
    </row>
    <row r="73" spans="1:7" s="144" customFormat="1" ht="45">
      <c r="A73" s="140" t="s">
        <v>266</v>
      </c>
      <c r="B73" s="118">
        <v>6060</v>
      </c>
      <c r="C73" s="171">
        <v>782</v>
      </c>
      <c r="D73" s="171">
        <v>1001</v>
      </c>
      <c r="E73" s="171">
        <f>E71+E72</f>
        <v>8</v>
      </c>
      <c r="F73" s="136">
        <f t="shared" si="4"/>
        <v>-993</v>
      </c>
      <c r="G73" s="137">
        <f t="shared" si="5"/>
        <v>0.79920079920079923</v>
      </c>
    </row>
    <row r="74" spans="1:7" ht="46.5">
      <c r="A74" s="141" t="s">
        <v>268</v>
      </c>
      <c r="B74" s="118">
        <v>6070</v>
      </c>
      <c r="C74" s="171"/>
      <c r="D74" s="171"/>
      <c r="E74" s="171"/>
      <c r="F74" s="136">
        <f t="shared" si="4"/>
        <v>0</v>
      </c>
      <c r="G74" s="137"/>
    </row>
    <row r="75" spans="1:7" ht="46.5">
      <c r="A75" s="141" t="s">
        <v>269</v>
      </c>
      <c r="B75" s="118">
        <v>6080</v>
      </c>
      <c r="C75" s="171"/>
      <c r="D75" s="171"/>
      <c r="E75" s="171"/>
      <c r="F75" s="136">
        <f t="shared" si="4"/>
        <v>0</v>
      </c>
      <c r="G75" s="137"/>
    </row>
    <row r="76" spans="1:7" s="144" customFormat="1">
      <c r="A76" s="140" t="s">
        <v>149</v>
      </c>
      <c r="B76" s="118">
        <v>6090</v>
      </c>
      <c r="C76" s="171">
        <v>4442</v>
      </c>
      <c r="D76" s="171">
        <v>1080</v>
      </c>
      <c r="E76" s="171">
        <v>2188</v>
      </c>
      <c r="F76" s="136"/>
      <c r="G76" s="137">
        <f t="shared" si="5"/>
        <v>202.59259259259258</v>
      </c>
    </row>
    <row r="77" spans="1:7">
      <c r="A77" s="121"/>
    </row>
    <row r="78" spans="1:7" ht="25.5">
      <c r="A78" s="152" t="s">
        <v>358</v>
      </c>
      <c r="B78" s="154"/>
      <c r="C78" s="216"/>
      <c r="D78" s="52"/>
      <c r="E78" s="52"/>
      <c r="F78" s="287" t="s">
        <v>487</v>
      </c>
      <c r="G78" s="287"/>
    </row>
    <row r="79" spans="1:7" s="113" customFormat="1" ht="25.5" customHeight="1">
      <c r="A79" s="163" t="s">
        <v>389</v>
      </c>
      <c r="B79" s="161"/>
      <c r="C79" s="286" t="s">
        <v>76</v>
      </c>
      <c r="D79" s="286"/>
      <c r="E79" s="164"/>
      <c r="F79" s="161" t="s">
        <v>100</v>
      </c>
      <c r="G79" s="161"/>
    </row>
    <row r="80" spans="1:7" ht="37.5" customHeight="1">
      <c r="A80" s="152" t="s">
        <v>413</v>
      </c>
      <c r="B80" s="154"/>
      <c r="C80" s="216"/>
      <c r="D80" s="52"/>
      <c r="F80" s="287" t="s">
        <v>488</v>
      </c>
      <c r="G80" s="287"/>
    </row>
    <row r="81" spans="1:7" ht="30" customHeight="1">
      <c r="A81" s="163" t="s">
        <v>389</v>
      </c>
      <c r="B81" s="161"/>
      <c r="C81" s="286" t="s">
        <v>76</v>
      </c>
      <c r="D81" s="286"/>
      <c r="E81" s="162"/>
      <c r="F81" s="161" t="s">
        <v>100</v>
      </c>
      <c r="G81" s="161"/>
    </row>
    <row r="82" spans="1:7" ht="113.25" customHeight="1">
      <c r="A82" s="168"/>
      <c r="B82" s="168"/>
      <c r="C82" s="220"/>
      <c r="D82" s="168"/>
      <c r="E82" s="168"/>
      <c r="F82" s="168"/>
      <c r="G82" s="168"/>
    </row>
    <row r="83" spans="1:7">
      <c r="A83" s="120"/>
    </row>
    <row r="84" spans="1:7">
      <c r="A84" s="120"/>
    </row>
    <row r="85" spans="1:7">
      <c r="A85" s="120"/>
    </row>
    <row r="86" spans="1:7">
      <c r="A86" s="120"/>
    </row>
    <row r="87" spans="1:7">
      <c r="A87" s="120"/>
    </row>
    <row r="88" spans="1:7">
      <c r="A88" s="120"/>
    </row>
    <row r="89" spans="1:7">
      <c r="A89" s="120"/>
    </row>
    <row r="90" spans="1:7">
      <c r="A90" s="120"/>
    </row>
    <row r="91" spans="1:7">
      <c r="A91" s="120"/>
    </row>
    <row r="92" spans="1:7">
      <c r="A92" s="120"/>
    </row>
    <row r="93" spans="1:7">
      <c r="A93" s="120"/>
    </row>
    <row r="94" spans="1:7">
      <c r="A94" s="120"/>
    </row>
    <row r="95" spans="1:7">
      <c r="A95" s="120"/>
    </row>
    <row r="96" spans="1:7">
      <c r="A96" s="120"/>
    </row>
    <row r="97" spans="1:1">
      <c r="A97" s="120"/>
    </row>
    <row r="98" spans="1:1">
      <c r="A98" s="120"/>
    </row>
    <row r="99" spans="1:1">
      <c r="A99" s="120"/>
    </row>
    <row r="100" spans="1:1">
      <c r="A100" s="120"/>
    </row>
    <row r="101" spans="1:1">
      <c r="A101" s="120"/>
    </row>
    <row r="102" spans="1:1">
      <c r="A102" s="120"/>
    </row>
    <row r="103" spans="1:1">
      <c r="A103" s="120"/>
    </row>
    <row r="104" spans="1:1">
      <c r="A104" s="120"/>
    </row>
    <row r="105" spans="1:1">
      <c r="A105" s="120"/>
    </row>
    <row r="106" spans="1:1">
      <c r="A106" s="120"/>
    </row>
    <row r="107" spans="1:1">
      <c r="A107" s="120"/>
    </row>
    <row r="108" spans="1:1">
      <c r="A108" s="120"/>
    </row>
    <row r="109" spans="1:1">
      <c r="A109" s="120"/>
    </row>
    <row r="110" spans="1:1">
      <c r="A110" s="120"/>
    </row>
    <row r="111" spans="1:1">
      <c r="A111" s="120"/>
    </row>
    <row r="112" spans="1:1">
      <c r="A112" s="120"/>
    </row>
    <row r="113" spans="1:1">
      <c r="A113" s="120"/>
    </row>
    <row r="114" spans="1:1">
      <c r="A114" s="120"/>
    </row>
    <row r="115" spans="1:1">
      <c r="A115" s="120"/>
    </row>
    <row r="116" spans="1:1">
      <c r="A116" s="120"/>
    </row>
    <row r="117" spans="1:1">
      <c r="A117" s="120"/>
    </row>
    <row r="118" spans="1:1">
      <c r="A118" s="120"/>
    </row>
    <row r="119" spans="1:1">
      <c r="A119" s="120"/>
    </row>
    <row r="120" spans="1:1">
      <c r="A120" s="120"/>
    </row>
    <row r="121" spans="1:1">
      <c r="A121" s="120"/>
    </row>
    <row r="122" spans="1:1">
      <c r="A122" s="120"/>
    </row>
    <row r="123" spans="1:1">
      <c r="A123" s="120"/>
    </row>
    <row r="124" spans="1:1">
      <c r="A124" s="120"/>
    </row>
    <row r="125" spans="1:1">
      <c r="A125" s="120"/>
    </row>
    <row r="126" spans="1:1">
      <c r="A126" s="120"/>
    </row>
    <row r="127" spans="1:1">
      <c r="A127" s="120"/>
    </row>
    <row r="128" spans="1:1">
      <c r="A128" s="120"/>
    </row>
    <row r="129" spans="1:1">
      <c r="A129" s="120"/>
    </row>
    <row r="130" spans="1:1">
      <c r="A130" s="120"/>
    </row>
    <row r="131" spans="1:1">
      <c r="A131" s="120"/>
    </row>
    <row r="132" spans="1:1">
      <c r="A132" s="120"/>
    </row>
    <row r="133" spans="1:1">
      <c r="A133" s="120"/>
    </row>
    <row r="134" spans="1:1">
      <c r="A134" s="120"/>
    </row>
    <row r="135" spans="1:1">
      <c r="A135" s="120"/>
    </row>
    <row r="136" spans="1:1">
      <c r="A136" s="120"/>
    </row>
    <row r="137" spans="1:1">
      <c r="A137" s="120"/>
    </row>
    <row r="138" spans="1:1">
      <c r="A138" s="120"/>
    </row>
    <row r="139" spans="1:1">
      <c r="A139" s="120"/>
    </row>
    <row r="140" spans="1:1">
      <c r="A140" s="120"/>
    </row>
    <row r="141" spans="1:1">
      <c r="A141" s="120"/>
    </row>
    <row r="142" spans="1:1">
      <c r="A142" s="120"/>
    </row>
    <row r="143" spans="1:1">
      <c r="A143" s="120"/>
    </row>
    <row r="144" spans="1:1">
      <c r="A144" s="120"/>
    </row>
    <row r="145" spans="1:1">
      <c r="A145" s="120"/>
    </row>
    <row r="146" spans="1:1">
      <c r="A146" s="120"/>
    </row>
    <row r="147" spans="1:1">
      <c r="A147" s="120"/>
    </row>
    <row r="148" spans="1:1">
      <c r="A148" s="120"/>
    </row>
    <row r="149" spans="1:1">
      <c r="A149" s="120"/>
    </row>
    <row r="150" spans="1:1">
      <c r="A150" s="120"/>
    </row>
    <row r="151" spans="1:1">
      <c r="A151" s="120"/>
    </row>
    <row r="152" spans="1:1">
      <c r="A152" s="120"/>
    </row>
    <row r="153" spans="1:1">
      <c r="A153" s="120"/>
    </row>
    <row r="154" spans="1:1">
      <c r="A154" s="120"/>
    </row>
    <row r="155" spans="1:1">
      <c r="A155" s="120"/>
    </row>
    <row r="156" spans="1:1">
      <c r="A156" s="120"/>
    </row>
    <row r="157" spans="1:1">
      <c r="A157" s="120"/>
    </row>
    <row r="158" spans="1:1">
      <c r="A158" s="120"/>
    </row>
    <row r="159" spans="1:1">
      <c r="A159" s="120"/>
    </row>
    <row r="160" spans="1:1">
      <c r="A160" s="120"/>
    </row>
    <row r="161" spans="1:1">
      <c r="A161" s="120"/>
    </row>
    <row r="162" spans="1:1">
      <c r="A162" s="120"/>
    </row>
    <row r="163" spans="1:1">
      <c r="A163" s="120"/>
    </row>
    <row r="164" spans="1:1">
      <c r="A164" s="120"/>
    </row>
    <row r="165" spans="1:1">
      <c r="A165" s="120"/>
    </row>
    <row r="166" spans="1:1">
      <c r="A166" s="120"/>
    </row>
    <row r="167" spans="1:1">
      <c r="A167" s="120"/>
    </row>
    <row r="168" spans="1:1">
      <c r="A168" s="120"/>
    </row>
    <row r="169" spans="1:1">
      <c r="A169" s="120"/>
    </row>
    <row r="170" spans="1:1">
      <c r="A170" s="120"/>
    </row>
    <row r="171" spans="1:1">
      <c r="A171" s="120"/>
    </row>
    <row r="172" spans="1:1">
      <c r="A172" s="120"/>
    </row>
    <row r="173" spans="1:1">
      <c r="A173" s="120"/>
    </row>
    <row r="174" spans="1:1">
      <c r="A174" s="120"/>
    </row>
    <row r="175" spans="1:1">
      <c r="A175" s="120"/>
    </row>
    <row r="176" spans="1:1">
      <c r="A176" s="120"/>
    </row>
    <row r="177" spans="1:1">
      <c r="A177" s="120"/>
    </row>
    <row r="178" spans="1:1">
      <c r="A178" s="120"/>
    </row>
    <row r="179" spans="1:1">
      <c r="A179" s="120"/>
    </row>
    <row r="180" spans="1:1">
      <c r="A180" s="120"/>
    </row>
    <row r="181" spans="1:1">
      <c r="A181" s="120"/>
    </row>
    <row r="182" spans="1:1">
      <c r="A182" s="120"/>
    </row>
    <row r="183" spans="1:1">
      <c r="A183" s="120"/>
    </row>
    <row r="184" spans="1:1">
      <c r="A184" s="120"/>
    </row>
    <row r="185" spans="1:1">
      <c r="A185" s="120"/>
    </row>
    <row r="186" spans="1:1">
      <c r="A186" s="120"/>
    </row>
    <row r="187" spans="1:1">
      <c r="A187" s="120"/>
    </row>
    <row r="188" spans="1:1">
      <c r="A188" s="120"/>
    </row>
    <row r="189" spans="1:1">
      <c r="A189" s="120"/>
    </row>
    <row r="190" spans="1:1">
      <c r="A190" s="120"/>
    </row>
    <row r="191" spans="1:1">
      <c r="A191" s="120"/>
    </row>
    <row r="192" spans="1:1">
      <c r="A192" s="120"/>
    </row>
    <row r="193" spans="1:1">
      <c r="A193" s="120"/>
    </row>
    <row r="194" spans="1:1">
      <c r="A194" s="120"/>
    </row>
    <row r="195" spans="1:1">
      <c r="A195" s="120"/>
    </row>
    <row r="196" spans="1:1">
      <c r="A196" s="120"/>
    </row>
    <row r="197" spans="1:1">
      <c r="A197" s="120"/>
    </row>
    <row r="198" spans="1:1">
      <c r="A198" s="120"/>
    </row>
    <row r="199" spans="1:1">
      <c r="A199" s="120"/>
    </row>
    <row r="200" spans="1:1">
      <c r="A200" s="120"/>
    </row>
    <row r="201" spans="1:1">
      <c r="A201" s="120"/>
    </row>
    <row r="202" spans="1:1">
      <c r="A202" s="120"/>
    </row>
    <row r="203" spans="1:1">
      <c r="A203" s="120"/>
    </row>
    <row r="204" spans="1:1">
      <c r="A204" s="120"/>
    </row>
    <row r="205" spans="1:1">
      <c r="A205" s="120"/>
    </row>
    <row r="206" spans="1:1">
      <c r="A206" s="120"/>
    </row>
    <row r="207" spans="1:1">
      <c r="A207" s="120"/>
    </row>
    <row r="208" spans="1:1">
      <c r="A208" s="120"/>
    </row>
    <row r="209" spans="1:1">
      <c r="A209" s="120"/>
    </row>
    <row r="210" spans="1:1">
      <c r="A210" s="120"/>
    </row>
    <row r="211" spans="1:1">
      <c r="A211" s="120"/>
    </row>
    <row r="212" spans="1:1">
      <c r="A212" s="120"/>
    </row>
    <row r="213" spans="1:1">
      <c r="A213" s="120"/>
    </row>
    <row r="214" spans="1:1">
      <c r="A214" s="120"/>
    </row>
    <row r="215" spans="1:1">
      <c r="A215" s="120"/>
    </row>
    <row r="216" spans="1:1">
      <c r="A216" s="120"/>
    </row>
    <row r="217" spans="1:1">
      <c r="A217" s="120"/>
    </row>
    <row r="218" spans="1:1">
      <c r="A218" s="120"/>
    </row>
    <row r="219" spans="1:1">
      <c r="A219" s="120"/>
    </row>
    <row r="220" spans="1:1">
      <c r="A220" s="120"/>
    </row>
    <row r="221" spans="1:1">
      <c r="A221" s="120"/>
    </row>
    <row r="222" spans="1:1">
      <c r="A222" s="120"/>
    </row>
    <row r="223" spans="1:1">
      <c r="A223" s="120"/>
    </row>
    <row r="224" spans="1:1">
      <c r="A224" s="120"/>
    </row>
    <row r="225" spans="1:1">
      <c r="A225" s="120"/>
    </row>
    <row r="226" spans="1:1">
      <c r="A226" s="120"/>
    </row>
    <row r="227" spans="1:1">
      <c r="A227" s="120"/>
    </row>
    <row r="228" spans="1:1">
      <c r="A228" s="120"/>
    </row>
    <row r="229" spans="1:1">
      <c r="A229" s="120"/>
    </row>
    <row r="230" spans="1:1">
      <c r="A230" s="120"/>
    </row>
    <row r="231" spans="1:1">
      <c r="A231" s="120"/>
    </row>
    <row r="232" spans="1:1">
      <c r="A232" s="120"/>
    </row>
    <row r="233" spans="1:1">
      <c r="A233" s="120"/>
    </row>
    <row r="234" spans="1:1">
      <c r="A234" s="120"/>
    </row>
    <row r="235" spans="1:1">
      <c r="A235" s="120"/>
    </row>
    <row r="236" spans="1:1">
      <c r="A236" s="120"/>
    </row>
    <row r="237" spans="1:1">
      <c r="A237" s="120"/>
    </row>
    <row r="238" spans="1:1">
      <c r="A238" s="120"/>
    </row>
    <row r="239" spans="1:1">
      <c r="A239" s="120"/>
    </row>
    <row r="240" spans="1:1">
      <c r="A240" s="120"/>
    </row>
    <row r="241" spans="1:1">
      <c r="A241" s="120"/>
    </row>
    <row r="242" spans="1:1">
      <c r="A242" s="120"/>
    </row>
    <row r="243" spans="1:1">
      <c r="A243" s="120"/>
    </row>
    <row r="244" spans="1:1">
      <c r="A244" s="120"/>
    </row>
    <row r="245" spans="1:1">
      <c r="A245" s="120"/>
    </row>
    <row r="246" spans="1:1">
      <c r="A246" s="120"/>
    </row>
    <row r="247" spans="1:1">
      <c r="A247" s="120"/>
    </row>
    <row r="248" spans="1:1">
      <c r="A248" s="120"/>
    </row>
  </sheetData>
  <mergeCells count="35">
    <mergeCell ref="E2:G5"/>
    <mergeCell ref="A25:G25"/>
    <mergeCell ref="B10:D10"/>
    <mergeCell ref="B11:D11"/>
    <mergeCell ref="B12:D12"/>
    <mergeCell ref="E13:F13"/>
    <mergeCell ref="B13:D13"/>
    <mergeCell ref="B6:D6"/>
    <mergeCell ref="B7:D7"/>
    <mergeCell ref="B8:D8"/>
    <mergeCell ref="B9:D9"/>
    <mergeCell ref="A23:G23"/>
    <mergeCell ref="B14:D14"/>
    <mergeCell ref="A20:G20"/>
    <mergeCell ref="A21:G21"/>
    <mergeCell ref="B18:D18"/>
    <mergeCell ref="E14:F14"/>
    <mergeCell ref="B17:D17"/>
    <mergeCell ref="A60:G60"/>
    <mergeCell ref="A53:G53"/>
    <mergeCell ref="D27:G27"/>
    <mergeCell ref="A46:G46"/>
    <mergeCell ref="A30:G30"/>
    <mergeCell ref="B27:B28"/>
    <mergeCell ref="A22:G22"/>
    <mergeCell ref="B15:D15"/>
    <mergeCell ref="B16:D16"/>
    <mergeCell ref="A62:G62"/>
    <mergeCell ref="C27:C28"/>
    <mergeCell ref="A27:A28"/>
    <mergeCell ref="C81:D81"/>
    <mergeCell ref="F78:G78"/>
    <mergeCell ref="F80:G80"/>
    <mergeCell ref="C79:D79"/>
    <mergeCell ref="A66:G66"/>
  </mergeCells>
  <phoneticPr fontId="3" type="noConversion"/>
  <pageMargins left="0.25" right="0.25" top="0.75" bottom="0.75" header="0.3" footer="0.3"/>
  <pageSetup paperSize="9" scale="50" orientation="portrait" verticalDpi="300" r:id="rId1"/>
  <headerFooter alignWithMargins="0"/>
  <rowBreaks count="1" manualBreakCount="1">
    <brk id="8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M364"/>
  <sheetViews>
    <sheetView topLeftCell="A129" zoomScale="70" zoomScaleNormal="70" zoomScaleSheetLayoutView="80" workbookViewId="0">
      <selection activeCell="A18" sqref="A18"/>
    </sheetView>
  </sheetViews>
  <sheetFormatPr defaultRowHeight="20.25" outlineLevelRow="1"/>
  <cols>
    <col min="1" max="1" width="75.42578125" style="231" customWidth="1"/>
    <col min="2" max="2" width="12" style="228" customWidth="1"/>
    <col min="3" max="3" width="19.42578125" style="228" customWidth="1"/>
    <col min="4" max="4" width="19" style="228" customWidth="1"/>
    <col min="5" max="5" width="18.140625" style="228" customWidth="1"/>
    <col min="6" max="6" width="18" style="228" customWidth="1"/>
    <col min="7" max="7" width="18.7109375" style="228" customWidth="1"/>
    <col min="8" max="8" width="22.42578125" style="228" customWidth="1"/>
    <col min="9" max="16384" width="9.140625" style="231"/>
  </cols>
  <sheetData>
    <row r="1" spans="1:8" hidden="1" outlineLevel="1">
      <c r="B1" s="38"/>
      <c r="C1" s="38"/>
      <c r="D1" s="38"/>
      <c r="E1" s="38"/>
      <c r="F1" s="38"/>
      <c r="G1" s="38"/>
      <c r="H1" s="240" t="s">
        <v>238</v>
      </c>
    </row>
    <row r="2" spans="1:8" hidden="1" outlineLevel="1">
      <c r="B2" s="38"/>
      <c r="C2" s="38"/>
      <c r="D2" s="38"/>
      <c r="E2" s="38"/>
      <c r="F2" s="38"/>
      <c r="G2" s="38"/>
      <c r="H2" s="240" t="s">
        <v>222</v>
      </c>
    </row>
    <row r="3" spans="1:8" collapsed="1">
      <c r="A3" s="309" t="s">
        <v>374</v>
      </c>
      <c r="B3" s="309"/>
      <c r="C3" s="309"/>
      <c r="D3" s="309"/>
      <c r="E3" s="309"/>
      <c r="F3" s="309"/>
      <c r="G3" s="309"/>
      <c r="H3" s="309"/>
    </row>
    <row r="4" spans="1:8" ht="12.75" customHeight="1">
      <c r="A4" s="242"/>
      <c r="B4" s="243"/>
      <c r="C4" s="243"/>
      <c r="D4" s="243"/>
      <c r="E4" s="243"/>
      <c r="F4" s="243"/>
      <c r="G4" s="243"/>
      <c r="H4" s="243"/>
    </row>
    <row r="5" spans="1:8" ht="25.5" customHeight="1">
      <c r="A5" s="313" t="s">
        <v>284</v>
      </c>
      <c r="B5" s="314" t="s">
        <v>18</v>
      </c>
      <c r="C5" s="315" t="s">
        <v>383</v>
      </c>
      <c r="D5" s="313" t="s">
        <v>353</v>
      </c>
      <c r="E5" s="313"/>
      <c r="F5" s="313"/>
      <c r="G5" s="313"/>
      <c r="H5" s="313"/>
    </row>
    <row r="6" spans="1:8" ht="121.5">
      <c r="A6" s="313"/>
      <c r="B6" s="314"/>
      <c r="C6" s="316"/>
      <c r="D6" s="230" t="s">
        <v>262</v>
      </c>
      <c r="E6" s="232" t="s">
        <v>245</v>
      </c>
      <c r="F6" s="229" t="s">
        <v>382</v>
      </c>
      <c r="G6" s="229" t="s">
        <v>273</v>
      </c>
      <c r="H6" s="230" t="s">
        <v>271</v>
      </c>
    </row>
    <row r="7" spans="1:8">
      <c r="A7" s="235">
        <v>1</v>
      </c>
      <c r="B7" s="230">
        <v>2</v>
      </c>
      <c r="C7" s="230">
        <v>3</v>
      </c>
      <c r="D7" s="230">
        <v>4</v>
      </c>
      <c r="E7" s="230">
        <v>5</v>
      </c>
      <c r="F7" s="230">
        <v>6</v>
      </c>
      <c r="G7" s="230">
        <v>7</v>
      </c>
      <c r="H7" s="230">
        <v>8</v>
      </c>
    </row>
    <row r="8" spans="1:8" s="45" customFormat="1" ht="26.25" customHeight="1">
      <c r="A8" s="303" t="s">
        <v>270</v>
      </c>
      <c r="B8" s="304"/>
      <c r="C8" s="304"/>
      <c r="D8" s="304"/>
      <c r="E8" s="304"/>
      <c r="F8" s="304"/>
      <c r="G8" s="304"/>
      <c r="H8" s="305"/>
    </row>
    <row r="9" spans="1:8" s="45" customFormat="1" ht="40.5">
      <c r="A9" s="237" t="s">
        <v>105</v>
      </c>
      <c r="B9" s="244">
        <v>1000</v>
      </c>
      <c r="C9" s="49">
        <v>0</v>
      </c>
      <c r="D9" s="49"/>
      <c r="E9" s="245"/>
      <c r="F9" s="49">
        <f>E9-D9</f>
        <v>0</v>
      </c>
      <c r="G9" s="50" t="e">
        <f>E9*100/D9</f>
        <v>#DIV/0!</v>
      </c>
      <c r="H9" s="246"/>
    </row>
    <row r="10" spans="1:8" s="45" customFormat="1">
      <c r="A10" s="237" t="s">
        <v>416</v>
      </c>
      <c r="B10" s="244" t="s">
        <v>417</v>
      </c>
      <c r="C10" s="49">
        <v>0</v>
      </c>
      <c r="D10" s="49"/>
      <c r="E10" s="245"/>
      <c r="F10" s="49">
        <f>E10-D10</f>
        <v>0</v>
      </c>
      <c r="G10" s="50"/>
      <c r="H10" s="246"/>
    </row>
    <row r="11" spans="1:8" ht="40.5">
      <c r="A11" s="247" t="s">
        <v>123</v>
      </c>
      <c r="B11" s="248">
        <v>1010</v>
      </c>
      <c r="C11" s="249">
        <f>SUM(C12:C20)</f>
        <v>0</v>
      </c>
      <c r="D11" s="249">
        <f>SUM(D12:D20)</f>
        <v>0</v>
      </c>
      <c r="E11" s="249">
        <f>SUM(E12:E20)</f>
        <v>0</v>
      </c>
      <c r="F11" s="249">
        <f>E11-D11</f>
        <v>0</v>
      </c>
      <c r="G11" s="250" t="e">
        <f>SUM(E11/D11)*100</f>
        <v>#DIV/0!</v>
      </c>
      <c r="H11" s="251"/>
    </row>
    <row r="12" spans="1:8" s="233" customFormat="1">
      <c r="A12" s="237" t="s">
        <v>283</v>
      </c>
      <c r="B12" s="230">
        <v>1011</v>
      </c>
      <c r="C12" s="239"/>
      <c r="D12" s="239"/>
      <c r="E12" s="239"/>
      <c r="F12" s="49">
        <f t="shared" ref="F12:F19" si="0">E12-D12</f>
        <v>0</v>
      </c>
      <c r="G12" s="50" t="e">
        <f t="shared" ref="G12:G19" si="1">SUM(E12/D12)*100</f>
        <v>#DIV/0!</v>
      </c>
      <c r="H12" s="234"/>
    </row>
    <row r="13" spans="1:8" s="233" customFormat="1">
      <c r="A13" s="237" t="s">
        <v>63</v>
      </c>
      <c r="B13" s="230">
        <v>1012</v>
      </c>
      <c r="C13" s="239"/>
      <c r="D13" s="239"/>
      <c r="E13" s="239"/>
      <c r="F13" s="49">
        <f t="shared" si="0"/>
        <v>0</v>
      </c>
      <c r="G13" s="50" t="e">
        <f t="shared" si="1"/>
        <v>#DIV/0!</v>
      </c>
      <c r="H13" s="234"/>
    </row>
    <row r="14" spans="1:8" s="233" customFormat="1">
      <c r="A14" s="237" t="s">
        <v>62</v>
      </c>
      <c r="B14" s="230">
        <v>1013</v>
      </c>
      <c r="C14" s="239"/>
      <c r="D14" s="239"/>
      <c r="E14" s="239"/>
      <c r="F14" s="49">
        <f t="shared" si="0"/>
        <v>0</v>
      </c>
      <c r="G14" s="50" t="e">
        <f t="shared" si="1"/>
        <v>#DIV/0!</v>
      </c>
      <c r="H14" s="234"/>
    </row>
    <row r="15" spans="1:8" s="233" customFormat="1">
      <c r="A15" s="237" t="s">
        <v>483</v>
      </c>
      <c r="B15" s="230">
        <v>1014</v>
      </c>
      <c r="C15" s="239"/>
      <c r="D15" s="239"/>
      <c r="E15" s="196"/>
      <c r="F15" s="49">
        <f t="shared" si="0"/>
        <v>0</v>
      </c>
      <c r="G15" s="50" t="e">
        <f t="shared" si="1"/>
        <v>#DIV/0!</v>
      </c>
      <c r="H15" s="234"/>
    </row>
    <row r="16" spans="1:8" s="233" customFormat="1">
      <c r="A16" s="237" t="s">
        <v>41</v>
      </c>
      <c r="B16" s="230">
        <v>1015</v>
      </c>
      <c r="C16" s="239"/>
      <c r="D16" s="239"/>
      <c r="E16" s="196"/>
      <c r="F16" s="49">
        <f t="shared" si="0"/>
        <v>0</v>
      </c>
      <c r="G16" s="50" t="e">
        <f t="shared" si="1"/>
        <v>#DIV/0!</v>
      </c>
      <c r="H16" s="234"/>
    </row>
    <row r="17" spans="1:13" s="233" customFormat="1">
      <c r="A17" s="237" t="s">
        <v>430</v>
      </c>
      <c r="B17" s="230"/>
      <c r="C17" s="239"/>
      <c r="D17" s="239"/>
      <c r="E17" s="196"/>
      <c r="F17" s="49"/>
      <c r="G17" s="50"/>
      <c r="H17" s="234"/>
    </row>
    <row r="18" spans="1:13" s="233" customFormat="1" ht="60.75">
      <c r="A18" s="237" t="s">
        <v>259</v>
      </c>
      <c r="B18" s="230">
        <v>1017</v>
      </c>
      <c r="C18" s="239"/>
      <c r="D18" s="239"/>
      <c r="E18" s="252"/>
      <c r="F18" s="49">
        <f t="shared" si="0"/>
        <v>0</v>
      </c>
      <c r="G18" s="50" t="e">
        <f t="shared" si="1"/>
        <v>#DIV/0!</v>
      </c>
      <c r="H18" s="234"/>
    </row>
    <row r="19" spans="1:13" s="233" customFormat="1" ht="33" customHeight="1">
      <c r="A19" s="237" t="s">
        <v>61</v>
      </c>
      <c r="B19" s="230">
        <v>1018</v>
      </c>
      <c r="C19" s="239"/>
      <c r="D19" s="239"/>
      <c r="E19" s="239"/>
      <c r="F19" s="49">
        <f t="shared" si="0"/>
        <v>0</v>
      </c>
      <c r="G19" s="50" t="e">
        <f t="shared" si="1"/>
        <v>#DIV/0!</v>
      </c>
      <c r="H19" s="234"/>
    </row>
    <row r="20" spans="1:13" s="233" customFormat="1">
      <c r="A20" s="247" t="s">
        <v>121</v>
      </c>
      <c r="B20" s="253">
        <v>1019</v>
      </c>
      <c r="C20" s="254">
        <f>SUM(C21:C34)</f>
        <v>0</v>
      </c>
      <c r="D20" s="254">
        <f>SUM(D21:D34)</f>
        <v>0</v>
      </c>
      <c r="E20" s="254">
        <f>SUM(E21:E34)</f>
        <v>0</v>
      </c>
      <c r="F20" s="249">
        <f t="shared" ref="F20:F26" si="2">E20-D20</f>
        <v>0</v>
      </c>
      <c r="G20" s="250" t="e">
        <f t="shared" ref="G20:G35" si="3">SUM(E20/D20)*100</f>
        <v>#DIV/0!</v>
      </c>
      <c r="H20" s="255"/>
    </row>
    <row r="21" spans="1:13" s="233" customFormat="1">
      <c r="A21" s="256" t="s">
        <v>398</v>
      </c>
      <c r="B21" s="230" t="s">
        <v>431</v>
      </c>
      <c r="C21" s="239"/>
      <c r="D21" s="239"/>
      <c r="E21" s="238"/>
      <c r="F21" s="49">
        <f t="shared" si="2"/>
        <v>0</v>
      </c>
      <c r="G21" s="50" t="e">
        <f t="shared" si="3"/>
        <v>#DIV/0!</v>
      </c>
      <c r="H21" s="234"/>
    </row>
    <row r="22" spans="1:13" s="233" customFormat="1" ht="45" customHeight="1">
      <c r="A22" s="256" t="s">
        <v>418</v>
      </c>
      <c r="B22" s="230" t="s">
        <v>432</v>
      </c>
      <c r="C22" s="239"/>
      <c r="D22" s="252"/>
      <c r="E22" s="238"/>
      <c r="F22" s="49">
        <f t="shared" si="2"/>
        <v>0</v>
      </c>
      <c r="G22" s="50" t="e">
        <f t="shared" si="3"/>
        <v>#DIV/0!</v>
      </c>
      <c r="H22" s="234"/>
    </row>
    <row r="23" spans="1:13" s="233" customFormat="1" ht="45" customHeight="1">
      <c r="A23" s="256" t="s">
        <v>399</v>
      </c>
      <c r="B23" s="230" t="s">
        <v>433</v>
      </c>
      <c r="C23" s="239"/>
      <c r="D23" s="252"/>
      <c r="E23" s="238"/>
      <c r="F23" s="49">
        <f t="shared" si="2"/>
        <v>0</v>
      </c>
      <c r="G23" s="50" t="e">
        <f t="shared" si="3"/>
        <v>#DIV/0!</v>
      </c>
      <c r="H23" s="234"/>
      <c r="M23" s="257"/>
    </row>
    <row r="24" spans="1:13" s="233" customFormat="1" ht="45" customHeight="1">
      <c r="A24" s="256" t="s">
        <v>458</v>
      </c>
      <c r="B24" s="230" t="s">
        <v>434</v>
      </c>
      <c r="C24" s="239"/>
      <c r="D24" s="252"/>
      <c r="E24" s="238"/>
      <c r="F24" s="49">
        <f t="shared" si="2"/>
        <v>0</v>
      </c>
      <c r="G24" s="50" t="e">
        <f t="shared" si="3"/>
        <v>#DIV/0!</v>
      </c>
      <c r="H24" s="234"/>
      <c r="M24" s="257"/>
    </row>
    <row r="25" spans="1:13" s="233" customFormat="1" ht="45" customHeight="1">
      <c r="A25" s="256" t="s">
        <v>402</v>
      </c>
      <c r="B25" s="230" t="s">
        <v>435</v>
      </c>
      <c r="C25" s="239"/>
      <c r="D25" s="252"/>
      <c r="E25" s="238"/>
      <c r="F25" s="49">
        <f t="shared" si="2"/>
        <v>0</v>
      </c>
      <c r="G25" s="50" t="e">
        <f t="shared" si="3"/>
        <v>#DIV/0!</v>
      </c>
      <c r="H25" s="234"/>
    </row>
    <row r="26" spans="1:13" s="233" customFormat="1" ht="30" customHeight="1">
      <c r="A26" s="256" t="s">
        <v>400</v>
      </c>
      <c r="B26" s="230" t="s">
        <v>436</v>
      </c>
      <c r="C26" s="239"/>
      <c r="D26" s="252"/>
      <c r="E26" s="238"/>
      <c r="F26" s="49">
        <f t="shared" si="2"/>
        <v>0</v>
      </c>
      <c r="G26" s="50" t="e">
        <f t="shared" si="3"/>
        <v>#DIV/0!</v>
      </c>
      <c r="H26" s="234"/>
    </row>
    <row r="27" spans="1:13" s="233" customFormat="1" ht="21" customHeight="1">
      <c r="A27" s="256" t="s">
        <v>443</v>
      </c>
      <c r="B27" s="230" t="s">
        <v>437</v>
      </c>
      <c r="C27" s="239"/>
      <c r="D27" s="252"/>
      <c r="E27" s="238"/>
      <c r="F27" s="49">
        <f>E27-D27</f>
        <v>0</v>
      </c>
      <c r="G27" s="50" t="e">
        <f>SUM(E27/D27)*100</f>
        <v>#DIV/0!</v>
      </c>
      <c r="H27" s="234"/>
    </row>
    <row r="28" spans="1:13" s="233" customFormat="1" ht="21" customHeight="1">
      <c r="A28" s="256" t="s">
        <v>422</v>
      </c>
      <c r="B28" s="230" t="s">
        <v>438</v>
      </c>
      <c r="C28" s="239"/>
      <c r="D28" s="252"/>
      <c r="E28" s="238"/>
      <c r="F28" s="49"/>
      <c r="G28" s="50"/>
      <c r="H28" s="234"/>
    </row>
    <row r="29" spans="1:13" s="233" customFormat="1" ht="21" customHeight="1">
      <c r="A29" s="256" t="s">
        <v>423</v>
      </c>
      <c r="B29" s="230" t="s">
        <v>439</v>
      </c>
      <c r="C29" s="239"/>
      <c r="D29" s="252"/>
      <c r="E29" s="238"/>
      <c r="F29" s="49"/>
      <c r="G29" s="50"/>
      <c r="H29" s="234"/>
    </row>
    <row r="30" spans="1:13" s="233" customFormat="1" ht="21" customHeight="1">
      <c r="A30" s="256" t="s">
        <v>464</v>
      </c>
      <c r="B30" s="230" t="s">
        <v>440</v>
      </c>
      <c r="C30" s="239"/>
      <c r="D30" s="252"/>
      <c r="E30" s="238"/>
      <c r="F30" s="49"/>
      <c r="G30" s="50"/>
      <c r="H30" s="234"/>
    </row>
    <row r="31" spans="1:13" s="233" customFormat="1" ht="38.25" customHeight="1">
      <c r="A31" s="256" t="s">
        <v>429</v>
      </c>
      <c r="B31" s="230" t="s">
        <v>441</v>
      </c>
      <c r="C31" s="239"/>
      <c r="D31" s="252"/>
      <c r="E31" s="238"/>
      <c r="F31" s="49"/>
      <c r="G31" s="50"/>
      <c r="H31" s="234"/>
    </row>
    <row r="32" spans="1:13" s="233" customFormat="1" ht="38.25" customHeight="1">
      <c r="A32" s="256" t="s">
        <v>444</v>
      </c>
      <c r="B32" s="230" t="s">
        <v>442</v>
      </c>
      <c r="C32" s="239"/>
      <c r="D32" s="252"/>
      <c r="E32" s="238"/>
      <c r="F32" s="49"/>
      <c r="G32" s="50"/>
      <c r="H32" s="234"/>
    </row>
    <row r="33" spans="1:11" s="233" customFormat="1" ht="38.25" customHeight="1">
      <c r="A33" s="256" t="s">
        <v>459</v>
      </c>
      <c r="B33" s="230" t="s">
        <v>445</v>
      </c>
      <c r="C33" s="239"/>
      <c r="D33" s="252"/>
      <c r="E33" s="238"/>
      <c r="F33" s="49"/>
      <c r="G33" s="50"/>
      <c r="H33" s="234"/>
    </row>
    <row r="34" spans="1:11" s="233" customFormat="1" ht="38.25" customHeight="1">
      <c r="A34" s="256" t="s">
        <v>428</v>
      </c>
      <c r="B34" s="230" t="s">
        <v>460</v>
      </c>
      <c r="C34" s="239"/>
      <c r="D34" s="252"/>
      <c r="E34" s="238"/>
      <c r="F34" s="49" t="s">
        <v>425</v>
      </c>
      <c r="G34" s="50" t="s">
        <v>424</v>
      </c>
      <c r="H34" s="234"/>
    </row>
    <row r="35" spans="1:11" s="45" customFormat="1">
      <c r="A35" s="258" t="s">
        <v>23</v>
      </c>
      <c r="B35" s="259">
        <v>1020</v>
      </c>
      <c r="C35" s="260">
        <f>C9-C11</f>
        <v>0</v>
      </c>
      <c r="D35" s="260">
        <f>D9-D11</f>
        <v>0</v>
      </c>
      <c r="E35" s="260">
        <f>E9-E11</f>
        <v>0</v>
      </c>
      <c r="F35" s="260">
        <f>F9-F11</f>
        <v>0</v>
      </c>
      <c r="G35" s="261" t="e">
        <f t="shared" si="3"/>
        <v>#DIV/0!</v>
      </c>
      <c r="H35" s="262"/>
    </row>
    <row r="36" spans="1:11" ht="31.5" customHeight="1">
      <c r="A36" s="247" t="s">
        <v>215</v>
      </c>
      <c r="B36" s="248">
        <v>1030</v>
      </c>
      <c r="C36" s="249">
        <v>3202</v>
      </c>
      <c r="D36" s="249">
        <v>2846</v>
      </c>
      <c r="E36" s="249">
        <v>1807</v>
      </c>
      <c r="F36" s="249">
        <f t="shared" ref="F36:F114" si="4">E36-D36</f>
        <v>-1039</v>
      </c>
      <c r="G36" s="250">
        <f t="shared" ref="G36:G114" si="5">SUM(E36/D36)*100</f>
        <v>63.492621222768797</v>
      </c>
      <c r="H36" s="251"/>
      <c r="J36" s="263"/>
    </row>
    <row r="37" spans="1:11" ht="34.5" customHeight="1">
      <c r="A37" s="237" t="s">
        <v>401</v>
      </c>
      <c r="B37" s="248" t="s">
        <v>420</v>
      </c>
      <c r="C37" s="49">
        <v>3202</v>
      </c>
      <c r="D37" s="49">
        <v>2846</v>
      </c>
      <c r="E37" s="245">
        <v>1807</v>
      </c>
      <c r="F37" s="49">
        <f t="shared" si="4"/>
        <v>-1039</v>
      </c>
      <c r="G37" s="50">
        <f t="shared" si="5"/>
        <v>63.492621222768797</v>
      </c>
      <c r="H37" s="246"/>
    </row>
    <row r="38" spans="1:11" ht="34.5" customHeight="1">
      <c r="A38" s="237" t="s">
        <v>481</v>
      </c>
      <c r="B38" s="248" t="s">
        <v>410</v>
      </c>
      <c r="C38" s="49"/>
      <c r="D38" s="49"/>
      <c r="E38" s="196"/>
      <c r="F38" s="49"/>
      <c r="G38" s="50"/>
      <c r="H38" s="246"/>
      <c r="I38" s="264"/>
    </row>
    <row r="39" spans="1:11">
      <c r="A39" s="237" t="s">
        <v>216</v>
      </c>
      <c r="B39" s="248" t="s">
        <v>456</v>
      </c>
      <c r="C39" s="49"/>
      <c r="D39" s="49"/>
      <c r="E39" s="49"/>
      <c r="F39" s="49">
        <f t="shared" si="4"/>
        <v>0</v>
      </c>
      <c r="G39" s="50" t="e">
        <f t="shared" si="5"/>
        <v>#DIV/0!</v>
      </c>
      <c r="H39" s="246"/>
    </row>
    <row r="40" spans="1:11">
      <c r="A40" s="247" t="s">
        <v>225</v>
      </c>
      <c r="B40" s="248">
        <v>1040</v>
      </c>
      <c r="C40" s="249">
        <f>SUM(C41:C61,C63)</f>
        <v>3149</v>
      </c>
      <c r="D40" s="249">
        <f>SUM(D41:D61,D63)</f>
        <v>3511</v>
      </c>
      <c r="E40" s="249">
        <f t="shared" ref="E40" si="6">SUM(E41:E61,E63)</f>
        <v>1974</v>
      </c>
      <c r="F40" s="249">
        <f t="shared" si="4"/>
        <v>-1537</v>
      </c>
      <c r="G40" s="250">
        <f t="shared" si="5"/>
        <v>56.223298205639416</v>
      </c>
      <c r="H40" s="251"/>
    </row>
    <row r="41" spans="1:11" ht="40.5">
      <c r="A41" s="237" t="s">
        <v>104</v>
      </c>
      <c r="B41" s="244">
        <v>1041</v>
      </c>
      <c r="C41" s="49"/>
      <c r="D41" s="49"/>
      <c r="E41" s="49"/>
      <c r="F41" s="49">
        <f t="shared" si="4"/>
        <v>0</v>
      </c>
      <c r="G41" s="50" t="e">
        <f t="shared" si="5"/>
        <v>#DIV/0!</v>
      </c>
      <c r="H41" s="246"/>
    </row>
    <row r="42" spans="1:11">
      <c r="A42" s="237" t="s">
        <v>206</v>
      </c>
      <c r="B42" s="244">
        <v>1042</v>
      </c>
      <c r="C42" s="49"/>
      <c r="D42" s="49"/>
      <c r="E42" s="49"/>
      <c r="F42" s="49">
        <f t="shared" si="4"/>
        <v>0</v>
      </c>
      <c r="G42" s="50" t="e">
        <f t="shared" si="5"/>
        <v>#DIV/0!</v>
      </c>
      <c r="H42" s="246"/>
    </row>
    <row r="43" spans="1:11">
      <c r="A43" s="237" t="s">
        <v>60</v>
      </c>
      <c r="B43" s="244">
        <v>1043</v>
      </c>
      <c r="C43" s="49"/>
      <c r="D43" s="49"/>
      <c r="E43" s="49"/>
      <c r="F43" s="49">
        <f t="shared" si="4"/>
        <v>0</v>
      </c>
      <c r="G43" s="50" t="e">
        <f t="shared" si="5"/>
        <v>#DIV/0!</v>
      </c>
      <c r="H43" s="246"/>
    </row>
    <row r="44" spans="1:11">
      <c r="A44" s="237" t="s">
        <v>21</v>
      </c>
      <c r="B44" s="244">
        <v>1044</v>
      </c>
      <c r="C44" s="49"/>
      <c r="D44" s="49"/>
      <c r="E44" s="49"/>
      <c r="F44" s="49">
        <f t="shared" si="4"/>
        <v>0</v>
      </c>
      <c r="G44" s="50" t="e">
        <f t="shared" si="5"/>
        <v>#DIV/0!</v>
      </c>
      <c r="H44" s="246"/>
      <c r="J44" s="263"/>
      <c r="K44" s="263"/>
    </row>
    <row r="45" spans="1:11">
      <c r="A45" s="237" t="s">
        <v>22</v>
      </c>
      <c r="B45" s="244">
        <v>1045</v>
      </c>
      <c r="C45" s="49"/>
      <c r="D45" s="49"/>
      <c r="E45" s="49"/>
      <c r="F45" s="49">
        <f t="shared" si="4"/>
        <v>0</v>
      </c>
      <c r="G45" s="50" t="e">
        <f t="shared" si="5"/>
        <v>#DIV/0!</v>
      </c>
      <c r="H45" s="246"/>
      <c r="J45" s="263"/>
      <c r="K45" s="263"/>
    </row>
    <row r="46" spans="1:11" s="233" customFormat="1">
      <c r="A46" s="237" t="s">
        <v>38</v>
      </c>
      <c r="B46" s="244">
        <v>1046</v>
      </c>
      <c r="C46" s="49"/>
      <c r="D46" s="49"/>
      <c r="E46" s="49"/>
      <c r="F46" s="49">
        <f t="shared" si="4"/>
        <v>0</v>
      </c>
      <c r="G46" s="50" t="e">
        <f t="shared" si="5"/>
        <v>#DIV/0!</v>
      </c>
      <c r="H46" s="246"/>
    </row>
    <row r="47" spans="1:11" s="233" customFormat="1">
      <c r="A47" s="237" t="s">
        <v>39</v>
      </c>
      <c r="B47" s="244">
        <v>1047</v>
      </c>
      <c r="C47" s="49">
        <v>1</v>
      </c>
      <c r="D47" s="49">
        <v>1</v>
      </c>
      <c r="E47" s="49"/>
      <c r="F47" s="49">
        <f t="shared" si="4"/>
        <v>-1</v>
      </c>
      <c r="G47" s="50">
        <f t="shared" si="5"/>
        <v>0</v>
      </c>
      <c r="H47" s="246"/>
    </row>
    <row r="48" spans="1:11" s="233" customFormat="1">
      <c r="A48" s="237" t="s">
        <v>40</v>
      </c>
      <c r="B48" s="244">
        <v>1048</v>
      </c>
      <c r="C48" s="49">
        <v>2422</v>
      </c>
      <c r="D48" s="49">
        <v>2125</v>
      </c>
      <c r="E48" s="196">
        <v>1423</v>
      </c>
      <c r="F48" s="49">
        <f t="shared" si="4"/>
        <v>-702</v>
      </c>
      <c r="G48" s="50">
        <f t="shared" si="5"/>
        <v>66.964705882352931</v>
      </c>
      <c r="H48" s="246"/>
    </row>
    <row r="49" spans="1:8" s="233" customFormat="1">
      <c r="A49" s="237" t="s">
        <v>41</v>
      </c>
      <c r="B49" s="244">
        <v>1049</v>
      </c>
      <c r="C49" s="49">
        <v>517</v>
      </c>
      <c r="D49" s="49">
        <v>458</v>
      </c>
      <c r="E49" s="196">
        <v>300</v>
      </c>
      <c r="F49" s="49">
        <f>E49-D49</f>
        <v>-158</v>
      </c>
      <c r="G49" s="50">
        <f>SUM(E49/D49)*100</f>
        <v>65.502183406113531</v>
      </c>
      <c r="H49" s="246"/>
    </row>
    <row r="50" spans="1:8" s="233" customFormat="1" ht="40.5">
      <c r="A50" s="237" t="s">
        <v>42</v>
      </c>
      <c r="B50" s="244">
        <v>1050</v>
      </c>
      <c r="C50" s="49">
        <v>151</v>
      </c>
      <c r="D50" s="49">
        <v>665</v>
      </c>
      <c r="E50" s="196">
        <v>185</v>
      </c>
      <c r="F50" s="49">
        <f t="shared" si="4"/>
        <v>-480</v>
      </c>
      <c r="G50" s="50">
        <f t="shared" si="5"/>
        <v>27.819548872180448</v>
      </c>
      <c r="H50" s="246"/>
    </row>
    <row r="51" spans="1:8" s="233" customFormat="1" ht="40.5">
      <c r="A51" s="237" t="s">
        <v>43</v>
      </c>
      <c r="B51" s="244">
        <v>1051</v>
      </c>
      <c r="C51" s="49"/>
      <c r="D51" s="49">
        <v>134</v>
      </c>
      <c r="E51" s="49"/>
      <c r="F51" s="49">
        <f t="shared" si="4"/>
        <v>-134</v>
      </c>
      <c r="G51" s="50">
        <f t="shared" si="5"/>
        <v>0</v>
      </c>
      <c r="H51" s="246"/>
    </row>
    <row r="52" spans="1:8" s="233" customFormat="1" ht="40.5">
      <c r="A52" s="237" t="s">
        <v>44</v>
      </c>
      <c r="B52" s="244">
        <v>1052</v>
      </c>
      <c r="C52" s="49"/>
      <c r="D52" s="49"/>
      <c r="E52" s="49"/>
      <c r="F52" s="49">
        <f t="shared" si="4"/>
        <v>0</v>
      </c>
      <c r="G52" s="50" t="e">
        <f t="shared" si="5"/>
        <v>#DIV/0!</v>
      </c>
      <c r="H52" s="246"/>
    </row>
    <row r="53" spans="1:8" s="233" customFormat="1" ht="40.5">
      <c r="A53" s="237" t="s">
        <v>45</v>
      </c>
      <c r="B53" s="244">
        <v>1053</v>
      </c>
      <c r="C53" s="49"/>
      <c r="D53" s="49"/>
      <c r="E53" s="49"/>
      <c r="F53" s="49">
        <f t="shared" si="4"/>
        <v>0</v>
      </c>
      <c r="G53" s="50" t="e">
        <f t="shared" si="5"/>
        <v>#DIV/0!</v>
      </c>
      <c r="H53" s="246"/>
    </row>
    <row r="54" spans="1:8" s="233" customFormat="1">
      <c r="A54" s="237" t="s">
        <v>46</v>
      </c>
      <c r="B54" s="244">
        <v>1054</v>
      </c>
      <c r="C54" s="49"/>
      <c r="D54" s="49"/>
      <c r="E54" s="49"/>
      <c r="F54" s="49">
        <f t="shared" si="4"/>
        <v>0</v>
      </c>
      <c r="G54" s="50" t="e">
        <f t="shared" si="5"/>
        <v>#DIV/0!</v>
      </c>
      <c r="H54" s="246"/>
    </row>
    <row r="55" spans="1:8" s="233" customFormat="1">
      <c r="A55" s="237" t="s">
        <v>64</v>
      </c>
      <c r="B55" s="244">
        <v>1055</v>
      </c>
      <c r="C55" s="49"/>
      <c r="D55" s="49">
        <v>1</v>
      </c>
      <c r="E55" s="49">
        <v>1</v>
      </c>
      <c r="F55" s="49">
        <f t="shared" si="4"/>
        <v>0</v>
      </c>
      <c r="G55" s="50">
        <f t="shared" si="5"/>
        <v>100</v>
      </c>
      <c r="H55" s="246"/>
    </row>
    <row r="56" spans="1:8" s="233" customFormat="1" ht="27.75" customHeight="1">
      <c r="A56" s="237" t="s">
        <v>47</v>
      </c>
      <c r="B56" s="244">
        <v>1056</v>
      </c>
      <c r="C56" s="49"/>
      <c r="D56" s="49"/>
      <c r="E56" s="49"/>
      <c r="F56" s="49">
        <f t="shared" si="4"/>
        <v>0</v>
      </c>
      <c r="G56" s="50" t="e">
        <f t="shared" si="5"/>
        <v>#DIV/0!</v>
      </c>
      <c r="H56" s="246"/>
    </row>
    <row r="57" spans="1:8" s="233" customFormat="1">
      <c r="A57" s="237" t="s">
        <v>485</v>
      </c>
      <c r="B57" s="244">
        <v>1057</v>
      </c>
      <c r="C57" s="49"/>
      <c r="D57" s="49"/>
      <c r="E57" s="49"/>
      <c r="F57" s="49"/>
      <c r="G57" s="50"/>
      <c r="H57" s="246"/>
    </row>
    <row r="58" spans="1:8" s="233" customFormat="1">
      <c r="A58" s="237" t="s">
        <v>477</v>
      </c>
      <c r="B58" s="244">
        <v>1058</v>
      </c>
      <c r="C58" s="49"/>
      <c r="D58" s="49"/>
      <c r="E58" s="49"/>
      <c r="F58" s="49">
        <f t="shared" si="4"/>
        <v>0</v>
      </c>
      <c r="G58" s="50" t="e">
        <f t="shared" si="5"/>
        <v>#DIV/0!</v>
      </c>
      <c r="H58" s="246"/>
    </row>
    <row r="59" spans="1:8" s="233" customFormat="1" ht="40.5">
      <c r="A59" s="237" t="s">
        <v>48</v>
      </c>
      <c r="B59" s="244">
        <v>1059</v>
      </c>
      <c r="C59" s="49"/>
      <c r="D59" s="49"/>
      <c r="E59" s="49"/>
      <c r="F59" s="49">
        <f t="shared" si="4"/>
        <v>0</v>
      </c>
      <c r="G59" s="50" t="e">
        <f t="shared" si="5"/>
        <v>#DIV/0!</v>
      </c>
      <c r="H59" s="246"/>
    </row>
    <row r="60" spans="1:8" s="233" customFormat="1" ht="40.5">
      <c r="A60" s="237" t="s">
        <v>49</v>
      </c>
      <c r="B60" s="244">
        <v>1060</v>
      </c>
      <c r="C60" s="49"/>
      <c r="D60" s="49"/>
      <c r="E60" s="49"/>
      <c r="F60" s="49">
        <f t="shared" si="4"/>
        <v>0</v>
      </c>
      <c r="G60" s="50" t="e">
        <f t="shared" si="5"/>
        <v>#DIV/0!</v>
      </c>
      <c r="H60" s="246"/>
    </row>
    <row r="61" spans="1:8" s="233" customFormat="1" ht="60.75">
      <c r="A61" s="237" t="s">
        <v>74</v>
      </c>
      <c r="B61" s="244">
        <v>1061</v>
      </c>
      <c r="C61" s="49"/>
      <c r="D61" s="49"/>
      <c r="E61" s="49"/>
      <c r="F61" s="49">
        <f t="shared" si="4"/>
        <v>0</v>
      </c>
      <c r="G61" s="50" t="e">
        <f t="shared" si="5"/>
        <v>#DIV/0!</v>
      </c>
      <c r="H61" s="246"/>
    </row>
    <row r="62" spans="1:8" s="233" customFormat="1">
      <c r="A62" s="237"/>
      <c r="B62" s="244"/>
      <c r="C62" s="49"/>
      <c r="D62" s="49"/>
      <c r="E62" s="49">
        <v>0</v>
      </c>
      <c r="F62" s="49">
        <f t="shared" si="4"/>
        <v>0</v>
      </c>
      <c r="G62" s="50" t="e">
        <f t="shared" si="5"/>
        <v>#DIV/0!</v>
      </c>
      <c r="H62" s="246"/>
    </row>
    <row r="63" spans="1:8" s="199" customFormat="1">
      <c r="A63" s="195" t="s">
        <v>108</v>
      </c>
      <c r="B63" s="265">
        <v>1062</v>
      </c>
      <c r="C63" s="196">
        <f t="shared" ref="C63:D63" si="7">SUM(C64:C81)</f>
        <v>58</v>
      </c>
      <c r="D63" s="196">
        <f t="shared" si="7"/>
        <v>127</v>
      </c>
      <c r="E63" s="196">
        <f>SUM(E64:E81)</f>
        <v>65</v>
      </c>
      <c r="F63" s="196">
        <f t="shared" si="4"/>
        <v>-62</v>
      </c>
      <c r="G63" s="266">
        <f t="shared" si="5"/>
        <v>51.181102362204726</v>
      </c>
      <c r="H63" s="267"/>
    </row>
    <row r="64" spans="1:8" s="199" customFormat="1">
      <c r="A64" s="195" t="s">
        <v>489</v>
      </c>
      <c r="B64" s="265" t="s">
        <v>490</v>
      </c>
      <c r="C64" s="196">
        <v>40</v>
      </c>
      <c r="D64" s="196">
        <v>103</v>
      </c>
      <c r="E64" s="196">
        <v>61</v>
      </c>
      <c r="F64" s="49">
        <f t="shared" si="4"/>
        <v>-42</v>
      </c>
      <c r="G64" s="50">
        <f t="shared" si="5"/>
        <v>59.22330097087378</v>
      </c>
      <c r="H64" s="267"/>
    </row>
    <row r="65" spans="1:8" s="199" customFormat="1">
      <c r="A65" s="195" t="s">
        <v>491</v>
      </c>
      <c r="B65" s="265" t="s">
        <v>492</v>
      </c>
      <c r="C65" s="196"/>
      <c r="D65" s="196">
        <v>6</v>
      </c>
      <c r="E65" s="196"/>
      <c r="F65" s="49">
        <f t="shared" si="4"/>
        <v>-6</v>
      </c>
      <c r="G65" s="50">
        <f t="shared" si="5"/>
        <v>0</v>
      </c>
      <c r="H65" s="267"/>
    </row>
    <row r="66" spans="1:8" s="199" customFormat="1">
      <c r="A66" s="195" t="s">
        <v>493</v>
      </c>
      <c r="B66" s="265" t="s">
        <v>494</v>
      </c>
      <c r="C66" s="196">
        <v>1</v>
      </c>
      <c r="D66" s="196">
        <v>1</v>
      </c>
      <c r="E66" s="196">
        <v>1</v>
      </c>
      <c r="F66" s="49">
        <f t="shared" si="4"/>
        <v>0</v>
      </c>
      <c r="G66" s="50">
        <f t="shared" si="5"/>
        <v>100</v>
      </c>
      <c r="H66" s="267"/>
    </row>
    <row r="67" spans="1:8" s="199" customFormat="1">
      <c r="A67" s="195" t="s">
        <v>495</v>
      </c>
      <c r="B67" s="265" t="s">
        <v>496</v>
      </c>
      <c r="C67" s="196">
        <v>2</v>
      </c>
      <c r="D67" s="196">
        <v>3</v>
      </c>
      <c r="E67" s="196">
        <v>2</v>
      </c>
      <c r="F67" s="49">
        <f t="shared" si="4"/>
        <v>-1</v>
      </c>
      <c r="G67" s="50">
        <f t="shared" si="5"/>
        <v>66.666666666666657</v>
      </c>
      <c r="H67" s="267"/>
    </row>
    <row r="68" spans="1:8" s="199" customFormat="1">
      <c r="A68" s="195" t="s">
        <v>497</v>
      </c>
      <c r="B68" s="265" t="s">
        <v>496</v>
      </c>
      <c r="C68" s="196"/>
      <c r="D68" s="196">
        <v>4</v>
      </c>
      <c r="E68" s="196"/>
      <c r="F68" s="49">
        <f t="shared" si="4"/>
        <v>-4</v>
      </c>
      <c r="G68" s="50">
        <f t="shared" si="5"/>
        <v>0</v>
      </c>
      <c r="H68" s="267"/>
    </row>
    <row r="69" spans="1:8" s="233" customFormat="1">
      <c r="A69" s="256" t="s">
        <v>408</v>
      </c>
      <c r="B69" s="244" t="s">
        <v>446</v>
      </c>
      <c r="C69" s="49"/>
      <c r="D69" s="49"/>
      <c r="E69" s="238"/>
      <c r="F69" s="49">
        <f t="shared" si="4"/>
        <v>0</v>
      </c>
      <c r="G69" s="50" t="e">
        <f t="shared" si="5"/>
        <v>#DIV/0!</v>
      </c>
      <c r="H69" s="246"/>
    </row>
    <row r="70" spans="1:8" s="233" customFormat="1" ht="40.5">
      <c r="A70" s="256" t="s">
        <v>409</v>
      </c>
      <c r="B70" s="244" t="s">
        <v>447</v>
      </c>
      <c r="C70" s="49"/>
      <c r="D70" s="49"/>
      <c r="E70" s="238"/>
      <c r="F70" s="49">
        <f t="shared" si="4"/>
        <v>0</v>
      </c>
      <c r="G70" s="50" t="e">
        <f t="shared" si="5"/>
        <v>#DIV/0!</v>
      </c>
      <c r="H70" s="246"/>
    </row>
    <row r="71" spans="1:8" s="233" customFormat="1">
      <c r="A71" s="256" t="s">
        <v>421</v>
      </c>
      <c r="B71" s="244" t="s">
        <v>448</v>
      </c>
      <c r="C71" s="49"/>
      <c r="D71" s="49"/>
      <c r="E71" s="238"/>
      <c r="F71" s="49">
        <f t="shared" si="4"/>
        <v>0</v>
      </c>
      <c r="G71" s="50" t="e">
        <f t="shared" si="5"/>
        <v>#DIV/0!</v>
      </c>
      <c r="H71" s="246"/>
    </row>
    <row r="72" spans="1:8" s="233" customFormat="1">
      <c r="A72" s="256" t="s">
        <v>466</v>
      </c>
      <c r="B72" s="244" t="s">
        <v>449</v>
      </c>
      <c r="C72" s="49"/>
      <c r="D72" s="49"/>
      <c r="E72" s="238"/>
      <c r="F72" s="49">
        <f t="shared" si="4"/>
        <v>0</v>
      </c>
      <c r="G72" s="50" t="e">
        <f t="shared" si="5"/>
        <v>#DIV/0!</v>
      </c>
      <c r="H72" s="246"/>
    </row>
    <row r="73" spans="1:8" s="233" customFormat="1">
      <c r="A73" s="256" t="s">
        <v>471</v>
      </c>
      <c r="B73" s="244" t="s">
        <v>450</v>
      </c>
      <c r="C73" s="49"/>
      <c r="D73" s="49"/>
      <c r="E73" s="238"/>
      <c r="F73" s="49">
        <f t="shared" si="4"/>
        <v>0</v>
      </c>
      <c r="G73" s="50" t="e">
        <f t="shared" si="5"/>
        <v>#DIV/0!</v>
      </c>
      <c r="H73" s="246"/>
    </row>
    <row r="74" spans="1:8" s="233" customFormat="1">
      <c r="A74" s="256" t="s">
        <v>474</v>
      </c>
      <c r="B74" s="244" t="s">
        <v>461</v>
      </c>
      <c r="C74" s="49"/>
      <c r="D74" s="49"/>
      <c r="E74" s="238"/>
      <c r="F74" s="49">
        <f t="shared" si="4"/>
        <v>0</v>
      </c>
      <c r="G74" s="50" t="e">
        <f t="shared" si="5"/>
        <v>#DIV/0!</v>
      </c>
      <c r="H74" s="246"/>
    </row>
    <row r="75" spans="1:8" s="233" customFormat="1">
      <c r="A75" s="256" t="s">
        <v>476</v>
      </c>
      <c r="B75" s="244" t="s">
        <v>451</v>
      </c>
      <c r="C75" s="49"/>
      <c r="D75" s="49"/>
      <c r="E75" s="238"/>
      <c r="F75" s="49">
        <f t="shared" si="4"/>
        <v>0</v>
      </c>
      <c r="G75" s="50" t="e">
        <f t="shared" si="5"/>
        <v>#DIV/0!</v>
      </c>
      <c r="H75" s="246"/>
    </row>
    <row r="76" spans="1:8" s="233" customFormat="1">
      <c r="A76" s="256" t="s">
        <v>465</v>
      </c>
      <c r="B76" s="244" t="s">
        <v>452</v>
      </c>
      <c r="C76" s="49"/>
      <c r="D76" s="49"/>
      <c r="E76" s="238"/>
      <c r="F76" s="49">
        <f t="shared" si="4"/>
        <v>0</v>
      </c>
      <c r="G76" s="50" t="e">
        <f t="shared" si="5"/>
        <v>#DIV/0!</v>
      </c>
      <c r="H76" s="246"/>
    </row>
    <row r="77" spans="1:8" s="233" customFormat="1" ht="24" customHeight="1">
      <c r="A77" s="256" t="s">
        <v>407</v>
      </c>
      <c r="B77" s="244" t="s">
        <v>453</v>
      </c>
      <c r="C77" s="49"/>
      <c r="D77" s="49"/>
      <c r="E77" s="238"/>
      <c r="F77" s="49">
        <f t="shared" si="4"/>
        <v>0</v>
      </c>
      <c r="G77" s="50" t="e">
        <f t="shared" si="5"/>
        <v>#DIV/0!</v>
      </c>
      <c r="H77" s="246"/>
    </row>
    <row r="78" spans="1:8" s="233" customFormat="1" ht="24" customHeight="1">
      <c r="A78" s="256" t="s">
        <v>498</v>
      </c>
      <c r="B78" s="244" t="s">
        <v>454</v>
      </c>
      <c r="C78" s="49">
        <v>15</v>
      </c>
      <c r="D78" s="49">
        <v>10</v>
      </c>
      <c r="E78" s="238">
        <v>1</v>
      </c>
      <c r="F78" s="49">
        <f t="shared" si="4"/>
        <v>-9</v>
      </c>
      <c r="G78" s="50">
        <f>SUM(E78/D78)*100</f>
        <v>10</v>
      </c>
      <c r="H78" s="246"/>
    </row>
    <row r="79" spans="1:8" s="233" customFormat="1">
      <c r="A79" s="256" t="s">
        <v>462</v>
      </c>
      <c r="B79" s="244" t="s">
        <v>472</v>
      </c>
      <c r="C79" s="49"/>
      <c r="D79" s="49"/>
      <c r="E79" s="238"/>
      <c r="F79" s="49">
        <f>E79-D79</f>
        <v>0</v>
      </c>
      <c r="G79" s="50" t="e">
        <f>SUM(E79/D79)*100</f>
        <v>#DIV/0!</v>
      </c>
      <c r="H79" s="246"/>
    </row>
    <row r="80" spans="1:8" s="233" customFormat="1">
      <c r="A80" s="256" t="s">
        <v>405</v>
      </c>
      <c r="B80" s="244" t="s">
        <v>473</v>
      </c>
      <c r="C80" s="49"/>
      <c r="D80" s="49"/>
      <c r="E80" s="239"/>
      <c r="F80" s="49">
        <f t="shared" si="4"/>
        <v>0</v>
      </c>
      <c r="G80" s="50" t="e">
        <f t="shared" si="5"/>
        <v>#DIV/0!</v>
      </c>
      <c r="H80" s="246"/>
    </row>
    <row r="81" spans="1:8" s="233" customFormat="1" ht="40.5">
      <c r="A81" s="256" t="s">
        <v>426</v>
      </c>
      <c r="B81" s="244" t="s">
        <v>475</v>
      </c>
      <c r="C81" s="49"/>
      <c r="D81" s="49"/>
      <c r="E81" s="239"/>
      <c r="F81" s="49"/>
      <c r="G81" s="50"/>
      <c r="H81" s="246"/>
    </row>
    <row r="82" spans="1:8">
      <c r="A82" s="237" t="s">
        <v>226</v>
      </c>
      <c r="B82" s="244">
        <v>1064</v>
      </c>
      <c r="C82" s="49"/>
      <c r="D82" s="49"/>
      <c r="E82" s="49"/>
      <c r="F82" s="49">
        <f t="shared" si="4"/>
        <v>0</v>
      </c>
      <c r="G82" s="50" t="e">
        <f t="shared" si="5"/>
        <v>#DIV/0!</v>
      </c>
      <c r="H82" s="246"/>
    </row>
    <row r="83" spans="1:8" s="233" customFormat="1">
      <c r="A83" s="237" t="s">
        <v>185</v>
      </c>
      <c r="B83" s="244">
        <v>1065</v>
      </c>
      <c r="C83" s="49"/>
      <c r="D83" s="49"/>
      <c r="E83" s="49"/>
      <c r="F83" s="49">
        <f t="shared" si="4"/>
        <v>0</v>
      </c>
      <c r="G83" s="50" t="e">
        <f t="shared" si="5"/>
        <v>#DIV/0!</v>
      </c>
      <c r="H83" s="246"/>
    </row>
    <row r="84" spans="1:8" s="233" customFormat="1">
      <c r="A84" s="237" t="s">
        <v>186</v>
      </c>
      <c r="B84" s="244">
        <v>1066</v>
      </c>
      <c r="C84" s="49"/>
      <c r="D84" s="49"/>
      <c r="E84" s="49"/>
      <c r="F84" s="49">
        <f t="shared" si="4"/>
        <v>0</v>
      </c>
      <c r="G84" s="50" t="e">
        <f t="shared" si="5"/>
        <v>#DIV/0!</v>
      </c>
      <c r="H84" s="246"/>
    </row>
    <row r="85" spans="1:8" s="233" customFormat="1">
      <c r="A85" s="237" t="s">
        <v>40</v>
      </c>
      <c r="B85" s="244">
        <v>1067</v>
      </c>
      <c r="C85" s="49"/>
      <c r="D85" s="49"/>
      <c r="E85" s="49"/>
      <c r="F85" s="49">
        <f t="shared" si="4"/>
        <v>0</v>
      </c>
      <c r="G85" s="50" t="e">
        <f t="shared" si="5"/>
        <v>#DIV/0!</v>
      </c>
      <c r="H85" s="246"/>
    </row>
    <row r="86" spans="1:8" s="233" customFormat="1" ht="34.5" customHeight="1">
      <c r="A86" s="237" t="s">
        <v>61</v>
      </c>
      <c r="B86" s="244">
        <v>1068</v>
      </c>
      <c r="C86" s="49"/>
      <c r="D86" s="49"/>
      <c r="E86" s="49"/>
      <c r="F86" s="49">
        <f t="shared" si="4"/>
        <v>0</v>
      </c>
      <c r="G86" s="50" t="e">
        <f t="shared" si="5"/>
        <v>#DIV/0!</v>
      </c>
      <c r="H86" s="246"/>
    </row>
    <row r="87" spans="1:8" s="233" customFormat="1">
      <c r="A87" s="237" t="s">
        <v>77</v>
      </c>
      <c r="B87" s="244">
        <v>1069</v>
      </c>
      <c r="C87" s="49"/>
      <c r="D87" s="49"/>
      <c r="E87" s="49"/>
      <c r="F87" s="49">
        <f t="shared" si="4"/>
        <v>0</v>
      </c>
      <c r="G87" s="50" t="e">
        <f t="shared" si="5"/>
        <v>#DIV/0!</v>
      </c>
      <c r="H87" s="246"/>
    </row>
    <row r="88" spans="1:8" s="233" customFormat="1">
      <c r="A88" s="237" t="s">
        <v>122</v>
      </c>
      <c r="B88" s="244">
        <v>1070</v>
      </c>
      <c r="C88" s="49"/>
      <c r="D88" s="49"/>
      <c r="E88" s="49"/>
      <c r="F88" s="49">
        <f t="shared" si="4"/>
        <v>0</v>
      </c>
      <c r="G88" s="50" t="e">
        <f t="shared" si="5"/>
        <v>#DIV/0!</v>
      </c>
      <c r="H88" s="246"/>
    </row>
    <row r="89" spans="1:8" s="233" customFormat="1">
      <c r="A89" s="241" t="s">
        <v>78</v>
      </c>
      <c r="B89" s="244">
        <v>1071</v>
      </c>
      <c r="C89" s="238">
        <f>SUM(C90:C94)</f>
        <v>53</v>
      </c>
      <c r="D89" s="239">
        <f t="shared" ref="D89:E89" si="8">SUM(D90:D94)</f>
        <v>0</v>
      </c>
      <c r="E89" s="239">
        <f t="shared" si="8"/>
        <v>17</v>
      </c>
      <c r="F89" s="49">
        <f t="shared" si="4"/>
        <v>17</v>
      </c>
      <c r="G89" s="50" t="e">
        <f t="shared" si="5"/>
        <v>#DIV/0!</v>
      </c>
      <c r="H89" s="246"/>
    </row>
    <row r="90" spans="1:8" s="233" customFormat="1">
      <c r="A90" s="237" t="s">
        <v>70</v>
      </c>
      <c r="B90" s="244">
        <v>1072</v>
      </c>
      <c r="C90" s="49"/>
      <c r="D90" s="49"/>
      <c r="E90" s="49"/>
      <c r="F90" s="49">
        <f t="shared" si="4"/>
        <v>0</v>
      </c>
      <c r="G90" s="50" t="e">
        <f t="shared" si="5"/>
        <v>#DIV/0!</v>
      </c>
      <c r="H90" s="246"/>
    </row>
    <row r="91" spans="1:8" s="233" customFormat="1">
      <c r="A91" s="237" t="s">
        <v>50</v>
      </c>
      <c r="B91" s="244">
        <v>1073</v>
      </c>
      <c r="C91" s="49"/>
      <c r="D91" s="49"/>
      <c r="E91" s="49"/>
      <c r="F91" s="49">
        <f t="shared" si="4"/>
        <v>0</v>
      </c>
      <c r="G91" s="50" t="e">
        <f t="shared" si="5"/>
        <v>#DIV/0!</v>
      </c>
      <c r="H91" s="246"/>
    </row>
    <row r="92" spans="1:8" s="233" customFormat="1">
      <c r="A92" s="237" t="s">
        <v>59</v>
      </c>
      <c r="B92" s="244">
        <v>1074</v>
      </c>
      <c r="C92" s="49"/>
      <c r="D92" s="49"/>
      <c r="E92" s="49"/>
      <c r="F92" s="49">
        <f t="shared" si="4"/>
        <v>0</v>
      </c>
      <c r="G92" s="50" t="e">
        <f t="shared" si="5"/>
        <v>#DIV/0!</v>
      </c>
      <c r="H92" s="246"/>
    </row>
    <row r="93" spans="1:8" s="233" customFormat="1">
      <c r="A93" s="237" t="s">
        <v>216</v>
      </c>
      <c r="B93" s="244">
        <v>1075</v>
      </c>
      <c r="C93" s="49"/>
      <c r="D93" s="49"/>
      <c r="E93" s="49"/>
      <c r="F93" s="49">
        <f t="shared" si="4"/>
        <v>0</v>
      </c>
      <c r="G93" s="50" t="e">
        <f t="shared" si="5"/>
        <v>#DIV/0!</v>
      </c>
      <c r="H93" s="246"/>
    </row>
    <row r="94" spans="1:8" s="199" customFormat="1">
      <c r="A94" s="195" t="s">
        <v>260</v>
      </c>
      <c r="B94" s="265">
        <v>1076</v>
      </c>
      <c r="C94" s="196">
        <f t="shared" ref="C94:D94" si="9">C95+C96</f>
        <v>53</v>
      </c>
      <c r="D94" s="196">
        <f t="shared" si="9"/>
        <v>0</v>
      </c>
      <c r="E94" s="196">
        <f>E95+E96</f>
        <v>17</v>
      </c>
      <c r="F94" s="196">
        <f>SUM(F97:F97)</f>
        <v>0</v>
      </c>
      <c r="G94" s="266" t="e">
        <f t="shared" si="5"/>
        <v>#DIV/0!</v>
      </c>
      <c r="H94" s="267"/>
    </row>
    <row r="95" spans="1:8" s="199" customFormat="1">
      <c r="A95" s="195" t="s">
        <v>467</v>
      </c>
      <c r="B95" s="265" t="s">
        <v>455</v>
      </c>
      <c r="C95" s="196">
        <v>16</v>
      </c>
      <c r="D95" s="196"/>
      <c r="E95" s="196">
        <v>10</v>
      </c>
      <c r="F95" s="196">
        <f t="shared" ref="F95:F96" si="10">SUM(F98:F98)</f>
        <v>481</v>
      </c>
      <c r="G95" s="266" t="e">
        <f t="shared" si="5"/>
        <v>#DIV/0!</v>
      </c>
      <c r="H95" s="267"/>
    </row>
    <row r="96" spans="1:8" s="199" customFormat="1">
      <c r="A96" s="195" t="s">
        <v>41</v>
      </c>
      <c r="B96" s="265" t="s">
        <v>468</v>
      </c>
      <c r="C96" s="196">
        <v>37</v>
      </c>
      <c r="D96" s="196"/>
      <c r="E96" s="196">
        <v>7</v>
      </c>
      <c r="F96" s="196">
        <f t="shared" si="10"/>
        <v>0</v>
      </c>
      <c r="G96" s="266" t="e">
        <f t="shared" si="5"/>
        <v>#DIV/0!</v>
      </c>
      <c r="H96" s="267"/>
    </row>
    <row r="97" spans="1:8" s="233" customFormat="1">
      <c r="A97" s="237" t="s">
        <v>406</v>
      </c>
      <c r="B97" s="265" t="s">
        <v>469</v>
      </c>
      <c r="C97" s="49"/>
      <c r="D97" s="49"/>
      <c r="E97" s="49"/>
      <c r="F97" s="49">
        <f>E97-D97</f>
        <v>0</v>
      </c>
      <c r="G97" s="266" t="e">
        <f t="shared" si="5"/>
        <v>#DIV/0!</v>
      </c>
      <c r="H97" s="246"/>
    </row>
    <row r="98" spans="1:8" s="45" customFormat="1">
      <c r="A98" s="268" t="s">
        <v>4</v>
      </c>
      <c r="B98" s="269">
        <v>1100</v>
      </c>
      <c r="C98" s="270">
        <f>C9-C11+C36-C40-C82-C89</f>
        <v>0</v>
      </c>
      <c r="D98" s="270">
        <f t="shared" ref="D98:E98" si="11">D9-D11+D36-D40-D82-D89</f>
        <v>-665</v>
      </c>
      <c r="E98" s="270">
        <f t="shared" si="11"/>
        <v>-184</v>
      </c>
      <c r="F98" s="196">
        <f>E98-D98</f>
        <v>481</v>
      </c>
      <c r="G98" s="266">
        <f>SUM(E98/D98)*100</f>
        <v>27.669172932330827</v>
      </c>
      <c r="H98" s="271"/>
    </row>
    <row r="99" spans="1:8">
      <c r="A99" s="237" t="s">
        <v>106</v>
      </c>
      <c r="B99" s="244">
        <v>1110</v>
      </c>
      <c r="C99" s="49"/>
      <c r="D99" s="49"/>
      <c r="E99" s="49"/>
      <c r="F99" s="49">
        <f>E99-D99</f>
        <v>0</v>
      </c>
      <c r="G99" s="50" t="e">
        <f>SUM(E99/D99)*100</f>
        <v>#DIV/0!</v>
      </c>
      <c r="H99" s="246"/>
    </row>
    <row r="100" spans="1:8">
      <c r="A100" s="237" t="s">
        <v>107</v>
      </c>
      <c r="B100" s="244">
        <v>1120</v>
      </c>
      <c r="C100" s="49"/>
      <c r="D100" s="49"/>
      <c r="E100" s="49"/>
      <c r="F100" s="49">
        <f t="shared" si="4"/>
        <v>0</v>
      </c>
      <c r="G100" s="50" t="e">
        <f t="shared" si="5"/>
        <v>#DIV/0!</v>
      </c>
      <c r="H100" s="246"/>
    </row>
    <row r="101" spans="1:8">
      <c r="A101" s="237" t="s">
        <v>110</v>
      </c>
      <c r="B101" s="244">
        <v>1130</v>
      </c>
      <c r="C101" s="49"/>
      <c r="D101" s="49"/>
      <c r="E101" s="49"/>
      <c r="F101" s="49">
        <f t="shared" si="4"/>
        <v>0</v>
      </c>
      <c r="G101" s="50" t="e">
        <f t="shared" si="5"/>
        <v>#DIV/0!</v>
      </c>
      <c r="H101" s="246"/>
    </row>
    <row r="102" spans="1:8">
      <c r="A102" s="237" t="s">
        <v>109</v>
      </c>
      <c r="B102" s="244">
        <v>1140</v>
      </c>
      <c r="C102" s="49"/>
      <c r="D102" s="49"/>
      <c r="E102" s="49"/>
      <c r="F102" s="49">
        <f t="shared" si="4"/>
        <v>0</v>
      </c>
      <c r="G102" s="50" t="e">
        <f t="shared" si="5"/>
        <v>#DIV/0!</v>
      </c>
      <c r="H102" s="246"/>
    </row>
    <row r="103" spans="1:8">
      <c r="A103" s="237" t="s">
        <v>217</v>
      </c>
      <c r="B103" s="244">
        <v>1150</v>
      </c>
      <c r="C103" s="49"/>
      <c r="D103" s="49"/>
      <c r="E103" s="49"/>
      <c r="F103" s="49">
        <f t="shared" si="4"/>
        <v>0</v>
      </c>
      <c r="G103" s="50" t="e">
        <f t="shared" si="5"/>
        <v>#DIV/0!</v>
      </c>
      <c r="H103" s="246"/>
    </row>
    <row r="104" spans="1:8">
      <c r="A104" s="237" t="s">
        <v>481</v>
      </c>
      <c r="B104" s="244" t="s">
        <v>419</v>
      </c>
      <c r="C104" s="49"/>
      <c r="D104" s="49"/>
      <c r="E104" s="49"/>
      <c r="F104" s="49">
        <f t="shared" si="4"/>
        <v>0</v>
      </c>
      <c r="G104" s="50"/>
      <c r="H104" s="246"/>
    </row>
    <row r="105" spans="1:8">
      <c r="A105" s="237" t="s">
        <v>216</v>
      </c>
      <c r="B105" s="244">
        <v>1151</v>
      </c>
      <c r="C105" s="49"/>
      <c r="D105" s="49"/>
      <c r="E105" s="49"/>
      <c r="F105" s="49">
        <f t="shared" si="4"/>
        <v>0</v>
      </c>
      <c r="G105" s="50" t="e">
        <f t="shared" si="5"/>
        <v>#DIV/0!</v>
      </c>
      <c r="H105" s="246"/>
    </row>
    <row r="106" spans="1:8">
      <c r="A106" s="237" t="s">
        <v>218</v>
      </c>
      <c r="B106" s="244">
        <v>1160</v>
      </c>
      <c r="C106" s="49"/>
      <c r="D106" s="49"/>
      <c r="E106" s="49"/>
      <c r="F106" s="49">
        <f t="shared" si="4"/>
        <v>0</v>
      </c>
      <c r="G106" s="50" t="e">
        <f t="shared" si="5"/>
        <v>#DIV/0!</v>
      </c>
      <c r="H106" s="246"/>
    </row>
    <row r="107" spans="1:8">
      <c r="A107" s="237" t="s">
        <v>216</v>
      </c>
      <c r="B107" s="244">
        <v>1161</v>
      </c>
      <c r="C107" s="49"/>
      <c r="D107" s="49"/>
      <c r="E107" s="49"/>
      <c r="F107" s="49">
        <f t="shared" si="4"/>
        <v>0</v>
      </c>
      <c r="G107" s="50" t="e">
        <f t="shared" si="5"/>
        <v>#DIV/0!</v>
      </c>
      <c r="H107" s="246"/>
    </row>
    <row r="108" spans="1:8" s="45" customFormat="1">
      <c r="A108" s="268" t="s">
        <v>94</v>
      </c>
      <c r="B108" s="269">
        <v>1170</v>
      </c>
      <c r="C108" s="270">
        <f t="shared" ref="C108:D108" si="12">C98+C99+C100-C101-C102+C103-C106</f>
        <v>0</v>
      </c>
      <c r="D108" s="270">
        <f t="shared" si="12"/>
        <v>-665</v>
      </c>
      <c r="E108" s="270">
        <f>E98+E99+E100-E101-E102+E103-E106</f>
        <v>-184</v>
      </c>
      <c r="F108" s="196">
        <f t="shared" si="4"/>
        <v>481</v>
      </c>
      <c r="G108" s="266">
        <f t="shared" si="5"/>
        <v>27.669172932330827</v>
      </c>
      <c r="H108" s="271"/>
    </row>
    <row r="109" spans="1:8">
      <c r="A109" s="237" t="s">
        <v>137</v>
      </c>
      <c r="B109" s="244">
        <v>1180</v>
      </c>
      <c r="C109" s="49"/>
      <c r="D109" s="196"/>
      <c r="E109" s="49">
        <v>0</v>
      </c>
      <c r="F109" s="49">
        <f t="shared" si="4"/>
        <v>0</v>
      </c>
      <c r="G109" s="50" t="e">
        <f t="shared" si="5"/>
        <v>#DIV/0!</v>
      </c>
      <c r="H109" s="246"/>
    </row>
    <row r="110" spans="1:8" ht="40.5">
      <c r="A110" s="237" t="s">
        <v>138</v>
      </c>
      <c r="B110" s="244">
        <v>1190</v>
      </c>
      <c r="C110" s="49"/>
      <c r="D110" s="49"/>
      <c r="E110" s="49"/>
      <c r="F110" s="49">
        <f t="shared" si="4"/>
        <v>0</v>
      </c>
      <c r="G110" s="50" t="e">
        <f t="shared" si="5"/>
        <v>#DIV/0!</v>
      </c>
      <c r="H110" s="246"/>
    </row>
    <row r="111" spans="1:8" s="45" customFormat="1">
      <c r="A111" s="272" t="s">
        <v>95</v>
      </c>
      <c r="B111" s="273">
        <v>1200</v>
      </c>
      <c r="C111" s="270">
        <f t="shared" ref="C111:D111" si="13">C108-C109</f>
        <v>0</v>
      </c>
      <c r="D111" s="274">
        <f t="shared" si="13"/>
        <v>-665</v>
      </c>
      <c r="E111" s="270">
        <f>E108-E109</f>
        <v>-184</v>
      </c>
      <c r="F111" s="49">
        <f t="shared" si="4"/>
        <v>481</v>
      </c>
      <c r="G111" s="50">
        <f t="shared" si="5"/>
        <v>27.669172932330827</v>
      </c>
      <c r="H111" s="275"/>
    </row>
    <row r="112" spans="1:8">
      <c r="A112" s="237" t="s">
        <v>24</v>
      </c>
      <c r="B112" s="235">
        <v>1201</v>
      </c>
      <c r="C112" s="239"/>
      <c r="D112" s="239"/>
      <c r="E112" s="239"/>
      <c r="F112" s="49">
        <f t="shared" si="4"/>
        <v>0</v>
      </c>
      <c r="G112" s="50" t="e">
        <f t="shared" si="5"/>
        <v>#DIV/0!</v>
      </c>
      <c r="H112" s="234"/>
    </row>
    <row r="113" spans="1:9">
      <c r="A113" s="237" t="s">
        <v>25</v>
      </c>
      <c r="B113" s="235">
        <v>1202</v>
      </c>
      <c r="C113" s="239"/>
      <c r="D113" s="239"/>
      <c r="E113" s="239"/>
      <c r="F113" s="49">
        <f t="shared" si="4"/>
        <v>0</v>
      </c>
      <c r="G113" s="50" t="e">
        <f t="shared" si="5"/>
        <v>#DIV/0!</v>
      </c>
      <c r="H113" s="234"/>
    </row>
    <row r="114" spans="1:9">
      <c r="A114" s="237" t="s">
        <v>261</v>
      </c>
      <c r="B114" s="244">
        <v>1210</v>
      </c>
      <c r="C114" s="49"/>
      <c r="D114" s="49"/>
      <c r="E114" s="49"/>
      <c r="F114" s="49">
        <f t="shared" si="4"/>
        <v>0</v>
      </c>
      <c r="G114" s="50" t="e">
        <f t="shared" si="5"/>
        <v>#DIV/0!</v>
      </c>
      <c r="H114" s="246"/>
    </row>
    <row r="115" spans="1:9" s="45" customFormat="1" ht="27.75" customHeight="1">
      <c r="A115" s="303" t="s">
        <v>274</v>
      </c>
      <c r="B115" s="304"/>
      <c r="C115" s="304"/>
      <c r="D115" s="304"/>
      <c r="E115" s="304"/>
      <c r="F115" s="304"/>
      <c r="G115" s="304"/>
      <c r="H115" s="305"/>
    </row>
    <row r="116" spans="1:9" ht="40.5">
      <c r="A116" s="276" t="s">
        <v>275</v>
      </c>
      <c r="B116" s="235">
        <v>1300</v>
      </c>
      <c r="C116" s="239">
        <f t="shared" ref="C116:D116" si="14">C36</f>
        <v>3202</v>
      </c>
      <c r="D116" s="239">
        <f t="shared" si="14"/>
        <v>2846</v>
      </c>
      <c r="E116" s="239">
        <f>E36</f>
        <v>1807</v>
      </c>
      <c r="F116" s="239">
        <f>E116-D116</f>
        <v>-1039</v>
      </c>
      <c r="G116" s="236">
        <f>E116*100/D116</f>
        <v>63.492621222768797</v>
      </c>
      <c r="H116" s="234"/>
    </row>
    <row r="117" spans="1:9" ht="70.5" customHeight="1">
      <c r="A117" s="256" t="s">
        <v>276</v>
      </c>
      <c r="B117" s="235">
        <v>1310</v>
      </c>
      <c r="C117" s="239"/>
      <c r="D117" s="239"/>
      <c r="E117" s="239"/>
      <c r="F117" s="239">
        <f>E117-D117</f>
        <v>0</v>
      </c>
      <c r="G117" s="236"/>
      <c r="H117" s="234"/>
    </row>
    <row r="118" spans="1:9" ht="40.5">
      <c r="A118" s="276" t="s">
        <v>277</v>
      </c>
      <c r="B118" s="235">
        <v>1320</v>
      </c>
      <c r="C118" s="239"/>
      <c r="D118" s="239"/>
      <c r="E118" s="239"/>
      <c r="F118" s="239">
        <f>E118-D118</f>
        <v>0</v>
      </c>
      <c r="G118" s="236"/>
      <c r="H118" s="234"/>
    </row>
    <row r="119" spans="1:9" ht="46.5" customHeight="1">
      <c r="A119" s="237" t="s">
        <v>385</v>
      </c>
      <c r="B119" s="244">
        <v>1330</v>
      </c>
      <c r="C119" s="196">
        <f t="shared" ref="C119:D119" si="15">C9+C36+C99+C100+C103</f>
        <v>3202</v>
      </c>
      <c r="D119" s="49">
        <f t="shared" si="15"/>
        <v>2846</v>
      </c>
      <c r="E119" s="49">
        <f>E9+E36+E99+E100+E103</f>
        <v>1807</v>
      </c>
      <c r="F119" s="239">
        <f>E119-D119</f>
        <v>-1039</v>
      </c>
      <c r="G119" s="236">
        <f>E119*100/D119</f>
        <v>63.492621222768797</v>
      </c>
      <c r="H119" s="246"/>
    </row>
    <row r="120" spans="1:9" ht="65.25" customHeight="1">
      <c r="A120" s="237" t="s">
        <v>386</v>
      </c>
      <c r="B120" s="244">
        <v>1340</v>
      </c>
      <c r="C120" s="196">
        <f>C11+C40+C82+C89+C101+C102+C106+C109+C110</f>
        <v>3202</v>
      </c>
      <c r="D120" s="49">
        <f t="shared" ref="D120" si="16">D11+D40+D82+D89+D101+D102+D106+D109+D110+D94</f>
        <v>3511</v>
      </c>
      <c r="E120" s="49">
        <f>E11+E40+E82+E89+E101+E102+E106+E109+E110</f>
        <v>1991</v>
      </c>
      <c r="F120" s="239">
        <f>E120-D120</f>
        <v>-1520</v>
      </c>
      <c r="G120" s="236">
        <f>E120*100/D120</f>
        <v>56.707490743377953</v>
      </c>
      <c r="H120" s="246"/>
      <c r="I120" s="263"/>
    </row>
    <row r="121" spans="1:9">
      <c r="A121" s="306" t="s">
        <v>166</v>
      </c>
      <c r="B121" s="307"/>
      <c r="C121" s="307"/>
      <c r="D121" s="307"/>
      <c r="E121" s="307"/>
      <c r="F121" s="307"/>
      <c r="G121" s="307"/>
      <c r="H121" s="308"/>
    </row>
    <row r="122" spans="1:9" ht="40.5">
      <c r="A122" s="237" t="s">
        <v>278</v>
      </c>
      <c r="B122" s="244">
        <v>1400</v>
      </c>
      <c r="C122" s="49">
        <f t="shared" ref="C122:D122" si="17">C98</f>
        <v>0</v>
      </c>
      <c r="D122" s="49">
        <f t="shared" si="17"/>
        <v>-665</v>
      </c>
      <c r="E122" s="49">
        <f>E98</f>
        <v>-184</v>
      </c>
      <c r="F122" s="49">
        <f t="shared" ref="F122:F127" si="18">E122-D122</f>
        <v>481</v>
      </c>
      <c r="G122" s="50">
        <f>E122*100/D122</f>
        <v>27.669172932330827</v>
      </c>
      <c r="H122" s="246"/>
    </row>
    <row r="123" spans="1:9">
      <c r="A123" s="237" t="s">
        <v>279</v>
      </c>
      <c r="B123" s="244">
        <v>1401</v>
      </c>
      <c r="C123" s="49">
        <f>'1. Фін результат'!C134</f>
        <v>151</v>
      </c>
      <c r="D123" s="49">
        <f>'1. Фін результат'!D134</f>
        <v>665</v>
      </c>
      <c r="E123" s="49">
        <f>'1. Фін результат'!E134</f>
        <v>185</v>
      </c>
      <c r="F123" s="49">
        <f t="shared" si="18"/>
        <v>-480</v>
      </c>
      <c r="G123" s="50">
        <f>E123*100/D123</f>
        <v>27.819548872180452</v>
      </c>
      <c r="H123" s="246"/>
    </row>
    <row r="124" spans="1:9" ht="40.5">
      <c r="A124" s="237" t="s">
        <v>280</v>
      </c>
      <c r="B124" s="244">
        <v>1402</v>
      </c>
      <c r="C124" s="49"/>
      <c r="D124" s="49"/>
      <c r="E124" s="49"/>
      <c r="F124" s="49">
        <f t="shared" si="18"/>
        <v>0</v>
      </c>
      <c r="G124" s="50"/>
      <c r="H124" s="246"/>
    </row>
    <row r="125" spans="1:9" ht="40.5">
      <c r="A125" s="237" t="s">
        <v>281</v>
      </c>
      <c r="B125" s="244">
        <v>1403</v>
      </c>
      <c r="C125" s="49"/>
      <c r="D125" s="49"/>
      <c r="E125" s="49"/>
      <c r="F125" s="49">
        <f t="shared" si="18"/>
        <v>0</v>
      </c>
      <c r="G125" s="50"/>
      <c r="H125" s="246"/>
    </row>
    <row r="126" spans="1:9" ht="40.5">
      <c r="A126" s="237" t="s">
        <v>325</v>
      </c>
      <c r="B126" s="244">
        <v>1404</v>
      </c>
      <c r="C126" s="49"/>
      <c r="D126" s="49"/>
      <c r="E126" s="49"/>
      <c r="F126" s="49">
        <f t="shared" si="18"/>
        <v>0</v>
      </c>
      <c r="G126" s="50"/>
      <c r="H126" s="246"/>
    </row>
    <row r="127" spans="1:9" s="45" customFormat="1">
      <c r="A127" s="272" t="s">
        <v>141</v>
      </c>
      <c r="B127" s="273">
        <v>1410</v>
      </c>
      <c r="C127" s="274">
        <f>C122+C123</f>
        <v>151</v>
      </c>
      <c r="D127" s="274">
        <f>D122+D123</f>
        <v>0</v>
      </c>
      <c r="E127" s="274">
        <f>E122+E123</f>
        <v>1</v>
      </c>
      <c r="F127" s="49">
        <f t="shared" si="18"/>
        <v>1</v>
      </c>
      <c r="G127" s="50" t="e">
        <f>E127*100/D127</f>
        <v>#DIV/0!</v>
      </c>
      <c r="H127" s="275"/>
    </row>
    <row r="128" spans="1:9">
      <c r="A128" s="310" t="s">
        <v>233</v>
      </c>
      <c r="B128" s="311"/>
      <c r="C128" s="311"/>
      <c r="D128" s="311"/>
      <c r="E128" s="311"/>
      <c r="F128" s="311"/>
      <c r="G128" s="311"/>
      <c r="H128" s="312"/>
    </row>
    <row r="129" spans="1:8">
      <c r="A129" s="237" t="s">
        <v>282</v>
      </c>
      <c r="B129" s="244">
        <v>1500</v>
      </c>
      <c r="C129" s="49"/>
      <c r="D129" s="49"/>
      <c r="E129" s="49">
        <f>SUM(E130)</f>
        <v>0</v>
      </c>
      <c r="F129" s="49"/>
      <c r="G129" s="50"/>
      <c r="H129" s="246"/>
    </row>
    <row r="130" spans="1:8">
      <c r="A130" s="237" t="s">
        <v>283</v>
      </c>
      <c r="B130" s="277">
        <v>1501</v>
      </c>
      <c r="C130" s="239"/>
      <c r="D130" s="239"/>
      <c r="E130" s="239">
        <f>E76+E30+E74+E73+E34</f>
        <v>0</v>
      </c>
      <c r="F130" s="49">
        <f>SUM(D130-E130)</f>
        <v>0</v>
      </c>
      <c r="G130" s="50" t="e">
        <f>E130*100/D130</f>
        <v>#DIV/0!</v>
      </c>
      <c r="H130" s="234"/>
    </row>
    <row r="131" spans="1:8">
      <c r="A131" s="237" t="s">
        <v>28</v>
      </c>
      <c r="B131" s="277">
        <v>1502</v>
      </c>
      <c r="C131" s="239"/>
      <c r="D131" s="239"/>
      <c r="E131" s="239"/>
      <c r="F131" s="49"/>
      <c r="G131" s="50"/>
      <c r="H131" s="234"/>
    </row>
    <row r="132" spans="1:8">
      <c r="A132" s="237" t="s">
        <v>5</v>
      </c>
      <c r="B132" s="278">
        <v>1510</v>
      </c>
      <c r="C132" s="196">
        <f t="shared" ref="C132:E133" si="19">C15+C48</f>
        <v>2422</v>
      </c>
      <c r="D132" s="196">
        <f t="shared" si="19"/>
        <v>2125</v>
      </c>
      <c r="E132" s="196">
        <f t="shared" si="19"/>
        <v>1423</v>
      </c>
      <c r="F132" s="196">
        <f>E132-D132</f>
        <v>-702</v>
      </c>
      <c r="G132" s="266">
        <f>E132*100/D132</f>
        <v>66.964705882352945</v>
      </c>
      <c r="H132" s="279"/>
    </row>
    <row r="133" spans="1:8">
      <c r="A133" s="237" t="s">
        <v>6</v>
      </c>
      <c r="B133" s="278">
        <v>1520</v>
      </c>
      <c r="C133" s="196">
        <f t="shared" si="19"/>
        <v>517</v>
      </c>
      <c r="D133" s="196">
        <f t="shared" si="19"/>
        <v>458</v>
      </c>
      <c r="E133" s="196">
        <f t="shared" si="19"/>
        <v>300</v>
      </c>
      <c r="F133" s="196">
        <f>E133-D133</f>
        <v>-158</v>
      </c>
      <c r="G133" s="266">
        <f>E133*100/D133</f>
        <v>65.502183406113531</v>
      </c>
      <c r="H133" s="267"/>
    </row>
    <row r="134" spans="1:8">
      <c r="A134" s="237" t="s">
        <v>7</v>
      </c>
      <c r="B134" s="278">
        <v>1530</v>
      </c>
      <c r="C134" s="49">
        <f>C19+C50</f>
        <v>151</v>
      </c>
      <c r="D134" s="49">
        <f>D19+D50</f>
        <v>665</v>
      </c>
      <c r="E134" s="49">
        <f>E19+E50</f>
        <v>185</v>
      </c>
      <c r="F134" s="49">
        <f>E134-D134</f>
        <v>-480</v>
      </c>
      <c r="G134" s="50">
        <f>E134*100/D134</f>
        <v>27.819548872180452</v>
      </c>
      <c r="H134" s="246"/>
    </row>
    <row r="135" spans="1:8">
      <c r="A135" s="237" t="s">
        <v>29</v>
      </c>
      <c r="B135" s="278">
        <v>1540</v>
      </c>
      <c r="C135" s="49">
        <f>C120-C132-C133-C134-C12488</f>
        <v>112</v>
      </c>
      <c r="D135" s="49">
        <f>D120-D132-D133-D134-D12488</f>
        <v>263</v>
      </c>
      <c r="E135" s="49">
        <f>E120-E132-E133-E134-E12488</f>
        <v>83</v>
      </c>
      <c r="F135" s="49">
        <f>E135-D135</f>
        <v>-180</v>
      </c>
      <c r="G135" s="50">
        <f>E135*100/D135</f>
        <v>31.558935361216729</v>
      </c>
      <c r="H135" s="246"/>
    </row>
    <row r="136" spans="1:8" s="45" customFormat="1">
      <c r="A136" s="272" t="s">
        <v>56</v>
      </c>
      <c r="B136" s="280">
        <v>1550</v>
      </c>
      <c r="C136" s="274">
        <f>C129+C132+C133+C134+C135</f>
        <v>3202</v>
      </c>
      <c r="D136" s="274">
        <f>D129+D132+D133+D134+D135</f>
        <v>3511</v>
      </c>
      <c r="E136" s="274">
        <f>E129+E132+E133+E134+E135</f>
        <v>1991</v>
      </c>
      <c r="F136" s="49">
        <f>E136-D136</f>
        <v>-1520</v>
      </c>
      <c r="G136" s="50">
        <f>E136*100/D136</f>
        <v>56.707490743377953</v>
      </c>
      <c r="H136" s="275"/>
    </row>
    <row r="137" spans="1:8" s="45" customFormat="1">
      <c r="A137" s="153"/>
      <c r="B137" s="281"/>
      <c r="C137" s="281"/>
      <c r="D137" s="281"/>
      <c r="E137" s="281"/>
      <c r="F137" s="281"/>
      <c r="G137" s="281"/>
      <c r="H137" s="281"/>
    </row>
    <row r="138" spans="1:8">
      <c r="A138" s="153" t="s">
        <v>358</v>
      </c>
      <c r="B138" s="151"/>
      <c r="C138" s="231"/>
      <c r="D138" s="231"/>
      <c r="E138" s="231"/>
      <c r="F138" s="231"/>
      <c r="G138" s="302" t="s">
        <v>487</v>
      </c>
      <c r="H138" s="302"/>
    </row>
    <row r="139" spans="1:8" s="233" customFormat="1">
      <c r="A139" s="36" t="s">
        <v>387</v>
      </c>
      <c r="B139" s="302" t="s">
        <v>76</v>
      </c>
      <c r="C139" s="302"/>
      <c r="D139" s="302"/>
      <c r="E139" s="302"/>
      <c r="G139" s="233" t="s">
        <v>100</v>
      </c>
    </row>
    <row r="140" spans="1:8" ht="35.25" customHeight="1">
      <c r="A140" s="32"/>
    </row>
    <row r="141" spans="1:8" ht="21" customHeight="1">
      <c r="A141" s="153" t="s">
        <v>413</v>
      </c>
      <c r="B141" s="151"/>
      <c r="C141" s="231"/>
      <c r="D141" s="231"/>
      <c r="E141" s="231"/>
      <c r="F141" s="231"/>
      <c r="G141" s="302" t="s">
        <v>488</v>
      </c>
      <c r="H141" s="302"/>
    </row>
    <row r="142" spans="1:8">
      <c r="A142" s="36" t="s">
        <v>387</v>
      </c>
      <c r="B142" s="302" t="s">
        <v>76</v>
      </c>
      <c r="C142" s="302"/>
      <c r="D142" s="302"/>
      <c r="E142" s="302"/>
      <c r="F142" s="233"/>
      <c r="G142" s="233" t="s">
        <v>100</v>
      </c>
      <c r="H142" s="233"/>
    </row>
    <row r="143" spans="1:8">
      <c r="A143" s="32"/>
    </row>
    <row r="144" spans="1:8">
      <c r="A144" s="32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32"/>
    </row>
    <row r="167" spans="1:1">
      <c r="A167" s="32"/>
    </row>
    <row r="168" spans="1:1">
      <c r="A168" s="32"/>
    </row>
    <row r="169" spans="1:1">
      <c r="A169" s="32"/>
    </row>
    <row r="170" spans="1:1">
      <c r="A170" s="32"/>
    </row>
    <row r="171" spans="1:1">
      <c r="A171" s="32"/>
    </row>
    <row r="172" spans="1:1">
      <c r="A172" s="32"/>
    </row>
    <row r="173" spans="1:1">
      <c r="A173" s="32"/>
    </row>
    <row r="174" spans="1:1">
      <c r="A174" s="32"/>
    </row>
    <row r="175" spans="1:1">
      <c r="A175" s="32"/>
    </row>
    <row r="176" spans="1:1">
      <c r="A176" s="32"/>
    </row>
    <row r="177" spans="1:1">
      <c r="A177" s="32"/>
    </row>
    <row r="178" spans="1:1">
      <c r="A178" s="32"/>
    </row>
    <row r="179" spans="1:1">
      <c r="A179" s="32"/>
    </row>
    <row r="180" spans="1:1">
      <c r="A180" s="32"/>
    </row>
    <row r="181" spans="1:1">
      <c r="A181" s="32"/>
    </row>
    <row r="182" spans="1:1">
      <c r="A182" s="32"/>
    </row>
    <row r="183" spans="1:1">
      <c r="A183" s="32"/>
    </row>
    <row r="184" spans="1:1">
      <c r="A184" s="32"/>
    </row>
    <row r="185" spans="1:1">
      <c r="A185" s="32"/>
    </row>
    <row r="186" spans="1:1">
      <c r="A186" s="32"/>
    </row>
    <row r="187" spans="1:1">
      <c r="A187" s="32"/>
    </row>
    <row r="188" spans="1:1">
      <c r="A188" s="32"/>
    </row>
    <row r="189" spans="1:1">
      <c r="A189" s="32"/>
    </row>
    <row r="190" spans="1:1">
      <c r="A190" s="32"/>
    </row>
    <row r="191" spans="1:1">
      <c r="A191" s="32"/>
    </row>
    <row r="192" spans="1:1">
      <c r="A192" s="32"/>
    </row>
    <row r="193" spans="1:1">
      <c r="A193" s="32"/>
    </row>
    <row r="194" spans="1:1">
      <c r="A194" s="32"/>
    </row>
    <row r="195" spans="1:1">
      <c r="A195" s="32"/>
    </row>
    <row r="196" spans="1:1">
      <c r="A196" s="32"/>
    </row>
    <row r="197" spans="1:1">
      <c r="A197" s="32"/>
    </row>
    <row r="198" spans="1:1">
      <c r="A198" s="47"/>
    </row>
    <row r="199" spans="1:1">
      <c r="A199" s="47"/>
    </row>
    <row r="200" spans="1:1">
      <c r="A200" s="47"/>
    </row>
    <row r="201" spans="1:1">
      <c r="A201" s="47"/>
    </row>
    <row r="202" spans="1:1">
      <c r="A202" s="47"/>
    </row>
    <row r="203" spans="1:1">
      <c r="A203" s="47"/>
    </row>
    <row r="204" spans="1:1">
      <c r="A204" s="47"/>
    </row>
    <row r="205" spans="1:1">
      <c r="A205" s="47"/>
    </row>
    <row r="206" spans="1:1">
      <c r="A206" s="47"/>
    </row>
    <row r="207" spans="1:1">
      <c r="A207" s="47"/>
    </row>
    <row r="208" spans="1:1">
      <c r="A208" s="47"/>
    </row>
    <row r="209" spans="1:1">
      <c r="A209" s="47"/>
    </row>
    <row r="210" spans="1:1">
      <c r="A210" s="47"/>
    </row>
    <row r="211" spans="1:1">
      <c r="A211" s="47"/>
    </row>
    <row r="212" spans="1:1">
      <c r="A212" s="47"/>
    </row>
    <row r="213" spans="1:1">
      <c r="A213" s="47"/>
    </row>
    <row r="214" spans="1:1">
      <c r="A214" s="47"/>
    </row>
    <row r="215" spans="1:1">
      <c r="A215" s="47"/>
    </row>
    <row r="216" spans="1:1">
      <c r="A216" s="47"/>
    </row>
    <row r="217" spans="1:1">
      <c r="A217" s="47"/>
    </row>
    <row r="218" spans="1:1">
      <c r="A218" s="47"/>
    </row>
    <row r="219" spans="1:1">
      <c r="A219" s="47"/>
    </row>
    <row r="220" spans="1:1">
      <c r="A220" s="47"/>
    </row>
    <row r="221" spans="1:1">
      <c r="A221" s="47"/>
    </row>
    <row r="222" spans="1:1">
      <c r="A222" s="47"/>
    </row>
    <row r="223" spans="1:1">
      <c r="A223" s="47"/>
    </row>
    <row r="224" spans="1:1">
      <c r="A224" s="47"/>
    </row>
    <row r="225" spans="1:1">
      <c r="A225" s="47"/>
    </row>
    <row r="226" spans="1:1">
      <c r="A226" s="47"/>
    </row>
    <row r="227" spans="1:1">
      <c r="A227" s="47"/>
    </row>
    <row r="228" spans="1:1">
      <c r="A228" s="47"/>
    </row>
    <row r="229" spans="1:1">
      <c r="A229" s="47"/>
    </row>
    <row r="230" spans="1:1">
      <c r="A230" s="47"/>
    </row>
    <row r="231" spans="1:1">
      <c r="A231" s="47"/>
    </row>
    <row r="232" spans="1:1">
      <c r="A232" s="47"/>
    </row>
    <row r="233" spans="1:1">
      <c r="A233" s="47"/>
    </row>
    <row r="234" spans="1:1">
      <c r="A234" s="47"/>
    </row>
    <row r="235" spans="1:1">
      <c r="A235" s="47"/>
    </row>
    <row r="236" spans="1:1">
      <c r="A236" s="47"/>
    </row>
    <row r="237" spans="1:1">
      <c r="A237" s="47"/>
    </row>
    <row r="238" spans="1:1">
      <c r="A238" s="47"/>
    </row>
    <row r="239" spans="1:1">
      <c r="A239" s="47"/>
    </row>
    <row r="240" spans="1:1">
      <c r="A240" s="47"/>
    </row>
    <row r="241" spans="1:1">
      <c r="A241" s="47"/>
    </row>
    <row r="242" spans="1:1">
      <c r="A242" s="47"/>
    </row>
    <row r="243" spans="1:1">
      <c r="A243" s="47"/>
    </row>
    <row r="244" spans="1:1">
      <c r="A244" s="47"/>
    </row>
    <row r="245" spans="1:1">
      <c r="A245" s="47"/>
    </row>
    <row r="246" spans="1:1">
      <c r="A246" s="47"/>
    </row>
    <row r="247" spans="1:1">
      <c r="A247" s="47"/>
    </row>
    <row r="248" spans="1:1">
      <c r="A248" s="47"/>
    </row>
    <row r="249" spans="1:1">
      <c r="A249" s="47"/>
    </row>
    <row r="250" spans="1:1">
      <c r="A250" s="47"/>
    </row>
    <row r="251" spans="1:1">
      <c r="A251" s="47"/>
    </row>
    <row r="252" spans="1:1">
      <c r="A252" s="47"/>
    </row>
    <row r="253" spans="1:1">
      <c r="A253" s="47"/>
    </row>
    <row r="254" spans="1:1">
      <c r="A254" s="47"/>
    </row>
    <row r="255" spans="1:1">
      <c r="A255" s="47"/>
    </row>
    <row r="256" spans="1:1">
      <c r="A256" s="47"/>
    </row>
    <row r="257" spans="1:1">
      <c r="A257" s="47"/>
    </row>
    <row r="258" spans="1:1">
      <c r="A258" s="47"/>
    </row>
    <row r="259" spans="1:1">
      <c r="A259" s="47"/>
    </row>
    <row r="260" spans="1:1">
      <c r="A260" s="47"/>
    </row>
    <row r="261" spans="1:1">
      <c r="A261" s="47"/>
    </row>
    <row r="262" spans="1:1">
      <c r="A262" s="47"/>
    </row>
    <row r="263" spans="1:1">
      <c r="A263" s="47"/>
    </row>
    <row r="264" spans="1:1">
      <c r="A264" s="47"/>
    </row>
    <row r="265" spans="1:1">
      <c r="A265" s="47"/>
    </row>
    <row r="266" spans="1:1">
      <c r="A266" s="47"/>
    </row>
    <row r="267" spans="1:1">
      <c r="A267" s="47"/>
    </row>
    <row r="268" spans="1:1">
      <c r="A268" s="47"/>
    </row>
    <row r="269" spans="1:1">
      <c r="A269" s="47"/>
    </row>
    <row r="270" spans="1:1">
      <c r="A270" s="47"/>
    </row>
    <row r="271" spans="1:1">
      <c r="A271" s="47"/>
    </row>
    <row r="272" spans="1:1">
      <c r="A272" s="47"/>
    </row>
    <row r="273" spans="1:1">
      <c r="A273" s="47"/>
    </row>
    <row r="274" spans="1:1">
      <c r="A274" s="47"/>
    </row>
    <row r="275" spans="1:1">
      <c r="A275" s="47"/>
    </row>
    <row r="276" spans="1:1">
      <c r="A276" s="47"/>
    </row>
    <row r="277" spans="1:1">
      <c r="A277" s="47"/>
    </row>
    <row r="278" spans="1:1">
      <c r="A278" s="47"/>
    </row>
    <row r="279" spans="1:1">
      <c r="A279" s="47"/>
    </row>
    <row r="280" spans="1:1">
      <c r="A280" s="47"/>
    </row>
    <row r="281" spans="1:1">
      <c r="A281" s="47"/>
    </row>
    <row r="282" spans="1:1">
      <c r="A282" s="47"/>
    </row>
    <row r="283" spans="1:1">
      <c r="A283" s="47"/>
    </row>
    <row r="284" spans="1:1">
      <c r="A284" s="47"/>
    </row>
    <row r="285" spans="1:1">
      <c r="A285" s="47"/>
    </row>
    <row r="286" spans="1:1">
      <c r="A286" s="47"/>
    </row>
    <row r="287" spans="1:1">
      <c r="A287" s="47"/>
    </row>
    <row r="288" spans="1:1">
      <c r="A288" s="47"/>
    </row>
    <row r="289" spans="1:1">
      <c r="A289" s="47"/>
    </row>
    <row r="290" spans="1:1">
      <c r="A290" s="47"/>
    </row>
    <row r="291" spans="1:1">
      <c r="A291" s="47"/>
    </row>
    <row r="292" spans="1:1">
      <c r="A292" s="47"/>
    </row>
    <row r="293" spans="1:1">
      <c r="A293" s="47"/>
    </row>
    <row r="294" spans="1:1">
      <c r="A294" s="47"/>
    </row>
    <row r="295" spans="1:1">
      <c r="A295" s="47"/>
    </row>
    <row r="296" spans="1:1">
      <c r="A296" s="47"/>
    </row>
    <row r="297" spans="1:1">
      <c r="A297" s="47"/>
    </row>
    <row r="298" spans="1:1">
      <c r="A298" s="47"/>
    </row>
    <row r="299" spans="1:1">
      <c r="A299" s="47"/>
    </row>
    <row r="300" spans="1:1">
      <c r="A300" s="47"/>
    </row>
    <row r="301" spans="1:1">
      <c r="A301" s="47"/>
    </row>
    <row r="302" spans="1:1">
      <c r="A302" s="47"/>
    </row>
    <row r="303" spans="1:1">
      <c r="A303" s="47"/>
    </row>
    <row r="304" spans="1:1">
      <c r="A304" s="47"/>
    </row>
    <row r="305" spans="1:1">
      <c r="A305" s="47"/>
    </row>
    <row r="306" spans="1:1">
      <c r="A306" s="47"/>
    </row>
    <row r="307" spans="1:1">
      <c r="A307" s="47"/>
    </row>
    <row r="308" spans="1:1">
      <c r="A308" s="47"/>
    </row>
    <row r="309" spans="1:1">
      <c r="A309" s="47"/>
    </row>
    <row r="310" spans="1:1">
      <c r="A310" s="47"/>
    </row>
    <row r="311" spans="1:1">
      <c r="A311" s="47"/>
    </row>
    <row r="312" spans="1:1">
      <c r="A312" s="47"/>
    </row>
    <row r="313" spans="1:1">
      <c r="A313" s="47"/>
    </row>
    <row r="314" spans="1:1">
      <c r="A314" s="47"/>
    </row>
    <row r="315" spans="1:1">
      <c r="A315" s="47"/>
    </row>
    <row r="316" spans="1:1">
      <c r="A316" s="47"/>
    </row>
    <row r="317" spans="1:1">
      <c r="A317" s="47"/>
    </row>
    <row r="318" spans="1:1">
      <c r="A318" s="47"/>
    </row>
    <row r="319" spans="1:1">
      <c r="A319" s="47"/>
    </row>
    <row r="320" spans="1:1">
      <c r="A320" s="47"/>
    </row>
    <row r="321" spans="1:1">
      <c r="A321" s="47"/>
    </row>
    <row r="322" spans="1:1">
      <c r="A322" s="47"/>
    </row>
    <row r="323" spans="1:1">
      <c r="A323" s="47"/>
    </row>
    <row r="324" spans="1:1">
      <c r="A324" s="47"/>
    </row>
    <row r="325" spans="1:1">
      <c r="A325" s="47"/>
    </row>
    <row r="326" spans="1:1">
      <c r="A326" s="47"/>
    </row>
    <row r="327" spans="1:1">
      <c r="A327" s="47"/>
    </row>
    <row r="328" spans="1:1">
      <c r="A328" s="47"/>
    </row>
    <row r="329" spans="1:1">
      <c r="A329" s="47"/>
    </row>
    <row r="330" spans="1:1">
      <c r="A330" s="47"/>
    </row>
    <row r="331" spans="1:1">
      <c r="A331" s="47"/>
    </row>
    <row r="332" spans="1:1">
      <c r="A332" s="47"/>
    </row>
    <row r="333" spans="1:1">
      <c r="A333" s="47"/>
    </row>
    <row r="334" spans="1:1">
      <c r="A334" s="47"/>
    </row>
    <row r="335" spans="1:1">
      <c r="A335" s="47"/>
    </row>
    <row r="336" spans="1:1">
      <c r="A336" s="47"/>
    </row>
    <row r="337" spans="1:1">
      <c r="A337" s="47"/>
    </row>
    <row r="338" spans="1:1">
      <c r="A338" s="47"/>
    </row>
    <row r="339" spans="1:1">
      <c r="A339" s="47"/>
    </row>
    <row r="340" spans="1:1">
      <c r="A340" s="47"/>
    </row>
    <row r="341" spans="1:1">
      <c r="A341" s="47"/>
    </row>
    <row r="342" spans="1:1">
      <c r="A342" s="47"/>
    </row>
    <row r="343" spans="1:1">
      <c r="A343" s="47"/>
    </row>
    <row r="344" spans="1:1">
      <c r="A344" s="47"/>
    </row>
    <row r="345" spans="1:1">
      <c r="A345" s="47"/>
    </row>
    <row r="346" spans="1:1">
      <c r="A346" s="47"/>
    </row>
    <row r="347" spans="1:1">
      <c r="A347" s="47"/>
    </row>
    <row r="348" spans="1:1">
      <c r="A348" s="47"/>
    </row>
    <row r="349" spans="1:1">
      <c r="A349" s="47"/>
    </row>
    <row r="350" spans="1:1">
      <c r="A350" s="47"/>
    </row>
    <row r="351" spans="1:1">
      <c r="A351" s="47"/>
    </row>
    <row r="352" spans="1:1">
      <c r="A352" s="47"/>
    </row>
    <row r="353" spans="1:1">
      <c r="A353" s="47"/>
    </row>
    <row r="354" spans="1:1">
      <c r="A354" s="47"/>
    </row>
    <row r="355" spans="1:1">
      <c r="A355" s="47"/>
    </row>
    <row r="356" spans="1:1">
      <c r="A356" s="47"/>
    </row>
    <row r="357" spans="1:1">
      <c r="A357" s="47"/>
    </row>
    <row r="358" spans="1:1">
      <c r="A358" s="47"/>
    </row>
    <row r="359" spans="1:1">
      <c r="A359" s="47"/>
    </row>
    <row r="360" spans="1:1">
      <c r="A360" s="47"/>
    </row>
    <row r="361" spans="1:1">
      <c r="A361" s="47"/>
    </row>
    <row r="362" spans="1:1">
      <c r="A362" s="47"/>
    </row>
    <row r="363" spans="1:1">
      <c r="A363" s="47"/>
    </row>
    <row r="364" spans="1:1">
      <c r="A364" s="47"/>
    </row>
  </sheetData>
  <mergeCells count="13">
    <mergeCell ref="B142:E142"/>
    <mergeCell ref="A115:H115"/>
    <mergeCell ref="A121:H121"/>
    <mergeCell ref="A3:H3"/>
    <mergeCell ref="G138:H138"/>
    <mergeCell ref="A128:H128"/>
    <mergeCell ref="D5:H5"/>
    <mergeCell ref="B5:B6"/>
    <mergeCell ref="A5:A6"/>
    <mergeCell ref="C5:C6"/>
    <mergeCell ref="A8:H8"/>
    <mergeCell ref="B139:E139"/>
    <mergeCell ref="G141:H141"/>
  </mergeCells>
  <phoneticPr fontId="0" type="noConversion"/>
  <pageMargins left="0.25" right="0.25" top="0.75" bottom="0.75" header="0.3" footer="0.3"/>
  <pageSetup paperSize="5" scale="60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I189"/>
  <sheetViews>
    <sheetView topLeftCell="A3" zoomScale="85" zoomScaleNormal="85" zoomScaleSheetLayoutView="75" workbookViewId="0">
      <selection activeCell="E18" sqref="E18"/>
    </sheetView>
  </sheetViews>
  <sheetFormatPr defaultRowHeight="20.25" outlineLevelRow="1"/>
  <cols>
    <col min="1" max="1" width="64.140625" style="57" customWidth="1"/>
    <col min="2" max="2" width="15.28515625" style="58" customWidth="1"/>
    <col min="3" max="3" width="18.7109375" style="58" customWidth="1"/>
    <col min="4" max="4" width="14.5703125" style="58" customWidth="1"/>
    <col min="5" max="5" width="14" style="209" customWidth="1"/>
    <col min="6" max="6" width="18.7109375" style="58" customWidth="1"/>
    <col min="7" max="7" width="33.42578125" style="58" bestFit="1" customWidth="1"/>
    <col min="8" max="8" width="10" style="57" customWidth="1"/>
    <col min="9" max="9" width="9.5703125" style="57" customWidth="1"/>
    <col min="10" max="16384" width="9.140625" style="57"/>
  </cols>
  <sheetData>
    <row r="1" spans="1:9" hidden="1" outlineLevel="1">
      <c r="G1" s="48" t="s">
        <v>238</v>
      </c>
    </row>
    <row r="2" spans="1:9" hidden="1" outlineLevel="1">
      <c r="G2" s="48" t="s">
        <v>223</v>
      </c>
    </row>
    <row r="3" spans="1:9" collapsed="1">
      <c r="A3" s="321" t="s">
        <v>375</v>
      </c>
      <c r="B3" s="321"/>
      <c r="C3" s="321"/>
      <c r="D3" s="321"/>
      <c r="E3" s="321"/>
      <c r="F3" s="321"/>
      <c r="G3" s="321"/>
    </row>
    <row r="4" spans="1:9" ht="28.5" customHeight="1">
      <c r="A4" s="322" t="s">
        <v>284</v>
      </c>
      <c r="B4" s="323" t="s">
        <v>18</v>
      </c>
      <c r="C4" s="324" t="s">
        <v>355</v>
      </c>
      <c r="D4" s="322" t="s">
        <v>353</v>
      </c>
      <c r="E4" s="322"/>
      <c r="F4" s="322"/>
      <c r="G4" s="322"/>
    </row>
    <row r="5" spans="1:9" ht="38.25" customHeight="1">
      <c r="A5" s="322"/>
      <c r="B5" s="323"/>
      <c r="C5" s="325"/>
      <c r="D5" s="39" t="s">
        <v>262</v>
      </c>
      <c r="E5" s="197" t="s">
        <v>245</v>
      </c>
      <c r="F5" s="40" t="s">
        <v>272</v>
      </c>
      <c r="G5" s="40" t="s">
        <v>273</v>
      </c>
    </row>
    <row r="6" spans="1:9">
      <c r="A6" s="53">
        <v>1</v>
      </c>
      <c r="B6" s="55">
        <v>2</v>
      </c>
      <c r="C6" s="53">
        <v>3</v>
      </c>
      <c r="D6" s="53">
        <v>4</v>
      </c>
      <c r="E6" s="210">
        <v>5</v>
      </c>
      <c r="F6" s="53">
        <v>6</v>
      </c>
      <c r="G6" s="55">
        <v>7</v>
      </c>
    </row>
    <row r="7" spans="1:9">
      <c r="A7" s="318" t="s">
        <v>150</v>
      </c>
      <c r="B7" s="319"/>
      <c r="C7" s="319"/>
      <c r="D7" s="319"/>
      <c r="E7" s="319"/>
      <c r="F7" s="319"/>
      <c r="G7" s="320"/>
    </row>
    <row r="8" spans="1:9" ht="45.75" customHeight="1">
      <c r="A8" s="148" t="s">
        <v>57</v>
      </c>
      <c r="B8" s="35">
        <v>2000</v>
      </c>
      <c r="C8" s="227">
        <v>-4608</v>
      </c>
      <c r="D8" s="170">
        <v>-6413</v>
      </c>
      <c r="E8" s="225">
        <v>-6678</v>
      </c>
      <c r="F8" s="41">
        <f>E8-D8</f>
        <v>-265</v>
      </c>
      <c r="G8" s="42">
        <f>E8*100/D8</f>
        <v>104.13223140495867</v>
      </c>
      <c r="I8" s="160"/>
    </row>
    <row r="9" spans="1:9" ht="40.5">
      <c r="A9" s="44" t="s">
        <v>205</v>
      </c>
      <c r="B9" s="35">
        <v>2010</v>
      </c>
      <c r="C9" s="227"/>
      <c r="D9" s="170"/>
      <c r="E9" s="198"/>
      <c r="F9" s="41">
        <f>E9-D9</f>
        <v>0</v>
      </c>
      <c r="G9" s="42" t="e">
        <f>E9*100/D9</f>
        <v>#DIV/0!</v>
      </c>
      <c r="I9" s="160"/>
    </row>
    <row r="10" spans="1:9" ht="40.5">
      <c r="A10" s="43" t="s">
        <v>360</v>
      </c>
      <c r="B10" s="35">
        <v>2011</v>
      </c>
      <c r="C10" s="227"/>
      <c r="D10" s="170"/>
      <c r="E10" s="198"/>
      <c r="F10" s="41">
        <f>E10-D10</f>
        <v>0</v>
      </c>
      <c r="G10" s="42" t="e">
        <f>E10*100/D10</f>
        <v>#DIV/0!</v>
      </c>
    </row>
    <row r="11" spans="1:9" ht="93.75">
      <c r="A11" s="6" t="s">
        <v>361</v>
      </c>
      <c r="B11" s="35">
        <v>2012</v>
      </c>
      <c r="C11" s="227"/>
      <c r="D11" s="170"/>
      <c r="E11" s="198"/>
      <c r="F11" s="41">
        <f>E11-D11</f>
        <v>0</v>
      </c>
      <c r="G11" s="42" t="e">
        <f>E11*100/D11</f>
        <v>#DIV/0!</v>
      </c>
    </row>
    <row r="12" spans="1:9">
      <c r="A12" s="43" t="s">
        <v>192</v>
      </c>
      <c r="B12" s="35">
        <v>2020</v>
      </c>
      <c r="C12" s="227"/>
      <c r="D12" s="170"/>
      <c r="E12" s="198"/>
      <c r="F12" s="41"/>
      <c r="G12" s="42"/>
    </row>
    <row r="13" spans="1:9" s="59" customFormat="1">
      <c r="A13" s="44" t="s">
        <v>69</v>
      </c>
      <c r="B13" s="35">
        <v>2030</v>
      </c>
      <c r="C13" s="227"/>
      <c r="D13" s="170"/>
      <c r="E13" s="198"/>
      <c r="F13" s="41"/>
      <c r="G13" s="42"/>
    </row>
    <row r="14" spans="1:9" ht="24" customHeight="1">
      <c r="A14" s="15" t="s">
        <v>129</v>
      </c>
      <c r="B14" s="35">
        <v>2031</v>
      </c>
      <c r="C14" s="227"/>
      <c r="D14" s="170"/>
      <c r="E14" s="198"/>
      <c r="F14" s="41"/>
      <c r="G14" s="42"/>
    </row>
    <row r="15" spans="1:9">
      <c r="A15" s="44" t="s">
        <v>26</v>
      </c>
      <c r="B15" s="35">
        <v>2040</v>
      </c>
      <c r="C15" s="227"/>
      <c r="D15" s="170"/>
      <c r="E15" s="198"/>
      <c r="F15" s="41"/>
      <c r="G15" s="42"/>
    </row>
    <row r="16" spans="1:9">
      <c r="A16" s="44" t="s">
        <v>112</v>
      </c>
      <c r="B16" s="35">
        <v>2050</v>
      </c>
      <c r="C16" s="227"/>
      <c r="D16" s="170"/>
      <c r="E16" s="198"/>
      <c r="F16" s="41"/>
      <c r="G16" s="42"/>
    </row>
    <row r="17" spans="1:7">
      <c r="A17" s="44" t="s">
        <v>113</v>
      </c>
      <c r="B17" s="35">
        <v>2060</v>
      </c>
      <c r="C17" s="227"/>
      <c r="D17" s="170"/>
      <c r="E17" s="198"/>
      <c r="F17" s="41"/>
      <c r="G17" s="42"/>
    </row>
    <row r="18" spans="1:7" ht="45" customHeight="1">
      <c r="A18" s="44" t="s">
        <v>58</v>
      </c>
      <c r="B18" s="35">
        <v>2070</v>
      </c>
      <c r="C18" s="227">
        <f>C8+'1. Фін результат'!C111-'2. Розрахунки з бюджетом'!C9</f>
        <v>-4608</v>
      </c>
      <c r="D18" s="170">
        <f>D8+'1. Фін результат'!D111-'2. Розрахунки з бюджетом'!D9</f>
        <v>-7078</v>
      </c>
      <c r="E18" s="198">
        <f>E8+'1. Фін результат'!E111-'2. Розрахунки з бюджетом'!E9</f>
        <v>-6862</v>
      </c>
      <c r="F18" s="41">
        <f>E18-D18</f>
        <v>216</v>
      </c>
      <c r="G18" s="42">
        <f>E18*100/D18</f>
        <v>96.948290477536034</v>
      </c>
    </row>
    <row r="19" spans="1:7" ht="41.25" customHeight="1">
      <c r="A19" s="318" t="s">
        <v>151</v>
      </c>
      <c r="B19" s="319"/>
      <c r="C19" s="319"/>
      <c r="D19" s="319"/>
      <c r="E19" s="319"/>
      <c r="F19" s="319"/>
      <c r="G19" s="320"/>
    </row>
    <row r="20" spans="1:7" ht="40.5">
      <c r="A20" s="44" t="s">
        <v>205</v>
      </c>
      <c r="B20" s="35">
        <v>2100</v>
      </c>
      <c r="C20" s="41"/>
      <c r="D20" s="170"/>
      <c r="E20" s="198">
        <f>E21+E22</f>
        <v>0</v>
      </c>
      <c r="F20" s="41">
        <f>F21+F22</f>
        <v>0</v>
      </c>
      <c r="G20" s="41" t="e">
        <f>G21+G22</f>
        <v>#DIV/0!</v>
      </c>
    </row>
    <row r="21" spans="1:7" ht="40.5">
      <c r="A21" s="43" t="s">
        <v>360</v>
      </c>
      <c r="B21" s="35">
        <v>2101</v>
      </c>
      <c r="C21" s="41"/>
      <c r="D21" s="170"/>
      <c r="E21" s="194">
        <v>0</v>
      </c>
      <c r="F21" s="60">
        <f>E21-D21</f>
        <v>0</v>
      </c>
      <c r="G21" s="61" t="e">
        <f>E21*100/D21</f>
        <v>#DIV/0!</v>
      </c>
    </row>
    <row r="22" spans="1:7" ht="93.75">
      <c r="A22" s="6" t="s">
        <v>361</v>
      </c>
      <c r="B22" s="35">
        <v>2102</v>
      </c>
      <c r="C22" s="41"/>
      <c r="D22" s="170"/>
      <c r="E22" s="194">
        <v>0</v>
      </c>
      <c r="F22" s="60">
        <f>E22-D22</f>
        <v>0</v>
      </c>
      <c r="G22" s="61" t="e">
        <f>E22*100/D22</f>
        <v>#DIV/0!</v>
      </c>
    </row>
    <row r="23" spans="1:7" s="59" customFormat="1">
      <c r="A23" s="44" t="s">
        <v>153</v>
      </c>
      <c r="B23" s="53">
        <v>2110</v>
      </c>
      <c r="C23" s="60"/>
      <c r="D23" s="194"/>
      <c r="E23" s="194">
        <v>0</v>
      </c>
      <c r="F23" s="60">
        <f>E23-D23</f>
        <v>0</v>
      </c>
      <c r="G23" s="61" t="e">
        <f>E23*100/D23</f>
        <v>#DIV/0!</v>
      </c>
    </row>
    <row r="24" spans="1:7" ht="60.75">
      <c r="A24" s="44" t="s">
        <v>338</v>
      </c>
      <c r="B24" s="53">
        <v>2120</v>
      </c>
      <c r="C24" s="60"/>
      <c r="D24" s="60"/>
      <c r="E24" s="194"/>
      <c r="F24" s="60"/>
      <c r="G24" s="61"/>
    </row>
    <row r="25" spans="1:7" ht="61.5" customHeight="1">
      <c r="A25" s="44" t="s">
        <v>339</v>
      </c>
      <c r="B25" s="53">
        <v>2130</v>
      </c>
      <c r="C25" s="60"/>
      <c r="D25" s="60"/>
      <c r="E25" s="194"/>
      <c r="F25" s="60"/>
      <c r="G25" s="61"/>
    </row>
    <row r="26" spans="1:7" s="54" customFormat="1" ht="39.75" customHeight="1">
      <c r="A26" s="19" t="s">
        <v>254</v>
      </c>
      <c r="B26" s="62">
        <v>2140</v>
      </c>
      <c r="C26" s="63">
        <f>C30+C35</f>
        <v>664</v>
      </c>
      <c r="D26" s="63">
        <f>D30+D35</f>
        <v>415</v>
      </c>
      <c r="E26" s="172">
        <f>E30+E35</f>
        <v>285</v>
      </c>
      <c r="F26" s="60">
        <f>E26-D26</f>
        <v>-130</v>
      </c>
      <c r="G26" s="61">
        <f>E26*100/D26</f>
        <v>68.674698795180717</v>
      </c>
    </row>
    <row r="27" spans="1:7">
      <c r="A27" s="44" t="s">
        <v>82</v>
      </c>
      <c r="B27" s="53">
        <v>2141</v>
      </c>
      <c r="C27" s="60"/>
      <c r="D27" s="60"/>
      <c r="E27" s="194"/>
      <c r="F27" s="60">
        <f t="shared" ref="F27:F37" si="0">E27-D27</f>
        <v>0</v>
      </c>
      <c r="G27" s="61"/>
    </row>
    <row r="28" spans="1:7">
      <c r="A28" s="44" t="s">
        <v>102</v>
      </c>
      <c r="B28" s="53">
        <v>2142</v>
      </c>
      <c r="C28" s="60"/>
      <c r="D28" s="60"/>
      <c r="E28" s="194"/>
      <c r="F28" s="60">
        <f t="shared" si="0"/>
        <v>0</v>
      </c>
      <c r="G28" s="61"/>
    </row>
    <row r="29" spans="1:7">
      <c r="A29" s="44" t="s">
        <v>97</v>
      </c>
      <c r="B29" s="53">
        <v>2143</v>
      </c>
      <c r="C29" s="60"/>
      <c r="D29" s="60"/>
      <c r="E29" s="194"/>
      <c r="F29" s="60">
        <f t="shared" si="0"/>
        <v>0</v>
      </c>
      <c r="G29" s="61"/>
    </row>
    <row r="30" spans="1:7">
      <c r="A30" s="44" t="s">
        <v>80</v>
      </c>
      <c r="B30" s="53">
        <v>2144</v>
      </c>
      <c r="C30" s="60">
        <v>613</v>
      </c>
      <c r="D30" s="60">
        <v>383</v>
      </c>
      <c r="E30" s="194">
        <v>263</v>
      </c>
      <c r="F30" s="60">
        <f t="shared" si="0"/>
        <v>-120</v>
      </c>
      <c r="G30" s="61">
        <f t="shared" ref="G30:G37" si="1">E30*100/D30</f>
        <v>68.668407310704964</v>
      </c>
    </row>
    <row r="31" spans="1:7" s="59" customFormat="1">
      <c r="A31" s="44" t="s">
        <v>172</v>
      </c>
      <c r="B31" s="53">
        <v>2145</v>
      </c>
      <c r="C31" s="60"/>
      <c r="D31" s="60"/>
      <c r="E31" s="194"/>
      <c r="F31" s="60">
        <f t="shared" si="0"/>
        <v>0</v>
      </c>
      <c r="G31" s="61"/>
    </row>
    <row r="32" spans="1:7" ht="60.75">
      <c r="A32" s="44" t="s">
        <v>130</v>
      </c>
      <c r="B32" s="53" t="s">
        <v>219</v>
      </c>
      <c r="C32" s="60"/>
      <c r="D32" s="60"/>
      <c r="E32" s="194"/>
      <c r="F32" s="60">
        <f t="shared" si="0"/>
        <v>0</v>
      </c>
      <c r="G32" s="61"/>
    </row>
    <row r="33" spans="1:9">
      <c r="A33" s="44" t="s">
        <v>27</v>
      </c>
      <c r="B33" s="53" t="s">
        <v>220</v>
      </c>
      <c r="C33" s="60"/>
      <c r="D33" s="60"/>
      <c r="E33" s="194"/>
      <c r="F33" s="60">
        <f t="shared" si="0"/>
        <v>0</v>
      </c>
      <c r="G33" s="61"/>
    </row>
    <row r="34" spans="1:9" s="59" customFormat="1">
      <c r="A34" s="44" t="s">
        <v>114</v>
      </c>
      <c r="B34" s="53">
        <v>2146</v>
      </c>
      <c r="C34" s="60"/>
      <c r="D34" s="60"/>
      <c r="E34" s="194"/>
      <c r="F34" s="60">
        <f t="shared" si="0"/>
        <v>0</v>
      </c>
      <c r="G34" s="61"/>
    </row>
    <row r="35" spans="1:9">
      <c r="A35" s="44" t="s">
        <v>86</v>
      </c>
      <c r="B35" s="53">
        <v>2147</v>
      </c>
      <c r="C35" s="60">
        <v>51</v>
      </c>
      <c r="D35" s="60">
        <v>32</v>
      </c>
      <c r="E35" s="194">
        <v>22</v>
      </c>
      <c r="F35" s="60">
        <f t="shared" si="0"/>
        <v>-10</v>
      </c>
      <c r="G35" s="61">
        <f t="shared" si="1"/>
        <v>68.75</v>
      </c>
    </row>
    <row r="36" spans="1:9">
      <c r="A36" s="44" t="s">
        <v>403</v>
      </c>
      <c r="B36" s="53" t="s">
        <v>404</v>
      </c>
      <c r="C36" s="60">
        <v>51</v>
      </c>
      <c r="D36" s="60">
        <v>32</v>
      </c>
      <c r="E36" s="194">
        <v>22</v>
      </c>
      <c r="F36" s="60">
        <f t="shared" si="0"/>
        <v>-10</v>
      </c>
      <c r="G36" s="61">
        <f t="shared" si="1"/>
        <v>68.75</v>
      </c>
    </row>
    <row r="37" spans="1:9" s="59" customFormat="1" ht="40.5">
      <c r="A37" s="44" t="s">
        <v>81</v>
      </c>
      <c r="B37" s="53">
        <v>2150</v>
      </c>
      <c r="C37" s="60">
        <v>726</v>
      </c>
      <c r="D37" s="60">
        <v>458</v>
      </c>
      <c r="E37" s="194">
        <v>307</v>
      </c>
      <c r="F37" s="60">
        <f t="shared" si="0"/>
        <v>-151</v>
      </c>
      <c r="G37" s="61">
        <f t="shared" si="1"/>
        <v>67.030567685589517</v>
      </c>
    </row>
    <row r="38" spans="1:9" s="59" customFormat="1">
      <c r="A38" s="56" t="s">
        <v>359</v>
      </c>
      <c r="B38" s="62">
        <v>2200</v>
      </c>
      <c r="C38" s="63">
        <f>C26+C37+C20</f>
        <v>1390</v>
      </c>
      <c r="D38" s="172">
        <f>D26+D37+D20+D23</f>
        <v>873</v>
      </c>
      <c r="E38" s="172">
        <f>E26+E37+E20</f>
        <v>592</v>
      </c>
      <c r="F38" s="63">
        <f>F26+F37+F20</f>
        <v>-281</v>
      </c>
      <c r="G38" s="63" t="e">
        <f>G26+G37+G20</f>
        <v>#DIV/0!</v>
      </c>
    </row>
    <row r="39" spans="1:9" s="59" customFormat="1" ht="16.5" customHeight="1">
      <c r="A39" s="64"/>
      <c r="B39" s="58"/>
      <c r="C39" s="58"/>
      <c r="D39" s="58"/>
      <c r="E39" s="209"/>
      <c r="F39" s="58"/>
      <c r="G39" s="58"/>
    </row>
    <row r="40" spans="1:9" s="29" customFormat="1" ht="20.100000000000001" customHeight="1">
      <c r="A40" s="153" t="s">
        <v>358</v>
      </c>
      <c r="B40" s="151"/>
      <c r="E40" s="191"/>
      <c r="F40" s="302" t="s">
        <v>499</v>
      </c>
      <c r="G40" s="302"/>
    </row>
    <row r="41" spans="1:9" s="46" customFormat="1" ht="34.5" customHeight="1">
      <c r="A41" s="36" t="s">
        <v>388</v>
      </c>
      <c r="C41" s="302" t="s">
        <v>76</v>
      </c>
      <c r="D41" s="302"/>
      <c r="E41" s="191"/>
      <c r="F41" s="317" t="s">
        <v>100</v>
      </c>
      <c r="G41" s="317"/>
    </row>
    <row r="42" spans="1:9" s="46" customFormat="1" ht="20.100000000000001" customHeight="1">
      <c r="A42" s="36"/>
      <c r="C42" s="31"/>
      <c r="D42" s="31"/>
      <c r="E42" s="191"/>
      <c r="F42" s="33"/>
      <c r="G42" s="33"/>
    </row>
    <row r="43" spans="1:9" s="58" customFormat="1" ht="24" customHeight="1">
      <c r="A43" s="153" t="s">
        <v>413</v>
      </c>
      <c r="B43" s="151"/>
      <c r="C43" s="29"/>
      <c r="D43" s="29"/>
      <c r="E43" s="191"/>
      <c r="F43" s="302" t="s">
        <v>488</v>
      </c>
      <c r="G43" s="302"/>
      <c r="H43" s="57"/>
      <c r="I43" s="57"/>
    </row>
    <row r="44" spans="1:9" s="145" customFormat="1" ht="24" customHeight="1">
      <c r="A44" s="36" t="s">
        <v>388</v>
      </c>
      <c r="B44" s="46"/>
      <c r="C44" s="302" t="s">
        <v>76</v>
      </c>
      <c r="D44" s="302"/>
      <c r="E44" s="191"/>
      <c r="F44" s="317" t="s">
        <v>100</v>
      </c>
      <c r="G44" s="317"/>
      <c r="H44" s="47"/>
    </row>
    <row r="45" spans="1:9" s="58" customFormat="1">
      <c r="A45" s="65"/>
      <c r="E45" s="209"/>
      <c r="H45" s="57"/>
      <c r="I45" s="57"/>
    </row>
    <row r="46" spans="1:9" s="58" customFormat="1">
      <c r="A46" s="65"/>
      <c r="E46" s="209"/>
      <c r="H46" s="57"/>
      <c r="I46" s="57"/>
    </row>
    <row r="47" spans="1:9" s="58" customFormat="1">
      <c r="A47" s="65"/>
      <c r="E47" s="209"/>
      <c r="H47" s="57"/>
      <c r="I47" s="57"/>
    </row>
    <row r="48" spans="1:9" s="58" customFormat="1">
      <c r="A48" s="65"/>
      <c r="E48" s="209"/>
      <c r="H48" s="57"/>
      <c r="I48" s="57"/>
    </row>
    <row r="49" spans="1:9" s="58" customFormat="1">
      <c r="A49" s="65"/>
      <c r="E49" s="209"/>
      <c r="H49" s="57"/>
      <c r="I49" s="57"/>
    </row>
    <row r="50" spans="1:9" s="58" customFormat="1">
      <c r="A50" s="65"/>
      <c r="E50" s="209"/>
      <c r="H50" s="57"/>
      <c r="I50" s="57"/>
    </row>
    <row r="51" spans="1:9" s="58" customFormat="1">
      <c r="A51" s="65"/>
      <c r="E51" s="209"/>
      <c r="H51" s="57"/>
      <c r="I51" s="57"/>
    </row>
    <row r="52" spans="1:9" s="58" customFormat="1">
      <c r="A52" s="65"/>
      <c r="E52" s="209"/>
      <c r="H52" s="57"/>
      <c r="I52" s="57"/>
    </row>
    <row r="53" spans="1:9" s="58" customFormat="1">
      <c r="A53" s="65"/>
      <c r="E53" s="209"/>
      <c r="H53" s="57"/>
      <c r="I53" s="57"/>
    </row>
    <row r="54" spans="1:9" s="58" customFormat="1">
      <c r="A54" s="65"/>
      <c r="E54" s="209"/>
      <c r="H54" s="57"/>
      <c r="I54" s="57"/>
    </row>
    <row r="55" spans="1:9" s="58" customFormat="1">
      <c r="A55" s="65"/>
      <c r="E55" s="209"/>
      <c r="H55" s="57"/>
      <c r="I55" s="57"/>
    </row>
    <row r="56" spans="1:9" s="58" customFormat="1">
      <c r="A56" s="65"/>
      <c r="E56" s="209"/>
      <c r="H56" s="57"/>
      <c r="I56" s="57"/>
    </row>
    <row r="57" spans="1:9" s="58" customFormat="1">
      <c r="A57" s="65"/>
      <c r="E57" s="209"/>
      <c r="H57" s="57"/>
      <c r="I57" s="57"/>
    </row>
    <row r="58" spans="1:9" s="58" customFormat="1">
      <c r="A58" s="65"/>
      <c r="E58" s="209"/>
      <c r="H58" s="57"/>
      <c r="I58" s="57"/>
    </row>
    <row r="59" spans="1:9" s="58" customFormat="1">
      <c r="A59" s="65"/>
      <c r="E59" s="209"/>
      <c r="H59" s="57"/>
      <c r="I59" s="57"/>
    </row>
    <row r="60" spans="1:9" s="58" customFormat="1">
      <c r="A60" s="65"/>
      <c r="E60" s="209"/>
      <c r="H60" s="57"/>
      <c r="I60" s="57"/>
    </row>
    <row r="61" spans="1:9" s="58" customFormat="1">
      <c r="A61" s="65"/>
      <c r="E61" s="209"/>
      <c r="H61" s="57"/>
      <c r="I61" s="57"/>
    </row>
    <row r="62" spans="1:9" s="58" customFormat="1">
      <c r="A62" s="65"/>
      <c r="E62" s="209"/>
      <c r="H62" s="57"/>
      <c r="I62" s="57"/>
    </row>
    <row r="63" spans="1:9" s="58" customFormat="1">
      <c r="A63" s="65"/>
      <c r="E63" s="209"/>
      <c r="H63" s="57"/>
      <c r="I63" s="57"/>
    </row>
    <row r="64" spans="1:9" s="58" customFormat="1">
      <c r="A64" s="65"/>
      <c r="E64" s="209"/>
      <c r="H64" s="57"/>
      <c r="I64" s="57"/>
    </row>
    <row r="65" spans="1:9" s="58" customFormat="1">
      <c r="A65" s="65"/>
      <c r="E65" s="209"/>
      <c r="H65" s="57"/>
      <c r="I65" s="57"/>
    </row>
    <row r="66" spans="1:9" s="58" customFormat="1">
      <c r="A66" s="65"/>
      <c r="E66" s="209"/>
      <c r="H66" s="57"/>
      <c r="I66" s="57"/>
    </row>
    <row r="67" spans="1:9" s="58" customFormat="1">
      <c r="A67" s="65"/>
      <c r="E67" s="209"/>
      <c r="H67" s="57"/>
      <c r="I67" s="57"/>
    </row>
    <row r="68" spans="1:9" s="58" customFormat="1">
      <c r="A68" s="65"/>
      <c r="E68" s="209"/>
      <c r="H68" s="57"/>
      <c r="I68" s="57"/>
    </row>
    <row r="69" spans="1:9" s="58" customFormat="1">
      <c r="A69" s="65"/>
      <c r="E69" s="209"/>
      <c r="H69" s="57"/>
      <c r="I69" s="57"/>
    </row>
    <row r="70" spans="1:9" s="58" customFormat="1">
      <c r="A70" s="65"/>
      <c r="E70" s="209"/>
      <c r="H70" s="57"/>
      <c r="I70" s="57"/>
    </row>
    <row r="71" spans="1:9" s="58" customFormat="1">
      <c r="A71" s="65"/>
      <c r="E71" s="209"/>
      <c r="H71" s="57"/>
      <c r="I71" s="57"/>
    </row>
    <row r="72" spans="1:9" s="58" customFormat="1">
      <c r="A72" s="65"/>
      <c r="E72" s="209"/>
      <c r="H72" s="57"/>
      <c r="I72" s="57"/>
    </row>
    <row r="73" spans="1:9" s="58" customFormat="1">
      <c r="A73" s="65"/>
      <c r="E73" s="209"/>
      <c r="H73" s="57"/>
      <c r="I73" s="57"/>
    </row>
    <row r="74" spans="1:9" s="58" customFormat="1">
      <c r="A74" s="65"/>
      <c r="E74" s="209"/>
      <c r="H74" s="57"/>
      <c r="I74" s="57"/>
    </row>
    <row r="75" spans="1:9" s="58" customFormat="1">
      <c r="A75" s="65"/>
      <c r="E75" s="209"/>
      <c r="H75" s="57"/>
      <c r="I75" s="57"/>
    </row>
    <row r="76" spans="1:9" s="58" customFormat="1">
      <c r="A76" s="65"/>
      <c r="E76" s="209"/>
      <c r="H76" s="57"/>
      <c r="I76" s="57"/>
    </row>
    <row r="77" spans="1:9" s="58" customFormat="1">
      <c r="A77" s="65"/>
      <c r="E77" s="209"/>
      <c r="H77" s="57"/>
      <c r="I77" s="57"/>
    </row>
    <row r="78" spans="1:9" s="58" customFormat="1">
      <c r="A78" s="65"/>
      <c r="E78" s="209"/>
      <c r="H78" s="57"/>
      <c r="I78" s="57"/>
    </row>
    <row r="79" spans="1:9" s="58" customFormat="1">
      <c r="A79" s="65"/>
      <c r="E79" s="209"/>
      <c r="H79" s="57"/>
      <c r="I79" s="57"/>
    </row>
    <row r="80" spans="1:9" s="58" customFormat="1">
      <c r="A80" s="65"/>
      <c r="E80" s="209"/>
      <c r="H80" s="57"/>
      <c r="I80" s="57"/>
    </row>
    <row r="81" spans="1:9" s="58" customFormat="1">
      <c r="A81" s="65"/>
      <c r="E81" s="209"/>
      <c r="H81" s="57"/>
      <c r="I81" s="57"/>
    </row>
    <row r="82" spans="1:9" s="58" customFormat="1">
      <c r="A82" s="65"/>
      <c r="E82" s="209"/>
      <c r="H82" s="57"/>
      <c r="I82" s="57"/>
    </row>
    <row r="83" spans="1:9" s="58" customFormat="1">
      <c r="A83" s="65"/>
      <c r="E83" s="209"/>
      <c r="H83" s="57"/>
      <c r="I83" s="57"/>
    </row>
    <row r="84" spans="1:9" s="58" customFormat="1">
      <c r="A84" s="65"/>
      <c r="E84" s="209"/>
      <c r="H84" s="57"/>
      <c r="I84" s="57"/>
    </row>
    <row r="85" spans="1:9" s="58" customFormat="1">
      <c r="A85" s="65"/>
      <c r="E85" s="209"/>
      <c r="H85" s="57"/>
      <c r="I85" s="57"/>
    </row>
    <row r="86" spans="1:9" s="58" customFormat="1">
      <c r="A86" s="65"/>
      <c r="E86" s="209"/>
      <c r="H86" s="57"/>
      <c r="I86" s="57"/>
    </row>
    <row r="87" spans="1:9" s="58" customFormat="1">
      <c r="A87" s="65"/>
      <c r="E87" s="209"/>
      <c r="H87" s="57"/>
      <c r="I87" s="57"/>
    </row>
    <row r="88" spans="1:9" s="58" customFormat="1">
      <c r="A88" s="65"/>
      <c r="E88" s="209"/>
      <c r="H88" s="57"/>
      <c r="I88" s="57"/>
    </row>
    <row r="89" spans="1:9" s="58" customFormat="1">
      <c r="A89" s="65"/>
      <c r="E89" s="209"/>
      <c r="H89" s="57"/>
      <c r="I89" s="57"/>
    </row>
    <row r="90" spans="1:9" s="58" customFormat="1">
      <c r="A90" s="65"/>
      <c r="E90" s="209"/>
      <c r="H90" s="57"/>
      <c r="I90" s="57"/>
    </row>
    <row r="91" spans="1:9" s="58" customFormat="1">
      <c r="A91" s="65"/>
      <c r="E91" s="209"/>
      <c r="H91" s="57"/>
      <c r="I91" s="57"/>
    </row>
    <row r="92" spans="1:9" s="58" customFormat="1">
      <c r="A92" s="65"/>
      <c r="E92" s="209"/>
      <c r="H92" s="57"/>
      <c r="I92" s="57"/>
    </row>
    <row r="93" spans="1:9" s="58" customFormat="1">
      <c r="A93" s="65"/>
      <c r="E93" s="209"/>
      <c r="H93" s="57"/>
      <c r="I93" s="57"/>
    </row>
    <row r="94" spans="1:9" s="58" customFormat="1">
      <c r="A94" s="65"/>
      <c r="E94" s="209"/>
      <c r="H94" s="57"/>
      <c r="I94" s="57"/>
    </row>
    <row r="95" spans="1:9" s="58" customFormat="1">
      <c r="A95" s="65"/>
      <c r="E95" s="209"/>
      <c r="H95" s="57"/>
      <c r="I95" s="57"/>
    </row>
    <row r="96" spans="1:9" s="58" customFormat="1">
      <c r="A96" s="65"/>
      <c r="E96" s="209"/>
      <c r="H96" s="57"/>
      <c r="I96" s="57"/>
    </row>
    <row r="97" spans="1:9" s="58" customFormat="1">
      <c r="A97" s="65"/>
      <c r="E97" s="209"/>
      <c r="H97" s="57"/>
      <c r="I97" s="57"/>
    </row>
    <row r="98" spans="1:9" s="58" customFormat="1">
      <c r="A98" s="65"/>
      <c r="E98" s="209"/>
      <c r="H98" s="57"/>
      <c r="I98" s="57"/>
    </row>
    <row r="99" spans="1:9" s="58" customFormat="1">
      <c r="A99" s="65"/>
      <c r="E99" s="209"/>
      <c r="H99" s="57"/>
      <c r="I99" s="57"/>
    </row>
    <row r="100" spans="1:9" s="58" customFormat="1">
      <c r="A100" s="65"/>
      <c r="E100" s="209"/>
      <c r="H100" s="57"/>
      <c r="I100" s="57"/>
    </row>
    <row r="101" spans="1:9" s="58" customFormat="1">
      <c r="A101" s="65"/>
      <c r="E101" s="209"/>
      <c r="H101" s="57"/>
      <c r="I101" s="57"/>
    </row>
    <row r="102" spans="1:9" s="58" customFormat="1">
      <c r="A102" s="65"/>
      <c r="E102" s="209"/>
      <c r="H102" s="57"/>
      <c r="I102" s="57"/>
    </row>
    <row r="103" spans="1:9" s="58" customFormat="1">
      <c r="A103" s="65"/>
      <c r="E103" s="209"/>
      <c r="H103" s="57"/>
      <c r="I103" s="57"/>
    </row>
    <row r="104" spans="1:9" s="58" customFormat="1">
      <c r="A104" s="65"/>
      <c r="E104" s="209"/>
      <c r="H104" s="57"/>
      <c r="I104" s="57"/>
    </row>
    <row r="105" spans="1:9" s="58" customFormat="1">
      <c r="A105" s="65"/>
      <c r="E105" s="209"/>
      <c r="H105" s="57"/>
      <c r="I105" s="57"/>
    </row>
    <row r="106" spans="1:9" s="58" customFormat="1">
      <c r="A106" s="65"/>
      <c r="E106" s="209"/>
      <c r="H106" s="57"/>
      <c r="I106" s="57"/>
    </row>
    <row r="107" spans="1:9" s="58" customFormat="1">
      <c r="A107" s="65"/>
      <c r="E107" s="209"/>
      <c r="H107" s="57"/>
      <c r="I107" s="57"/>
    </row>
    <row r="108" spans="1:9" s="58" customFormat="1">
      <c r="A108" s="65"/>
      <c r="E108" s="209"/>
      <c r="H108" s="57"/>
      <c r="I108" s="57"/>
    </row>
    <row r="109" spans="1:9" s="58" customFormat="1">
      <c r="A109" s="65"/>
      <c r="E109" s="209"/>
      <c r="H109" s="57"/>
      <c r="I109" s="57"/>
    </row>
    <row r="110" spans="1:9" s="58" customFormat="1">
      <c r="A110" s="65"/>
      <c r="E110" s="209"/>
      <c r="H110" s="57"/>
      <c r="I110" s="57"/>
    </row>
    <row r="111" spans="1:9" s="58" customFormat="1">
      <c r="A111" s="65"/>
      <c r="E111" s="209"/>
      <c r="H111" s="57"/>
      <c r="I111" s="57"/>
    </row>
    <row r="112" spans="1:9" s="58" customFormat="1">
      <c r="A112" s="65"/>
      <c r="E112" s="209"/>
      <c r="H112" s="57"/>
      <c r="I112" s="57"/>
    </row>
    <row r="113" spans="1:9" s="58" customFormat="1">
      <c r="A113" s="65"/>
      <c r="E113" s="209"/>
      <c r="H113" s="57"/>
      <c r="I113" s="57"/>
    </row>
    <row r="114" spans="1:9" s="58" customFormat="1">
      <c r="A114" s="65"/>
      <c r="E114" s="209"/>
      <c r="H114" s="57"/>
      <c r="I114" s="57"/>
    </row>
    <row r="115" spans="1:9" s="58" customFormat="1">
      <c r="A115" s="65"/>
      <c r="E115" s="209"/>
      <c r="H115" s="57"/>
      <c r="I115" s="57"/>
    </row>
    <row r="116" spans="1:9" s="58" customFormat="1">
      <c r="A116" s="65"/>
      <c r="E116" s="209"/>
      <c r="H116" s="57"/>
      <c r="I116" s="57"/>
    </row>
    <row r="117" spans="1:9" s="58" customFormat="1">
      <c r="A117" s="65"/>
      <c r="E117" s="209"/>
      <c r="H117" s="57"/>
      <c r="I117" s="57"/>
    </row>
    <row r="118" spans="1:9" s="58" customFormat="1">
      <c r="A118" s="65"/>
      <c r="E118" s="209"/>
      <c r="H118" s="57"/>
      <c r="I118" s="57"/>
    </row>
    <row r="119" spans="1:9" s="58" customFormat="1">
      <c r="A119" s="65"/>
      <c r="E119" s="209"/>
      <c r="H119" s="57"/>
      <c r="I119" s="57"/>
    </row>
    <row r="120" spans="1:9" s="58" customFormat="1">
      <c r="A120" s="65"/>
      <c r="E120" s="209"/>
      <c r="H120" s="57"/>
      <c r="I120" s="57"/>
    </row>
    <row r="121" spans="1:9" s="58" customFormat="1">
      <c r="A121" s="65"/>
      <c r="E121" s="209"/>
      <c r="H121" s="57"/>
      <c r="I121" s="57"/>
    </row>
    <row r="122" spans="1:9" s="58" customFormat="1">
      <c r="A122" s="65"/>
      <c r="E122" s="209"/>
      <c r="H122" s="57"/>
      <c r="I122" s="57"/>
    </row>
    <row r="123" spans="1:9" s="58" customFormat="1">
      <c r="A123" s="65"/>
      <c r="E123" s="209"/>
      <c r="H123" s="57"/>
      <c r="I123" s="57"/>
    </row>
    <row r="124" spans="1:9" s="58" customFormat="1">
      <c r="A124" s="65"/>
      <c r="E124" s="209"/>
      <c r="H124" s="57"/>
      <c r="I124" s="57"/>
    </row>
    <row r="125" spans="1:9" s="58" customFormat="1">
      <c r="A125" s="65"/>
      <c r="E125" s="209"/>
      <c r="H125" s="57"/>
      <c r="I125" s="57"/>
    </row>
    <row r="126" spans="1:9" s="58" customFormat="1">
      <c r="A126" s="65"/>
      <c r="E126" s="209"/>
      <c r="H126" s="57"/>
      <c r="I126" s="57"/>
    </row>
    <row r="127" spans="1:9" s="58" customFormat="1">
      <c r="A127" s="65"/>
      <c r="E127" s="209"/>
      <c r="H127" s="57"/>
      <c r="I127" s="57"/>
    </row>
    <row r="128" spans="1:9" s="58" customFormat="1">
      <c r="A128" s="65"/>
      <c r="E128" s="209"/>
      <c r="H128" s="57"/>
      <c r="I128" s="57"/>
    </row>
    <row r="129" spans="1:9" s="58" customFormat="1">
      <c r="A129" s="65"/>
      <c r="E129" s="209"/>
      <c r="H129" s="57"/>
      <c r="I129" s="57"/>
    </row>
    <row r="130" spans="1:9" s="58" customFormat="1">
      <c r="A130" s="65"/>
      <c r="E130" s="209"/>
      <c r="H130" s="57"/>
      <c r="I130" s="57"/>
    </row>
    <row r="131" spans="1:9" s="58" customFormat="1">
      <c r="A131" s="65"/>
      <c r="E131" s="209"/>
      <c r="H131" s="57"/>
      <c r="I131" s="57"/>
    </row>
    <row r="132" spans="1:9" s="58" customFormat="1">
      <c r="A132" s="65"/>
      <c r="E132" s="209"/>
      <c r="H132" s="57"/>
      <c r="I132" s="57"/>
    </row>
    <row r="133" spans="1:9" s="58" customFormat="1">
      <c r="A133" s="65"/>
      <c r="E133" s="209"/>
      <c r="H133" s="57"/>
      <c r="I133" s="57"/>
    </row>
    <row r="134" spans="1:9" s="58" customFormat="1">
      <c r="A134" s="65"/>
      <c r="E134" s="209"/>
      <c r="H134" s="57"/>
      <c r="I134" s="57"/>
    </row>
    <row r="135" spans="1:9" s="58" customFormat="1">
      <c r="A135" s="65"/>
      <c r="E135" s="209"/>
      <c r="H135" s="57"/>
      <c r="I135" s="57"/>
    </row>
    <row r="136" spans="1:9" s="58" customFormat="1">
      <c r="A136" s="65"/>
      <c r="E136" s="209"/>
      <c r="H136" s="57"/>
      <c r="I136" s="57"/>
    </row>
    <row r="137" spans="1:9" s="58" customFormat="1">
      <c r="A137" s="65"/>
      <c r="E137" s="209"/>
      <c r="H137" s="57"/>
      <c r="I137" s="57"/>
    </row>
    <row r="138" spans="1:9" s="58" customFormat="1">
      <c r="A138" s="65"/>
      <c r="E138" s="209"/>
      <c r="H138" s="57"/>
      <c r="I138" s="57"/>
    </row>
    <row r="139" spans="1:9" s="58" customFormat="1">
      <c r="A139" s="65"/>
      <c r="E139" s="209"/>
      <c r="H139" s="57"/>
      <c r="I139" s="57"/>
    </row>
    <row r="140" spans="1:9" s="58" customFormat="1">
      <c r="A140" s="65"/>
      <c r="E140" s="209"/>
      <c r="H140" s="57"/>
      <c r="I140" s="57"/>
    </row>
    <row r="141" spans="1:9" s="58" customFormat="1">
      <c r="A141" s="65"/>
      <c r="E141" s="209"/>
      <c r="H141" s="57"/>
      <c r="I141" s="57"/>
    </row>
    <row r="142" spans="1:9" s="58" customFormat="1">
      <c r="A142" s="65"/>
      <c r="E142" s="209"/>
      <c r="H142" s="57"/>
      <c r="I142" s="57"/>
    </row>
    <row r="143" spans="1:9" s="58" customFormat="1">
      <c r="A143" s="65"/>
      <c r="E143" s="209"/>
      <c r="H143" s="57"/>
      <c r="I143" s="57"/>
    </row>
    <row r="144" spans="1:9" s="58" customFormat="1">
      <c r="A144" s="65"/>
      <c r="E144" s="209"/>
      <c r="H144" s="57"/>
      <c r="I144" s="57"/>
    </row>
    <row r="145" spans="1:9" s="58" customFormat="1">
      <c r="A145" s="65"/>
      <c r="E145" s="209"/>
      <c r="H145" s="57"/>
      <c r="I145" s="57"/>
    </row>
    <row r="146" spans="1:9" s="58" customFormat="1">
      <c r="A146" s="65"/>
      <c r="E146" s="209"/>
      <c r="H146" s="57"/>
      <c r="I146" s="57"/>
    </row>
    <row r="147" spans="1:9" s="58" customFormat="1">
      <c r="A147" s="65"/>
      <c r="E147" s="209"/>
      <c r="H147" s="57"/>
      <c r="I147" s="57"/>
    </row>
    <row r="148" spans="1:9" s="58" customFormat="1">
      <c r="A148" s="65"/>
      <c r="E148" s="209"/>
      <c r="H148" s="57"/>
      <c r="I148" s="57"/>
    </row>
    <row r="149" spans="1:9" s="58" customFormat="1">
      <c r="A149" s="65"/>
      <c r="E149" s="209"/>
      <c r="H149" s="57"/>
      <c r="I149" s="57"/>
    </row>
    <row r="150" spans="1:9" s="58" customFormat="1">
      <c r="A150" s="65"/>
      <c r="E150" s="209"/>
      <c r="H150" s="57"/>
      <c r="I150" s="57"/>
    </row>
    <row r="151" spans="1:9" s="58" customFormat="1">
      <c r="A151" s="65"/>
      <c r="E151" s="209"/>
      <c r="H151" s="57"/>
      <c r="I151" s="57"/>
    </row>
    <row r="152" spans="1:9" s="58" customFormat="1">
      <c r="A152" s="65"/>
      <c r="E152" s="209"/>
      <c r="H152" s="57"/>
      <c r="I152" s="57"/>
    </row>
    <row r="153" spans="1:9" s="58" customFormat="1">
      <c r="A153" s="65"/>
      <c r="E153" s="209"/>
      <c r="H153" s="57"/>
      <c r="I153" s="57"/>
    </row>
    <row r="154" spans="1:9" s="58" customFormat="1">
      <c r="A154" s="65"/>
      <c r="E154" s="209"/>
      <c r="H154" s="57"/>
      <c r="I154" s="57"/>
    </row>
    <row r="155" spans="1:9" s="58" customFormat="1">
      <c r="A155" s="65"/>
      <c r="E155" s="209"/>
      <c r="H155" s="57"/>
      <c r="I155" s="57"/>
    </row>
    <row r="156" spans="1:9" s="58" customFormat="1">
      <c r="A156" s="65"/>
      <c r="E156" s="209"/>
      <c r="H156" s="57"/>
      <c r="I156" s="57"/>
    </row>
    <row r="157" spans="1:9" s="58" customFormat="1">
      <c r="A157" s="65"/>
      <c r="E157" s="209"/>
      <c r="H157" s="57"/>
      <c r="I157" s="57"/>
    </row>
    <row r="158" spans="1:9" s="58" customFormat="1">
      <c r="A158" s="65"/>
      <c r="E158" s="209"/>
      <c r="H158" s="57"/>
      <c r="I158" s="57"/>
    </row>
    <row r="159" spans="1:9" s="58" customFormat="1">
      <c r="A159" s="65"/>
      <c r="E159" s="209"/>
      <c r="H159" s="57"/>
      <c r="I159" s="57"/>
    </row>
    <row r="160" spans="1:9" s="58" customFormat="1">
      <c r="A160" s="65"/>
      <c r="E160" s="209"/>
      <c r="H160" s="57"/>
      <c r="I160" s="57"/>
    </row>
    <row r="161" spans="1:9" s="58" customFormat="1">
      <c r="A161" s="65"/>
      <c r="E161" s="209"/>
      <c r="H161" s="57"/>
      <c r="I161" s="57"/>
    </row>
    <row r="162" spans="1:9" s="58" customFormat="1">
      <c r="A162" s="65"/>
      <c r="E162" s="209"/>
      <c r="H162" s="57"/>
      <c r="I162" s="57"/>
    </row>
    <row r="163" spans="1:9" s="58" customFormat="1">
      <c r="A163" s="65"/>
      <c r="E163" s="209"/>
      <c r="H163" s="57"/>
      <c r="I163" s="57"/>
    </row>
    <row r="164" spans="1:9" s="58" customFormat="1">
      <c r="A164" s="65"/>
      <c r="E164" s="209"/>
      <c r="H164" s="57"/>
      <c r="I164" s="57"/>
    </row>
    <row r="165" spans="1:9" s="58" customFormat="1">
      <c r="A165" s="65"/>
      <c r="E165" s="209"/>
      <c r="H165" s="57"/>
      <c r="I165" s="57"/>
    </row>
    <row r="166" spans="1:9" s="58" customFormat="1">
      <c r="A166" s="65"/>
      <c r="E166" s="209"/>
      <c r="H166" s="57"/>
      <c r="I166" s="57"/>
    </row>
    <row r="167" spans="1:9" s="58" customFormat="1">
      <c r="A167" s="65"/>
      <c r="E167" s="209"/>
      <c r="H167" s="57"/>
      <c r="I167" s="57"/>
    </row>
    <row r="168" spans="1:9" s="58" customFormat="1">
      <c r="A168" s="65"/>
      <c r="E168" s="209"/>
      <c r="H168" s="57"/>
      <c r="I168" s="57"/>
    </row>
    <row r="169" spans="1:9" s="58" customFormat="1">
      <c r="A169" s="65"/>
      <c r="E169" s="209"/>
      <c r="H169" s="57"/>
      <c r="I169" s="57"/>
    </row>
    <row r="170" spans="1:9" s="58" customFormat="1">
      <c r="A170" s="65"/>
      <c r="E170" s="209"/>
      <c r="H170" s="57"/>
      <c r="I170" s="57"/>
    </row>
    <row r="171" spans="1:9" s="58" customFormat="1">
      <c r="A171" s="65"/>
      <c r="E171" s="209"/>
      <c r="H171" s="57"/>
      <c r="I171" s="57"/>
    </row>
    <row r="172" spans="1:9" s="58" customFormat="1">
      <c r="A172" s="65"/>
      <c r="E172" s="209"/>
      <c r="H172" s="57"/>
      <c r="I172" s="57"/>
    </row>
    <row r="173" spans="1:9" s="58" customFormat="1">
      <c r="A173" s="65"/>
      <c r="E173" s="209"/>
      <c r="H173" s="57"/>
      <c r="I173" s="57"/>
    </row>
    <row r="174" spans="1:9" s="58" customFormat="1">
      <c r="A174" s="65"/>
      <c r="E174" s="209"/>
      <c r="H174" s="57"/>
      <c r="I174" s="57"/>
    </row>
    <row r="175" spans="1:9" s="58" customFormat="1">
      <c r="A175" s="65"/>
      <c r="E175" s="209"/>
      <c r="H175" s="57"/>
      <c r="I175" s="57"/>
    </row>
    <row r="176" spans="1:9" s="58" customFormat="1">
      <c r="A176" s="65"/>
      <c r="E176" s="209"/>
      <c r="H176" s="57"/>
      <c r="I176" s="57"/>
    </row>
    <row r="177" spans="1:9" s="58" customFormat="1">
      <c r="A177" s="65"/>
      <c r="E177" s="209"/>
      <c r="H177" s="57"/>
      <c r="I177" s="57"/>
    </row>
    <row r="178" spans="1:9" s="58" customFormat="1">
      <c r="A178" s="65"/>
      <c r="E178" s="209"/>
      <c r="H178" s="57"/>
      <c r="I178" s="57"/>
    </row>
    <row r="179" spans="1:9" s="58" customFormat="1">
      <c r="A179" s="65"/>
      <c r="E179" s="209"/>
      <c r="H179" s="57"/>
      <c r="I179" s="57"/>
    </row>
    <row r="180" spans="1:9" s="58" customFormat="1">
      <c r="A180" s="65"/>
      <c r="E180" s="209"/>
      <c r="H180" s="57"/>
      <c r="I180" s="57"/>
    </row>
    <row r="181" spans="1:9" s="58" customFormat="1">
      <c r="A181" s="65"/>
      <c r="E181" s="209"/>
      <c r="H181" s="57"/>
      <c r="I181" s="57"/>
    </row>
    <row r="182" spans="1:9" s="58" customFormat="1">
      <c r="A182" s="65"/>
      <c r="E182" s="209"/>
      <c r="H182" s="57"/>
      <c r="I182" s="57"/>
    </row>
    <row r="183" spans="1:9" s="58" customFormat="1">
      <c r="A183" s="65"/>
      <c r="E183" s="209"/>
      <c r="H183" s="57"/>
      <c r="I183" s="57"/>
    </row>
    <row r="184" spans="1:9" s="58" customFormat="1">
      <c r="A184" s="65"/>
      <c r="E184" s="209"/>
      <c r="H184" s="57"/>
      <c r="I184" s="57"/>
    </row>
    <row r="185" spans="1:9" s="58" customFormat="1">
      <c r="A185" s="65"/>
      <c r="E185" s="209"/>
      <c r="H185" s="57"/>
      <c r="I185" s="57"/>
    </row>
    <row r="186" spans="1:9" s="58" customFormat="1">
      <c r="A186" s="65"/>
      <c r="E186" s="209"/>
      <c r="H186" s="57"/>
      <c r="I186" s="57"/>
    </row>
    <row r="187" spans="1:9" s="58" customFormat="1">
      <c r="A187" s="65"/>
      <c r="E187" s="209"/>
      <c r="H187" s="57"/>
      <c r="I187" s="57"/>
    </row>
    <row r="188" spans="1:9" s="58" customFormat="1">
      <c r="A188" s="65"/>
      <c r="E188" s="209"/>
      <c r="H188" s="57"/>
      <c r="I188" s="57"/>
    </row>
    <row r="189" spans="1:9" s="58" customFormat="1">
      <c r="A189" s="65"/>
      <c r="E189" s="209"/>
      <c r="H189" s="57"/>
      <c r="I189" s="57"/>
    </row>
  </sheetData>
  <mergeCells count="13">
    <mergeCell ref="A3:G3"/>
    <mergeCell ref="A4:A5"/>
    <mergeCell ref="B4:B5"/>
    <mergeCell ref="D4:G4"/>
    <mergeCell ref="C4:C5"/>
    <mergeCell ref="C44:D44"/>
    <mergeCell ref="F44:G44"/>
    <mergeCell ref="F43:G43"/>
    <mergeCell ref="F40:G40"/>
    <mergeCell ref="A7:G7"/>
    <mergeCell ref="A19:G19"/>
    <mergeCell ref="C41:D41"/>
    <mergeCell ref="F41:G41"/>
  </mergeCells>
  <phoneticPr fontId="3" type="noConversion"/>
  <pageMargins left="0.25" right="0.25" top="0.75" bottom="0.75" header="0.3" footer="0.3"/>
  <pageSetup scale="57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I78"/>
  <sheetViews>
    <sheetView topLeftCell="A63" zoomScale="75" zoomScaleNormal="75" zoomScaleSheetLayoutView="75" workbookViewId="0">
      <selection activeCell="H33" sqref="H33"/>
    </sheetView>
  </sheetViews>
  <sheetFormatPr defaultRowHeight="18.75" outlineLevelRow="1"/>
  <cols>
    <col min="1" max="1" width="60.140625" style="2" customWidth="1"/>
    <col min="2" max="2" width="12" style="2" customWidth="1"/>
    <col min="3" max="3" width="18.85546875" style="2" customWidth="1"/>
    <col min="4" max="4" width="11" style="2" customWidth="1"/>
    <col min="5" max="5" width="10.7109375" style="2" customWidth="1"/>
    <col min="6" max="6" width="16" style="2" customWidth="1"/>
    <col min="7" max="7" width="29.5703125" style="2" bestFit="1" customWidth="1"/>
    <col min="8" max="16384" width="9.140625" style="2"/>
  </cols>
  <sheetData>
    <row r="1" spans="1:9" hidden="1" outlineLevel="1">
      <c r="G1" s="13" t="s">
        <v>238</v>
      </c>
    </row>
    <row r="2" spans="1:9" hidden="1" outlineLevel="1">
      <c r="G2" s="13" t="s">
        <v>224</v>
      </c>
    </row>
    <row r="3" spans="1:9" collapsed="1">
      <c r="A3" s="330" t="s">
        <v>376</v>
      </c>
      <c r="B3" s="330"/>
      <c r="C3" s="330"/>
      <c r="D3" s="330"/>
      <c r="E3" s="330"/>
      <c r="F3" s="330"/>
      <c r="G3" s="330"/>
    </row>
    <row r="4" spans="1:9">
      <c r="A4" s="12"/>
      <c r="B4" s="12"/>
      <c r="C4" s="12"/>
      <c r="D4" s="12"/>
      <c r="E4" s="12"/>
      <c r="F4" s="12"/>
      <c r="G4" s="12"/>
    </row>
    <row r="5" spans="1:9" ht="39" customHeight="1">
      <c r="A5" s="331" t="s">
        <v>284</v>
      </c>
      <c r="B5" s="332" t="s">
        <v>0</v>
      </c>
      <c r="C5" s="315" t="s">
        <v>355</v>
      </c>
      <c r="D5" s="333" t="s">
        <v>353</v>
      </c>
      <c r="E5" s="333"/>
      <c r="F5" s="333"/>
      <c r="G5" s="333"/>
    </row>
    <row r="6" spans="1:9" ht="38.25" customHeight="1">
      <c r="A6" s="331"/>
      <c r="B6" s="332"/>
      <c r="C6" s="316"/>
      <c r="D6" s="5" t="s">
        <v>262</v>
      </c>
      <c r="E6" s="5" t="s">
        <v>245</v>
      </c>
      <c r="F6" s="18" t="s">
        <v>272</v>
      </c>
      <c r="G6" s="18" t="s">
        <v>273</v>
      </c>
    </row>
    <row r="7" spans="1:9">
      <c r="A7" s="5">
        <v>1</v>
      </c>
      <c r="B7" s="9">
        <v>2</v>
      </c>
      <c r="C7" s="5">
        <v>3</v>
      </c>
      <c r="D7" s="5">
        <v>4</v>
      </c>
      <c r="E7" s="9">
        <v>5</v>
      </c>
      <c r="F7" s="5">
        <v>6</v>
      </c>
      <c r="G7" s="9">
        <v>7</v>
      </c>
    </row>
    <row r="8" spans="1:9" s="17" customFormat="1">
      <c r="A8" s="327" t="s">
        <v>156</v>
      </c>
      <c r="B8" s="328"/>
      <c r="C8" s="328"/>
      <c r="D8" s="328"/>
      <c r="E8" s="328"/>
      <c r="F8" s="328"/>
      <c r="G8" s="329"/>
    </row>
    <row r="9" spans="1:9" ht="37.5">
      <c r="A9" s="15" t="s">
        <v>175</v>
      </c>
      <c r="B9" s="7">
        <v>1170</v>
      </c>
      <c r="C9" s="174">
        <f>'1. Фін результат'!C108</f>
        <v>0</v>
      </c>
      <c r="D9" s="174">
        <f>'1. Фін результат'!D108</f>
        <v>-665</v>
      </c>
      <c r="E9" s="174">
        <f>'1. Фін результат'!E108</f>
        <v>-184</v>
      </c>
      <c r="F9" s="24">
        <f>E9-D9</f>
        <v>481</v>
      </c>
      <c r="G9" s="25"/>
    </row>
    <row r="10" spans="1:9">
      <c r="A10" s="15" t="s">
        <v>176</v>
      </c>
      <c r="B10" s="10"/>
      <c r="C10" s="156"/>
      <c r="D10" s="156"/>
      <c r="E10" s="156"/>
      <c r="F10" s="24">
        <f t="shared" ref="F10:F21" si="0">E10-D10</f>
        <v>0</v>
      </c>
      <c r="G10" s="25"/>
    </row>
    <row r="11" spans="1:9">
      <c r="A11" s="15" t="s">
        <v>179</v>
      </c>
      <c r="B11" s="4">
        <v>3000</v>
      </c>
      <c r="C11" s="156">
        <f>'1. Фін результат'!C134</f>
        <v>151</v>
      </c>
      <c r="D11" s="156">
        <f>'1. Фін результат'!D134</f>
        <v>665</v>
      </c>
      <c r="E11" s="156">
        <f>SUM('1. Фін результат'!E134)</f>
        <v>185</v>
      </c>
      <c r="F11" s="24">
        <f t="shared" si="0"/>
        <v>-480</v>
      </c>
      <c r="G11" s="25">
        <f>E11*100/D11</f>
        <v>27.819548872180452</v>
      </c>
      <c r="I11" s="223"/>
    </row>
    <row r="12" spans="1:9">
      <c r="A12" s="15" t="s">
        <v>180</v>
      </c>
      <c r="B12" s="4">
        <v>3010</v>
      </c>
      <c r="C12" s="156"/>
      <c r="D12" s="156"/>
      <c r="E12" s="156"/>
      <c r="F12" s="24"/>
      <c r="G12" s="25"/>
    </row>
    <row r="13" spans="1:9" ht="37.5">
      <c r="A13" s="15" t="s">
        <v>181</v>
      </c>
      <c r="B13" s="4">
        <v>3020</v>
      </c>
      <c r="C13" s="156"/>
      <c r="D13" s="156"/>
      <c r="E13" s="156"/>
      <c r="F13" s="24">
        <f t="shared" si="0"/>
        <v>0</v>
      </c>
      <c r="G13" s="25"/>
    </row>
    <row r="14" spans="1:9" ht="37.5">
      <c r="A14" s="15" t="s">
        <v>182</v>
      </c>
      <c r="B14" s="4">
        <v>3030</v>
      </c>
      <c r="C14" s="23">
        <f>C15</f>
        <v>332</v>
      </c>
      <c r="D14" s="156"/>
      <c r="E14" s="156">
        <f>E15</f>
        <v>0</v>
      </c>
      <c r="F14" s="24">
        <f t="shared" si="0"/>
        <v>0</v>
      </c>
      <c r="G14" s="25"/>
    </row>
    <row r="15" spans="1:9">
      <c r="A15" s="221" t="s">
        <v>502</v>
      </c>
      <c r="B15" s="222" t="s">
        <v>482</v>
      </c>
      <c r="C15" s="23">
        <f>483-C11</f>
        <v>332</v>
      </c>
      <c r="D15" s="156"/>
      <c r="E15" s="156"/>
      <c r="F15" s="24"/>
      <c r="G15" s="25"/>
    </row>
    <row r="16" spans="1:9" ht="37.5">
      <c r="A16" s="19" t="s">
        <v>253</v>
      </c>
      <c r="B16" s="4">
        <v>3040</v>
      </c>
      <c r="C16" s="23">
        <f>SUM(C9:C14)</f>
        <v>483</v>
      </c>
      <c r="D16" s="156">
        <f>SUM(D9:D14)</f>
        <v>0</v>
      </c>
      <c r="E16" s="156">
        <f>SUM(E9:E14)</f>
        <v>1</v>
      </c>
      <c r="F16" s="24">
        <f t="shared" si="0"/>
        <v>1</v>
      </c>
      <c r="G16" s="25" t="e">
        <f>E16*100/D16</f>
        <v>#DIV/0!</v>
      </c>
    </row>
    <row r="17" spans="1:7" ht="37.5">
      <c r="A17" s="15" t="s">
        <v>183</v>
      </c>
      <c r="B17" s="4">
        <v>3050</v>
      </c>
      <c r="C17" s="23">
        <v>-543</v>
      </c>
      <c r="D17" s="156"/>
      <c r="E17" s="156">
        <v>-1</v>
      </c>
      <c r="F17" s="24">
        <f t="shared" si="0"/>
        <v>-1</v>
      </c>
      <c r="G17" s="25"/>
    </row>
    <row r="18" spans="1:7" ht="37.5">
      <c r="A18" s="15" t="s">
        <v>184</v>
      </c>
      <c r="B18" s="4">
        <v>3060</v>
      </c>
      <c r="C18" s="23">
        <v>782</v>
      </c>
      <c r="D18" s="156"/>
      <c r="E18" s="156">
        <v>0</v>
      </c>
      <c r="F18" s="24">
        <f t="shared" si="0"/>
        <v>0</v>
      </c>
      <c r="G18" s="25" t="e">
        <f>E18*100/D18</f>
        <v>#DIV/0!</v>
      </c>
    </row>
    <row r="19" spans="1:7">
      <c r="A19" s="19" t="s">
        <v>177</v>
      </c>
      <c r="B19" s="4">
        <v>3070</v>
      </c>
      <c r="C19" s="156">
        <f>C16+C17+C18</f>
        <v>722</v>
      </c>
      <c r="D19" s="156">
        <f>D16+D17+D18</f>
        <v>0</v>
      </c>
      <c r="E19" s="156">
        <f>E9+E11+E12+E18+E17</f>
        <v>0</v>
      </c>
      <c r="F19" s="24">
        <f t="shared" si="0"/>
        <v>0</v>
      </c>
      <c r="G19" s="25" t="e">
        <f>E19*100/D19</f>
        <v>#DIV/0!</v>
      </c>
    </row>
    <row r="20" spans="1:7">
      <c r="A20" s="15" t="s">
        <v>178</v>
      </c>
      <c r="B20" s="4">
        <v>3080</v>
      </c>
      <c r="C20" s="156"/>
      <c r="D20" s="156">
        <f>'1. Фін результат'!D109</f>
        <v>0</v>
      </c>
      <c r="E20" s="156">
        <v>0</v>
      </c>
      <c r="F20" s="24">
        <f t="shared" si="0"/>
        <v>0</v>
      </c>
      <c r="G20" s="25"/>
    </row>
    <row r="21" spans="1:7" ht="37.5">
      <c r="A21" s="8" t="s">
        <v>155</v>
      </c>
      <c r="B21" s="4">
        <v>3090</v>
      </c>
      <c r="C21" s="156">
        <f>C19-C20</f>
        <v>722</v>
      </c>
      <c r="D21" s="156">
        <f>D19-D20</f>
        <v>0</v>
      </c>
      <c r="E21" s="156">
        <f>E19-E20</f>
        <v>0</v>
      </c>
      <c r="F21" s="24">
        <f t="shared" si="0"/>
        <v>0</v>
      </c>
      <c r="G21" s="25" t="e">
        <f>E21*100/D21</f>
        <v>#DIV/0!</v>
      </c>
    </row>
    <row r="22" spans="1:7">
      <c r="A22" s="327" t="s">
        <v>157</v>
      </c>
      <c r="B22" s="328"/>
      <c r="C22" s="328"/>
      <c r="D22" s="328"/>
      <c r="E22" s="328"/>
      <c r="F22" s="328"/>
      <c r="G22" s="329"/>
    </row>
    <row r="23" spans="1:7">
      <c r="A23" s="19" t="s">
        <v>285</v>
      </c>
      <c r="B23" s="7"/>
      <c r="C23" s="24"/>
      <c r="D23" s="24"/>
      <c r="E23" s="24"/>
      <c r="F23" s="24"/>
      <c r="G23" s="25"/>
    </row>
    <row r="24" spans="1:7">
      <c r="A24" s="6" t="s">
        <v>32</v>
      </c>
      <c r="B24" s="7">
        <v>3200</v>
      </c>
      <c r="C24" s="24"/>
      <c r="D24" s="24"/>
      <c r="E24" s="24"/>
      <c r="F24" s="24"/>
      <c r="G24" s="25"/>
    </row>
    <row r="25" spans="1:7">
      <c r="A25" s="6" t="s">
        <v>33</v>
      </c>
      <c r="B25" s="7">
        <v>3210</v>
      </c>
      <c r="C25" s="24"/>
      <c r="D25" s="24"/>
      <c r="E25" s="24"/>
      <c r="F25" s="24"/>
      <c r="G25" s="25"/>
    </row>
    <row r="26" spans="1:7">
      <c r="A26" s="6" t="s">
        <v>52</v>
      </c>
      <c r="B26" s="7">
        <v>3220</v>
      </c>
      <c r="C26" s="24"/>
      <c r="D26" s="24"/>
      <c r="E26" s="24"/>
      <c r="F26" s="24"/>
      <c r="G26" s="25"/>
    </row>
    <row r="27" spans="1:7">
      <c r="A27" s="15" t="s">
        <v>161</v>
      </c>
      <c r="B27" s="7"/>
      <c r="C27" s="24"/>
      <c r="D27" s="24"/>
      <c r="E27" s="24"/>
      <c r="F27" s="24"/>
      <c r="G27" s="25"/>
    </row>
    <row r="28" spans="1:7">
      <c r="A28" s="6" t="s">
        <v>162</v>
      </c>
      <c r="B28" s="7">
        <v>3230</v>
      </c>
      <c r="C28" s="24"/>
      <c r="D28" s="24"/>
      <c r="E28" s="24"/>
      <c r="F28" s="24"/>
      <c r="G28" s="25"/>
    </row>
    <row r="29" spans="1:7">
      <c r="A29" s="6" t="s">
        <v>163</v>
      </c>
      <c r="B29" s="7">
        <v>3240</v>
      </c>
      <c r="C29" s="24"/>
      <c r="D29" s="24"/>
      <c r="E29" s="24"/>
      <c r="F29" s="24"/>
      <c r="G29" s="25"/>
    </row>
    <row r="30" spans="1:7">
      <c r="A30" s="15" t="s">
        <v>164</v>
      </c>
      <c r="B30" s="7">
        <v>3250</v>
      </c>
      <c r="C30" s="24"/>
      <c r="D30" s="24"/>
      <c r="E30" s="24"/>
      <c r="F30" s="24"/>
      <c r="G30" s="25"/>
    </row>
    <row r="31" spans="1:7">
      <c r="A31" s="6" t="s">
        <v>116</v>
      </c>
      <c r="B31" s="7">
        <v>3260</v>
      </c>
      <c r="C31" s="24"/>
      <c r="D31" s="24"/>
      <c r="E31" s="24"/>
      <c r="F31" s="24"/>
      <c r="G31" s="25"/>
    </row>
    <row r="32" spans="1:7">
      <c r="A32" s="19" t="s">
        <v>286</v>
      </c>
      <c r="B32" s="7"/>
      <c r="C32" s="24"/>
      <c r="D32" s="24"/>
      <c r="E32" s="24"/>
      <c r="F32" s="24"/>
      <c r="G32" s="25"/>
    </row>
    <row r="33" spans="1:8" ht="37.5">
      <c r="A33" s="6" t="s">
        <v>117</v>
      </c>
      <c r="B33" s="7">
        <v>3270</v>
      </c>
      <c r="C33" s="24">
        <v>46</v>
      </c>
      <c r="D33" s="174"/>
      <c r="E33" s="174"/>
      <c r="F33" s="24">
        <f t="shared" ref="F33:F39" si="1">E33-D33</f>
        <v>0</v>
      </c>
      <c r="G33" s="25"/>
    </row>
    <row r="34" spans="1:8">
      <c r="A34" s="6" t="s">
        <v>118</v>
      </c>
      <c r="B34" s="7">
        <v>3280</v>
      </c>
      <c r="C34" s="24"/>
      <c r="D34" s="174"/>
      <c r="E34" s="174"/>
      <c r="F34" s="24">
        <f t="shared" si="1"/>
        <v>0</v>
      </c>
      <c r="G34" s="25"/>
    </row>
    <row r="35" spans="1:8" ht="37.5">
      <c r="A35" s="6" t="s">
        <v>119</v>
      </c>
      <c r="B35" s="7">
        <v>3290</v>
      </c>
      <c r="C35" s="24"/>
      <c r="D35" s="174"/>
      <c r="E35" s="174"/>
      <c r="F35" s="24">
        <f t="shared" si="1"/>
        <v>0</v>
      </c>
      <c r="G35" s="25"/>
    </row>
    <row r="36" spans="1:8">
      <c r="A36" s="6" t="s">
        <v>53</v>
      </c>
      <c r="B36" s="7">
        <v>3300</v>
      </c>
      <c r="C36" s="24"/>
      <c r="D36" s="174"/>
      <c r="E36" s="174"/>
      <c r="F36" s="24">
        <f t="shared" si="1"/>
        <v>0</v>
      </c>
      <c r="G36" s="25"/>
    </row>
    <row r="37" spans="1:8">
      <c r="A37" s="6" t="s">
        <v>111</v>
      </c>
      <c r="B37" s="7">
        <v>3310</v>
      </c>
      <c r="C37" s="24"/>
      <c r="D37" s="174"/>
      <c r="E37" s="174"/>
      <c r="F37" s="24">
        <f t="shared" si="1"/>
        <v>0</v>
      </c>
      <c r="G37" s="25"/>
    </row>
    <row r="38" spans="1:8" ht="75">
      <c r="A38" s="6" t="s">
        <v>463</v>
      </c>
      <c r="B38" s="7" t="s">
        <v>414</v>
      </c>
      <c r="C38" s="24"/>
      <c r="D38" s="174"/>
      <c r="E38" s="174"/>
      <c r="F38" s="24">
        <f t="shared" si="1"/>
        <v>0</v>
      </c>
      <c r="G38" s="25"/>
    </row>
    <row r="39" spans="1:8" ht="37.5">
      <c r="A39" s="19" t="s">
        <v>158</v>
      </c>
      <c r="B39" s="7">
        <v>3320</v>
      </c>
      <c r="C39" s="174">
        <f>C24-C33</f>
        <v>-46</v>
      </c>
      <c r="D39" s="174"/>
      <c r="E39" s="174">
        <f>-(E37+E33)</f>
        <v>0</v>
      </c>
      <c r="F39" s="24">
        <f t="shared" si="1"/>
        <v>0</v>
      </c>
      <c r="G39" s="25"/>
      <c r="H39" s="173"/>
    </row>
    <row r="40" spans="1:8">
      <c r="A40" s="327" t="s">
        <v>159</v>
      </c>
      <c r="B40" s="328"/>
      <c r="C40" s="328"/>
      <c r="D40" s="328"/>
      <c r="E40" s="328"/>
      <c r="F40" s="328"/>
      <c r="G40" s="329"/>
    </row>
    <row r="41" spans="1:8">
      <c r="A41" s="19" t="s">
        <v>285</v>
      </c>
      <c r="B41" s="7"/>
      <c r="C41" s="24"/>
      <c r="D41" s="24"/>
      <c r="E41" s="24"/>
      <c r="F41" s="24"/>
      <c r="G41" s="25"/>
    </row>
    <row r="42" spans="1:8">
      <c r="A42" s="15" t="s">
        <v>165</v>
      </c>
      <c r="B42" s="7">
        <v>3400</v>
      </c>
      <c r="C42" s="24"/>
      <c r="D42" s="24"/>
      <c r="E42" s="24"/>
      <c r="F42" s="24"/>
      <c r="G42" s="25"/>
    </row>
    <row r="43" spans="1:8" ht="37.5">
      <c r="A43" s="6" t="s">
        <v>89</v>
      </c>
      <c r="B43" s="10"/>
      <c r="C43" s="28"/>
      <c r="D43" s="28"/>
      <c r="E43" s="28"/>
      <c r="F43" s="28"/>
      <c r="G43" s="10"/>
    </row>
    <row r="44" spans="1:8">
      <c r="A44" s="6" t="s">
        <v>88</v>
      </c>
      <c r="B44" s="7">
        <v>3410</v>
      </c>
      <c r="C44" s="24"/>
      <c r="D44" s="24"/>
      <c r="E44" s="24"/>
      <c r="F44" s="24"/>
      <c r="G44" s="25"/>
    </row>
    <row r="45" spans="1:8">
      <c r="A45" s="6" t="s">
        <v>93</v>
      </c>
      <c r="B45" s="4">
        <v>3420</v>
      </c>
      <c r="C45" s="23"/>
      <c r="D45" s="23"/>
      <c r="E45" s="23"/>
      <c r="F45" s="23"/>
      <c r="G45" s="22"/>
    </row>
    <row r="46" spans="1:8">
      <c r="A46" s="6" t="s">
        <v>120</v>
      </c>
      <c r="B46" s="7">
        <v>3430</v>
      </c>
      <c r="C46" s="24"/>
      <c r="D46" s="24"/>
      <c r="E46" s="24"/>
      <c r="F46" s="24"/>
      <c r="G46" s="25"/>
    </row>
    <row r="47" spans="1:8" ht="37.5">
      <c r="A47" s="6" t="s">
        <v>91</v>
      </c>
      <c r="B47" s="7"/>
      <c r="C47" s="24"/>
      <c r="D47" s="24"/>
      <c r="E47" s="24"/>
      <c r="F47" s="24"/>
      <c r="G47" s="25"/>
    </row>
    <row r="48" spans="1:8">
      <c r="A48" s="6" t="s">
        <v>88</v>
      </c>
      <c r="B48" s="4">
        <v>3440</v>
      </c>
      <c r="C48" s="23"/>
      <c r="D48" s="23"/>
      <c r="E48" s="23"/>
      <c r="F48" s="23"/>
      <c r="G48" s="22"/>
    </row>
    <row r="49" spans="1:7">
      <c r="A49" s="6" t="s">
        <v>93</v>
      </c>
      <c r="B49" s="4">
        <v>3450</v>
      </c>
      <c r="C49" s="23"/>
      <c r="D49" s="23"/>
      <c r="E49" s="23"/>
      <c r="F49" s="23"/>
      <c r="G49" s="22"/>
    </row>
    <row r="50" spans="1:7">
      <c r="A50" s="6" t="s">
        <v>120</v>
      </c>
      <c r="B50" s="4">
        <v>3460</v>
      </c>
      <c r="C50" s="23"/>
      <c r="D50" s="23"/>
      <c r="E50" s="23"/>
      <c r="F50" s="23"/>
      <c r="G50" s="22"/>
    </row>
    <row r="51" spans="1:7">
      <c r="A51" s="6" t="s">
        <v>115</v>
      </c>
      <c r="B51" s="4">
        <v>3470</v>
      </c>
      <c r="C51" s="23"/>
      <c r="D51" s="23"/>
      <c r="E51" s="23"/>
      <c r="F51" s="23"/>
      <c r="G51" s="22"/>
    </row>
    <row r="52" spans="1:7">
      <c r="A52" s="6" t="s">
        <v>116</v>
      </c>
      <c r="B52" s="4">
        <v>3480</v>
      </c>
      <c r="C52" s="23"/>
      <c r="D52" s="23"/>
      <c r="E52" s="23"/>
      <c r="F52" s="23">
        <f>F53</f>
        <v>0</v>
      </c>
      <c r="G52" s="23" t="e">
        <f>G53</f>
        <v>#DIV/0!</v>
      </c>
    </row>
    <row r="53" spans="1:7" ht="37.5">
      <c r="A53" s="6" t="s">
        <v>412</v>
      </c>
      <c r="B53" s="4" t="s">
        <v>411</v>
      </c>
      <c r="C53" s="23"/>
      <c r="D53" s="23"/>
      <c r="E53" s="23"/>
      <c r="F53" s="24">
        <f>E53-D53</f>
        <v>0</v>
      </c>
      <c r="G53" s="25" t="e">
        <f>E53*100/D53</f>
        <v>#DIV/0!</v>
      </c>
    </row>
    <row r="54" spans="1:7">
      <c r="A54" s="19" t="s">
        <v>286</v>
      </c>
      <c r="B54" s="7"/>
      <c r="C54" s="24"/>
      <c r="D54" s="24"/>
      <c r="E54" s="24"/>
      <c r="F54" s="24"/>
      <c r="G54" s="25"/>
    </row>
    <row r="55" spans="1:7" ht="40.5">
      <c r="A55" s="43" t="s">
        <v>360</v>
      </c>
      <c r="B55" s="7">
        <v>3490</v>
      </c>
      <c r="C55" s="24"/>
      <c r="D55" s="174"/>
      <c r="E55" s="24">
        <v>0</v>
      </c>
      <c r="F55" s="24">
        <f>E55-D55</f>
        <v>0</v>
      </c>
      <c r="G55" s="25" t="e">
        <f>E55*100/D55</f>
        <v>#DIV/0!</v>
      </c>
    </row>
    <row r="56" spans="1:7" ht="93.75">
      <c r="A56" s="6" t="s">
        <v>361</v>
      </c>
      <c r="B56" s="7">
        <v>3500</v>
      </c>
      <c r="C56" s="24"/>
      <c r="D56" s="174"/>
      <c r="E56" s="24">
        <v>0</v>
      </c>
      <c r="F56" s="24">
        <f>E56-D56</f>
        <v>0</v>
      </c>
      <c r="G56" s="25" t="e">
        <f>E56*100/D56</f>
        <v>#DIV/0!</v>
      </c>
    </row>
    <row r="57" spans="1:7" ht="37.5">
      <c r="A57" s="6" t="s">
        <v>92</v>
      </c>
      <c r="B57" s="7"/>
      <c r="C57" s="24"/>
      <c r="D57" s="24"/>
      <c r="E57" s="24"/>
      <c r="F57" s="24"/>
      <c r="G57" s="25"/>
    </row>
    <row r="58" spans="1:7">
      <c r="A58" s="6" t="s">
        <v>88</v>
      </c>
      <c r="B58" s="4">
        <v>3510</v>
      </c>
      <c r="C58" s="23"/>
      <c r="D58" s="23"/>
      <c r="E58" s="23"/>
      <c r="F58" s="23"/>
      <c r="G58" s="22"/>
    </row>
    <row r="59" spans="1:7">
      <c r="A59" s="6" t="s">
        <v>93</v>
      </c>
      <c r="B59" s="4">
        <v>3520</v>
      </c>
      <c r="C59" s="23"/>
      <c r="D59" s="23"/>
      <c r="E59" s="23"/>
      <c r="F59" s="23"/>
      <c r="G59" s="22"/>
    </row>
    <row r="60" spans="1:7">
      <c r="A60" s="6" t="s">
        <v>120</v>
      </c>
      <c r="B60" s="4">
        <v>3530</v>
      </c>
      <c r="C60" s="23"/>
      <c r="D60" s="23"/>
      <c r="E60" s="23"/>
      <c r="F60" s="23"/>
      <c r="G60" s="22"/>
    </row>
    <row r="61" spans="1:7" ht="37.5">
      <c r="A61" s="6" t="s">
        <v>90</v>
      </c>
      <c r="B61" s="7"/>
      <c r="C61" s="24"/>
      <c r="D61" s="24"/>
      <c r="E61" s="24"/>
      <c r="F61" s="24"/>
      <c r="G61" s="25"/>
    </row>
    <row r="62" spans="1:7">
      <c r="A62" s="6" t="s">
        <v>88</v>
      </c>
      <c r="B62" s="4">
        <v>3540</v>
      </c>
      <c r="C62" s="23"/>
      <c r="D62" s="23"/>
      <c r="E62" s="23"/>
      <c r="F62" s="23"/>
      <c r="G62" s="22"/>
    </row>
    <row r="63" spans="1:7">
      <c r="A63" s="6" t="s">
        <v>93</v>
      </c>
      <c r="B63" s="4">
        <v>3550</v>
      </c>
      <c r="C63" s="23"/>
      <c r="D63" s="23"/>
      <c r="E63" s="23"/>
      <c r="F63" s="23"/>
      <c r="G63" s="22"/>
    </row>
    <row r="64" spans="1:7">
      <c r="A64" s="6" t="s">
        <v>120</v>
      </c>
      <c r="B64" s="4">
        <v>3560</v>
      </c>
      <c r="C64" s="23"/>
      <c r="D64" s="23"/>
      <c r="E64" s="23"/>
      <c r="F64" s="23"/>
      <c r="G64" s="22"/>
    </row>
    <row r="65" spans="1:8">
      <c r="A65" s="6" t="s">
        <v>478</v>
      </c>
      <c r="B65" s="4">
        <v>3570</v>
      </c>
      <c r="C65" s="23"/>
      <c r="D65" s="23"/>
      <c r="E65" s="23"/>
      <c r="F65" s="23"/>
      <c r="G65" s="22"/>
    </row>
    <row r="66" spans="1:8">
      <c r="A66" s="19" t="s">
        <v>160</v>
      </c>
      <c r="B66" s="4">
        <v>3580</v>
      </c>
      <c r="C66" s="23"/>
      <c r="D66" s="23">
        <f>D52-(D55+D56)-D65</f>
        <v>0</v>
      </c>
      <c r="E66" s="23">
        <f>E52-(E55+E56)-E65</f>
        <v>0</v>
      </c>
      <c r="F66" s="23">
        <f>E66-D66</f>
        <v>0</v>
      </c>
      <c r="G66" s="22" t="e">
        <f>E66*100/D66</f>
        <v>#DIV/0!</v>
      </c>
    </row>
    <row r="67" spans="1:8" s="11" customFormat="1">
      <c r="A67" s="6" t="s">
        <v>318</v>
      </c>
      <c r="B67" s="4"/>
      <c r="C67" s="23"/>
      <c r="D67" s="23"/>
      <c r="E67" s="23"/>
      <c r="F67" s="23"/>
      <c r="G67" s="22"/>
    </row>
    <row r="68" spans="1:8" s="11" customFormat="1">
      <c r="A68" s="8" t="s">
        <v>34</v>
      </c>
      <c r="B68" s="4">
        <v>3600</v>
      </c>
      <c r="C68" s="156">
        <v>1530</v>
      </c>
      <c r="D68" s="156">
        <v>823</v>
      </c>
      <c r="E68" s="156">
        <v>678</v>
      </c>
      <c r="F68" s="23">
        <f>E68-D68</f>
        <v>-145</v>
      </c>
      <c r="G68" s="22">
        <f>E68*100/D68</f>
        <v>82.381530984204133</v>
      </c>
    </row>
    <row r="69" spans="1:8" s="11" customFormat="1">
      <c r="A69" s="21" t="s">
        <v>287</v>
      </c>
      <c r="B69" s="4">
        <v>3610</v>
      </c>
      <c r="C69" s="156"/>
      <c r="D69" s="156"/>
      <c r="E69" s="156"/>
      <c r="F69" s="23">
        <f>E69-D69</f>
        <v>0</v>
      </c>
      <c r="G69" s="22"/>
    </row>
    <row r="70" spans="1:8" s="11" customFormat="1">
      <c r="A70" s="8" t="s">
        <v>54</v>
      </c>
      <c r="B70" s="4">
        <v>3620</v>
      </c>
      <c r="C70" s="156">
        <f>C68+C21+C39+C66+C32</f>
        <v>2206</v>
      </c>
      <c r="D70" s="156">
        <f>D68+D21+D39+D66</f>
        <v>823</v>
      </c>
      <c r="E70" s="156">
        <f>E68+E21+E39+E66+E15</f>
        <v>678</v>
      </c>
      <c r="F70" s="23">
        <f>E70-D70</f>
        <v>-145</v>
      </c>
      <c r="G70" s="22">
        <f>E70*100/D70</f>
        <v>82.381530984204133</v>
      </c>
    </row>
    <row r="71" spans="1:8" s="11" customFormat="1">
      <c r="A71" s="8" t="s">
        <v>35</v>
      </c>
      <c r="B71" s="4">
        <v>3630</v>
      </c>
      <c r="C71" s="23">
        <f>C70-C68</f>
        <v>676</v>
      </c>
      <c r="D71" s="23">
        <f>D70-D68</f>
        <v>0</v>
      </c>
      <c r="E71" s="23">
        <f>E70-E68</f>
        <v>0</v>
      </c>
      <c r="F71" s="23">
        <f>E71-D71</f>
        <v>0</v>
      </c>
      <c r="G71" s="22" t="e">
        <f>E71*100/D71</f>
        <v>#DIV/0!</v>
      </c>
    </row>
    <row r="72" spans="1:8" s="11" customFormat="1">
      <c r="A72" s="2"/>
      <c r="B72" s="14"/>
      <c r="C72" s="14"/>
      <c r="D72" s="14"/>
      <c r="E72" s="14"/>
      <c r="F72" s="14"/>
      <c r="G72" s="14"/>
    </row>
    <row r="73" spans="1:8" s="3" customFormat="1">
      <c r="A73" s="16"/>
      <c r="B73" s="1"/>
      <c r="C73" s="27"/>
      <c r="D73" s="20"/>
      <c r="E73" s="326"/>
      <c r="F73" s="326"/>
      <c r="G73" s="326"/>
    </row>
    <row r="74" spans="1:8" s="29" customFormat="1" ht="20.100000000000001" customHeight="1">
      <c r="A74" s="153" t="s">
        <v>358</v>
      </c>
      <c r="B74" s="151"/>
      <c r="F74" s="302" t="s">
        <v>487</v>
      </c>
      <c r="G74" s="302"/>
    </row>
    <row r="75" spans="1:8" s="46" customFormat="1" ht="19.5" customHeight="1">
      <c r="A75" s="36" t="s">
        <v>390</v>
      </c>
      <c r="C75" s="302" t="s">
        <v>76</v>
      </c>
      <c r="D75" s="302"/>
      <c r="E75" s="29"/>
      <c r="F75" s="302" t="s">
        <v>362</v>
      </c>
      <c r="G75" s="302"/>
    </row>
    <row r="76" spans="1:8" s="145" customFormat="1" ht="20.25" customHeight="1">
      <c r="A76" s="36"/>
      <c r="B76" s="46"/>
      <c r="C76" s="302"/>
      <c r="D76" s="302"/>
      <c r="E76" s="29"/>
      <c r="F76" s="302"/>
      <c r="G76" s="302"/>
      <c r="H76" s="47"/>
    </row>
    <row r="77" spans="1:8" ht="20.25">
      <c r="A77" s="153" t="s">
        <v>413</v>
      </c>
      <c r="B77" s="151"/>
      <c r="C77" s="29"/>
      <c r="D77" s="29"/>
      <c r="E77" s="29"/>
      <c r="F77" s="302" t="s">
        <v>488</v>
      </c>
      <c r="G77" s="302"/>
    </row>
    <row r="78" spans="1:8" ht="20.25">
      <c r="A78" s="36" t="s">
        <v>390</v>
      </c>
      <c r="B78" s="46"/>
      <c r="C78" s="302" t="s">
        <v>76</v>
      </c>
      <c r="D78" s="302"/>
      <c r="E78" s="29"/>
      <c r="F78" s="302" t="s">
        <v>362</v>
      </c>
      <c r="G78" s="302"/>
    </row>
  </sheetData>
  <mergeCells count="17">
    <mergeCell ref="A22:G22"/>
    <mergeCell ref="A8:G8"/>
    <mergeCell ref="C76:D76"/>
    <mergeCell ref="F76:G76"/>
    <mergeCell ref="A3:G3"/>
    <mergeCell ref="A5:A6"/>
    <mergeCell ref="B5:B6"/>
    <mergeCell ref="D5:G5"/>
    <mergeCell ref="C5:C6"/>
    <mergeCell ref="A40:G40"/>
    <mergeCell ref="C78:D78"/>
    <mergeCell ref="F78:G78"/>
    <mergeCell ref="F77:G77"/>
    <mergeCell ref="F74:G74"/>
    <mergeCell ref="E73:G73"/>
    <mergeCell ref="F75:G75"/>
    <mergeCell ref="C75:D75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59" orientation="portrait" r:id="rId1"/>
  <headerFooter alignWithMargins="0"/>
  <rowBreaks count="1" manualBreakCount="1">
    <brk id="52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99"/>
  </sheetPr>
  <dimension ref="A1:N182"/>
  <sheetViews>
    <sheetView zoomScale="75" zoomScaleNormal="75" zoomScaleSheetLayoutView="55" workbookViewId="0">
      <selection activeCell="C7" sqref="C7"/>
    </sheetView>
  </sheetViews>
  <sheetFormatPr defaultRowHeight="20.25"/>
  <cols>
    <col min="1" max="1" width="67.7109375" style="29" customWidth="1"/>
    <col min="2" max="2" width="9.85546875" style="31" customWidth="1"/>
    <col min="3" max="3" width="20.42578125" style="31" customWidth="1"/>
    <col min="4" max="4" width="17.7109375" style="31" customWidth="1"/>
    <col min="5" max="5" width="18.42578125" style="31" customWidth="1"/>
    <col min="6" max="6" width="18.85546875" style="31" customWidth="1"/>
    <col min="7" max="7" width="18.5703125" style="31" customWidth="1"/>
    <col min="8" max="8" width="9.5703125" style="29" customWidth="1"/>
    <col min="9" max="9" width="9.85546875" style="29" customWidth="1"/>
    <col min="10" max="16384" width="9.140625" style="29"/>
  </cols>
  <sheetData>
    <row r="1" spans="1:14">
      <c r="A1" s="336" t="s">
        <v>377</v>
      </c>
      <c r="B1" s="336"/>
      <c r="C1" s="336"/>
      <c r="D1" s="336"/>
      <c r="E1" s="336"/>
      <c r="F1" s="336"/>
      <c r="G1" s="336"/>
    </row>
    <row r="2" spans="1:14">
      <c r="A2" s="337"/>
      <c r="B2" s="337"/>
      <c r="C2" s="337"/>
      <c r="D2" s="337"/>
      <c r="E2" s="337"/>
      <c r="F2" s="337"/>
      <c r="G2" s="337"/>
    </row>
    <row r="3" spans="1:14" ht="43.5" customHeight="1">
      <c r="A3" s="334" t="s">
        <v>284</v>
      </c>
      <c r="B3" s="314" t="s">
        <v>18</v>
      </c>
      <c r="C3" s="324" t="s">
        <v>355</v>
      </c>
      <c r="D3" s="322" t="s">
        <v>353</v>
      </c>
      <c r="E3" s="322"/>
      <c r="F3" s="322"/>
      <c r="G3" s="322"/>
    </row>
    <row r="4" spans="1:14" ht="56.25" customHeight="1">
      <c r="A4" s="335"/>
      <c r="B4" s="314"/>
      <c r="C4" s="325"/>
      <c r="D4" s="39" t="s">
        <v>262</v>
      </c>
      <c r="E4" s="39" t="s">
        <v>245</v>
      </c>
      <c r="F4" s="40" t="s">
        <v>272</v>
      </c>
      <c r="G4" s="40" t="s">
        <v>273</v>
      </c>
    </row>
    <row r="5" spans="1:14" ht="15.75" customHeight="1">
      <c r="A5" s="35">
        <v>1</v>
      </c>
      <c r="B5" s="39">
        <v>2</v>
      </c>
      <c r="C5" s="35">
        <v>3</v>
      </c>
      <c r="D5" s="35">
        <v>4</v>
      </c>
      <c r="E5" s="39">
        <v>5</v>
      </c>
      <c r="F5" s="35">
        <v>6</v>
      </c>
      <c r="G5" s="39">
        <v>7</v>
      </c>
    </row>
    <row r="6" spans="1:14" s="45" customFormat="1" ht="56.25" customHeight="1">
      <c r="A6" s="43" t="s">
        <v>79</v>
      </c>
      <c r="B6" s="66">
        <v>4000</v>
      </c>
      <c r="C6" s="49">
        <v>46</v>
      </c>
      <c r="D6" s="49"/>
      <c r="E6" s="196">
        <f>E8+E9</f>
        <v>0</v>
      </c>
      <c r="F6" s="49"/>
      <c r="G6" s="50"/>
    </row>
    <row r="7" spans="1:14" ht="56.25" customHeight="1">
      <c r="A7" s="43" t="s">
        <v>1</v>
      </c>
      <c r="B7" s="67" t="s">
        <v>221</v>
      </c>
      <c r="C7" s="41"/>
      <c r="D7" s="41"/>
      <c r="E7" s="41"/>
      <c r="F7" s="41"/>
      <c r="G7" s="42"/>
    </row>
    <row r="8" spans="1:14" ht="56.25" customHeight="1">
      <c r="A8" s="43" t="s">
        <v>2</v>
      </c>
      <c r="B8" s="66">
        <v>4020</v>
      </c>
      <c r="C8" s="49">
        <v>46</v>
      </c>
      <c r="D8" s="49"/>
      <c r="E8" s="196"/>
      <c r="F8" s="49"/>
      <c r="G8" s="50"/>
      <c r="N8" s="30"/>
    </row>
    <row r="9" spans="1:14" ht="56.25" customHeight="1">
      <c r="A9" s="43" t="s">
        <v>30</v>
      </c>
      <c r="B9" s="67">
        <v>4030</v>
      </c>
      <c r="C9" s="41"/>
      <c r="D9" s="41"/>
      <c r="E9" s="41"/>
      <c r="F9" s="41"/>
      <c r="G9" s="42"/>
      <c r="M9" s="30"/>
    </row>
    <row r="10" spans="1:14" ht="56.25" customHeight="1">
      <c r="A10" s="43" t="s">
        <v>3</v>
      </c>
      <c r="B10" s="66">
        <v>4040</v>
      </c>
      <c r="C10" s="49"/>
      <c r="D10" s="49"/>
      <c r="E10" s="49"/>
      <c r="F10" s="49"/>
      <c r="G10" s="50"/>
    </row>
    <row r="11" spans="1:14" ht="56.25" customHeight="1">
      <c r="A11" s="43" t="s">
        <v>68</v>
      </c>
      <c r="B11" s="67">
        <v>4050</v>
      </c>
      <c r="C11" s="41"/>
      <c r="D11" s="41"/>
      <c r="E11" s="41"/>
      <c r="F11" s="41"/>
      <c r="G11" s="42"/>
    </row>
    <row r="12" spans="1:14">
      <c r="B12" s="29"/>
      <c r="C12" s="29"/>
      <c r="D12" s="29"/>
      <c r="E12" s="29"/>
      <c r="F12" s="29"/>
      <c r="G12" s="29"/>
    </row>
    <row r="13" spans="1:14">
      <c r="B13" s="29"/>
      <c r="C13" s="29"/>
      <c r="D13" s="29"/>
      <c r="E13" s="29"/>
      <c r="F13" s="29"/>
      <c r="G13" s="29"/>
    </row>
    <row r="14" spans="1:14" ht="19.5" customHeight="1">
      <c r="A14" s="31"/>
      <c r="B14" s="29"/>
      <c r="C14" s="29"/>
      <c r="D14" s="29"/>
      <c r="E14" s="29"/>
      <c r="F14" s="29"/>
      <c r="G14" s="29"/>
    </row>
    <row r="15" spans="1:14" ht="20.100000000000001" customHeight="1">
      <c r="A15" s="153" t="s">
        <v>358</v>
      </c>
      <c r="B15" s="151"/>
      <c r="C15" s="29"/>
      <c r="D15" s="29"/>
      <c r="E15" s="29"/>
      <c r="F15" s="29" t="s">
        <v>487</v>
      </c>
      <c r="G15" s="29"/>
    </row>
    <row r="16" spans="1:14" s="46" customFormat="1" ht="19.5" customHeight="1">
      <c r="A16" s="36" t="s">
        <v>390</v>
      </c>
      <c r="C16" s="302" t="s">
        <v>76</v>
      </c>
      <c r="D16" s="302"/>
      <c r="E16" s="29"/>
      <c r="F16" s="302" t="s">
        <v>362</v>
      </c>
      <c r="G16" s="302"/>
    </row>
    <row r="17" spans="1:7" s="46" customFormat="1" ht="19.5" customHeight="1">
      <c r="A17" s="36"/>
      <c r="C17" s="31"/>
      <c r="D17" s="31"/>
      <c r="E17" s="29"/>
      <c r="F17" s="31"/>
      <c r="G17" s="31"/>
    </row>
    <row r="18" spans="1:7">
      <c r="A18" s="153" t="s">
        <v>413</v>
      </c>
      <c r="B18" s="151"/>
      <c r="C18" s="29"/>
      <c r="D18" s="29"/>
      <c r="E18" s="29"/>
      <c r="F18" s="29" t="s">
        <v>488</v>
      </c>
      <c r="G18" s="29"/>
    </row>
    <row r="19" spans="1:7" ht="21" customHeight="1">
      <c r="A19" s="36" t="s">
        <v>390</v>
      </c>
      <c r="B19" s="46"/>
      <c r="C19" s="302" t="s">
        <v>76</v>
      </c>
      <c r="D19" s="302"/>
      <c r="E19" s="29"/>
      <c r="F19" s="302" t="s">
        <v>362</v>
      </c>
      <c r="G19" s="302"/>
    </row>
    <row r="20" spans="1:7">
      <c r="A20" s="47"/>
    </row>
    <row r="21" spans="1:7">
      <c r="A21" s="47"/>
    </row>
    <row r="22" spans="1:7">
      <c r="A22" s="47"/>
    </row>
    <row r="23" spans="1:7">
      <c r="A23" s="47"/>
    </row>
    <row r="24" spans="1:7">
      <c r="A24" s="47"/>
    </row>
    <row r="25" spans="1:7">
      <c r="A25" s="47"/>
    </row>
    <row r="26" spans="1:7">
      <c r="A26" s="47"/>
    </row>
    <row r="27" spans="1:7">
      <c r="A27" s="47"/>
    </row>
    <row r="28" spans="1:7">
      <c r="A28" s="47"/>
    </row>
    <row r="29" spans="1:7">
      <c r="A29" s="47"/>
    </row>
    <row r="30" spans="1:7">
      <c r="A30" s="47"/>
    </row>
    <row r="31" spans="1:7">
      <c r="A31" s="47"/>
    </row>
    <row r="32" spans="1:7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7"/>
    </row>
    <row r="39" spans="1:1">
      <c r="A39" s="47"/>
    </row>
    <row r="40" spans="1:1">
      <c r="A40" s="47"/>
    </row>
    <row r="41" spans="1:1">
      <c r="A41" s="47"/>
    </row>
    <row r="42" spans="1:1">
      <c r="A42" s="47"/>
    </row>
    <row r="43" spans="1:1">
      <c r="A43" s="47"/>
    </row>
    <row r="44" spans="1:1">
      <c r="A44" s="47"/>
    </row>
    <row r="45" spans="1:1">
      <c r="A45" s="47"/>
    </row>
    <row r="46" spans="1:1">
      <c r="A46" s="47"/>
    </row>
    <row r="47" spans="1:1">
      <c r="A47" s="47"/>
    </row>
    <row r="48" spans="1:1">
      <c r="A48" s="47"/>
    </row>
    <row r="49" spans="1:1">
      <c r="A49" s="47"/>
    </row>
    <row r="50" spans="1:1">
      <c r="A50" s="47"/>
    </row>
    <row r="51" spans="1:1">
      <c r="A51" s="47"/>
    </row>
    <row r="52" spans="1:1">
      <c r="A52" s="47"/>
    </row>
    <row r="53" spans="1:1">
      <c r="A53" s="47"/>
    </row>
    <row r="54" spans="1:1">
      <c r="A54" s="47"/>
    </row>
    <row r="55" spans="1:1">
      <c r="A55" s="47"/>
    </row>
    <row r="56" spans="1:1">
      <c r="A56" s="47"/>
    </row>
    <row r="57" spans="1:1">
      <c r="A57" s="47"/>
    </row>
    <row r="58" spans="1:1">
      <c r="A58" s="47"/>
    </row>
    <row r="59" spans="1:1">
      <c r="A59" s="47"/>
    </row>
    <row r="60" spans="1:1">
      <c r="A60" s="47"/>
    </row>
    <row r="61" spans="1:1">
      <c r="A61" s="47"/>
    </row>
    <row r="62" spans="1:1">
      <c r="A62" s="47"/>
    </row>
    <row r="63" spans="1:1">
      <c r="A63" s="47"/>
    </row>
    <row r="64" spans="1:1">
      <c r="A64" s="47"/>
    </row>
    <row r="65" spans="1:1">
      <c r="A65" s="47"/>
    </row>
    <row r="66" spans="1:1">
      <c r="A66" s="47"/>
    </row>
    <row r="67" spans="1:1">
      <c r="A67" s="47"/>
    </row>
    <row r="68" spans="1:1">
      <c r="A68" s="47"/>
    </row>
    <row r="69" spans="1:1">
      <c r="A69" s="47"/>
    </row>
    <row r="70" spans="1:1">
      <c r="A70" s="47"/>
    </row>
    <row r="71" spans="1:1">
      <c r="A71" s="47"/>
    </row>
    <row r="72" spans="1:1">
      <c r="A72" s="47"/>
    </row>
    <row r="73" spans="1:1">
      <c r="A73" s="47"/>
    </row>
    <row r="74" spans="1:1">
      <c r="A74" s="47"/>
    </row>
    <row r="75" spans="1:1">
      <c r="A75" s="47"/>
    </row>
    <row r="76" spans="1:1">
      <c r="A76" s="47"/>
    </row>
    <row r="77" spans="1:1">
      <c r="A77" s="47"/>
    </row>
    <row r="78" spans="1:1">
      <c r="A78" s="47"/>
    </row>
    <row r="79" spans="1:1">
      <c r="A79" s="47"/>
    </row>
    <row r="80" spans="1:1">
      <c r="A80" s="47"/>
    </row>
    <row r="81" spans="1:1">
      <c r="A81" s="47"/>
    </row>
    <row r="82" spans="1:1">
      <c r="A82" s="47"/>
    </row>
    <row r="83" spans="1:1">
      <c r="A83" s="47"/>
    </row>
    <row r="84" spans="1:1">
      <c r="A84" s="47"/>
    </row>
    <row r="85" spans="1:1">
      <c r="A85" s="47"/>
    </row>
    <row r="86" spans="1:1">
      <c r="A86" s="47"/>
    </row>
    <row r="87" spans="1:1">
      <c r="A87" s="47"/>
    </row>
    <row r="88" spans="1:1">
      <c r="A88" s="47"/>
    </row>
    <row r="89" spans="1:1">
      <c r="A89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7"/>
    </row>
    <row r="96" spans="1:1">
      <c r="A96" s="47"/>
    </row>
    <row r="97" spans="1:1">
      <c r="A97" s="47"/>
    </row>
    <row r="98" spans="1:1">
      <c r="A98" s="47"/>
    </row>
    <row r="99" spans="1:1">
      <c r="A99" s="47"/>
    </row>
    <row r="100" spans="1:1">
      <c r="A100" s="47"/>
    </row>
    <row r="101" spans="1:1">
      <c r="A101" s="47"/>
    </row>
    <row r="102" spans="1:1">
      <c r="A102" s="47"/>
    </row>
    <row r="103" spans="1:1">
      <c r="A103" s="47"/>
    </row>
    <row r="104" spans="1:1">
      <c r="A104" s="47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7"/>
    </row>
    <row r="110" spans="1:1">
      <c r="A110" s="47"/>
    </row>
    <row r="111" spans="1:1">
      <c r="A111" s="47"/>
    </row>
    <row r="112" spans="1:1">
      <c r="A112" s="47"/>
    </row>
    <row r="113" spans="1:1">
      <c r="A113" s="47"/>
    </row>
    <row r="114" spans="1:1">
      <c r="A114" s="47"/>
    </row>
    <row r="115" spans="1:1">
      <c r="A115" s="47"/>
    </row>
    <row r="116" spans="1:1">
      <c r="A116" s="47"/>
    </row>
    <row r="117" spans="1:1">
      <c r="A117" s="47"/>
    </row>
    <row r="118" spans="1:1">
      <c r="A118" s="47"/>
    </row>
    <row r="119" spans="1:1">
      <c r="A119" s="47"/>
    </row>
    <row r="120" spans="1:1">
      <c r="A120" s="47"/>
    </row>
    <row r="121" spans="1:1">
      <c r="A121" s="47"/>
    </row>
    <row r="122" spans="1:1">
      <c r="A122" s="47"/>
    </row>
    <row r="123" spans="1:1">
      <c r="A123" s="47"/>
    </row>
    <row r="124" spans="1:1">
      <c r="A124" s="47"/>
    </row>
    <row r="125" spans="1:1">
      <c r="A125" s="47"/>
    </row>
    <row r="126" spans="1:1">
      <c r="A126" s="47"/>
    </row>
    <row r="127" spans="1:1">
      <c r="A127" s="47"/>
    </row>
    <row r="128" spans="1:1">
      <c r="A128" s="47"/>
    </row>
    <row r="129" spans="1:1">
      <c r="A129" s="47"/>
    </row>
    <row r="130" spans="1:1">
      <c r="A130" s="47"/>
    </row>
    <row r="131" spans="1:1">
      <c r="A131" s="47"/>
    </row>
    <row r="132" spans="1:1">
      <c r="A132" s="47"/>
    </row>
    <row r="133" spans="1:1">
      <c r="A133" s="47"/>
    </row>
    <row r="134" spans="1:1">
      <c r="A134" s="47"/>
    </row>
    <row r="135" spans="1:1">
      <c r="A135" s="47"/>
    </row>
    <row r="136" spans="1:1">
      <c r="A136" s="47"/>
    </row>
    <row r="137" spans="1:1">
      <c r="A137" s="47"/>
    </row>
    <row r="138" spans="1:1">
      <c r="A138" s="47"/>
    </row>
    <row r="139" spans="1:1">
      <c r="A139" s="47"/>
    </row>
    <row r="140" spans="1:1">
      <c r="A140" s="47"/>
    </row>
    <row r="141" spans="1:1">
      <c r="A141" s="47"/>
    </row>
    <row r="142" spans="1:1">
      <c r="A142" s="47"/>
    </row>
    <row r="143" spans="1:1">
      <c r="A143" s="47"/>
    </row>
    <row r="144" spans="1:1">
      <c r="A144" s="47"/>
    </row>
    <row r="145" spans="1:1">
      <c r="A145" s="47"/>
    </row>
    <row r="146" spans="1:1">
      <c r="A146" s="47"/>
    </row>
    <row r="147" spans="1:1">
      <c r="A147" s="47"/>
    </row>
    <row r="148" spans="1:1">
      <c r="A148" s="47"/>
    </row>
    <row r="149" spans="1:1">
      <c r="A149" s="47"/>
    </row>
    <row r="150" spans="1:1">
      <c r="A150" s="47"/>
    </row>
    <row r="151" spans="1:1">
      <c r="A151" s="47"/>
    </row>
    <row r="152" spans="1:1">
      <c r="A152" s="47"/>
    </row>
    <row r="153" spans="1:1">
      <c r="A153" s="47"/>
    </row>
    <row r="154" spans="1:1">
      <c r="A154" s="47"/>
    </row>
    <row r="155" spans="1:1">
      <c r="A155" s="47"/>
    </row>
    <row r="156" spans="1:1">
      <c r="A156" s="47"/>
    </row>
    <row r="157" spans="1:1">
      <c r="A157" s="47"/>
    </row>
    <row r="158" spans="1:1">
      <c r="A158" s="47"/>
    </row>
    <row r="159" spans="1:1">
      <c r="A159" s="47"/>
    </row>
    <row r="160" spans="1:1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</sheetData>
  <mergeCells count="10">
    <mergeCell ref="F19:G19"/>
    <mergeCell ref="F16:G16"/>
    <mergeCell ref="A3:A4"/>
    <mergeCell ref="A1:G1"/>
    <mergeCell ref="B3:B4"/>
    <mergeCell ref="A2:G2"/>
    <mergeCell ref="C3:C4"/>
    <mergeCell ref="D3:G3"/>
    <mergeCell ref="C16:D16"/>
    <mergeCell ref="C19:D19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I29"/>
  <sheetViews>
    <sheetView view="pageBreakPreview" zoomScale="75" zoomScaleNormal="75" zoomScaleSheetLayoutView="70" workbookViewId="0">
      <selection activeCell="D8" sqref="D8"/>
    </sheetView>
  </sheetViews>
  <sheetFormatPr defaultRowHeight="20.25"/>
  <cols>
    <col min="1" max="1" width="87.28515625" style="69" customWidth="1"/>
    <col min="2" max="2" width="16.5703125" style="69" customWidth="1"/>
    <col min="3" max="3" width="19.7109375" style="69" customWidth="1"/>
    <col min="4" max="4" width="20" style="188" customWidth="1"/>
    <col min="5" max="5" width="19.7109375" style="188" customWidth="1"/>
    <col min="6" max="6" width="39" style="69" customWidth="1"/>
    <col min="7" max="7" width="9.5703125" style="69" customWidth="1"/>
    <col min="8" max="8" width="9.140625" style="69"/>
    <col min="9" max="9" width="27.140625" style="69" customWidth="1"/>
    <col min="10" max="16384" width="9.140625" style="69"/>
  </cols>
  <sheetData>
    <row r="1" spans="1:6" ht="19.5" customHeight="1">
      <c r="A1" s="341" t="s">
        <v>378</v>
      </c>
      <c r="B1" s="341"/>
      <c r="C1" s="341"/>
      <c r="D1" s="341"/>
      <c r="E1" s="341"/>
      <c r="F1" s="341"/>
    </row>
    <row r="2" spans="1:6" ht="24" customHeight="1"/>
    <row r="3" spans="1:6" ht="36" customHeight="1">
      <c r="A3" s="342" t="s">
        <v>284</v>
      </c>
      <c r="B3" s="342" t="s">
        <v>0</v>
      </c>
      <c r="C3" s="342" t="s">
        <v>98</v>
      </c>
      <c r="D3" s="344" t="s">
        <v>355</v>
      </c>
      <c r="E3" s="345" t="s">
        <v>353</v>
      </c>
      <c r="F3" s="342" t="s">
        <v>319</v>
      </c>
    </row>
    <row r="4" spans="1:6" ht="36" customHeight="1">
      <c r="A4" s="343"/>
      <c r="B4" s="343"/>
      <c r="C4" s="343"/>
      <c r="D4" s="344"/>
      <c r="E4" s="346"/>
      <c r="F4" s="343"/>
    </row>
    <row r="5" spans="1:6" ht="20.25" customHeight="1">
      <c r="A5" s="70">
        <v>1</v>
      </c>
      <c r="B5" s="70">
        <v>2</v>
      </c>
      <c r="C5" s="70">
        <v>3</v>
      </c>
      <c r="D5" s="189">
        <v>4</v>
      </c>
      <c r="E5" s="189">
        <v>5</v>
      </c>
      <c r="F5" s="70">
        <v>6</v>
      </c>
    </row>
    <row r="6" spans="1:6">
      <c r="A6" s="338" t="s">
        <v>187</v>
      </c>
      <c r="B6" s="339"/>
      <c r="C6" s="339"/>
      <c r="D6" s="339"/>
      <c r="E6" s="339"/>
      <c r="F6" s="340"/>
    </row>
    <row r="7" spans="1:6" ht="63.75" customHeight="1">
      <c r="A7" s="43" t="s">
        <v>349</v>
      </c>
      <c r="B7" s="39">
        <v>5000</v>
      </c>
      <c r="C7" s="71" t="s">
        <v>340</v>
      </c>
      <c r="D7" s="190" t="e">
        <f>'фінплан - зведені показники'!C33/'фінплан - зведені показники'!C31*100%</f>
        <v>#DIV/0!</v>
      </c>
      <c r="E7" s="190" t="e">
        <f>'фінплан - зведені показники'!E33/'фінплан - зведені показники'!E31*100%</f>
        <v>#DIV/0!</v>
      </c>
      <c r="F7" s="72"/>
    </row>
    <row r="8" spans="1:6" ht="63.75" customHeight="1">
      <c r="A8" s="43" t="s">
        <v>350</v>
      </c>
      <c r="B8" s="39">
        <v>5010</v>
      </c>
      <c r="C8" s="71" t="s">
        <v>340</v>
      </c>
      <c r="D8" s="190" t="e">
        <f>'фінплан - зведені показники'!C38/'фінплан - зведені показники'!C31*100%</f>
        <v>#DIV/0!</v>
      </c>
      <c r="E8" s="190" t="e">
        <f>'фінплан - зведені показники'!E38/'фінплан - зведені показники'!E31*100%</f>
        <v>#DIV/0!</v>
      </c>
      <c r="F8" s="72"/>
    </row>
    <row r="9" spans="1:6" ht="60.75" customHeight="1">
      <c r="A9" s="73" t="s">
        <v>326</v>
      </c>
      <c r="B9" s="39">
        <v>5020</v>
      </c>
      <c r="C9" s="71" t="s">
        <v>340</v>
      </c>
      <c r="D9" s="190">
        <f>'фінплан - зведені показники'!C44/'фінплан - зведені показники'!C70</f>
        <v>0</v>
      </c>
      <c r="E9" s="190">
        <f>'фінплан - зведені показники'!E44/'фінплан - зведені показники'!E70</f>
        <v>-8.3788706739526417E-2</v>
      </c>
      <c r="F9" s="72" t="s">
        <v>341</v>
      </c>
    </row>
    <row r="10" spans="1:6" ht="63.75" customHeight="1">
      <c r="A10" s="73" t="s">
        <v>327</v>
      </c>
      <c r="B10" s="39">
        <v>5030</v>
      </c>
      <c r="C10" s="71" t="s">
        <v>340</v>
      </c>
      <c r="D10" s="190">
        <f>'фінплан - зведені показники'!C44/'фінплан - зведені показники'!C76</f>
        <v>0</v>
      </c>
      <c r="E10" s="190">
        <f>'фінплан - зведені показники'!E44/'фінплан - зведені показники'!E76</f>
        <v>-8.4095063985374766E-2</v>
      </c>
      <c r="F10" s="72"/>
    </row>
    <row r="11" spans="1:6" ht="68.25" customHeight="1">
      <c r="A11" s="73" t="s">
        <v>328</v>
      </c>
      <c r="B11" s="39">
        <v>5040</v>
      </c>
      <c r="C11" s="71" t="s">
        <v>99</v>
      </c>
      <c r="D11" s="190" t="e">
        <f>'фінплан - зведені показники'!C44/'фінплан - зведені показники'!C31</f>
        <v>#DIV/0!</v>
      </c>
      <c r="E11" s="190" t="e">
        <f>'фінплан - зведені показники'!E44/'фінплан - зведені показники'!E31</f>
        <v>#DIV/0!</v>
      </c>
      <c r="F11" s="72" t="s">
        <v>342</v>
      </c>
    </row>
    <row r="12" spans="1:6" ht="42.75" customHeight="1">
      <c r="A12" s="338" t="s">
        <v>189</v>
      </c>
      <c r="B12" s="339"/>
      <c r="C12" s="339"/>
      <c r="D12" s="339"/>
      <c r="E12" s="339"/>
      <c r="F12" s="340"/>
    </row>
    <row r="13" spans="1:6" ht="82.5" customHeight="1">
      <c r="A13" s="72" t="s">
        <v>333</v>
      </c>
      <c r="B13" s="39">
        <v>5100</v>
      </c>
      <c r="C13" s="71"/>
      <c r="D13" s="190">
        <f>'фінплан - зведені показники'!C73/'фінплан - зведені показники'!C38</f>
        <v>5.1788079470198678</v>
      </c>
      <c r="E13" s="190">
        <f>'фінплан - зведені показники'!E73/'фінплан - зведені показники'!E38</f>
        <v>8</v>
      </c>
      <c r="F13" s="72"/>
    </row>
    <row r="14" spans="1:6" ht="128.25" customHeight="1">
      <c r="A14" s="72" t="s">
        <v>329</v>
      </c>
      <c r="B14" s="39">
        <v>5110</v>
      </c>
      <c r="C14" s="71" t="s">
        <v>174</v>
      </c>
      <c r="D14" s="190">
        <f>'фінплан - зведені показники'!C76/'фінплан - зведені показники'!C73</f>
        <v>5.6803069053708439</v>
      </c>
      <c r="E14" s="190">
        <f>'фінплан - зведені показники'!E76/'фінплан - зведені показники'!E73</f>
        <v>273.5</v>
      </c>
      <c r="F14" s="72" t="s">
        <v>343</v>
      </c>
    </row>
    <row r="15" spans="1:6" ht="171.75" customHeight="1">
      <c r="A15" s="72" t="s">
        <v>330</v>
      </c>
      <c r="B15" s="39">
        <v>5120</v>
      </c>
      <c r="C15" s="71" t="s">
        <v>174</v>
      </c>
      <c r="D15" s="190">
        <f>'фінплан - зведені показники'!C68/'фінплан - зведені показники'!C72</f>
        <v>3.6751918158567776</v>
      </c>
      <c r="E15" s="190">
        <f>'фінплан - зведені показники'!E68/'фінплан - зведені показники'!E72</f>
        <v>85.875</v>
      </c>
      <c r="F15" s="72" t="s">
        <v>345</v>
      </c>
    </row>
    <row r="16" spans="1:6" ht="36.75" customHeight="1">
      <c r="A16" s="338" t="s">
        <v>188</v>
      </c>
      <c r="B16" s="339"/>
      <c r="C16" s="339"/>
      <c r="D16" s="339"/>
      <c r="E16" s="339"/>
      <c r="F16" s="340"/>
    </row>
    <row r="17" spans="1:9" ht="48" customHeight="1">
      <c r="A17" s="72" t="s">
        <v>331</v>
      </c>
      <c r="B17" s="39">
        <v>5200</v>
      </c>
      <c r="C17" s="71"/>
      <c r="D17" s="190" t="e">
        <f>'4. Кап. інвестиції'!C6/'1. Фін результат'!C98</f>
        <v>#DIV/0!</v>
      </c>
      <c r="E17" s="190">
        <f>'4. Кап. інвестиції'!E6/'1. Фін результат'!E98</f>
        <v>0</v>
      </c>
      <c r="F17" s="72"/>
    </row>
    <row r="18" spans="1:9" ht="81" customHeight="1">
      <c r="A18" s="72" t="s">
        <v>363</v>
      </c>
      <c r="B18" s="39">
        <v>5210</v>
      </c>
      <c r="C18" s="71"/>
      <c r="D18" s="190" t="e">
        <f>'фінплан - зведені показники'!C61/'фінплан - зведені показники'!C31</f>
        <v>#DIV/0!</v>
      </c>
      <c r="E18" s="190" t="e">
        <f>'фінплан - зведені показники'!E61/'фінплан - зведені показники'!E31</f>
        <v>#DIV/0!</v>
      </c>
      <c r="F18" s="72"/>
    </row>
    <row r="19" spans="1:9" ht="65.25" customHeight="1">
      <c r="A19" s="72" t="s">
        <v>351</v>
      </c>
      <c r="B19" s="39">
        <v>5220</v>
      </c>
      <c r="C19" s="71" t="s">
        <v>340</v>
      </c>
      <c r="D19" s="190">
        <v>0.3</v>
      </c>
      <c r="E19" s="190">
        <v>0.5</v>
      </c>
      <c r="F19" s="72" t="s">
        <v>344</v>
      </c>
    </row>
    <row r="20" spans="1:9" ht="35.25" customHeight="1">
      <c r="A20" s="338" t="s">
        <v>332</v>
      </c>
      <c r="B20" s="339"/>
      <c r="C20" s="339"/>
      <c r="D20" s="339"/>
      <c r="E20" s="339"/>
      <c r="F20" s="340"/>
    </row>
    <row r="21" spans="1:9" ht="110.25" customHeight="1">
      <c r="A21" s="73" t="s">
        <v>352</v>
      </c>
      <c r="B21" s="39">
        <v>5300</v>
      </c>
      <c r="C21" s="71"/>
      <c r="D21" s="190"/>
      <c r="E21" s="190"/>
      <c r="F21" s="74"/>
    </row>
    <row r="23" spans="1:9" s="29" customFormat="1" ht="20.100000000000001" customHeight="1">
      <c r="A23" s="153" t="s">
        <v>358</v>
      </c>
      <c r="B23" s="151"/>
      <c r="D23" s="191"/>
      <c r="E23" s="302" t="s">
        <v>500</v>
      </c>
      <c r="F23" s="302"/>
    </row>
    <row r="24" spans="1:9" s="46" customFormat="1" ht="20.100000000000001" customHeight="1">
      <c r="A24" s="36" t="s">
        <v>391</v>
      </c>
      <c r="B24" s="302" t="s">
        <v>76</v>
      </c>
      <c r="C24" s="302"/>
      <c r="D24" s="302"/>
      <c r="E24" s="302" t="s">
        <v>323</v>
      </c>
      <c r="F24" s="302"/>
      <c r="G24" s="29"/>
    </row>
    <row r="25" spans="1:9" s="46" customFormat="1" ht="20.100000000000001" customHeight="1">
      <c r="A25" s="36"/>
      <c r="B25" s="31"/>
      <c r="C25" s="31"/>
      <c r="D25" s="192"/>
      <c r="E25" s="192"/>
      <c r="F25" s="31"/>
      <c r="G25" s="29"/>
    </row>
    <row r="26" spans="1:9">
      <c r="A26" s="153" t="s">
        <v>413</v>
      </c>
      <c r="B26" s="151"/>
      <c r="C26" s="29"/>
      <c r="D26" s="191"/>
      <c r="E26" s="302" t="s">
        <v>488</v>
      </c>
      <c r="F26" s="302"/>
    </row>
    <row r="27" spans="1:9" ht="24" customHeight="1">
      <c r="A27" s="36" t="s">
        <v>391</v>
      </c>
      <c r="B27" s="302" t="s">
        <v>76</v>
      </c>
      <c r="C27" s="302"/>
      <c r="D27" s="302"/>
      <c r="E27" s="302" t="s">
        <v>323</v>
      </c>
      <c r="F27" s="302"/>
      <c r="I27" s="26"/>
    </row>
    <row r="28" spans="1:9" s="145" customFormat="1" ht="42" customHeight="1">
      <c r="A28" s="165"/>
      <c r="B28" s="165"/>
      <c r="C28" s="165"/>
      <c r="D28" s="193"/>
      <c r="E28" s="193"/>
      <c r="F28" s="165"/>
      <c r="G28" s="165"/>
      <c r="H28" s="165"/>
    </row>
    <row r="29" spans="1:9" s="46" customFormat="1">
      <c r="A29" s="36"/>
      <c r="B29" s="29"/>
      <c r="C29" s="302"/>
      <c r="D29" s="302"/>
      <c r="E29" s="191"/>
      <c r="F29" s="33"/>
    </row>
  </sheetData>
  <mergeCells count="18"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A16:F16"/>
    <mergeCell ref="B24:D24"/>
    <mergeCell ref="E24:F24"/>
    <mergeCell ref="A20:F20"/>
    <mergeCell ref="C29:D29"/>
    <mergeCell ref="B27:D27"/>
    <mergeCell ref="E27:F27"/>
    <mergeCell ref="E26:F26"/>
    <mergeCell ref="E23:F23"/>
  </mergeCells>
  <phoneticPr fontId="3" type="noConversion"/>
  <pageMargins left="0.25" right="0.25" top="0.75" bottom="0.75" header="0.3" footer="0.3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P78"/>
  <sheetViews>
    <sheetView topLeftCell="A3" zoomScale="75" zoomScaleNormal="75" workbookViewId="0">
      <selection activeCell="U88" sqref="U88"/>
    </sheetView>
  </sheetViews>
  <sheetFormatPr defaultRowHeight="20.25" outlineLevelRow="1"/>
  <cols>
    <col min="1" max="1" width="44.85546875" style="46" customWidth="1"/>
    <col min="2" max="2" width="13.5703125" style="33" customWidth="1"/>
    <col min="3" max="3" width="18.5703125" style="46" customWidth="1"/>
    <col min="4" max="4" width="16.140625" style="199" customWidth="1"/>
    <col min="5" max="5" width="15.42578125" style="199" customWidth="1"/>
    <col min="6" max="6" width="16.5703125" style="199" customWidth="1"/>
    <col min="7" max="7" width="15.28515625" style="199" customWidth="1"/>
    <col min="8" max="8" width="16.5703125" style="199" customWidth="1"/>
    <col min="9" max="9" width="16.140625" style="199" customWidth="1"/>
    <col min="10" max="10" width="16.42578125" style="199" customWidth="1"/>
    <col min="11" max="11" width="16.5703125" style="199" customWidth="1"/>
    <col min="12" max="12" width="16.85546875" style="46" customWidth="1"/>
    <col min="13" max="15" width="16.7109375" style="46" customWidth="1"/>
    <col min="16" max="16" width="10.140625" style="46" bestFit="1" customWidth="1"/>
    <col min="17" max="16384" width="9.140625" style="46"/>
  </cols>
  <sheetData>
    <row r="1" spans="1:15" ht="18.75" hidden="1" customHeight="1" outlineLevel="1">
      <c r="N1" s="403" t="s">
        <v>238</v>
      </c>
      <c r="O1" s="403"/>
    </row>
    <row r="2" spans="1:15" hidden="1" outlineLevel="1">
      <c r="N2" s="403" t="s">
        <v>258</v>
      </c>
      <c r="O2" s="403"/>
    </row>
    <row r="3" spans="1:15" collapsed="1">
      <c r="A3" s="404" t="s">
        <v>479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3.75" customHeight="1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</row>
    <row r="5" spans="1:15">
      <c r="A5" s="302" t="s">
        <v>503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15" ht="14.25" customHeight="1">
      <c r="A6" s="302" t="s">
        <v>131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</row>
    <row r="7" spans="1:15" ht="24.95" customHeight="1">
      <c r="A7" s="336" t="s">
        <v>379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</row>
    <row r="8" spans="1:15" ht="9" customHeight="1">
      <c r="A8" s="45"/>
      <c r="B8" s="45"/>
      <c r="C8" s="45"/>
      <c r="D8" s="200"/>
      <c r="E8" s="200"/>
      <c r="F8" s="200"/>
      <c r="G8" s="200"/>
      <c r="H8" s="200"/>
      <c r="I8" s="200"/>
      <c r="J8" s="200"/>
      <c r="K8" s="200"/>
      <c r="L8" s="45"/>
      <c r="M8" s="45"/>
      <c r="N8" s="45"/>
      <c r="O8" s="45"/>
    </row>
    <row r="9" spans="1:15" ht="41.25" customHeight="1">
      <c r="A9" s="405" t="s">
        <v>384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</row>
    <row r="10" spans="1:15" ht="33.75" customHeight="1">
      <c r="B10" s="46"/>
      <c r="D10" s="347" t="s">
        <v>480</v>
      </c>
      <c r="E10" s="347"/>
      <c r="G10" s="199" t="s">
        <v>501</v>
      </c>
    </row>
    <row r="11" spans="1:15" s="29" customFormat="1" ht="40.5" customHeight="1">
      <c r="A11" s="39" t="s">
        <v>284</v>
      </c>
      <c r="B11" s="314" t="s">
        <v>133</v>
      </c>
      <c r="C11" s="314"/>
      <c r="D11" s="344" t="s">
        <v>31</v>
      </c>
      <c r="E11" s="344"/>
      <c r="F11" s="344" t="s">
        <v>320</v>
      </c>
      <c r="G11" s="344"/>
      <c r="H11" s="344" t="s">
        <v>321</v>
      </c>
      <c r="I11" s="344"/>
      <c r="J11" s="344" t="s">
        <v>322</v>
      </c>
      <c r="K11" s="344"/>
      <c r="L11" s="314" t="s">
        <v>289</v>
      </c>
      <c r="M11" s="314"/>
      <c r="N11" s="314" t="s">
        <v>290</v>
      </c>
      <c r="O11" s="314"/>
    </row>
    <row r="12" spans="1:15" s="29" customFormat="1" ht="17.25" customHeight="1">
      <c r="A12" s="39">
        <v>1</v>
      </c>
      <c r="B12" s="363">
        <v>2</v>
      </c>
      <c r="C12" s="365"/>
      <c r="D12" s="371">
        <v>3</v>
      </c>
      <c r="E12" s="372"/>
      <c r="F12" s="371">
        <v>4</v>
      </c>
      <c r="G12" s="372"/>
      <c r="H12" s="371">
        <v>5</v>
      </c>
      <c r="I12" s="372"/>
      <c r="J12" s="371">
        <v>6</v>
      </c>
      <c r="K12" s="372"/>
      <c r="L12" s="363">
        <v>7</v>
      </c>
      <c r="M12" s="365"/>
      <c r="N12" s="314">
        <v>8</v>
      </c>
      <c r="O12" s="314"/>
    </row>
    <row r="13" spans="1:15" s="29" customFormat="1" ht="60" customHeight="1">
      <c r="A13" s="303" t="s">
        <v>132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5"/>
    </row>
    <row r="14" spans="1:15" s="29" customFormat="1" ht="20.100000000000001" customHeight="1">
      <c r="A14" s="43" t="s">
        <v>291</v>
      </c>
      <c r="B14" s="314"/>
      <c r="C14" s="314"/>
      <c r="D14" s="351">
        <v>10</v>
      </c>
      <c r="E14" s="351"/>
      <c r="F14" s="355">
        <v>10</v>
      </c>
      <c r="G14" s="356"/>
      <c r="H14" s="355">
        <v>10</v>
      </c>
      <c r="I14" s="356"/>
      <c r="J14" s="351">
        <v>9</v>
      </c>
      <c r="K14" s="351"/>
      <c r="L14" s="353">
        <f t="shared" ref="L14:L19" si="0">J14-H14</f>
        <v>-1</v>
      </c>
      <c r="M14" s="353"/>
      <c r="N14" s="348">
        <f>J14*100/H14</f>
        <v>90</v>
      </c>
      <c r="O14" s="348"/>
    </row>
    <row r="15" spans="1:15" s="29" customFormat="1" ht="20.100000000000001" customHeight="1">
      <c r="A15" s="43" t="s">
        <v>292</v>
      </c>
      <c r="B15" s="314"/>
      <c r="C15" s="314"/>
      <c r="D15" s="351">
        <v>3</v>
      </c>
      <c r="E15" s="351"/>
      <c r="F15" s="355">
        <v>3</v>
      </c>
      <c r="G15" s="356"/>
      <c r="H15" s="355">
        <v>3</v>
      </c>
      <c r="I15" s="356"/>
      <c r="J15" s="351">
        <v>2</v>
      </c>
      <c r="K15" s="351"/>
      <c r="L15" s="353">
        <f t="shared" si="0"/>
        <v>-1</v>
      </c>
      <c r="M15" s="353"/>
      <c r="N15" s="348">
        <f>J15*100/H15</f>
        <v>66.666666666666671</v>
      </c>
      <c r="O15" s="348"/>
    </row>
    <row r="16" spans="1:15" s="29" customFormat="1" ht="20.100000000000001" customHeight="1">
      <c r="A16" s="43" t="s">
        <v>293</v>
      </c>
      <c r="B16" s="314"/>
      <c r="C16" s="314"/>
      <c r="D16" s="351">
        <v>65</v>
      </c>
      <c r="E16" s="351"/>
      <c r="F16" s="355">
        <v>39</v>
      </c>
      <c r="G16" s="356"/>
      <c r="H16" s="355">
        <v>39</v>
      </c>
      <c r="I16" s="356"/>
      <c r="J16" s="351">
        <v>38</v>
      </c>
      <c r="K16" s="351"/>
      <c r="L16" s="353">
        <f t="shared" si="0"/>
        <v>-1</v>
      </c>
      <c r="M16" s="353"/>
      <c r="N16" s="348">
        <f>J16*100/H16</f>
        <v>97.435897435897431</v>
      </c>
      <c r="O16" s="348"/>
    </row>
    <row r="17" spans="1:16" s="29" customFormat="1" ht="20.100000000000001" customHeight="1">
      <c r="A17" s="43" t="s">
        <v>294</v>
      </c>
      <c r="B17" s="344"/>
      <c r="C17" s="344"/>
      <c r="D17" s="351"/>
      <c r="E17" s="351"/>
      <c r="F17" s="355"/>
      <c r="G17" s="356"/>
      <c r="H17" s="355"/>
      <c r="I17" s="356"/>
      <c r="J17" s="351"/>
      <c r="K17" s="351"/>
      <c r="L17" s="353">
        <f t="shared" si="0"/>
        <v>0</v>
      </c>
      <c r="M17" s="353"/>
      <c r="N17" s="348"/>
      <c r="O17" s="348"/>
    </row>
    <row r="18" spans="1:16" s="29" customFormat="1" ht="20.100000000000001" customHeight="1">
      <c r="A18" s="43" t="s">
        <v>295</v>
      </c>
      <c r="B18" s="344"/>
      <c r="C18" s="344"/>
      <c r="D18" s="351"/>
      <c r="E18" s="351"/>
      <c r="F18" s="355"/>
      <c r="G18" s="356"/>
      <c r="H18" s="355"/>
      <c r="I18" s="356"/>
      <c r="J18" s="351"/>
      <c r="K18" s="351"/>
      <c r="L18" s="353">
        <f t="shared" si="0"/>
        <v>0</v>
      </c>
      <c r="M18" s="353"/>
      <c r="N18" s="348" t="e">
        <f>J18*100/H18</f>
        <v>#DIV/0!</v>
      </c>
      <c r="O18" s="348"/>
    </row>
    <row r="19" spans="1:16" s="29" customFormat="1" ht="20.100000000000001" customHeight="1">
      <c r="A19" s="43" t="s">
        <v>296</v>
      </c>
      <c r="B19" s="344"/>
      <c r="C19" s="344"/>
      <c r="D19" s="351"/>
      <c r="E19" s="351"/>
      <c r="F19" s="354"/>
      <c r="G19" s="354"/>
      <c r="H19" s="354"/>
      <c r="I19" s="354"/>
      <c r="J19" s="351"/>
      <c r="K19" s="351"/>
      <c r="L19" s="353">
        <f t="shared" si="0"/>
        <v>0</v>
      </c>
      <c r="M19" s="353"/>
      <c r="N19" s="348"/>
      <c r="O19" s="348"/>
    </row>
    <row r="20" spans="1:16" s="29" customFormat="1" ht="42" customHeight="1">
      <c r="A20" s="357" t="s">
        <v>365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9"/>
      <c r="P20" s="155"/>
    </row>
    <row r="21" spans="1:16" s="29" customFormat="1" ht="20.100000000000001" customHeight="1">
      <c r="A21" s="178" t="s">
        <v>298</v>
      </c>
      <c r="B21" s="314"/>
      <c r="C21" s="314"/>
      <c r="D21" s="351">
        <v>87</v>
      </c>
      <c r="E21" s="351"/>
      <c r="F21" s="355">
        <v>174</v>
      </c>
      <c r="G21" s="356"/>
      <c r="H21" s="355">
        <v>100</v>
      </c>
      <c r="I21" s="356"/>
      <c r="J21" s="351">
        <v>95</v>
      </c>
      <c r="K21" s="351"/>
      <c r="L21" s="353">
        <f>J21-H21</f>
        <v>-5</v>
      </c>
      <c r="M21" s="353"/>
      <c r="N21" s="348">
        <f>J21*100/H21</f>
        <v>95</v>
      </c>
      <c r="O21" s="348"/>
    </row>
    <row r="22" spans="1:16" s="29" customFormat="1" ht="40.5" customHeight="1">
      <c r="A22" s="178" t="s">
        <v>297</v>
      </c>
      <c r="B22" s="314"/>
      <c r="C22" s="314"/>
      <c r="D22" s="351">
        <v>4881</v>
      </c>
      <c r="E22" s="351"/>
      <c r="F22" s="355">
        <v>8324</v>
      </c>
      <c r="G22" s="356"/>
      <c r="H22" s="355">
        <v>2025</v>
      </c>
      <c r="I22" s="356"/>
      <c r="J22" s="351">
        <v>1328</v>
      </c>
      <c r="K22" s="351"/>
      <c r="L22" s="353">
        <f>J22-H22</f>
        <v>-697</v>
      </c>
      <c r="M22" s="353"/>
      <c r="N22" s="348">
        <f>J22*100/H22</f>
        <v>65.580246913580254</v>
      </c>
      <c r="O22" s="348"/>
    </row>
    <row r="23" spans="1:16" s="29" customFormat="1" ht="20.100000000000001" customHeight="1">
      <c r="A23" s="178" t="s">
        <v>299</v>
      </c>
      <c r="B23" s="314"/>
      <c r="C23" s="314"/>
      <c r="D23" s="351"/>
      <c r="E23" s="351"/>
      <c r="F23" s="355"/>
      <c r="G23" s="356"/>
      <c r="H23" s="355"/>
      <c r="I23" s="356"/>
      <c r="J23" s="351"/>
      <c r="K23" s="351"/>
      <c r="L23" s="353">
        <f>J23-H23</f>
        <v>0</v>
      </c>
      <c r="M23" s="353"/>
      <c r="N23" s="348" t="e">
        <f>J23*100/H23</f>
        <v>#DIV/0!</v>
      </c>
      <c r="O23" s="348"/>
    </row>
    <row r="24" spans="1:16" s="29" customFormat="1" ht="45" customHeight="1">
      <c r="A24" s="303" t="s">
        <v>334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5"/>
    </row>
    <row r="25" spans="1:16" s="29" customFormat="1" ht="20.100000000000001" customHeight="1">
      <c r="A25" s="178" t="s">
        <v>298</v>
      </c>
      <c r="B25" s="314"/>
      <c r="C25" s="314"/>
      <c r="D25" s="351">
        <v>88</v>
      </c>
      <c r="E25" s="351"/>
      <c r="F25" s="355">
        <v>212</v>
      </c>
      <c r="G25" s="356"/>
      <c r="H25" s="351">
        <v>122</v>
      </c>
      <c r="I25" s="351"/>
      <c r="J25" s="351">
        <v>116</v>
      </c>
      <c r="K25" s="351"/>
      <c r="L25" s="353">
        <f>J25-H25</f>
        <v>-6</v>
      </c>
      <c r="M25" s="353"/>
      <c r="N25" s="348">
        <f>J25*100/H25</f>
        <v>95.081967213114751</v>
      </c>
      <c r="O25" s="348"/>
    </row>
    <row r="26" spans="1:16" s="29" customFormat="1" ht="42.75" customHeight="1">
      <c r="A26" s="178" t="s">
        <v>297</v>
      </c>
      <c r="B26" s="314"/>
      <c r="C26" s="314"/>
      <c r="D26" s="351">
        <v>3317</v>
      </c>
      <c r="E26" s="351"/>
      <c r="F26" s="355">
        <v>10117</v>
      </c>
      <c r="G26" s="356"/>
      <c r="H26" s="351">
        <v>2461</v>
      </c>
      <c r="I26" s="351"/>
      <c r="J26" s="351">
        <v>1607</v>
      </c>
      <c r="K26" s="351"/>
      <c r="L26" s="353">
        <f>J26-H26</f>
        <v>-854</v>
      </c>
      <c r="M26" s="353"/>
      <c r="N26" s="348">
        <f>J26*100/H26</f>
        <v>65.298659081674117</v>
      </c>
      <c r="O26" s="348"/>
    </row>
    <row r="27" spans="1:16" s="29" customFormat="1" ht="20.100000000000001" customHeight="1">
      <c r="A27" s="178" t="s">
        <v>299</v>
      </c>
      <c r="B27" s="314"/>
      <c r="C27" s="314"/>
      <c r="D27" s="351"/>
      <c r="E27" s="351"/>
      <c r="F27" s="355"/>
      <c r="G27" s="356"/>
      <c r="H27" s="351"/>
      <c r="I27" s="351"/>
      <c r="J27" s="351"/>
      <c r="K27" s="351"/>
      <c r="L27" s="353">
        <f>J27-H27</f>
        <v>0</v>
      </c>
      <c r="M27" s="353"/>
      <c r="N27" s="348" t="e">
        <f>J27*100/H27</f>
        <v>#DIV/0!</v>
      </c>
      <c r="O27" s="348"/>
    </row>
    <row r="28" spans="1:16" s="29" customFormat="1" ht="67.5" customHeight="1">
      <c r="A28" s="303" t="s">
        <v>300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5"/>
    </row>
    <row r="29" spans="1:16" s="29" customFormat="1" ht="20.100000000000001" customHeight="1">
      <c r="A29" s="195" t="s">
        <v>298</v>
      </c>
      <c r="B29" s="314"/>
      <c r="C29" s="314"/>
      <c r="D29" s="349">
        <v>14500</v>
      </c>
      <c r="E29" s="350"/>
      <c r="F29" s="355">
        <v>14500</v>
      </c>
      <c r="G29" s="356"/>
      <c r="H29" s="351">
        <v>14500</v>
      </c>
      <c r="I29" s="351"/>
      <c r="J29" s="349">
        <v>32000</v>
      </c>
      <c r="K29" s="350"/>
      <c r="L29" s="354">
        <f>J29-H29</f>
        <v>17500</v>
      </c>
      <c r="M29" s="354"/>
      <c r="N29" s="352">
        <f>J29*100/H29</f>
        <v>220.68965517241378</v>
      </c>
      <c r="O29" s="352"/>
    </row>
    <row r="30" spans="1:16" s="29" customFormat="1" ht="45" customHeight="1">
      <c r="A30" s="195" t="s">
        <v>297</v>
      </c>
      <c r="B30" s="314"/>
      <c r="C30" s="314"/>
      <c r="D30" s="349">
        <v>10847</v>
      </c>
      <c r="E30" s="350"/>
      <c r="F30" s="355">
        <v>10847</v>
      </c>
      <c r="G30" s="356"/>
      <c r="H30" s="351">
        <v>10847</v>
      </c>
      <c r="I30" s="351"/>
      <c r="J30" s="349">
        <v>14200</v>
      </c>
      <c r="K30" s="350"/>
      <c r="L30" s="354">
        <f>J30-H30</f>
        <v>3353</v>
      </c>
      <c r="M30" s="354"/>
      <c r="N30" s="352">
        <f>J30*100/H30</f>
        <v>130.91177284041672</v>
      </c>
      <c r="O30" s="352"/>
    </row>
    <row r="31" spans="1:16" s="29" customFormat="1" ht="20.100000000000001" customHeight="1">
      <c r="A31" s="195" t="s">
        <v>299</v>
      </c>
      <c r="B31" s="314"/>
      <c r="C31" s="314"/>
      <c r="D31" s="349"/>
      <c r="E31" s="350"/>
      <c r="F31" s="355"/>
      <c r="G31" s="356"/>
      <c r="H31" s="351">
        <f t="shared" ref="H31" si="1">F31</f>
        <v>0</v>
      </c>
      <c r="I31" s="351"/>
      <c r="J31" s="349"/>
      <c r="K31" s="350"/>
      <c r="L31" s="354">
        <f>J31-H31</f>
        <v>0</v>
      </c>
      <c r="M31" s="354"/>
      <c r="N31" s="352" t="e">
        <f>J31*100/H31</f>
        <v>#DIV/0!</v>
      </c>
      <c r="O31" s="352"/>
    </row>
    <row r="32" spans="1:16" s="29" customFormat="1" ht="42.75" customHeight="1">
      <c r="A32" s="357" t="s">
        <v>301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9"/>
    </row>
    <row r="33" spans="1:15" s="29" customFormat="1" ht="20.100000000000001" customHeight="1">
      <c r="A33" s="195" t="s">
        <v>298</v>
      </c>
      <c r="B33" s="344"/>
      <c r="C33" s="344"/>
      <c r="D33" s="349">
        <v>14500</v>
      </c>
      <c r="E33" s="350"/>
      <c r="F33" s="355">
        <v>14500</v>
      </c>
      <c r="G33" s="356"/>
      <c r="H33" s="351">
        <f>F33</f>
        <v>14500</v>
      </c>
      <c r="I33" s="351"/>
      <c r="J33" s="349">
        <v>32000</v>
      </c>
      <c r="K33" s="350"/>
      <c r="L33" s="354">
        <f>J33-H33</f>
        <v>17500</v>
      </c>
      <c r="M33" s="354"/>
      <c r="N33" s="352">
        <f>J33*100/H33</f>
        <v>220.68965517241378</v>
      </c>
      <c r="O33" s="352"/>
    </row>
    <row r="34" spans="1:15" s="29" customFormat="1" ht="35.25" customHeight="1">
      <c r="A34" s="195" t="s">
        <v>297</v>
      </c>
      <c r="B34" s="344"/>
      <c r="C34" s="344"/>
      <c r="D34" s="349">
        <v>7088</v>
      </c>
      <c r="E34" s="350"/>
      <c r="F34" s="355">
        <v>13602</v>
      </c>
      <c r="G34" s="356"/>
      <c r="H34" s="351">
        <f t="shared" ref="H34:H35" si="2">F34</f>
        <v>13602</v>
      </c>
      <c r="I34" s="351"/>
      <c r="J34" s="349">
        <v>14200</v>
      </c>
      <c r="K34" s="350"/>
      <c r="L34" s="354">
        <f>J34-H34</f>
        <v>598</v>
      </c>
      <c r="M34" s="354"/>
      <c r="N34" s="352">
        <f>J34*100/H34</f>
        <v>104.39641229230996</v>
      </c>
      <c r="O34" s="352"/>
    </row>
    <row r="35" spans="1:15" s="29" customFormat="1" ht="20.100000000000001" customHeight="1">
      <c r="A35" s="195" t="s">
        <v>299</v>
      </c>
      <c r="B35" s="344"/>
      <c r="C35" s="344"/>
      <c r="D35" s="349"/>
      <c r="E35" s="350"/>
      <c r="F35" s="355"/>
      <c r="G35" s="356"/>
      <c r="H35" s="351">
        <f t="shared" si="2"/>
        <v>0</v>
      </c>
      <c r="I35" s="351"/>
      <c r="J35" s="349"/>
      <c r="K35" s="350"/>
      <c r="L35" s="354">
        <f>J35-H35</f>
        <v>0</v>
      </c>
      <c r="M35" s="354"/>
      <c r="N35" s="352" t="e">
        <f>J35*100/H35</f>
        <v>#DIV/0!</v>
      </c>
      <c r="O35" s="352"/>
    </row>
    <row r="36" spans="1:15" s="29" customFormat="1" ht="7.5" customHeight="1">
      <c r="A36" s="32"/>
      <c r="B36" s="32"/>
      <c r="C36" s="32"/>
      <c r="D36" s="201"/>
      <c r="E36" s="201"/>
      <c r="F36" s="201"/>
      <c r="G36" s="201"/>
      <c r="H36" s="201"/>
      <c r="I36" s="201"/>
      <c r="J36" s="201"/>
      <c r="K36" s="201"/>
      <c r="L36" s="75"/>
      <c r="M36" s="75"/>
      <c r="N36" s="68"/>
      <c r="O36" s="68"/>
    </row>
    <row r="37" spans="1:15" ht="22.5" customHeight="1">
      <c r="A37" s="408" t="s">
        <v>347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</row>
    <row r="38" spans="1:15" ht="11.25" customHeight="1">
      <c r="A38" s="76"/>
      <c r="B38" s="76"/>
      <c r="C38" s="76"/>
      <c r="D38" s="202"/>
      <c r="E38" s="202"/>
      <c r="F38" s="202"/>
      <c r="G38" s="202"/>
      <c r="H38" s="202"/>
      <c r="I38" s="202"/>
    </row>
    <row r="39" spans="1:15" ht="30.75" customHeight="1">
      <c r="A39" s="412" t="s">
        <v>371</v>
      </c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</row>
    <row r="40" spans="1:15" ht="30.75" customHeight="1">
      <c r="A40" s="77" t="s">
        <v>134</v>
      </c>
      <c r="B40" s="409" t="s">
        <v>372</v>
      </c>
      <c r="C40" s="410"/>
      <c r="D40" s="410"/>
      <c r="E40" s="411"/>
      <c r="F40" s="313" t="s">
        <v>83</v>
      </c>
      <c r="G40" s="313"/>
      <c r="H40" s="313"/>
      <c r="I40" s="313"/>
      <c r="J40" s="313"/>
      <c r="K40" s="313"/>
      <c r="L40" s="313"/>
      <c r="M40" s="313"/>
      <c r="N40" s="313"/>
      <c r="O40" s="313"/>
    </row>
    <row r="41" spans="1:15" ht="17.25" customHeight="1">
      <c r="A41" s="77">
        <v>1</v>
      </c>
      <c r="B41" s="376">
        <v>2</v>
      </c>
      <c r="C41" s="377"/>
      <c r="D41" s="377"/>
      <c r="E41" s="377"/>
      <c r="F41" s="313">
        <v>3</v>
      </c>
      <c r="G41" s="313"/>
      <c r="H41" s="313"/>
      <c r="I41" s="313"/>
      <c r="J41" s="313"/>
      <c r="K41" s="313"/>
      <c r="L41" s="313"/>
      <c r="M41" s="313"/>
      <c r="N41" s="313"/>
      <c r="O41" s="313"/>
    </row>
    <row r="42" spans="1:15" ht="20.100000000000001" customHeight="1">
      <c r="A42" s="78"/>
      <c r="B42" s="398"/>
      <c r="C42" s="407"/>
      <c r="D42" s="407"/>
      <c r="E42" s="407"/>
      <c r="F42" s="369"/>
      <c r="G42" s="369"/>
      <c r="H42" s="369"/>
      <c r="I42" s="369"/>
      <c r="J42" s="369"/>
      <c r="K42" s="369"/>
      <c r="L42" s="369"/>
      <c r="M42" s="369"/>
      <c r="N42" s="369"/>
      <c r="O42" s="369"/>
    </row>
    <row r="43" spans="1:15" ht="20.100000000000001" hidden="1" customHeight="1" outlineLevel="1">
      <c r="A43" s="79"/>
      <c r="B43" s="80"/>
      <c r="C43" s="80"/>
      <c r="D43" s="203"/>
      <c r="E43" s="203"/>
      <c r="F43" s="204"/>
      <c r="G43" s="204"/>
      <c r="H43" s="204"/>
      <c r="I43" s="204"/>
      <c r="J43" s="204"/>
      <c r="K43" s="204"/>
      <c r="L43" s="81"/>
      <c r="M43" s="374" t="s">
        <v>238</v>
      </c>
      <c r="N43" s="374"/>
      <c r="O43" s="374"/>
    </row>
    <row r="44" spans="1:15" ht="20.100000000000001" hidden="1" customHeight="1" outlineLevel="1">
      <c r="A44" s="79"/>
      <c r="B44" s="80"/>
      <c r="C44" s="80"/>
      <c r="D44" s="203"/>
      <c r="E44" s="203"/>
      <c r="F44" s="204"/>
      <c r="G44" s="204"/>
      <c r="H44" s="204"/>
      <c r="I44" s="204"/>
      <c r="J44" s="204"/>
      <c r="K44" s="204"/>
      <c r="L44" s="81"/>
      <c r="M44" s="390" t="s">
        <v>288</v>
      </c>
      <c r="N44" s="390"/>
      <c r="O44" s="390"/>
    </row>
    <row r="45" spans="1:15" collapsed="1">
      <c r="A45" s="336" t="s">
        <v>248</v>
      </c>
      <c r="B45" s="336"/>
      <c r="C45" s="336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</row>
    <row r="47" spans="1:15" ht="52.5" customHeight="1">
      <c r="A47" s="382" t="s">
        <v>284</v>
      </c>
      <c r="B47" s="383"/>
      <c r="C47" s="384"/>
      <c r="D47" s="344" t="s">
        <v>239</v>
      </c>
      <c r="E47" s="344"/>
      <c r="F47" s="344"/>
      <c r="G47" s="344" t="s">
        <v>235</v>
      </c>
      <c r="H47" s="344"/>
      <c r="I47" s="344"/>
      <c r="J47" s="314" t="s">
        <v>289</v>
      </c>
      <c r="K47" s="314"/>
      <c r="L47" s="314"/>
      <c r="M47" s="363" t="s">
        <v>290</v>
      </c>
      <c r="N47" s="365"/>
      <c r="O47" s="324" t="s">
        <v>313</v>
      </c>
    </row>
    <row r="48" spans="1:15" ht="189.75" customHeight="1">
      <c r="A48" s="385"/>
      <c r="B48" s="386"/>
      <c r="C48" s="387"/>
      <c r="D48" s="224" t="s">
        <v>316</v>
      </c>
      <c r="E48" s="224" t="s">
        <v>315</v>
      </c>
      <c r="F48" s="224" t="s">
        <v>314</v>
      </c>
      <c r="G48" s="224" t="s">
        <v>316</v>
      </c>
      <c r="H48" s="224" t="s">
        <v>315</v>
      </c>
      <c r="I48" s="224" t="s">
        <v>314</v>
      </c>
      <c r="J48" s="224" t="s">
        <v>316</v>
      </c>
      <c r="K48" s="224" t="s">
        <v>315</v>
      </c>
      <c r="L48" s="39" t="s">
        <v>314</v>
      </c>
      <c r="M48" s="39" t="s">
        <v>240</v>
      </c>
      <c r="N48" s="39" t="s">
        <v>241</v>
      </c>
      <c r="O48" s="375"/>
    </row>
    <row r="49" spans="1:15">
      <c r="A49" s="363">
        <v>1</v>
      </c>
      <c r="B49" s="364"/>
      <c r="C49" s="365"/>
      <c r="D49" s="224">
        <v>4</v>
      </c>
      <c r="E49" s="224">
        <v>5</v>
      </c>
      <c r="F49" s="224">
        <v>6</v>
      </c>
      <c r="G49" s="224">
        <v>7</v>
      </c>
      <c r="H49" s="226">
        <v>8</v>
      </c>
      <c r="I49" s="226">
        <v>9</v>
      </c>
      <c r="J49" s="226">
        <v>10</v>
      </c>
      <c r="K49" s="226">
        <v>11</v>
      </c>
      <c r="L49" s="35">
        <v>12</v>
      </c>
      <c r="M49" s="35">
        <v>13</v>
      </c>
      <c r="N49" s="35">
        <v>14</v>
      </c>
      <c r="O49" s="35">
        <v>15</v>
      </c>
    </row>
    <row r="50" spans="1:15">
      <c r="A50" s="363"/>
      <c r="B50" s="364"/>
      <c r="C50" s="365"/>
      <c r="D50" s="224"/>
      <c r="E50" s="224"/>
      <c r="F50" s="224"/>
      <c r="G50" s="224"/>
      <c r="H50" s="226"/>
      <c r="I50" s="226"/>
      <c r="J50" s="226">
        <f>SUM(D50-G50)</f>
        <v>0</v>
      </c>
      <c r="K50" s="226">
        <f t="shared" ref="K50:L50" si="3">SUM(E50-H50)</f>
        <v>0</v>
      </c>
      <c r="L50" s="187">
        <f t="shared" si="3"/>
        <v>0</v>
      </c>
      <c r="M50" s="35"/>
      <c r="N50" s="35"/>
      <c r="O50" s="35"/>
    </row>
    <row r="51" spans="1:15" ht="20.100000000000001" customHeight="1">
      <c r="A51" s="366"/>
      <c r="B51" s="367"/>
      <c r="C51" s="368"/>
      <c r="D51" s="225"/>
      <c r="E51" s="225"/>
      <c r="F51" s="225"/>
      <c r="G51" s="225"/>
      <c r="H51" s="225"/>
      <c r="I51" s="225"/>
      <c r="J51" s="225"/>
      <c r="K51" s="225"/>
      <c r="L51" s="41"/>
      <c r="M51" s="42"/>
      <c r="N51" s="42"/>
      <c r="O51" s="41"/>
    </row>
    <row r="52" spans="1:15" ht="24.95" customHeight="1">
      <c r="A52" s="379" t="s">
        <v>56</v>
      </c>
      <c r="B52" s="380"/>
      <c r="C52" s="381"/>
      <c r="D52" s="225"/>
      <c r="E52" s="225"/>
      <c r="F52" s="205"/>
      <c r="G52" s="205"/>
      <c r="H52" s="205"/>
      <c r="I52" s="205"/>
      <c r="J52" s="205"/>
      <c r="K52" s="205"/>
      <c r="L52" s="82"/>
      <c r="M52" s="83"/>
      <c r="N52" s="83"/>
      <c r="O52" s="82"/>
    </row>
    <row r="53" spans="1:15">
      <c r="A53" s="30"/>
      <c r="B53" s="84"/>
      <c r="C53" s="84"/>
      <c r="D53" s="206"/>
      <c r="E53" s="206"/>
      <c r="F53" s="207"/>
      <c r="G53" s="207"/>
      <c r="H53" s="207"/>
      <c r="I53" s="200"/>
      <c r="J53" s="200"/>
      <c r="K53" s="200"/>
      <c r="L53" s="45"/>
      <c r="M53" s="45"/>
      <c r="N53" s="45"/>
      <c r="O53" s="45"/>
    </row>
    <row r="54" spans="1:15">
      <c r="A54" s="336" t="s">
        <v>72</v>
      </c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</row>
    <row r="56" spans="1:15" ht="56.25" customHeight="1">
      <c r="A56" s="39" t="s">
        <v>124</v>
      </c>
      <c r="B56" s="314" t="s">
        <v>71</v>
      </c>
      <c r="C56" s="314"/>
      <c r="D56" s="344" t="s">
        <v>66</v>
      </c>
      <c r="E56" s="344"/>
      <c r="F56" s="344" t="s">
        <v>67</v>
      </c>
      <c r="G56" s="344"/>
      <c r="H56" s="344" t="s">
        <v>87</v>
      </c>
      <c r="I56" s="344"/>
      <c r="J56" s="344"/>
      <c r="K56" s="363" t="s">
        <v>84</v>
      </c>
      <c r="L56" s="365"/>
      <c r="M56" s="363" t="s">
        <v>36</v>
      </c>
      <c r="N56" s="364"/>
      <c r="O56" s="365"/>
    </row>
    <row r="57" spans="1:15">
      <c r="A57" s="35">
        <v>1</v>
      </c>
      <c r="B57" s="313">
        <v>2</v>
      </c>
      <c r="C57" s="313"/>
      <c r="D57" s="370">
        <v>3</v>
      </c>
      <c r="E57" s="370"/>
      <c r="F57" s="370">
        <v>4</v>
      </c>
      <c r="G57" s="370"/>
      <c r="H57" s="370">
        <v>5</v>
      </c>
      <c r="I57" s="370"/>
      <c r="J57" s="370"/>
      <c r="K57" s="313">
        <v>6</v>
      </c>
      <c r="L57" s="313"/>
      <c r="M57" s="376">
        <v>7</v>
      </c>
      <c r="N57" s="377"/>
      <c r="O57" s="378"/>
    </row>
    <row r="58" spans="1:15">
      <c r="A58" s="51"/>
      <c r="B58" s="369"/>
      <c r="C58" s="369"/>
      <c r="D58" s="354"/>
      <c r="E58" s="354"/>
      <c r="F58" s="352" t="s">
        <v>256</v>
      </c>
      <c r="G58" s="352"/>
      <c r="H58" s="373"/>
      <c r="I58" s="373"/>
      <c r="J58" s="373"/>
      <c r="K58" s="360"/>
      <c r="L58" s="362"/>
      <c r="M58" s="353"/>
      <c r="N58" s="353"/>
      <c r="O58" s="353"/>
    </row>
    <row r="59" spans="1:15">
      <c r="A59" s="51"/>
      <c r="B59" s="394"/>
      <c r="C59" s="395"/>
      <c r="D59" s="388"/>
      <c r="E59" s="389"/>
      <c r="F59" s="396"/>
      <c r="G59" s="397"/>
      <c r="H59" s="400"/>
      <c r="I59" s="401"/>
      <c r="J59" s="402"/>
      <c r="K59" s="360"/>
      <c r="L59" s="362"/>
      <c r="M59" s="360"/>
      <c r="N59" s="361"/>
      <c r="O59" s="362"/>
    </row>
    <row r="60" spans="1:15">
      <c r="A60" s="51"/>
      <c r="B60" s="398"/>
      <c r="C60" s="399"/>
      <c r="D60" s="388"/>
      <c r="E60" s="389"/>
      <c r="F60" s="396"/>
      <c r="G60" s="397"/>
      <c r="H60" s="400"/>
      <c r="I60" s="401"/>
      <c r="J60" s="402"/>
      <c r="K60" s="360"/>
      <c r="L60" s="362"/>
      <c r="M60" s="360"/>
      <c r="N60" s="361"/>
      <c r="O60" s="362"/>
    </row>
    <row r="61" spans="1:15">
      <c r="A61" s="51"/>
      <c r="B61" s="369"/>
      <c r="C61" s="369"/>
      <c r="D61" s="354"/>
      <c r="E61" s="354"/>
      <c r="F61" s="352"/>
      <c r="G61" s="352"/>
      <c r="H61" s="373"/>
      <c r="I61" s="373"/>
      <c r="J61" s="373"/>
      <c r="K61" s="360"/>
      <c r="L61" s="362"/>
      <c r="M61" s="353"/>
      <c r="N61" s="353"/>
      <c r="O61" s="353"/>
    </row>
    <row r="62" spans="1:15">
      <c r="A62" s="34" t="s">
        <v>56</v>
      </c>
      <c r="B62" s="313" t="s">
        <v>37</v>
      </c>
      <c r="C62" s="313"/>
      <c r="D62" s="370" t="s">
        <v>37</v>
      </c>
      <c r="E62" s="370"/>
      <c r="F62" s="370" t="s">
        <v>37</v>
      </c>
      <c r="G62" s="370"/>
      <c r="H62" s="373"/>
      <c r="I62" s="373"/>
      <c r="J62" s="373"/>
      <c r="K62" s="360"/>
      <c r="L62" s="362"/>
      <c r="M62" s="353"/>
      <c r="N62" s="353"/>
      <c r="O62" s="353"/>
    </row>
    <row r="63" spans="1:15">
      <c r="A63" s="37"/>
      <c r="B63" s="31"/>
      <c r="C63" s="31"/>
      <c r="D63" s="192"/>
      <c r="E63" s="192"/>
      <c r="F63" s="192"/>
      <c r="G63" s="192"/>
      <c r="H63" s="192"/>
      <c r="I63" s="192"/>
      <c r="J63" s="192"/>
      <c r="K63" s="191"/>
      <c r="L63" s="29"/>
      <c r="M63" s="29"/>
      <c r="N63" s="29"/>
      <c r="O63" s="29"/>
    </row>
    <row r="64" spans="1:15">
      <c r="A64" s="336" t="s">
        <v>73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</row>
    <row r="65" spans="1:15" ht="15" customHeight="1">
      <c r="A65" s="45"/>
      <c r="B65" s="45"/>
      <c r="C65" s="45"/>
      <c r="D65" s="200"/>
      <c r="E65" s="200"/>
      <c r="F65" s="200"/>
      <c r="G65" s="200"/>
      <c r="H65" s="200"/>
      <c r="I65" s="208"/>
    </row>
    <row r="66" spans="1:15" ht="42.75" customHeight="1">
      <c r="A66" s="314" t="s">
        <v>65</v>
      </c>
      <c r="B66" s="314"/>
      <c r="C66" s="314"/>
      <c r="D66" s="344" t="s">
        <v>242</v>
      </c>
      <c r="E66" s="344"/>
      <c r="F66" s="344" t="s">
        <v>243</v>
      </c>
      <c r="G66" s="344"/>
      <c r="H66" s="344"/>
      <c r="I66" s="344"/>
      <c r="J66" s="314" t="s">
        <v>246</v>
      </c>
      <c r="K66" s="314"/>
      <c r="L66" s="314"/>
      <c r="M66" s="314"/>
      <c r="N66" s="314" t="s">
        <v>247</v>
      </c>
      <c r="O66" s="314"/>
    </row>
    <row r="67" spans="1:15" ht="42.75" customHeight="1">
      <c r="A67" s="314"/>
      <c r="B67" s="314"/>
      <c r="C67" s="314"/>
      <c r="D67" s="344"/>
      <c r="E67" s="344"/>
      <c r="F67" s="370" t="s">
        <v>244</v>
      </c>
      <c r="G67" s="370"/>
      <c r="H67" s="344" t="s">
        <v>245</v>
      </c>
      <c r="I67" s="344"/>
      <c r="J67" s="370" t="s">
        <v>244</v>
      </c>
      <c r="K67" s="370"/>
      <c r="L67" s="314" t="s">
        <v>245</v>
      </c>
      <c r="M67" s="314"/>
      <c r="N67" s="314"/>
      <c r="O67" s="314"/>
    </row>
    <row r="68" spans="1:15">
      <c r="A68" s="314">
        <v>1</v>
      </c>
      <c r="B68" s="314"/>
      <c r="C68" s="314"/>
      <c r="D68" s="371">
        <v>2</v>
      </c>
      <c r="E68" s="372"/>
      <c r="F68" s="371">
        <v>3</v>
      </c>
      <c r="G68" s="372"/>
      <c r="H68" s="391">
        <v>4</v>
      </c>
      <c r="I68" s="392"/>
      <c r="J68" s="391">
        <v>5</v>
      </c>
      <c r="K68" s="392"/>
      <c r="L68" s="376">
        <v>6</v>
      </c>
      <c r="M68" s="378"/>
      <c r="N68" s="376">
        <v>7</v>
      </c>
      <c r="O68" s="378"/>
    </row>
    <row r="69" spans="1:15" ht="20.100000000000001" customHeight="1">
      <c r="A69" s="393" t="s">
        <v>310</v>
      </c>
      <c r="B69" s="393"/>
      <c r="C69" s="393"/>
      <c r="D69" s="388"/>
      <c r="E69" s="389"/>
      <c r="F69" s="388"/>
      <c r="G69" s="389"/>
      <c r="H69" s="388"/>
      <c r="I69" s="389"/>
      <c r="J69" s="388"/>
      <c r="K69" s="389"/>
      <c r="L69" s="360"/>
      <c r="M69" s="362"/>
      <c r="N69" s="360"/>
      <c r="O69" s="362"/>
    </row>
    <row r="70" spans="1:15" ht="20.100000000000001" customHeight="1">
      <c r="A70" s="393" t="s">
        <v>101</v>
      </c>
      <c r="B70" s="393"/>
      <c r="C70" s="393"/>
      <c r="D70" s="388"/>
      <c r="E70" s="389"/>
      <c r="F70" s="388"/>
      <c r="G70" s="389"/>
      <c r="H70" s="388"/>
      <c r="I70" s="389"/>
      <c r="J70" s="388"/>
      <c r="K70" s="389"/>
      <c r="L70" s="360"/>
      <c r="M70" s="362"/>
      <c r="N70" s="360"/>
      <c r="O70" s="362"/>
    </row>
    <row r="71" spans="1:15" ht="20.100000000000001" customHeight="1">
      <c r="A71" s="393"/>
      <c r="B71" s="393"/>
      <c r="C71" s="393"/>
      <c r="D71" s="388"/>
      <c r="E71" s="389"/>
      <c r="F71" s="388"/>
      <c r="G71" s="389"/>
      <c r="H71" s="388"/>
      <c r="I71" s="389"/>
      <c r="J71" s="388"/>
      <c r="K71" s="389"/>
      <c r="L71" s="360"/>
      <c r="M71" s="362"/>
      <c r="N71" s="360"/>
      <c r="O71" s="362"/>
    </row>
    <row r="72" spans="1:15" ht="20.100000000000001" customHeight="1">
      <c r="A72" s="393" t="s">
        <v>311</v>
      </c>
      <c r="B72" s="393"/>
      <c r="C72" s="393"/>
      <c r="D72" s="388"/>
      <c r="E72" s="389"/>
      <c r="F72" s="388"/>
      <c r="G72" s="389"/>
      <c r="H72" s="388"/>
      <c r="I72" s="389"/>
      <c r="J72" s="388"/>
      <c r="K72" s="389"/>
      <c r="L72" s="360"/>
      <c r="M72" s="362"/>
      <c r="N72" s="360"/>
      <c r="O72" s="362"/>
    </row>
    <row r="73" spans="1:15" ht="20.100000000000001" customHeight="1">
      <c r="A73" s="393" t="s">
        <v>364</v>
      </c>
      <c r="B73" s="393"/>
      <c r="C73" s="393"/>
      <c r="D73" s="388"/>
      <c r="E73" s="389"/>
      <c r="F73" s="388"/>
      <c r="G73" s="389"/>
      <c r="H73" s="388"/>
      <c r="I73" s="389"/>
      <c r="J73" s="388"/>
      <c r="K73" s="389"/>
      <c r="L73" s="360"/>
      <c r="M73" s="362"/>
      <c r="N73" s="360"/>
      <c r="O73" s="362"/>
    </row>
    <row r="74" spans="1:15" ht="20.100000000000001" customHeight="1">
      <c r="A74" s="393"/>
      <c r="B74" s="393"/>
      <c r="C74" s="393"/>
      <c r="D74" s="388"/>
      <c r="E74" s="389"/>
      <c r="F74" s="388"/>
      <c r="G74" s="389"/>
      <c r="H74" s="388"/>
      <c r="I74" s="389"/>
      <c r="J74" s="388"/>
      <c r="K74" s="389"/>
      <c r="L74" s="360"/>
      <c r="M74" s="362"/>
      <c r="N74" s="360"/>
      <c r="O74" s="362"/>
    </row>
    <row r="75" spans="1:15" ht="20.100000000000001" customHeight="1">
      <c r="A75" s="393" t="s">
        <v>312</v>
      </c>
      <c r="B75" s="393"/>
      <c r="C75" s="393"/>
      <c r="D75" s="388"/>
      <c r="E75" s="389"/>
      <c r="F75" s="388"/>
      <c r="G75" s="389"/>
      <c r="H75" s="388"/>
      <c r="I75" s="389"/>
      <c r="J75" s="388"/>
      <c r="K75" s="389"/>
      <c r="L75" s="360"/>
      <c r="M75" s="362"/>
      <c r="N75" s="360"/>
      <c r="O75" s="362"/>
    </row>
    <row r="76" spans="1:15" ht="20.100000000000001" customHeight="1">
      <c r="A76" s="393" t="s">
        <v>101</v>
      </c>
      <c r="B76" s="393"/>
      <c r="C76" s="393"/>
      <c r="D76" s="388"/>
      <c r="E76" s="389"/>
      <c r="F76" s="388"/>
      <c r="G76" s="389"/>
      <c r="H76" s="388"/>
      <c r="I76" s="389"/>
      <c r="J76" s="388"/>
      <c r="K76" s="389"/>
      <c r="L76" s="360"/>
      <c r="M76" s="362"/>
      <c r="N76" s="360"/>
      <c r="O76" s="362"/>
    </row>
    <row r="77" spans="1:15" ht="20.100000000000001" customHeight="1">
      <c r="A77" s="393"/>
      <c r="B77" s="393"/>
      <c r="C77" s="393"/>
      <c r="D77" s="388"/>
      <c r="E77" s="389"/>
      <c r="F77" s="388"/>
      <c r="G77" s="389"/>
      <c r="H77" s="388"/>
      <c r="I77" s="389"/>
      <c r="J77" s="388"/>
      <c r="K77" s="389"/>
      <c r="L77" s="360"/>
      <c r="M77" s="362"/>
      <c r="N77" s="360"/>
      <c r="O77" s="362"/>
    </row>
    <row r="78" spans="1:15" ht="24.95" customHeight="1">
      <c r="A78" s="393" t="s">
        <v>56</v>
      </c>
      <c r="B78" s="393"/>
      <c r="C78" s="393"/>
      <c r="D78" s="388"/>
      <c r="E78" s="389"/>
      <c r="F78" s="388"/>
      <c r="G78" s="389"/>
      <c r="H78" s="388"/>
      <c r="I78" s="389"/>
      <c r="J78" s="388"/>
      <c r="K78" s="389"/>
      <c r="L78" s="360"/>
      <c r="M78" s="362"/>
      <c r="N78" s="360"/>
      <c r="O78" s="362"/>
    </row>
  </sheetData>
  <mergeCells count="305">
    <mergeCell ref="A5:O5"/>
    <mergeCell ref="A6:O6"/>
    <mergeCell ref="N1:O1"/>
    <mergeCell ref="N2:O2"/>
    <mergeCell ref="A3:O3"/>
    <mergeCell ref="A4:O4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D14:E14"/>
    <mergeCell ref="A13:O13"/>
    <mergeCell ref="N11:O11"/>
    <mergeCell ref="N14:O14"/>
    <mergeCell ref="B11:C11"/>
    <mergeCell ref="D11:E11"/>
    <mergeCell ref="H14:I14"/>
    <mergeCell ref="J14:K14"/>
    <mergeCell ref="A78:C78"/>
    <mergeCell ref="D71:E71"/>
    <mergeCell ref="F71:G71"/>
    <mergeCell ref="A76:C76"/>
    <mergeCell ref="D74:E74"/>
    <mergeCell ref="F74:G74"/>
    <mergeCell ref="A75:C75"/>
    <mergeCell ref="D76:E76"/>
    <mergeCell ref="N73:O73"/>
    <mergeCell ref="A72:C72"/>
    <mergeCell ref="H73:I73"/>
    <mergeCell ref="J73:K73"/>
    <mergeCell ref="A73:C73"/>
    <mergeCell ref="N75:O75"/>
    <mergeCell ref="J74:K74"/>
    <mergeCell ref="L74:M74"/>
    <mergeCell ref="D75:E75"/>
    <mergeCell ref="F75:G75"/>
    <mergeCell ref="F76:G76"/>
    <mergeCell ref="N76:O76"/>
    <mergeCell ref="N74:O74"/>
    <mergeCell ref="H75:I75"/>
    <mergeCell ref="J75:K75"/>
    <mergeCell ref="H72:I72"/>
    <mergeCell ref="A71:C71"/>
    <mergeCell ref="A74:C74"/>
    <mergeCell ref="A77:C77"/>
    <mergeCell ref="D73:E73"/>
    <mergeCell ref="F73:G73"/>
    <mergeCell ref="D72:E72"/>
    <mergeCell ref="F72:G72"/>
    <mergeCell ref="N71:O71"/>
    <mergeCell ref="A70:C70"/>
    <mergeCell ref="D70:E70"/>
    <mergeCell ref="F70:G70"/>
    <mergeCell ref="H70:I70"/>
    <mergeCell ref="J70:K70"/>
    <mergeCell ref="N70:O70"/>
    <mergeCell ref="L76:M76"/>
    <mergeCell ref="L73:M73"/>
    <mergeCell ref="N72:O72"/>
    <mergeCell ref="N77:O77"/>
    <mergeCell ref="H71:I71"/>
    <mergeCell ref="J71:K71"/>
    <mergeCell ref="J72:K72"/>
    <mergeCell ref="L70:M70"/>
    <mergeCell ref="L77:M77"/>
    <mergeCell ref="H76:I76"/>
    <mergeCell ref="B59:C59"/>
    <mergeCell ref="D59:E59"/>
    <mergeCell ref="F59:G59"/>
    <mergeCell ref="B61:C61"/>
    <mergeCell ref="D61:E61"/>
    <mergeCell ref="H62:J62"/>
    <mergeCell ref="B60:C60"/>
    <mergeCell ref="D60:E60"/>
    <mergeCell ref="F60:G60"/>
    <mergeCell ref="H60:J60"/>
    <mergeCell ref="H59:J59"/>
    <mergeCell ref="F61:G61"/>
    <mergeCell ref="H61:J61"/>
    <mergeCell ref="F62:G62"/>
    <mergeCell ref="D68:E68"/>
    <mergeCell ref="F68:G68"/>
    <mergeCell ref="H67:I67"/>
    <mergeCell ref="J69:K69"/>
    <mergeCell ref="L68:M68"/>
    <mergeCell ref="N68:O68"/>
    <mergeCell ref="A64:O64"/>
    <mergeCell ref="B62:C62"/>
    <mergeCell ref="F66:I66"/>
    <mergeCell ref="F67:G67"/>
    <mergeCell ref="D66:E67"/>
    <mergeCell ref="H68:I68"/>
    <mergeCell ref="A69:C69"/>
    <mergeCell ref="A68:C68"/>
    <mergeCell ref="F69:G69"/>
    <mergeCell ref="D78:E78"/>
    <mergeCell ref="F78:G78"/>
    <mergeCell ref="H78:I78"/>
    <mergeCell ref="J78:K78"/>
    <mergeCell ref="L78:M78"/>
    <mergeCell ref="N69:O69"/>
    <mergeCell ref="D62:E62"/>
    <mergeCell ref="B12:C12"/>
    <mergeCell ref="D16:E16"/>
    <mergeCell ref="H74:I74"/>
    <mergeCell ref="N78:O78"/>
    <mergeCell ref="D77:E77"/>
    <mergeCell ref="F77:G77"/>
    <mergeCell ref="H77:I77"/>
    <mergeCell ref="J77:K77"/>
    <mergeCell ref="D69:E69"/>
    <mergeCell ref="A66:C67"/>
    <mergeCell ref="J68:K68"/>
    <mergeCell ref="J66:M66"/>
    <mergeCell ref="J67:K67"/>
    <mergeCell ref="L67:M67"/>
    <mergeCell ref="L69:M69"/>
    <mergeCell ref="H69:I69"/>
    <mergeCell ref="L71:M71"/>
    <mergeCell ref="L72:M72"/>
    <mergeCell ref="J76:K76"/>
    <mergeCell ref="L75:M75"/>
    <mergeCell ref="N66:O67"/>
    <mergeCell ref="M62:O62"/>
    <mergeCell ref="L16:M16"/>
    <mergeCell ref="F11:G11"/>
    <mergeCell ref="M61:O61"/>
    <mergeCell ref="K62:L62"/>
    <mergeCell ref="L12:M12"/>
    <mergeCell ref="N12:O12"/>
    <mergeCell ref="H12:I12"/>
    <mergeCell ref="J12:K12"/>
    <mergeCell ref="K59:L59"/>
    <mergeCell ref="K60:L60"/>
    <mergeCell ref="K61:L61"/>
    <mergeCell ref="M44:O44"/>
    <mergeCell ref="G47:I47"/>
    <mergeCell ref="J47:L47"/>
    <mergeCell ref="M47:N47"/>
    <mergeCell ref="A54:O54"/>
    <mergeCell ref="F56:G56"/>
    <mergeCell ref="M59:O59"/>
    <mergeCell ref="K57:L57"/>
    <mergeCell ref="N15:O15"/>
    <mergeCell ref="N22:O22"/>
    <mergeCell ref="J16:K16"/>
    <mergeCell ref="J15:K15"/>
    <mergeCell ref="L15:M15"/>
    <mergeCell ref="L17:M17"/>
    <mergeCell ref="D21:E21"/>
    <mergeCell ref="N21:O21"/>
    <mergeCell ref="N17:O17"/>
    <mergeCell ref="N18:O18"/>
    <mergeCell ref="N16:O16"/>
    <mergeCell ref="H16:I16"/>
    <mergeCell ref="H18:I18"/>
    <mergeCell ref="J17:K17"/>
    <mergeCell ref="D19:E19"/>
    <mergeCell ref="J19:K19"/>
    <mergeCell ref="J21:K21"/>
    <mergeCell ref="J22:K22"/>
    <mergeCell ref="H21:I21"/>
    <mergeCell ref="L19:M19"/>
    <mergeCell ref="L21:M21"/>
    <mergeCell ref="L22:M22"/>
    <mergeCell ref="F19:G19"/>
    <mergeCell ref="F21:G21"/>
    <mergeCell ref="M58:O58"/>
    <mergeCell ref="H58:J58"/>
    <mergeCell ref="A45:O45"/>
    <mergeCell ref="M43:O43"/>
    <mergeCell ref="B56:C56"/>
    <mergeCell ref="F58:G58"/>
    <mergeCell ref="K58:L58"/>
    <mergeCell ref="D47:F47"/>
    <mergeCell ref="O47:O48"/>
    <mergeCell ref="M56:O56"/>
    <mergeCell ref="D56:E56"/>
    <mergeCell ref="H56:J56"/>
    <mergeCell ref="K56:L56"/>
    <mergeCell ref="F57:G57"/>
    <mergeCell ref="D58:E58"/>
    <mergeCell ref="M57:O57"/>
    <mergeCell ref="H57:J57"/>
    <mergeCell ref="A52:C52"/>
    <mergeCell ref="A47:C48"/>
    <mergeCell ref="D12:E12"/>
    <mergeCell ref="L14:M14"/>
    <mergeCell ref="B14:C14"/>
    <mergeCell ref="H11:I11"/>
    <mergeCell ref="J11:K11"/>
    <mergeCell ref="L11:M11"/>
    <mergeCell ref="F12:G12"/>
    <mergeCell ref="J18:K18"/>
    <mergeCell ref="D17:E17"/>
    <mergeCell ref="D18:E18"/>
    <mergeCell ref="L18:M18"/>
    <mergeCell ref="B15:C15"/>
    <mergeCell ref="B16:C16"/>
    <mergeCell ref="B17:C17"/>
    <mergeCell ref="F14:G14"/>
    <mergeCell ref="F15:G15"/>
    <mergeCell ref="F16:G16"/>
    <mergeCell ref="F17:G17"/>
    <mergeCell ref="H15:I15"/>
    <mergeCell ref="H17:I17"/>
    <mergeCell ref="D15:E15"/>
    <mergeCell ref="F18:G18"/>
    <mergeCell ref="A20:O20"/>
    <mergeCell ref="H19:I19"/>
    <mergeCell ref="N19:O19"/>
    <mergeCell ref="B33:C33"/>
    <mergeCell ref="N35:O35"/>
    <mergeCell ref="B18:C18"/>
    <mergeCell ref="B19:C19"/>
    <mergeCell ref="B21:C21"/>
    <mergeCell ref="B22:C22"/>
    <mergeCell ref="F31:G31"/>
    <mergeCell ref="H31:I31"/>
    <mergeCell ref="A28:O28"/>
    <mergeCell ref="N27:O27"/>
    <mergeCell ref="D29:E29"/>
    <mergeCell ref="F25:G25"/>
    <mergeCell ref="F26:G26"/>
    <mergeCell ref="D27:E27"/>
    <mergeCell ref="D23:E23"/>
    <mergeCell ref="D25:E25"/>
    <mergeCell ref="D26:E26"/>
    <mergeCell ref="F23:G23"/>
    <mergeCell ref="L26:M26"/>
    <mergeCell ref="L30:M30"/>
    <mergeCell ref="D22:E22"/>
    <mergeCell ref="H22:I22"/>
    <mergeCell ref="B57:C57"/>
    <mergeCell ref="M60:O60"/>
    <mergeCell ref="L33:M33"/>
    <mergeCell ref="J33:K33"/>
    <mergeCell ref="L34:M34"/>
    <mergeCell ref="L35:M35"/>
    <mergeCell ref="A49:C49"/>
    <mergeCell ref="A51:C51"/>
    <mergeCell ref="A50:C50"/>
    <mergeCell ref="B58:C58"/>
    <mergeCell ref="J35:K35"/>
    <mergeCell ref="F35:G35"/>
    <mergeCell ref="D57:E57"/>
    <mergeCell ref="H35:I35"/>
    <mergeCell ref="D35:E35"/>
    <mergeCell ref="D34:E34"/>
    <mergeCell ref="H34:I34"/>
    <mergeCell ref="F34:G34"/>
    <mergeCell ref="J34:K34"/>
    <mergeCell ref="N33:O33"/>
    <mergeCell ref="F33:G33"/>
    <mergeCell ref="F22:G22"/>
    <mergeCell ref="N34:O34"/>
    <mergeCell ref="J27:K27"/>
    <mergeCell ref="F29:G29"/>
    <mergeCell ref="F30:G30"/>
    <mergeCell ref="J30:K30"/>
    <mergeCell ref="J31:K31"/>
    <mergeCell ref="A32:O32"/>
    <mergeCell ref="B23:C23"/>
    <mergeCell ref="B27:C27"/>
    <mergeCell ref="B29:C29"/>
    <mergeCell ref="B31:C31"/>
    <mergeCell ref="B30:C30"/>
    <mergeCell ref="D30:E30"/>
    <mergeCell ref="F27:G27"/>
    <mergeCell ref="L31:M31"/>
    <mergeCell ref="D31:E31"/>
    <mergeCell ref="L25:M25"/>
    <mergeCell ref="B25:C25"/>
    <mergeCell ref="B26:C26"/>
    <mergeCell ref="L23:M23"/>
    <mergeCell ref="D10:E10"/>
    <mergeCell ref="B34:C34"/>
    <mergeCell ref="B35:C35"/>
    <mergeCell ref="N23:O23"/>
    <mergeCell ref="N25:O25"/>
    <mergeCell ref="N26:O26"/>
    <mergeCell ref="A24:O24"/>
    <mergeCell ref="D33:E33"/>
    <mergeCell ref="J29:K29"/>
    <mergeCell ref="H29:I29"/>
    <mergeCell ref="H30:I30"/>
    <mergeCell ref="H33:I33"/>
    <mergeCell ref="N29:O29"/>
    <mergeCell ref="N30:O30"/>
    <mergeCell ref="N31:O31"/>
    <mergeCell ref="L27:M27"/>
    <mergeCell ref="L29:M29"/>
    <mergeCell ref="H23:I23"/>
    <mergeCell ref="H25:I25"/>
    <mergeCell ref="H26:I26"/>
    <mergeCell ref="H27:I27"/>
    <mergeCell ref="J23:K23"/>
    <mergeCell ref="J25:K25"/>
    <mergeCell ref="J26:K26"/>
  </mergeCells>
  <phoneticPr fontId="3" type="noConversion"/>
  <pageMargins left="0.25" right="0.25" top="0.75" bottom="0.75" header="0.3" footer="0.3"/>
  <pageSetup paperSize="9" scale="48" orientation="landscape" horizontalDpi="1200" verticalDpi="1200" r:id="rId1"/>
  <headerFooter alignWithMargins="0"/>
  <rowBreaks count="1" manualBreakCount="1">
    <brk id="39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AF84"/>
  <sheetViews>
    <sheetView view="pageBreakPreview" topLeftCell="D3" zoomScale="70" zoomScaleNormal="70" zoomScaleSheetLayoutView="70" workbookViewId="0">
      <selection activeCell="Q74" sqref="Q74"/>
    </sheetView>
  </sheetViews>
  <sheetFormatPr defaultRowHeight="20.25" outlineLevelRow="1"/>
  <cols>
    <col min="1" max="2" width="4.42578125" style="46" customWidth="1"/>
    <col min="3" max="3" width="28.7109375" style="46" customWidth="1"/>
    <col min="4" max="6" width="8.42578125" style="46" customWidth="1"/>
    <col min="7" max="9" width="11.28515625" style="46" customWidth="1"/>
    <col min="10" max="10" width="8.7109375" style="46" customWidth="1"/>
    <col min="11" max="11" width="7" style="46" customWidth="1"/>
    <col min="12" max="12" width="8.5703125" style="46" customWidth="1"/>
    <col min="13" max="13" width="12.28515625" style="46" customWidth="1"/>
    <col min="14" max="14" width="12.5703125" style="46" customWidth="1"/>
    <col min="15" max="15" width="14.5703125" style="46" customWidth="1"/>
    <col min="16" max="16" width="14" style="46" customWidth="1"/>
    <col min="17" max="17" width="12.5703125" style="46" customWidth="1"/>
    <col min="18" max="18" width="12.28515625" style="46" customWidth="1"/>
    <col min="19" max="19" width="14.5703125" style="46" customWidth="1"/>
    <col min="20" max="20" width="14" style="46" customWidth="1"/>
    <col min="21" max="21" width="12.5703125" style="46" customWidth="1"/>
    <col min="22" max="22" width="12.28515625" style="46" customWidth="1"/>
    <col min="23" max="23" width="14.85546875" style="46" customWidth="1"/>
    <col min="24" max="24" width="14" style="46" customWidth="1"/>
    <col min="25" max="25" width="12.5703125" style="46" customWidth="1"/>
    <col min="26" max="26" width="12.28515625" style="46" customWidth="1"/>
    <col min="27" max="27" width="14.5703125" style="46" customWidth="1"/>
    <col min="28" max="28" width="13.7109375" style="46" customWidth="1"/>
    <col min="29" max="29" width="12.28515625" style="46" customWidth="1"/>
    <col min="30" max="30" width="12" style="46" customWidth="1"/>
    <col min="31" max="31" width="14.5703125" style="46" customWidth="1"/>
    <col min="32" max="32" width="14" style="46" customWidth="1"/>
    <col min="33" max="16384" width="9.140625" style="46"/>
  </cols>
  <sheetData>
    <row r="1" spans="1:32" ht="18.75" hidden="1" customHeight="1" outlineLevel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R1" s="48"/>
      <c r="S1" s="48"/>
      <c r="T1" s="48"/>
      <c r="U1" s="48"/>
      <c r="V1" s="48"/>
      <c r="AD1" s="403" t="s">
        <v>238</v>
      </c>
      <c r="AE1" s="403"/>
      <c r="AF1" s="403"/>
    </row>
    <row r="2" spans="1:32" ht="18.75" hidden="1" customHeight="1" outlineLevel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R2" s="48"/>
      <c r="S2" s="48"/>
      <c r="T2" s="48"/>
      <c r="U2" s="48"/>
      <c r="V2" s="48"/>
      <c r="AD2" s="403"/>
      <c r="AE2" s="403"/>
      <c r="AF2" s="403"/>
    </row>
    <row r="3" spans="1:32" s="113" customFormat="1" ht="18.75" customHeight="1" collapsed="1">
      <c r="A3" s="298" t="s">
        <v>249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</row>
    <row r="4" spans="1:3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ht="27.75" customHeight="1">
      <c r="A5" s="451" t="s">
        <v>51</v>
      </c>
      <c r="B5" s="429" t="s">
        <v>193</v>
      </c>
      <c r="C5" s="431"/>
      <c r="D5" s="413" t="s">
        <v>194</v>
      </c>
      <c r="E5" s="454"/>
      <c r="F5" s="454"/>
      <c r="G5" s="297" t="s">
        <v>346</v>
      </c>
      <c r="H5" s="297"/>
      <c r="I5" s="297"/>
      <c r="J5" s="297"/>
      <c r="K5" s="297"/>
      <c r="L5" s="297"/>
      <c r="M5" s="297"/>
      <c r="N5" s="413" t="s">
        <v>195</v>
      </c>
      <c r="O5" s="454"/>
      <c r="P5" s="454"/>
      <c r="Q5" s="414"/>
      <c r="R5" s="444" t="s">
        <v>302</v>
      </c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6"/>
    </row>
    <row r="6" spans="1:32" ht="48.75" customHeight="1">
      <c r="A6" s="453"/>
      <c r="B6" s="435"/>
      <c r="C6" s="437"/>
      <c r="D6" s="415"/>
      <c r="E6" s="455"/>
      <c r="F6" s="455"/>
      <c r="G6" s="297"/>
      <c r="H6" s="297"/>
      <c r="I6" s="297"/>
      <c r="J6" s="297"/>
      <c r="K6" s="297"/>
      <c r="L6" s="297"/>
      <c r="M6" s="297"/>
      <c r="N6" s="415"/>
      <c r="O6" s="455"/>
      <c r="P6" s="455"/>
      <c r="Q6" s="416"/>
      <c r="R6" s="462" t="s">
        <v>196</v>
      </c>
      <c r="S6" s="463"/>
      <c r="T6" s="464"/>
      <c r="U6" s="462" t="s">
        <v>197</v>
      </c>
      <c r="V6" s="463"/>
      <c r="W6" s="464"/>
      <c r="X6" s="462" t="s">
        <v>41</v>
      </c>
      <c r="Y6" s="463"/>
      <c r="Z6" s="464"/>
      <c r="AA6" s="444" t="s">
        <v>198</v>
      </c>
      <c r="AB6" s="445"/>
      <c r="AC6" s="446"/>
      <c r="AD6" s="444" t="s">
        <v>199</v>
      </c>
      <c r="AE6" s="445"/>
      <c r="AF6" s="446"/>
    </row>
    <row r="7" spans="1:32" ht="18.75" customHeight="1">
      <c r="A7" s="88">
        <v>1</v>
      </c>
      <c r="B7" s="439">
        <v>2</v>
      </c>
      <c r="C7" s="440"/>
      <c r="D7" s="363">
        <v>3</v>
      </c>
      <c r="E7" s="364"/>
      <c r="F7" s="364"/>
      <c r="G7" s="314">
        <v>4</v>
      </c>
      <c r="H7" s="314"/>
      <c r="I7" s="314"/>
      <c r="J7" s="314"/>
      <c r="K7" s="314"/>
      <c r="L7" s="314"/>
      <c r="M7" s="314"/>
      <c r="N7" s="363">
        <v>5</v>
      </c>
      <c r="O7" s="364"/>
      <c r="P7" s="364"/>
      <c r="Q7" s="365"/>
      <c r="R7" s="363">
        <v>6</v>
      </c>
      <c r="S7" s="364"/>
      <c r="T7" s="365"/>
      <c r="U7" s="363">
        <v>7</v>
      </c>
      <c r="V7" s="364"/>
      <c r="W7" s="365"/>
      <c r="X7" s="376">
        <v>8</v>
      </c>
      <c r="Y7" s="377"/>
      <c r="Z7" s="378"/>
      <c r="AA7" s="376">
        <v>9</v>
      </c>
      <c r="AB7" s="377"/>
      <c r="AC7" s="378"/>
      <c r="AD7" s="376">
        <v>10</v>
      </c>
      <c r="AE7" s="377"/>
      <c r="AF7" s="378"/>
    </row>
    <row r="8" spans="1:32" ht="20.100000000000001" customHeight="1">
      <c r="A8" s="88"/>
      <c r="B8" s="465"/>
      <c r="C8" s="466"/>
      <c r="D8" s="456"/>
      <c r="E8" s="457"/>
      <c r="F8" s="457"/>
      <c r="G8" s="426"/>
      <c r="H8" s="426"/>
      <c r="I8" s="426"/>
      <c r="J8" s="426"/>
      <c r="K8" s="426"/>
      <c r="L8" s="426"/>
      <c r="M8" s="426"/>
      <c r="N8" s="360"/>
      <c r="O8" s="361"/>
      <c r="P8" s="361"/>
      <c r="Q8" s="362"/>
      <c r="R8" s="360"/>
      <c r="S8" s="361"/>
      <c r="T8" s="362"/>
      <c r="U8" s="360"/>
      <c r="V8" s="361"/>
      <c r="W8" s="362"/>
      <c r="X8" s="360"/>
      <c r="Y8" s="361"/>
      <c r="Z8" s="362"/>
      <c r="AA8" s="360"/>
      <c r="AB8" s="361"/>
      <c r="AC8" s="362"/>
      <c r="AD8" s="360"/>
      <c r="AE8" s="361"/>
      <c r="AF8" s="362"/>
    </row>
    <row r="9" spans="1:32" ht="20.100000000000001" customHeight="1">
      <c r="A9" s="88"/>
      <c r="B9" s="465"/>
      <c r="C9" s="466"/>
      <c r="D9" s="456"/>
      <c r="E9" s="457"/>
      <c r="F9" s="457"/>
      <c r="G9" s="426"/>
      <c r="H9" s="426"/>
      <c r="I9" s="426"/>
      <c r="J9" s="426"/>
      <c r="K9" s="426"/>
      <c r="L9" s="426"/>
      <c r="M9" s="426"/>
      <c r="N9" s="360"/>
      <c r="O9" s="361"/>
      <c r="P9" s="361"/>
      <c r="Q9" s="362"/>
      <c r="R9" s="360"/>
      <c r="S9" s="361"/>
      <c r="T9" s="362"/>
      <c r="U9" s="360"/>
      <c r="V9" s="361"/>
      <c r="W9" s="362"/>
      <c r="X9" s="360"/>
      <c r="Y9" s="361"/>
      <c r="Z9" s="362"/>
      <c r="AA9" s="360"/>
      <c r="AB9" s="361"/>
      <c r="AC9" s="362"/>
      <c r="AD9" s="360"/>
      <c r="AE9" s="361"/>
      <c r="AF9" s="362"/>
    </row>
    <row r="10" spans="1:32" ht="20.100000000000001" customHeight="1">
      <c r="A10" s="88"/>
      <c r="B10" s="465"/>
      <c r="C10" s="466"/>
      <c r="D10" s="456"/>
      <c r="E10" s="457"/>
      <c r="F10" s="457"/>
      <c r="G10" s="426"/>
      <c r="H10" s="426"/>
      <c r="I10" s="426"/>
      <c r="J10" s="426"/>
      <c r="K10" s="426"/>
      <c r="L10" s="426"/>
      <c r="M10" s="426"/>
      <c r="N10" s="360"/>
      <c r="O10" s="361"/>
      <c r="P10" s="361"/>
      <c r="Q10" s="362"/>
      <c r="R10" s="360"/>
      <c r="S10" s="361"/>
      <c r="T10" s="362"/>
      <c r="U10" s="360"/>
      <c r="V10" s="361"/>
      <c r="W10" s="362"/>
      <c r="X10" s="360"/>
      <c r="Y10" s="361"/>
      <c r="Z10" s="362"/>
      <c r="AA10" s="360"/>
      <c r="AB10" s="361"/>
      <c r="AC10" s="362"/>
      <c r="AD10" s="360"/>
      <c r="AE10" s="361"/>
      <c r="AF10" s="362"/>
    </row>
    <row r="11" spans="1:32" ht="20.100000000000001" customHeight="1">
      <c r="A11" s="88"/>
      <c r="B11" s="465"/>
      <c r="C11" s="466"/>
      <c r="D11" s="456"/>
      <c r="E11" s="457"/>
      <c r="F11" s="457"/>
      <c r="G11" s="426"/>
      <c r="H11" s="426"/>
      <c r="I11" s="426"/>
      <c r="J11" s="426"/>
      <c r="K11" s="426"/>
      <c r="L11" s="426"/>
      <c r="M11" s="426"/>
      <c r="N11" s="360"/>
      <c r="O11" s="361"/>
      <c r="P11" s="361"/>
      <c r="Q11" s="362"/>
      <c r="R11" s="360"/>
      <c r="S11" s="361"/>
      <c r="T11" s="362"/>
      <c r="U11" s="360"/>
      <c r="V11" s="361"/>
      <c r="W11" s="362"/>
      <c r="X11" s="360"/>
      <c r="Y11" s="361"/>
      <c r="Z11" s="362"/>
      <c r="AA11" s="360"/>
      <c r="AB11" s="361"/>
      <c r="AC11" s="362"/>
      <c r="AD11" s="360"/>
      <c r="AE11" s="361"/>
      <c r="AF11" s="362"/>
    </row>
    <row r="12" spans="1:32" ht="24.95" customHeight="1">
      <c r="A12" s="468" t="s">
        <v>56</v>
      </c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70"/>
      <c r="N12" s="360"/>
      <c r="O12" s="361"/>
      <c r="P12" s="361"/>
      <c r="Q12" s="362"/>
      <c r="R12" s="360"/>
      <c r="S12" s="361"/>
      <c r="T12" s="362"/>
      <c r="U12" s="360"/>
      <c r="V12" s="361"/>
      <c r="W12" s="362"/>
      <c r="X12" s="360"/>
      <c r="Y12" s="361"/>
      <c r="Z12" s="362"/>
      <c r="AA12" s="360"/>
      <c r="AB12" s="361"/>
      <c r="AC12" s="362"/>
      <c r="AD12" s="360"/>
      <c r="AE12" s="361"/>
      <c r="AF12" s="362"/>
    </row>
    <row r="13" spans="1:32" ht="11.2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89"/>
      <c r="AF13" s="89"/>
    </row>
    <row r="14" spans="1:32" ht="10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1"/>
      <c r="P14" s="91"/>
      <c r="Q14" s="91"/>
      <c r="R14" s="92"/>
      <c r="S14" s="92"/>
      <c r="T14" s="92"/>
      <c r="U14" s="92"/>
      <c r="V14" s="92"/>
      <c r="W14" s="92"/>
      <c r="X14" s="93"/>
      <c r="Y14" s="93"/>
      <c r="Z14" s="93"/>
      <c r="AA14" s="93"/>
      <c r="AB14" s="93"/>
      <c r="AC14" s="93"/>
      <c r="AD14" s="93"/>
      <c r="AE14" s="94"/>
      <c r="AF14" s="94"/>
    </row>
    <row r="15" spans="1:32" s="114" customFormat="1" ht="18.75" customHeight="1">
      <c r="A15" s="298" t="s">
        <v>250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</row>
    <row r="16" spans="1:32" s="86" customFormat="1" ht="18.75" customHeight="1"/>
    <row r="17" spans="1:32" ht="29.25" customHeight="1">
      <c r="A17" s="467" t="s">
        <v>51</v>
      </c>
      <c r="B17" s="429" t="s">
        <v>200</v>
      </c>
      <c r="C17" s="431"/>
      <c r="D17" s="297" t="s">
        <v>193</v>
      </c>
      <c r="E17" s="297"/>
      <c r="F17" s="297"/>
      <c r="G17" s="297"/>
      <c r="H17" s="297" t="s">
        <v>346</v>
      </c>
      <c r="I17" s="297"/>
      <c r="J17" s="297"/>
      <c r="K17" s="297"/>
      <c r="L17" s="297"/>
      <c r="M17" s="297"/>
      <c r="N17" s="297"/>
      <c r="O17" s="297"/>
      <c r="P17" s="297"/>
      <c r="Q17" s="297"/>
      <c r="R17" s="297" t="s">
        <v>201</v>
      </c>
      <c r="S17" s="297"/>
      <c r="T17" s="297"/>
      <c r="U17" s="297"/>
      <c r="V17" s="297"/>
      <c r="W17" s="285" t="s">
        <v>202</v>
      </c>
      <c r="X17" s="285"/>
      <c r="Y17" s="285"/>
      <c r="Z17" s="285"/>
      <c r="AA17" s="285"/>
      <c r="AB17" s="285"/>
      <c r="AC17" s="285"/>
      <c r="AD17" s="285"/>
      <c r="AE17" s="285"/>
      <c r="AF17" s="285"/>
    </row>
    <row r="18" spans="1:32" ht="24.95" customHeight="1">
      <c r="A18" s="467"/>
      <c r="B18" s="432"/>
      <c r="C18" s="434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85" t="s">
        <v>307</v>
      </c>
      <c r="X18" s="285"/>
      <c r="Y18" s="413" t="s">
        <v>244</v>
      </c>
      <c r="Z18" s="414"/>
      <c r="AA18" s="413" t="s">
        <v>245</v>
      </c>
      <c r="AB18" s="414"/>
      <c r="AC18" s="413" t="s">
        <v>272</v>
      </c>
      <c r="AD18" s="414"/>
      <c r="AE18" s="413" t="s">
        <v>273</v>
      </c>
      <c r="AF18" s="414"/>
    </row>
    <row r="19" spans="1:32" ht="24.95" customHeight="1">
      <c r="A19" s="467"/>
      <c r="B19" s="435"/>
      <c r="C19" s="43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85"/>
      <c r="X19" s="285"/>
      <c r="Y19" s="415"/>
      <c r="Z19" s="416"/>
      <c r="AA19" s="415"/>
      <c r="AB19" s="416"/>
      <c r="AC19" s="415"/>
      <c r="AD19" s="416"/>
      <c r="AE19" s="415"/>
      <c r="AF19" s="416"/>
    </row>
    <row r="20" spans="1:32" ht="18.75" customHeight="1">
      <c r="A20" s="95">
        <v>1</v>
      </c>
      <c r="B20" s="439">
        <v>2</v>
      </c>
      <c r="C20" s="440"/>
      <c r="D20" s="314">
        <v>3</v>
      </c>
      <c r="E20" s="314"/>
      <c r="F20" s="314"/>
      <c r="G20" s="314"/>
      <c r="H20" s="314">
        <v>4</v>
      </c>
      <c r="I20" s="314"/>
      <c r="J20" s="314"/>
      <c r="K20" s="314"/>
      <c r="L20" s="314"/>
      <c r="M20" s="314"/>
      <c r="N20" s="314"/>
      <c r="O20" s="314"/>
      <c r="P20" s="314"/>
      <c r="Q20" s="314"/>
      <c r="R20" s="314">
        <v>5</v>
      </c>
      <c r="S20" s="314"/>
      <c r="T20" s="314"/>
      <c r="U20" s="314"/>
      <c r="V20" s="314"/>
      <c r="W20" s="314">
        <v>6</v>
      </c>
      <c r="X20" s="314"/>
      <c r="Y20" s="313">
        <v>7</v>
      </c>
      <c r="Z20" s="313"/>
      <c r="AA20" s="313">
        <v>8</v>
      </c>
      <c r="AB20" s="313"/>
      <c r="AC20" s="313">
        <v>9</v>
      </c>
      <c r="AD20" s="313"/>
      <c r="AE20" s="313">
        <v>10</v>
      </c>
      <c r="AF20" s="313"/>
    </row>
    <row r="21" spans="1:32" ht="20.100000000000001" customHeight="1">
      <c r="A21" s="96"/>
      <c r="B21" s="419"/>
      <c r="C21" s="420"/>
      <c r="D21" s="426"/>
      <c r="E21" s="426"/>
      <c r="F21" s="426"/>
      <c r="G21" s="426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418"/>
      <c r="S21" s="418"/>
      <c r="T21" s="418"/>
      <c r="U21" s="418"/>
      <c r="V21" s="418"/>
      <c r="W21" s="353"/>
      <c r="X21" s="353"/>
      <c r="Y21" s="353"/>
      <c r="Z21" s="353"/>
      <c r="AA21" s="353"/>
      <c r="AB21" s="353"/>
      <c r="AC21" s="353"/>
      <c r="AD21" s="353"/>
      <c r="AE21" s="348"/>
      <c r="AF21" s="348"/>
    </row>
    <row r="22" spans="1:32" ht="20.100000000000001" customHeight="1">
      <c r="A22" s="96"/>
      <c r="B22" s="419"/>
      <c r="C22" s="420"/>
      <c r="D22" s="426"/>
      <c r="E22" s="426"/>
      <c r="F22" s="426"/>
      <c r="G22" s="426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418"/>
      <c r="S22" s="418"/>
      <c r="T22" s="418"/>
      <c r="U22" s="418"/>
      <c r="V22" s="418"/>
      <c r="W22" s="353"/>
      <c r="X22" s="353"/>
      <c r="Y22" s="353"/>
      <c r="Z22" s="353"/>
      <c r="AA22" s="353"/>
      <c r="AB22" s="353"/>
      <c r="AC22" s="353"/>
      <c r="AD22" s="353"/>
      <c r="AE22" s="348"/>
      <c r="AF22" s="348"/>
    </row>
    <row r="23" spans="1:32" ht="20.100000000000001" customHeight="1">
      <c r="A23" s="96"/>
      <c r="B23" s="419"/>
      <c r="C23" s="420"/>
      <c r="D23" s="426"/>
      <c r="E23" s="426"/>
      <c r="F23" s="426"/>
      <c r="G23" s="426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418"/>
      <c r="S23" s="418"/>
      <c r="T23" s="418"/>
      <c r="U23" s="418"/>
      <c r="V23" s="418"/>
      <c r="W23" s="353"/>
      <c r="X23" s="353"/>
      <c r="Y23" s="353"/>
      <c r="Z23" s="353"/>
      <c r="AA23" s="353"/>
      <c r="AB23" s="353"/>
      <c r="AC23" s="353"/>
      <c r="AD23" s="353"/>
      <c r="AE23" s="348"/>
      <c r="AF23" s="348"/>
    </row>
    <row r="24" spans="1:32" ht="20.100000000000001" customHeight="1">
      <c r="A24" s="96"/>
      <c r="B24" s="419"/>
      <c r="C24" s="420"/>
      <c r="D24" s="426"/>
      <c r="E24" s="426"/>
      <c r="F24" s="426"/>
      <c r="G24" s="426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418"/>
      <c r="S24" s="418"/>
      <c r="T24" s="418"/>
      <c r="U24" s="418"/>
      <c r="V24" s="418"/>
      <c r="W24" s="353"/>
      <c r="X24" s="353"/>
      <c r="Y24" s="353"/>
      <c r="Z24" s="353"/>
      <c r="AA24" s="353"/>
      <c r="AB24" s="353"/>
      <c r="AC24" s="353"/>
      <c r="AD24" s="353"/>
      <c r="AE24" s="348"/>
      <c r="AF24" s="348"/>
    </row>
    <row r="25" spans="1:32" ht="24.95" customHeight="1">
      <c r="A25" s="447" t="s">
        <v>56</v>
      </c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353"/>
      <c r="X25" s="353"/>
      <c r="Y25" s="353"/>
      <c r="Z25" s="353"/>
      <c r="AA25" s="353"/>
      <c r="AB25" s="353"/>
      <c r="AC25" s="353"/>
      <c r="AD25" s="353"/>
      <c r="AE25" s="348"/>
      <c r="AF25" s="348"/>
    </row>
    <row r="26" spans="1:3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R26" s="48"/>
      <c r="S26" s="48"/>
      <c r="T26" s="48"/>
      <c r="U26" s="48"/>
      <c r="V26" s="48"/>
      <c r="AF26" s="48"/>
    </row>
    <row r="27" spans="1:32" ht="16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R27" s="48"/>
      <c r="S27" s="48"/>
      <c r="T27" s="48"/>
      <c r="U27" s="48"/>
      <c r="V27" s="48"/>
      <c r="AF27" s="48"/>
    </row>
    <row r="28" spans="1:32" s="114" customFormat="1" ht="18.75" customHeight="1">
      <c r="A28" s="298" t="s">
        <v>214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</row>
    <row r="29" spans="1:32">
      <c r="A29" s="97"/>
      <c r="B29" s="97"/>
      <c r="C29" s="97"/>
      <c r="D29" s="97"/>
      <c r="E29" s="97"/>
      <c r="F29" s="97"/>
      <c r="G29" s="97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7"/>
      <c r="Z29" s="448"/>
      <c r="AA29" s="448"/>
      <c r="AB29" s="448"/>
      <c r="AD29" s="448" t="s">
        <v>234</v>
      </c>
      <c r="AE29" s="448"/>
      <c r="AF29" s="448"/>
    </row>
    <row r="30" spans="1:32" ht="24.95" customHeight="1">
      <c r="A30" s="451" t="s">
        <v>51</v>
      </c>
      <c r="B30" s="429" t="s">
        <v>251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1"/>
      <c r="M30" s="423" t="s">
        <v>55</v>
      </c>
      <c r="N30" s="424"/>
      <c r="O30" s="424"/>
      <c r="P30" s="425"/>
      <c r="Q30" s="423" t="s">
        <v>85</v>
      </c>
      <c r="R30" s="424"/>
      <c r="S30" s="424"/>
      <c r="T30" s="425"/>
      <c r="U30" s="423" t="s">
        <v>427</v>
      </c>
      <c r="V30" s="424"/>
      <c r="W30" s="424"/>
      <c r="X30" s="425"/>
      <c r="Y30" s="423" t="s">
        <v>125</v>
      </c>
      <c r="Z30" s="424"/>
      <c r="AA30" s="424"/>
      <c r="AB30" s="425"/>
      <c r="AC30" s="423" t="s">
        <v>56</v>
      </c>
      <c r="AD30" s="424"/>
      <c r="AE30" s="424"/>
      <c r="AF30" s="425"/>
    </row>
    <row r="31" spans="1:32" ht="24.95" customHeight="1">
      <c r="A31" s="452"/>
      <c r="B31" s="432"/>
      <c r="C31" s="433"/>
      <c r="D31" s="433"/>
      <c r="E31" s="433"/>
      <c r="F31" s="433"/>
      <c r="G31" s="433"/>
      <c r="H31" s="433"/>
      <c r="I31" s="433"/>
      <c r="J31" s="433"/>
      <c r="K31" s="433"/>
      <c r="L31" s="434"/>
      <c r="M31" s="421" t="s">
        <v>244</v>
      </c>
      <c r="N31" s="421" t="s">
        <v>245</v>
      </c>
      <c r="O31" s="421" t="s">
        <v>367</v>
      </c>
      <c r="P31" s="421" t="s">
        <v>368</v>
      </c>
      <c r="Q31" s="421" t="s">
        <v>244</v>
      </c>
      <c r="R31" s="421" t="s">
        <v>245</v>
      </c>
      <c r="S31" s="421" t="s">
        <v>367</v>
      </c>
      <c r="T31" s="421" t="s">
        <v>368</v>
      </c>
      <c r="U31" s="421" t="s">
        <v>244</v>
      </c>
      <c r="V31" s="421" t="s">
        <v>245</v>
      </c>
      <c r="W31" s="421" t="s">
        <v>367</v>
      </c>
      <c r="X31" s="421" t="s">
        <v>368</v>
      </c>
      <c r="Y31" s="421" t="s">
        <v>244</v>
      </c>
      <c r="Z31" s="421" t="s">
        <v>245</v>
      </c>
      <c r="AA31" s="421" t="s">
        <v>367</v>
      </c>
      <c r="AB31" s="421" t="s">
        <v>368</v>
      </c>
      <c r="AC31" s="421" t="s">
        <v>244</v>
      </c>
      <c r="AD31" s="421" t="s">
        <v>245</v>
      </c>
      <c r="AE31" s="421" t="s">
        <v>367</v>
      </c>
      <c r="AF31" s="421" t="s">
        <v>368</v>
      </c>
    </row>
    <row r="32" spans="1:32" ht="36.75" customHeight="1">
      <c r="A32" s="453"/>
      <c r="B32" s="435"/>
      <c r="C32" s="436"/>
      <c r="D32" s="436"/>
      <c r="E32" s="436"/>
      <c r="F32" s="436"/>
      <c r="G32" s="436"/>
      <c r="H32" s="436"/>
      <c r="I32" s="436"/>
      <c r="J32" s="436"/>
      <c r="K32" s="436"/>
      <c r="L32" s="437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</row>
    <row r="33" spans="1:32" ht="18.75" customHeight="1">
      <c r="A33" s="96">
        <v>1</v>
      </c>
      <c r="B33" s="438">
        <v>2</v>
      </c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1">
        <v>3</v>
      </c>
      <c r="N33" s="41">
        <v>4</v>
      </c>
      <c r="O33" s="41">
        <v>5</v>
      </c>
      <c r="P33" s="41">
        <v>6</v>
      </c>
      <c r="Q33" s="41">
        <v>7</v>
      </c>
      <c r="R33" s="41">
        <v>8</v>
      </c>
      <c r="S33" s="41">
        <v>9</v>
      </c>
      <c r="T33" s="41">
        <v>10</v>
      </c>
      <c r="U33" s="41">
        <v>11</v>
      </c>
      <c r="V33" s="41">
        <v>12</v>
      </c>
      <c r="W33" s="41">
        <v>13</v>
      </c>
      <c r="X33" s="41">
        <v>14</v>
      </c>
      <c r="Y33" s="41">
        <v>15</v>
      </c>
      <c r="Z33" s="41">
        <v>16</v>
      </c>
      <c r="AA33" s="41">
        <v>17</v>
      </c>
      <c r="AB33" s="41">
        <v>18</v>
      </c>
      <c r="AC33" s="41">
        <v>19</v>
      </c>
      <c r="AD33" s="41">
        <v>20</v>
      </c>
      <c r="AE33" s="41">
        <v>21</v>
      </c>
      <c r="AF33" s="41">
        <v>22</v>
      </c>
    </row>
    <row r="34" spans="1:32" ht="20.100000000000001" customHeight="1">
      <c r="A34" s="88"/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185"/>
      <c r="N34" s="185"/>
      <c r="O34" s="185"/>
      <c r="P34" s="184"/>
      <c r="Q34" s="41"/>
      <c r="R34" s="212"/>
      <c r="S34" s="41"/>
      <c r="T34" s="147" t="e">
        <f>SUM(R34/Q34)*100</f>
        <v>#DIV/0!</v>
      </c>
      <c r="U34" s="41"/>
      <c r="V34" s="41"/>
      <c r="W34" s="41"/>
      <c r="X34" s="42"/>
      <c r="Y34" s="41"/>
      <c r="Z34" s="41"/>
      <c r="AA34" s="41"/>
      <c r="AB34" s="42"/>
      <c r="AC34" s="41"/>
      <c r="AD34" s="41">
        <v>4</v>
      </c>
      <c r="AE34" s="146">
        <f>AD34-AC34</f>
        <v>4</v>
      </c>
      <c r="AF34" s="147" t="e">
        <f>SUM(AD34/AC34)*100</f>
        <v>#DIV/0!</v>
      </c>
    </row>
    <row r="35" spans="1:32" ht="33" customHeight="1">
      <c r="A35" s="88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185"/>
      <c r="N35" s="185"/>
      <c r="O35" s="185"/>
      <c r="P35" s="184"/>
      <c r="Q35" s="41"/>
      <c r="R35" s="212"/>
      <c r="S35" s="183"/>
      <c r="T35" s="147"/>
      <c r="U35" s="41"/>
      <c r="V35" s="41"/>
      <c r="W35" s="41"/>
      <c r="X35" s="42"/>
      <c r="Y35" s="41"/>
      <c r="Z35" s="41"/>
      <c r="AA35" s="41"/>
      <c r="AB35" s="42"/>
      <c r="AC35" s="41"/>
      <c r="AD35" s="41">
        <v>4</v>
      </c>
      <c r="AE35" s="146">
        <f>AD35-AC35</f>
        <v>4</v>
      </c>
      <c r="AF35" s="147" t="e">
        <f>SUM(AD35/AC35)*100</f>
        <v>#DIV/0!</v>
      </c>
    </row>
    <row r="36" spans="1:32" ht="22.5">
      <c r="A36" s="88"/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185"/>
      <c r="N36" s="185"/>
      <c r="O36" s="185"/>
      <c r="P36" s="184"/>
      <c r="Q36" s="41"/>
      <c r="R36" s="212"/>
      <c r="S36" s="183"/>
      <c r="T36" s="147"/>
      <c r="U36" s="41"/>
      <c r="V36" s="41"/>
      <c r="W36" s="41"/>
      <c r="X36" s="42"/>
      <c r="Y36" s="41"/>
      <c r="Z36" s="41"/>
      <c r="AA36" s="41"/>
      <c r="AB36" s="42"/>
      <c r="AC36" s="41"/>
      <c r="AD36" s="41">
        <v>2</v>
      </c>
      <c r="AE36" s="146">
        <f>AD36-AC36</f>
        <v>2</v>
      </c>
      <c r="AF36" s="147" t="e">
        <f>SUM(AD36/AC36)*100</f>
        <v>#DIV/0!</v>
      </c>
    </row>
    <row r="37" spans="1:32" ht="20.100000000000001" customHeight="1">
      <c r="A37" s="88"/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185"/>
      <c r="N37" s="185"/>
      <c r="O37" s="185"/>
      <c r="P37" s="184"/>
      <c r="Q37" s="41"/>
      <c r="R37" s="212"/>
      <c r="S37" s="183"/>
      <c r="T37" s="147"/>
      <c r="U37" s="41"/>
      <c r="V37" s="41"/>
      <c r="W37" s="41"/>
      <c r="X37" s="42"/>
      <c r="Y37" s="41"/>
      <c r="Z37" s="41"/>
      <c r="AA37" s="41"/>
      <c r="AB37" s="42"/>
      <c r="AC37" s="41"/>
      <c r="AD37" s="41"/>
      <c r="AE37" s="41"/>
      <c r="AF37" s="42"/>
    </row>
    <row r="38" spans="1:32" ht="20.100000000000001" customHeight="1">
      <c r="A38" s="88"/>
      <c r="B38" s="441"/>
      <c r="C38" s="442"/>
      <c r="D38" s="442"/>
      <c r="E38" s="442"/>
      <c r="F38" s="442"/>
      <c r="G38" s="442"/>
      <c r="H38" s="442"/>
      <c r="I38" s="442"/>
      <c r="J38" s="442"/>
      <c r="K38" s="442"/>
      <c r="L38" s="443"/>
      <c r="M38" s="185"/>
      <c r="N38" s="185"/>
      <c r="O38" s="185"/>
      <c r="P38" s="184"/>
      <c r="Q38" s="41"/>
      <c r="R38" s="212"/>
      <c r="S38" s="183"/>
      <c r="T38" s="147"/>
      <c r="U38" s="41"/>
      <c r="V38" s="41"/>
      <c r="W38" s="41"/>
      <c r="X38" s="42"/>
      <c r="Y38" s="41"/>
      <c r="Z38" s="41"/>
      <c r="AA38" s="41"/>
      <c r="AB38" s="42"/>
      <c r="AC38" s="41"/>
      <c r="AD38" s="41"/>
      <c r="AE38" s="41"/>
      <c r="AF38" s="42"/>
    </row>
    <row r="39" spans="1:32" ht="20.100000000000001" customHeight="1">
      <c r="A39" s="88"/>
      <c r="B39" s="441"/>
      <c r="C39" s="442"/>
      <c r="D39" s="442"/>
      <c r="E39" s="442"/>
      <c r="F39" s="442"/>
      <c r="G39" s="442"/>
      <c r="H39" s="442"/>
      <c r="I39" s="442"/>
      <c r="J39" s="442"/>
      <c r="K39" s="442"/>
      <c r="L39" s="443"/>
      <c r="M39" s="185"/>
      <c r="N39" s="185"/>
      <c r="O39" s="185"/>
      <c r="P39" s="184"/>
      <c r="Q39" s="41"/>
      <c r="R39" s="212"/>
      <c r="S39" s="183"/>
      <c r="T39" s="147"/>
      <c r="U39" s="41"/>
      <c r="V39" s="41"/>
      <c r="W39" s="41"/>
      <c r="X39" s="42"/>
      <c r="Y39" s="41"/>
      <c r="Z39" s="41"/>
      <c r="AA39" s="41"/>
      <c r="AB39" s="42"/>
      <c r="AC39" s="41"/>
      <c r="AD39" s="41"/>
      <c r="AE39" s="41"/>
      <c r="AF39" s="42"/>
    </row>
    <row r="40" spans="1:32" s="175" customFormat="1" ht="20.100000000000001" customHeight="1">
      <c r="A40" s="88"/>
      <c r="B40" s="441"/>
      <c r="C40" s="442"/>
      <c r="D40" s="442"/>
      <c r="E40" s="442"/>
      <c r="F40" s="442"/>
      <c r="G40" s="442"/>
      <c r="H40" s="442"/>
      <c r="I40" s="442"/>
      <c r="J40" s="442"/>
      <c r="K40" s="442"/>
      <c r="L40" s="443"/>
      <c r="M40" s="185"/>
      <c r="N40" s="185"/>
      <c r="O40" s="185"/>
      <c r="P40" s="184"/>
      <c r="Q40" s="176"/>
      <c r="R40" s="211"/>
      <c r="S40" s="183"/>
      <c r="T40" s="147"/>
      <c r="U40" s="176"/>
      <c r="V40" s="176"/>
      <c r="W40" s="176"/>
      <c r="X40" s="177"/>
      <c r="Y40" s="176"/>
      <c r="Z40" s="176"/>
      <c r="AA40" s="176"/>
      <c r="AB40" s="177"/>
      <c r="AC40" s="176"/>
      <c r="AD40" s="176"/>
      <c r="AE40" s="176"/>
      <c r="AF40" s="177"/>
    </row>
    <row r="41" spans="1:32" s="175" customFormat="1" ht="20.100000000000001" customHeight="1">
      <c r="A41" s="88"/>
      <c r="B41" s="441"/>
      <c r="C41" s="442"/>
      <c r="D41" s="442"/>
      <c r="E41" s="442"/>
      <c r="F41" s="442"/>
      <c r="G41" s="442"/>
      <c r="H41" s="442"/>
      <c r="I41" s="442"/>
      <c r="J41" s="442"/>
      <c r="K41" s="442"/>
      <c r="L41" s="443"/>
      <c r="M41" s="176"/>
      <c r="N41" s="176"/>
      <c r="O41" s="176"/>
      <c r="P41" s="177"/>
      <c r="Q41" s="176"/>
      <c r="R41" s="212"/>
      <c r="S41" s="176"/>
      <c r="T41" s="147"/>
      <c r="U41" s="176"/>
      <c r="V41" s="176"/>
      <c r="W41" s="176"/>
      <c r="X41" s="177"/>
      <c r="Y41" s="176"/>
      <c r="Z41" s="176"/>
      <c r="AA41" s="176"/>
      <c r="AB41" s="177"/>
      <c r="AC41" s="176"/>
      <c r="AD41" s="176"/>
      <c r="AE41" s="176"/>
      <c r="AF41" s="177"/>
    </row>
    <row r="42" spans="1:32" s="175" customFormat="1" ht="20.100000000000001" customHeight="1">
      <c r="A42" s="88"/>
      <c r="B42" s="441"/>
      <c r="C42" s="442"/>
      <c r="D42" s="442"/>
      <c r="E42" s="442"/>
      <c r="F42" s="442"/>
      <c r="G42" s="442"/>
      <c r="H42" s="442"/>
      <c r="I42" s="442"/>
      <c r="J42" s="442"/>
      <c r="K42" s="442"/>
      <c r="L42" s="443"/>
      <c r="M42" s="176"/>
      <c r="N42" s="176"/>
      <c r="O42" s="176"/>
      <c r="P42" s="177"/>
      <c r="Q42" s="176"/>
      <c r="R42" s="212"/>
      <c r="S42" s="176"/>
      <c r="T42" s="147"/>
      <c r="U42" s="176"/>
      <c r="V42" s="176"/>
      <c r="W42" s="176"/>
      <c r="X42" s="177"/>
      <c r="Y42" s="176"/>
      <c r="Z42" s="176"/>
      <c r="AA42" s="176"/>
      <c r="AB42" s="177"/>
      <c r="AC42" s="176"/>
      <c r="AD42" s="176"/>
      <c r="AE42" s="176"/>
      <c r="AF42" s="177"/>
    </row>
    <row r="43" spans="1:32" s="175" customFormat="1" ht="20.100000000000001" customHeight="1">
      <c r="A43" s="88"/>
      <c r="B43" s="441"/>
      <c r="C43" s="442"/>
      <c r="D43" s="442"/>
      <c r="E43" s="442"/>
      <c r="F43" s="442"/>
      <c r="G43" s="442"/>
      <c r="H43" s="442"/>
      <c r="I43" s="442"/>
      <c r="J43" s="442"/>
      <c r="K43" s="442"/>
      <c r="L43" s="443"/>
      <c r="M43" s="176"/>
      <c r="N43" s="176"/>
      <c r="O43" s="176"/>
      <c r="P43" s="177"/>
      <c r="Q43" s="176"/>
      <c r="R43" s="176"/>
      <c r="S43" s="176"/>
      <c r="T43" s="147"/>
      <c r="U43" s="176"/>
      <c r="V43" s="176"/>
      <c r="W43" s="176"/>
      <c r="X43" s="177"/>
      <c r="Y43" s="176"/>
      <c r="Z43" s="177"/>
      <c r="AA43" s="176"/>
      <c r="AB43" s="177"/>
      <c r="AC43" s="176"/>
      <c r="AD43" s="176"/>
      <c r="AE43" s="176"/>
      <c r="AF43" s="177"/>
    </row>
    <row r="44" spans="1:32" s="181" customFormat="1" ht="20.100000000000001" customHeight="1">
      <c r="A44" s="88"/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180"/>
      <c r="N44" s="180"/>
      <c r="O44" s="180"/>
      <c r="P44" s="179"/>
      <c r="Q44" s="180"/>
      <c r="R44" s="180"/>
      <c r="S44" s="180"/>
      <c r="T44" s="147"/>
      <c r="U44" s="180"/>
      <c r="V44" s="180"/>
      <c r="W44" s="180"/>
      <c r="X44" s="179"/>
      <c r="Y44" s="180"/>
      <c r="Z44" s="179"/>
      <c r="AA44" s="180"/>
      <c r="AB44" s="179"/>
      <c r="AC44" s="180"/>
      <c r="AD44" s="180"/>
      <c r="AE44" s="180"/>
      <c r="AF44" s="179"/>
    </row>
    <row r="45" spans="1:32" s="181" customFormat="1" ht="20.100000000000001" customHeight="1">
      <c r="A45" s="88"/>
      <c r="B45" s="417"/>
      <c r="C45" s="417"/>
      <c r="D45" s="417"/>
      <c r="E45" s="417"/>
      <c r="F45" s="417"/>
      <c r="G45" s="417"/>
      <c r="H45" s="417"/>
      <c r="I45" s="417"/>
      <c r="J45" s="417"/>
      <c r="K45" s="417"/>
      <c r="L45" s="417"/>
      <c r="M45" s="180"/>
      <c r="N45" s="180"/>
      <c r="O45" s="180"/>
      <c r="P45" s="179"/>
      <c r="Q45" s="180"/>
      <c r="R45" s="180"/>
      <c r="S45" s="180"/>
      <c r="T45" s="147"/>
      <c r="U45" s="180"/>
      <c r="V45" s="180"/>
      <c r="W45" s="180"/>
      <c r="X45" s="179"/>
      <c r="Y45" s="180"/>
      <c r="Z45" s="179"/>
      <c r="AA45" s="180"/>
      <c r="AB45" s="179"/>
      <c r="AC45" s="180"/>
      <c r="AD45" s="180"/>
      <c r="AE45" s="180"/>
      <c r="AF45" s="179"/>
    </row>
    <row r="46" spans="1:32" s="181" customFormat="1" ht="20.100000000000001" customHeight="1">
      <c r="A46" s="182"/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180"/>
      <c r="N46" s="180"/>
      <c r="O46" s="180"/>
      <c r="P46" s="179"/>
      <c r="Q46" s="180"/>
      <c r="R46" s="180"/>
      <c r="S46" s="180"/>
      <c r="T46" s="147"/>
      <c r="U46" s="180"/>
      <c r="V46" s="180"/>
      <c r="W46" s="180"/>
      <c r="X46" s="179"/>
      <c r="Y46" s="180"/>
      <c r="Z46" s="179"/>
      <c r="AA46" s="180"/>
      <c r="AB46" s="179"/>
      <c r="AC46" s="180"/>
      <c r="AD46" s="180"/>
      <c r="AE46" s="180"/>
      <c r="AF46" s="179"/>
    </row>
    <row r="47" spans="1:32" ht="24.95" customHeight="1">
      <c r="A47" s="441" t="s">
        <v>457</v>
      </c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3"/>
      <c r="M47" s="99" t="e">
        <f>#REF!/#REF!*100</f>
        <v>#REF!</v>
      </c>
      <c r="N47" s="42"/>
      <c r="O47" s="42"/>
      <c r="P47" s="42"/>
      <c r="Q47" s="186">
        <f>SUM(Q34:Q46)</f>
        <v>0</v>
      </c>
      <c r="R47" s="42">
        <f>SUM(R34:R46)</f>
        <v>0</v>
      </c>
      <c r="S47" s="186">
        <f>SUM(S34:S46)</f>
        <v>0</v>
      </c>
      <c r="T47" s="186" t="e">
        <f>SUM(T34:T46)</f>
        <v>#DIV/0!</v>
      </c>
      <c r="U47" s="99" t="e">
        <f>#REF!/#REF!*100</f>
        <v>#REF!</v>
      </c>
      <c r="V47" s="179">
        <f>SUM(V34:V46)</f>
        <v>0</v>
      </c>
      <c r="W47" s="42"/>
      <c r="X47" s="42"/>
      <c r="Y47" s="99" t="e">
        <f>#REF!/#REF!*100</f>
        <v>#REF!</v>
      </c>
      <c r="Z47" s="179">
        <f>SUM(Z34:Z46)</f>
        <v>0</v>
      </c>
      <c r="AA47" s="42"/>
      <c r="AB47" s="42"/>
      <c r="AC47" s="99" t="e">
        <f>#REF!/#REF!*100</f>
        <v>#REF!</v>
      </c>
      <c r="AD47" s="42"/>
      <c r="AE47" s="42"/>
      <c r="AF47" s="42"/>
    </row>
    <row r="48" spans="1:32" ht="15" customHeight="1">
      <c r="A48" s="85"/>
      <c r="B48" s="85"/>
      <c r="C48" s="85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</row>
    <row r="49" spans="1:32" ht="15" customHeight="1">
      <c r="A49" s="85"/>
      <c r="B49" s="85"/>
      <c r="C49" s="85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</row>
    <row r="50" spans="1:32" s="114" customFormat="1" ht="31.5" customHeight="1">
      <c r="A50" s="298" t="s">
        <v>252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</row>
    <row r="51" spans="1:32" s="101" customFormat="1">
      <c r="A51" s="46"/>
      <c r="B51" s="46"/>
      <c r="C51" s="46"/>
      <c r="D51" s="46"/>
      <c r="E51" s="46"/>
      <c r="F51" s="46"/>
      <c r="G51" s="46"/>
      <c r="H51" s="46"/>
      <c r="I51" s="46"/>
      <c r="J51" s="46"/>
      <c r="L51" s="46"/>
      <c r="AD51" s="461" t="s">
        <v>234</v>
      </c>
      <c r="AE51" s="461"/>
      <c r="AF51" s="461"/>
    </row>
    <row r="52" spans="1:32" s="102" customFormat="1" ht="34.5" customHeight="1">
      <c r="A52" s="313" t="s">
        <v>207</v>
      </c>
      <c r="B52" s="413" t="s">
        <v>335</v>
      </c>
      <c r="C52" s="414"/>
      <c r="D52" s="314" t="s">
        <v>369</v>
      </c>
      <c r="E52" s="314"/>
      <c r="F52" s="297" t="s">
        <v>208</v>
      </c>
      <c r="G52" s="297"/>
      <c r="H52" s="314" t="s">
        <v>209</v>
      </c>
      <c r="I52" s="314"/>
      <c r="J52" s="314" t="s">
        <v>370</v>
      </c>
      <c r="K52" s="314"/>
      <c r="L52" s="296" t="s">
        <v>366</v>
      </c>
      <c r="M52" s="296"/>
      <c r="N52" s="296"/>
      <c r="O52" s="296"/>
      <c r="P52" s="296"/>
      <c r="Q52" s="296"/>
      <c r="R52" s="296"/>
      <c r="S52" s="296"/>
      <c r="T52" s="296"/>
      <c r="U52" s="296"/>
      <c r="V52" s="297" t="s">
        <v>336</v>
      </c>
      <c r="W52" s="297"/>
      <c r="X52" s="297"/>
      <c r="Y52" s="297"/>
      <c r="Z52" s="297"/>
      <c r="AA52" s="297" t="s">
        <v>337</v>
      </c>
      <c r="AB52" s="297"/>
      <c r="AC52" s="297"/>
      <c r="AD52" s="297"/>
      <c r="AE52" s="297"/>
      <c r="AF52" s="297"/>
    </row>
    <row r="53" spans="1:32" s="102" customFormat="1" ht="52.5" customHeight="1">
      <c r="A53" s="313"/>
      <c r="B53" s="449"/>
      <c r="C53" s="450"/>
      <c r="D53" s="314"/>
      <c r="E53" s="314"/>
      <c r="F53" s="297"/>
      <c r="G53" s="297"/>
      <c r="H53" s="314"/>
      <c r="I53" s="314"/>
      <c r="J53" s="314"/>
      <c r="K53" s="314"/>
      <c r="L53" s="297" t="s">
        <v>303</v>
      </c>
      <c r="M53" s="297"/>
      <c r="N53" s="314" t="s">
        <v>308</v>
      </c>
      <c r="O53" s="314"/>
      <c r="P53" s="297" t="s">
        <v>309</v>
      </c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</row>
    <row r="54" spans="1:32" s="103" customFormat="1" ht="82.5" customHeight="1">
      <c r="A54" s="313"/>
      <c r="B54" s="415"/>
      <c r="C54" s="416"/>
      <c r="D54" s="314"/>
      <c r="E54" s="314"/>
      <c r="F54" s="297"/>
      <c r="G54" s="297"/>
      <c r="H54" s="314"/>
      <c r="I54" s="314"/>
      <c r="J54" s="314"/>
      <c r="K54" s="314"/>
      <c r="L54" s="297"/>
      <c r="M54" s="297"/>
      <c r="N54" s="314"/>
      <c r="O54" s="314"/>
      <c r="P54" s="297" t="s">
        <v>304</v>
      </c>
      <c r="Q54" s="297"/>
      <c r="R54" s="297" t="s">
        <v>305</v>
      </c>
      <c r="S54" s="297"/>
      <c r="T54" s="297" t="s">
        <v>306</v>
      </c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</row>
    <row r="55" spans="1:32" s="102" customFormat="1" ht="18.75" customHeight="1">
      <c r="A55" s="67">
        <v>1</v>
      </c>
      <c r="B55" s="363">
        <v>2</v>
      </c>
      <c r="C55" s="365"/>
      <c r="D55" s="314">
        <v>3</v>
      </c>
      <c r="E55" s="314"/>
      <c r="F55" s="314">
        <v>4</v>
      </c>
      <c r="G55" s="314"/>
      <c r="H55" s="314">
        <v>5</v>
      </c>
      <c r="I55" s="314"/>
      <c r="J55" s="314">
        <v>6</v>
      </c>
      <c r="K55" s="314"/>
      <c r="L55" s="363">
        <v>7</v>
      </c>
      <c r="M55" s="365"/>
      <c r="N55" s="363">
        <v>8</v>
      </c>
      <c r="O55" s="365"/>
      <c r="P55" s="314">
        <v>9</v>
      </c>
      <c r="Q55" s="314"/>
      <c r="R55" s="313">
        <v>10</v>
      </c>
      <c r="S55" s="313"/>
      <c r="T55" s="314">
        <v>11</v>
      </c>
      <c r="U55" s="314"/>
      <c r="V55" s="314">
        <v>12</v>
      </c>
      <c r="W55" s="314"/>
      <c r="X55" s="314"/>
      <c r="Y55" s="314"/>
      <c r="Z55" s="314"/>
      <c r="AA55" s="314">
        <v>13</v>
      </c>
      <c r="AB55" s="314"/>
      <c r="AC55" s="314"/>
      <c r="AD55" s="314"/>
      <c r="AE55" s="314"/>
      <c r="AF55" s="314"/>
    </row>
    <row r="56" spans="1:32" s="102" customFormat="1" ht="20.100000000000001" customHeight="1">
      <c r="A56" s="104"/>
      <c r="B56" s="427"/>
      <c r="C56" s="428"/>
      <c r="D56" s="426"/>
      <c r="E56" s="426"/>
      <c r="F56" s="353"/>
      <c r="G56" s="353"/>
      <c r="H56" s="353"/>
      <c r="I56" s="353"/>
      <c r="J56" s="353"/>
      <c r="K56" s="353"/>
      <c r="L56" s="360"/>
      <c r="M56" s="362"/>
      <c r="N56" s="360"/>
      <c r="O56" s="362"/>
      <c r="P56" s="353"/>
      <c r="Q56" s="353"/>
      <c r="R56" s="353"/>
      <c r="S56" s="353"/>
      <c r="T56" s="353"/>
      <c r="U56" s="353"/>
      <c r="V56" s="473"/>
      <c r="W56" s="473"/>
      <c r="X56" s="473"/>
      <c r="Y56" s="473"/>
      <c r="Z56" s="473"/>
      <c r="AA56" s="353"/>
      <c r="AB56" s="353"/>
      <c r="AC56" s="353"/>
      <c r="AD56" s="353"/>
      <c r="AE56" s="353"/>
      <c r="AF56" s="353"/>
    </row>
    <row r="57" spans="1:32" s="102" customFormat="1" ht="20.100000000000001" customHeight="1">
      <c r="A57" s="104"/>
      <c r="B57" s="427"/>
      <c r="C57" s="428"/>
      <c r="D57" s="426"/>
      <c r="E57" s="426"/>
      <c r="F57" s="353"/>
      <c r="G57" s="353"/>
      <c r="H57" s="353"/>
      <c r="I57" s="353"/>
      <c r="J57" s="353"/>
      <c r="K57" s="353"/>
      <c r="L57" s="360"/>
      <c r="M57" s="362"/>
      <c r="N57" s="360"/>
      <c r="O57" s="362"/>
      <c r="P57" s="353"/>
      <c r="Q57" s="353"/>
      <c r="R57" s="353"/>
      <c r="S57" s="353"/>
      <c r="T57" s="353"/>
      <c r="U57" s="353"/>
      <c r="V57" s="473"/>
      <c r="W57" s="473"/>
      <c r="X57" s="473"/>
      <c r="Y57" s="473"/>
      <c r="Z57" s="473"/>
      <c r="AA57" s="353"/>
      <c r="AB57" s="353"/>
      <c r="AC57" s="353"/>
      <c r="AD57" s="353"/>
      <c r="AE57" s="353"/>
      <c r="AF57" s="353"/>
    </row>
    <row r="58" spans="1:32" s="102" customFormat="1" ht="20.100000000000001" customHeight="1">
      <c r="A58" s="104"/>
      <c r="B58" s="427"/>
      <c r="C58" s="428"/>
      <c r="D58" s="426"/>
      <c r="E58" s="426"/>
      <c r="F58" s="353"/>
      <c r="G58" s="353"/>
      <c r="H58" s="353"/>
      <c r="I58" s="353"/>
      <c r="J58" s="353"/>
      <c r="K58" s="353"/>
      <c r="L58" s="360"/>
      <c r="M58" s="362"/>
      <c r="N58" s="360"/>
      <c r="O58" s="362"/>
      <c r="P58" s="353"/>
      <c r="Q58" s="353"/>
      <c r="R58" s="353"/>
      <c r="S58" s="353"/>
      <c r="T58" s="353"/>
      <c r="U58" s="353"/>
      <c r="V58" s="473"/>
      <c r="W58" s="473"/>
      <c r="X58" s="473"/>
      <c r="Y58" s="473"/>
      <c r="Z58" s="473"/>
      <c r="AA58" s="353"/>
      <c r="AB58" s="353"/>
      <c r="AC58" s="353"/>
      <c r="AD58" s="353"/>
      <c r="AE58" s="353"/>
      <c r="AF58" s="353"/>
    </row>
    <row r="59" spans="1:32" s="102" customFormat="1" ht="20.100000000000001" customHeight="1">
      <c r="A59" s="104"/>
      <c r="B59" s="427"/>
      <c r="C59" s="428"/>
      <c r="D59" s="426"/>
      <c r="E59" s="426"/>
      <c r="F59" s="353"/>
      <c r="G59" s="353"/>
      <c r="H59" s="353"/>
      <c r="I59" s="353"/>
      <c r="J59" s="353"/>
      <c r="K59" s="353"/>
      <c r="L59" s="360"/>
      <c r="M59" s="362"/>
      <c r="N59" s="360"/>
      <c r="O59" s="362"/>
      <c r="P59" s="353"/>
      <c r="Q59" s="353"/>
      <c r="R59" s="353"/>
      <c r="S59" s="353"/>
      <c r="T59" s="353"/>
      <c r="U59" s="353"/>
      <c r="V59" s="473"/>
      <c r="W59" s="473"/>
      <c r="X59" s="473"/>
      <c r="Y59" s="473"/>
      <c r="Z59" s="473"/>
      <c r="AA59" s="353"/>
      <c r="AB59" s="353"/>
      <c r="AC59" s="353"/>
      <c r="AD59" s="353"/>
      <c r="AE59" s="353"/>
      <c r="AF59" s="353"/>
    </row>
    <row r="60" spans="1:32" s="102" customFormat="1" ht="20.100000000000001" customHeight="1">
      <c r="A60" s="104"/>
      <c r="B60" s="427"/>
      <c r="C60" s="428"/>
      <c r="D60" s="426"/>
      <c r="E60" s="426"/>
      <c r="F60" s="353"/>
      <c r="G60" s="353"/>
      <c r="H60" s="353"/>
      <c r="I60" s="353"/>
      <c r="J60" s="353"/>
      <c r="K60" s="353"/>
      <c r="L60" s="360"/>
      <c r="M60" s="362"/>
      <c r="N60" s="360"/>
      <c r="O60" s="362"/>
      <c r="P60" s="353"/>
      <c r="Q60" s="353"/>
      <c r="R60" s="353"/>
      <c r="S60" s="353"/>
      <c r="T60" s="353"/>
      <c r="U60" s="353"/>
      <c r="V60" s="473"/>
      <c r="W60" s="473"/>
      <c r="X60" s="473"/>
      <c r="Y60" s="473"/>
      <c r="Z60" s="473"/>
      <c r="AA60" s="353"/>
      <c r="AB60" s="353"/>
      <c r="AC60" s="353"/>
      <c r="AD60" s="353"/>
      <c r="AE60" s="353"/>
      <c r="AF60" s="353"/>
    </row>
    <row r="61" spans="1:32" s="102" customFormat="1" ht="20.100000000000001" customHeight="1">
      <c r="A61" s="104"/>
      <c r="B61" s="427"/>
      <c r="C61" s="428"/>
      <c r="D61" s="426"/>
      <c r="E61" s="426"/>
      <c r="F61" s="353"/>
      <c r="G61" s="353"/>
      <c r="H61" s="353"/>
      <c r="I61" s="353"/>
      <c r="J61" s="353"/>
      <c r="K61" s="353"/>
      <c r="L61" s="360"/>
      <c r="M61" s="362"/>
      <c r="N61" s="360"/>
      <c r="O61" s="362"/>
      <c r="P61" s="353"/>
      <c r="Q61" s="353"/>
      <c r="R61" s="353"/>
      <c r="S61" s="353"/>
      <c r="T61" s="353"/>
      <c r="U61" s="353"/>
      <c r="V61" s="473"/>
      <c r="W61" s="473"/>
      <c r="X61" s="473"/>
      <c r="Y61" s="473"/>
      <c r="Z61" s="473"/>
      <c r="AA61" s="353"/>
      <c r="AB61" s="353"/>
      <c r="AC61" s="353"/>
      <c r="AD61" s="353"/>
      <c r="AE61" s="353"/>
      <c r="AF61" s="353"/>
    </row>
    <row r="62" spans="1:32" s="102" customFormat="1" ht="20.100000000000001" customHeight="1">
      <c r="A62" s="104"/>
      <c r="B62" s="427"/>
      <c r="C62" s="428"/>
      <c r="D62" s="426"/>
      <c r="E62" s="426"/>
      <c r="F62" s="353"/>
      <c r="G62" s="353"/>
      <c r="H62" s="353"/>
      <c r="I62" s="353"/>
      <c r="J62" s="353"/>
      <c r="K62" s="353"/>
      <c r="L62" s="360"/>
      <c r="M62" s="362"/>
      <c r="N62" s="360"/>
      <c r="O62" s="362"/>
      <c r="P62" s="353"/>
      <c r="Q62" s="353"/>
      <c r="R62" s="353"/>
      <c r="S62" s="353"/>
      <c r="T62" s="353"/>
      <c r="U62" s="353"/>
      <c r="V62" s="473"/>
      <c r="W62" s="473"/>
      <c r="X62" s="473"/>
      <c r="Y62" s="473"/>
      <c r="Z62" s="473"/>
      <c r="AA62" s="353"/>
      <c r="AB62" s="353"/>
      <c r="AC62" s="353"/>
      <c r="AD62" s="353"/>
      <c r="AE62" s="353"/>
      <c r="AF62" s="353"/>
    </row>
    <row r="63" spans="1:32" s="102" customFormat="1" ht="24.95" customHeight="1">
      <c r="A63" s="458" t="s">
        <v>56</v>
      </c>
      <c r="B63" s="459"/>
      <c r="C63" s="459"/>
      <c r="D63" s="459"/>
      <c r="E63" s="460"/>
      <c r="F63" s="353"/>
      <c r="G63" s="353"/>
      <c r="H63" s="353"/>
      <c r="I63" s="353"/>
      <c r="J63" s="353"/>
      <c r="K63" s="353"/>
      <c r="L63" s="360"/>
      <c r="M63" s="362"/>
      <c r="N63" s="360"/>
      <c r="O63" s="362"/>
      <c r="P63" s="353"/>
      <c r="Q63" s="353"/>
      <c r="R63" s="353"/>
      <c r="S63" s="353"/>
      <c r="T63" s="353"/>
      <c r="U63" s="353"/>
      <c r="V63" s="473"/>
      <c r="W63" s="473"/>
      <c r="X63" s="473"/>
      <c r="Y63" s="473"/>
      <c r="Z63" s="473"/>
      <c r="AA63" s="353"/>
      <c r="AB63" s="353"/>
      <c r="AC63" s="353"/>
      <c r="AD63" s="353"/>
      <c r="AE63" s="353"/>
      <c r="AF63" s="353"/>
    </row>
    <row r="64" spans="1:32" ht="15" customHeight="1">
      <c r="A64" s="85"/>
      <c r="B64" s="85"/>
      <c r="C64" s="85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</row>
    <row r="65" spans="1:32" ht="15" customHeight="1">
      <c r="A65" s="85"/>
      <c r="B65" s="85"/>
      <c r="C65" s="85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</row>
    <row r="66" spans="1:32" ht="15" customHeight="1">
      <c r="A66" s="85"/>
      <c r="B66" s="85"/>
      <c r="C66" s="85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</row>
    <row r="67" spans="1:32" ht="15" customHeight="1">
      <c r="A67" s="85"/>
      <c r="B67" s="85"/>
      <c r="C67" s="85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</row>
    <row r="68" spans="1:32" s="113" customFormat="1" ht="18" customHeight="1">
      <c r="A68" s="472" t="s">
        <v>392</v>
      </c>
      <c r="B68" s="472"/>
      <c r="C68" s="472"/>
      <c r="D68" s="472"/>
      <c r="E68" s="472"/>
      <c r="F68" s="472"/>
      <c r="G68" s="472"/>
      <c r="H68" s="115"/>
      <c r="I68" s="115"/>
      <c r="J68" s="115"/>
      <c r="K68" s="115"/>
      <c r="L68" s="115"/>
      <c r="M68" s="166"/>
      <c r="N68" s="166"/>
      <c r="O68" s="166"/>
      <c r="P68" s="166"/>
      <c r="Q68" s="169" t="s">
        <v>487</v>
      </c>
      <c r="R68" s="167"/>
      <c r="S68" s="167"/>
      <c r="T68" s="167"/>
      <c r="U68" s="115"/>
      <c r="V68" s="115"/>
      <c r="W68" s="52"/>
      <c r="X68" s="52"/>
      <c r="Y68" s="52"/>
      <c r="Z68" s="52"/>
      <c r="AA68" s="52"/>
    </row>
    <row r="69" spans="1:32" s="33" customFormat="1">
      <c r="B69" s="46" t="s">
        <v>75</v>
      </c>
      <c r="C69" s="46"/>
      <c r="D69" s="46"/>
      <c r="E69" s="46"/>
      <c r="F69" s="46"/>
      <c r="G69" s="46"/>
      <c r="H69" s="85"/>
      <c r="I69" s="85"/>
      <c r="J69" s="86"/>
      <c r="K69" s="86"/>
      <c r="L69" s="46" t="s">
        <v>76</v>
      </c>
      <c r="N69" s="46"/>
      <c r="O69" s="46"/>
      <c r="P69" s="46"/>
      <c r="Q69" s="46"/>
      <c r="R69" s="46" t="s">
        <v>415</v>
      </c>
      <c r="V69" s="46"/>
      <c r="AB69" s="317"/>
      <c r="AC69" s="317"/>
      <c r="AD69" s="317"/>
      <c r="AE69" s="317"/>
      <c r="AF69" s="317"/>
    </row>
    <row r="70" spans="1:32" s="105" customFormat="1" ht="16.5" customHeight="1">
      <c r="C70" s="106"/>
      <c r="D70" s="107"/>
      <c r="E70" s="107"/>
      <c r="F70" s="108"/>
      <c r="G70" s="108"/>
      <c r="H70" s="108"/>
      <c r="I70" s="108"/>
      <c r="J70" s="108"/>
      <c r="K70" s="108"/>
      <c r="L70" s="108"/>
      <c r="M70" s="108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</row>
    <row r="71" spans="1:32" s="33" customFormat="1" ht="15" customHeight="1">
      <c r="F71" s="31"/>
      <c r="G71" s="31"/>
      <c r="H71" s="31"/>
      <c r="I71" s="31"/>
      <c r="J71" s="31"/>
      <c r="K71" s="31"/>
      <c r="L71" s="31"/>
      <c r="Q71" s="31"/>
      <c r="R71" s="31"/>
      <c r="S71" s="31"/>
      <c r="T71" s="31"/>
      <c r="X71" s="31"/>
      <c r="Y71" s="31"/>
      <c r="Z71" s="31"/>
      <c r="AA71" s="31"/>
    </row>
    <row r="72" spans="1:32" ht="3.75" hidden="1" customHeight="1">
      <c r="C72" s="109"/>
      <c r="D72" s="109"/>
      <c r="E72" s="109"/>
      <c r="F72" s="109"/>
      <c r="G72" s="109"/>
      <c r="H72" s="109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09"/>
      <c r="V72" s="109"/>
    </row>
    <row r="73" spans="1:32" s="150" customFormat="1" ht="30.75" customHeight="1">
      <c r="A73" s="472" t="s">
        <v>413</v>
      </c>
      <c r="B73" s="472"/>
      <c r="C73" s="472"/>
      <c r="D73" s="472"/>
      <c r="E73" s="472"/>
      <c r="F73" s="472"/>
      <c r="G73" s="472"/>
      <c r="H73" s="115"/>
      <c r="I73" s="115"/>
      <c r="J73" s="115"/>
      <c r="K73" s="115"/>
      <c r="L73" s="115"/>
      <c r="M73" s="166"/>
      <c r="N73" s="166"/>
      <c r="O73" s="166"/>
      <c r="P73" s="166"/>
      <c r="Q73" s="169" t="s">
        <v>488</v>
      </c>
      <c r="R73" s="167"/>
      <c r="S73" s="167"/>
      <c r="T73" s="167"/>
      <c r="U73" s="149"/>
      <c r="V73" s="149"/>
      <c r="W73" s="149"/>
      <c r="X73" s="149"/>
      <c r="Y73" s="149"/>
      <c r="Z73" s="149"/>
      <c r="AA73" s="149"/>
      <c r="AB73" s="149"/>
      <c r="AC73" s="149"/>
      <c r="AD73" s="471"/>
      <c r="AE73" s="471"/>
      <c r="AF73" s="471"/>
    </row>
    <row r="74" spans="1:32">
      <c r="A74" s="33"/>
      <c r="B74" s="46" t="s">
        <v>75</v>
      </c>
      <c r="H74" s="85"/>
      <c r="I74" s="85"/>
      <c r="J74" s="86"/>
      <c r="K74" s="86"/>
      <c r="L74" s="46" t="s">
        <v>76</v>
      </c>
      <c r="M74" s="33"/>
      <c r="R74" s="46" t="s">
        <v>415</v>
      </c>
      <c r="S74" s="33"/>
      <c r="T74" s="33"/>
      <c r="U74" s="109"/>
      <c r="V74" s="109"/>
    </row>
    <row r="75" spans="1:32">
      <c r="C75" s="111"/>
    </row>
    <row r="78" spans="1:32">
      <c r="C78" s="112"/>
    </row>
    <row r="79" spans="1:32">
      <c r="C79" s="112"/>
    </row>
    <row r="80" spans="1:32">
      <c r="C80" s="112"/>
    </row>
    <row r="81" spans="3:3">
      <c r="C81" s="112"/>
    </row>
    <row r="82" spans="3:3">
      <c r="C82" s="112"/>
    </row>
    <row r="83" spans="3:3">
      <c r="C83" s="112"/>
    </row>
    <row r="84" spans="3:3">
      <c r="C84" s="112"/>
    </row>
  </sheetData>
  <mergeCells count="302">
    <mergeCell ref="AA62:AF62"/>
    <mergeCell ref="AD1:AF1"/>
    <mergeCell ref="AD2:AF2"/>
    <mergeCell ref="T63:U63"/>
    <mergeCell ref="V63:Z63"/>
    <mergeCell ref="T61:U61"/>
    <mergeCell ref="V61:Z61"/>
    <mergeCell ref="R63:S63"/>
    <mergeCell ref="H63:I63"/>
    <mergeCell ref="L63:M63"/>
    <mergeCell ref="N63:O63"/>
    <mergeCell ref="J63:K63"/>
    <mergeCell ref="P63:Q63"/>
    <mergeCell ref="V56:Z56"/>
    <mergeCell ref="P54:Q54"/>
    <mergeCell ref="R54:S54"/>
    <mergeCell ref="V55:Z55"/>
    <mergeCell ref="T54:U54"/>
    <mergeCell ref="R55:S55"/>
    <mergeCell ref="T55:U55"/>
    <mergeCell ref="T56:U56"/>
    <mergeCell ref="V52:Z54"/>
    <mergeCell ref="P53:U53"/>
    <mergeCell ref="AA25:AB25"/>
    <mergeCell ref="AC31:AC32"/>
    <mergeCell ref="AD73:AF73"/>
    <mergeCell ref="AB69:AF69"/>
    <mergeCell ref="A68:G68"/>
    <mergeCell ref="A73:G73"/>
    <mergeCell ref="T62:U62"/>
    <mergeCell ref="V62:Z62"/>
    <mergeCell ref="T57:U57"/>
    <mergeCell ref="V57:Z57"/>
    <mergeCell ref="T60:U60"/>
    <mergeCell ref="V60:Z60"/>
    <mergeCell ref="T59:U59"/>
    <mergeCell ref="V59:Z59"/>
    <mergeCell ref="V58:Z58"/>
    <mergeCell ref="T58:U58"/>
    <mergeCell ref="R62:S62"/>
    <mergeCell ref="L62:M62"/>
    <mergeCell ref="N62:O62"/>
    <mergeCell ref="P62:Q62"/>
    <mergeCell ref="R61:S61"/>
    <mergeCell ref="L61:M61"/>
    <mergeCell ref="N61:O61"/>
    <mergeCell ref="H62:I62"/>
    <mergeCell ref="J62:K62"/>
    <mergeCell ref="W20:X20"/>
    <mergeCell ref="R12:T12"/>
    <mergeCell ref="Y20:Z20"/>
    <mergeCell ref="R21:V21"/>
    <mergeCell ref="W21:X21"/>
    <mergeCell ref="Y21:Z21"/>
    <mergeCell ref="Y18:Z19"/>
    <mergeCell ref="X12:Z12"/>
    <mergeCell ref="AA52:AF54"/>
    <mergeCell ref="Z29:AB29"/>
    <mergeCell ref="Y31:Y32"/>
    <mergeCell ref="Z31:Z32"/>
    <mergeCell ref="AA31:AA32"/>
    <mergeCell ref="L52:U52"/>
    <mergeCell ref="N31:N32"/>
    <mergeCell ref="B36:L36"/>
    <mergeCell ref="V31:V32"/>
    <mergeCell ref="P31:P32"/>
    <mergeCell ref="B35:L35"/>
    <mergeCell ref="L53:M54"/>
    <mergeCell ref="N53:O54"/>
    <mergeCell ref="B40:L40"/>
    <mergeCell ref="B41:L41"/>
    <mergeCell ref="B42:L42"/>
    <mergeCell ref="X10:Z10"/>
    <mergeCell ref="U9:W9"/>
    <mergeCell ref="D20:G20"/>
    <mergeCell ref="H22:Q22"/>
    <mergeCell ref="R22:V22"/>
    <mergeCell ref="AC23:AD23"/>
    <mergeCell ref="W22:X22"/>
    <mergeCell ref="AE23:AF23"/>
    <mergeCell ref="AE22:AF22"/>
    <mergeCell ref="Y22:Z22"/>
    <mergeCell ref="AA22:AB22"/>
    <mergeCell ref="AC18:AD19"/>
    <mergeCell ref="U12:W12"/>
    <mergeCell ref="AA12:AC12"/>
    <mergeCell ref="R17:V19"/>
    <mergeCell ref="AD12:AF12"/>
    <mergeCell ref="AA11:AC11"/>
    <mergeCell ref="W18:X19"/>
    <mergeCell ref="U11:W11"/>
    <mergeCell ref="R11:T11"/>
    <mergeCell ref="D22:G22"/>
    <mergeCell ref="D21:G21"/>
    <mergeCell ref="R10:T10"/>
    <mergeCell ref="AA10:AC10"/>
    <mergeCell ref="A5:A6"/>
    <mergeCell ref="B5:C6"/>
    <mergeCell ref="B7:C7"/>
    <mergeCell ref="B8:C8"/>
    <mergeCell ref="N10:Q10"/>
    <mergeCell ref="N9:Q9"/>
    <mergeCell ref="A17:A19"/>
    <mergeCell ref="D17:G19"/>
    <mergeCell ref="H17:Q19"/>
    <mergeCell ref="B9:C9"/>
    <mergeCell ref="G9:M9"/>
    <mergeCell ref="B10:C10"/>
    <mergeCell ref="G8:M8"/>
    <mergeCell ref="G10:M10"/>
    <mergeCell ref="A12:M12"/>
    <mergeCell ref="N12:Q12"/>
    <mergeCell ref="N11:Q11"/>
    <mergeCell ref="B11:C11"/>
    <mergeCell ref="G11:M11"/>
    <mergeCell ref="B17:C19"/>
    <mergeCell ref="AA8:AC8"/>
    <mergeCell ref="AD9:AF9"/>
    <mergeCell ref="U8:W8"/>
    <mergeCell ref="R8:T8"/>
    <mergeCell ref="R9:T9"/>
    <mergeCell ref="AA9:AC9"/>
    <mergeCell ref="X9:Z9"/>
    <mergeCell ref="AD10:AF10"/>
    <mergeCell ref="N5:Q6"/>
    <mergeCell ref="N7:Q7"/>
    <mergeCell ref="R5:AF5"/>
    <mergeCell ref="R7:T7"/>
    <mergeCell ref="R6:T6"/>
    <mergeCell ref="X6:Z6"/>
    <mergeCell ref="AD6:AF6"/>
    <mergeCell ref="U7:W7"/>
    <mergeCell ref="AD7:AF7"/>
    <mergeCell ref="U6:W6"/>
    <mergeCell ref="AD8:AF8"/>
    <mergeCell ref="AA7:AC7"/>
    <mergeCell ref="X7:Z7"/>
    <mergeCell ref="X8:Z8"/>
    <mergeCell ref="N8:Q8"/>
    <mergeCell ref="U10:W10"/>
    <mergeCell ref="D59:E59"/>
    <mergeCell ref="F59:G59"/>
    <mergeCell ref="B60:C60"/>
    <mergeCell ref="N58:O58"/>
    <mergeCell ref="P55:Q55"/>
    <mergeCell ref="N55:O55"/>
    <mergeCell ref="N57:O57"/>
    <mergeCell ref="H56:I56"/>
    <mergeCell ref="J56:K56"/>
    <mergeCell ref="H58:I58"/>
    <mergeCell ref="J58:K58"/>
    <mergeCell ref="P57:Q57"/>
    <mergeCell ref="D56:E56"/>
    <mergeCell ref="F56:G56"/>
    <mergeCell ref="N56:O56"/>
    <mergeCell ref="D57:E57"/>
    <mergeCell ref="B58:C58"/>
    <mergeCell ref="B57:C57"/>
    <mergeCell ref="J60:K60"/>
    <mergeCell ref="B59:C59"/>
    <mergeCell ref="F57:G57"/>
    <mergeCell ref="H57:I57"/>
    <mergeCell ref="J57:K57"/>
    <mergeCell ref="P61:Q61"/>
    <mergeCell ref="AA63:AF63"/>
    <mergeCell ref="D5:F6"/>
    <mergeCell ref="D7:F7"/>
    <mergeCell ref="D8:F8"/>
    <mergeCell ref="D9:F9"/>
    <mergeCell ref="D10:F10"/>
    <mergeCell ref="D11:F11"/>
    <mergeCell ref="G5:M6"/>
    <mergeCell ref="AA58:AF58"/>
    <mergeCell ref="A63:E63"/>
    <mergeCell ref="F63:G63"/>
    <mergeCell ref="D58:E58"/>
    <mergeCell ref="F58:G58"/>
    <mergeCell ref="B61:C61"/>
    <mergeCell ref="B62:C62"/>
    <mergeCell ref="D60:E60"/>
    <mergeCell ref="D62:E62"/>
    <mergeCell ref="F62:G62"/>
    <mergeCell ref="D61:E61"/>
    <mergeCell ref="AD51:AF51"/>
    <mergeCell ref="W31:W32"/>
    <mergeCell ref="X31:X32"/>
    <mergeCell ref="F61:G61"/>
    <mergeCell ref="D23:G23"/>
    <mergeCell ref="M30:P30"/>
    <mergeCell ref="J52:K54"/>
    <mergeCell ref="P56:Q56"/>
    <mergeCell ref="R56:S56"/>
    <mergeCell ref="A47:L47"/>
    <mergeCell ref="AA55:AF55"/>
    <mergeCell ref="AA56:AF56"/>
    <mergeCell ref="B52:C54"/>
    <mergeCell ref="Y25:Z25"/>
    <mergeCell ref="Y30:AB30"/>
    <mergeCell ref="H24:Q24"/>
    <mergeCell ref="U30:X30"/>
    <mergeCell ref="A30:A32"/>
    <mergeCell ref="Y23:Z23"/>
    <mergeCell ref="AC30:AF30"/>
    <mergeCell ref="W23:X23"/>
    <mergeCell ref="AA24:AB24"/>
    <mergeCell ref="T31:T32"/>
    <mergeCell ref="A52:A54"/>
    <mergeCell ref="D52:E54"/>
    <mergeCell ref="F52:G54"/>
    <mergeCell ref="H52:I54"/>
    <mergeCell ref="B43:L43"/>
    <mergeCell ref="AA57:AF57"/>
    <mergeCell ref="H55:I55"/>
    <mergeCell ref="J55:K55"/>
    <mergeCell ref="L56:M56"/>
    <mergeCell ref="H61:I61"/>
    <mergeCell ref="J61:K61"/>
    <mergeCell ref="H60:I60"/>
    <mergeCell ref="L60:M60"/>
    <mergeCell ref="F60:G60"/>
    <mergeCell ref="L58:M58"/>
    <mergeCell ref="H59:I59"/>
    <mergeCell ref="AA59:AF59"/>
    <mergeCell ref="AA60:AF60"/>
    <mergeCell ref="AA61:AF61"/>
    <mergeCell ref="P59:Q59"/>
    <mergeCell ref="R60:S60"/>
    <mergeCell ref="R59:S59"/>
    <mergeCell ref="P58:Q58"/>
    <mergeCell ref="R58:S58"/>
    <mergeCell ref="N60:O60"/>
    <mergeCell ref="P60:Q60"/>
    <mergeCell ref="J59:K59"/>
    <mergeCell ref="L59:M59"/>
    <mergeCell ref="N59:O59"/>
    <mergeCell ref="A3:AF3"/>
    <mergeCell ref="A15:AF15"/>
    <mergeCell ref="A28:AF28"/>
    <mergeCell ref="A50:AF50"/>
    <mergeCell ref="B33:L33"/>
    <mergeCell ref="B34:L34"/>
    <mergeCell ref="U31:U32"/>
    <mergeCell ref="AD31:AD32"/>
    <mergeCell ref="B20:C20"/>
    <mergeCell ref="AE31:AE32"/>
    <mergeCell ref="AF31:AF32"/>
    <mergeCell ref="AB31:AB32"/>
    <mergeCell ref="B38:L38"/>
    <mergeCell ref="B39:L39"/>
    <mergeCell ref="AA6:AC6"/>
    <mergeCell ref="R20:V20"/>
    <mergeCell ref="G7:M7"/>
    <mergeCell ref="A25:V25"/>
    <mergeCell ref="Y24:Z24"/>
    <mergeCell ref="AD29:AF29"/>
    <mergeCell ref="AA23:AB23"/>
    <mergeCell ref="AC25:AD25"/>
    <mergeCell ref="AE25:AF25"/>
    <mergeCell ref="B23:C23"/>
    <mergeCell ref="Q31:Q32"/>
    <mergeCell ref="Q30:T30"/>
    <mergeCell ref="W25:X25"/>
    <mergeCell ref="S31:S32"/>
    <mergeCell ref="R31:R32"/>
    <mergeCell ref="D24:G24"/>
    <mergeCell ref="W24:X24"/>
    <mergeCell ref="B46:L46"/>
    <mergeCell ref="R57:S57"/>
    <mergeCell ref="D55:E55"/>
    <mergeCell ref="F55:G55"/>
    <mergeCell ref="L55:M55"/>
    <mergeCell ref="B55:C55"/>
    <mergeCell ref="B56:C56"/>
    <mergeCell ref="B24:C24"/>
    <mergeCell ref="L57:M57"/>
    <mergeCell ref="B30:L32"/>
    <mergeCell ref="M31:M32"/>
    <mergeCell ref="B37:L37"/>
    <mergeCell ref="H20:Q20"/>
    <mergeCell ref="H21:Q21"/>
    <mergeCell ref="AA21:AB21"/>
    <mergeCell ref="AA18:AB19"/>
    <mergeCell ref="W17:AF17"/>
    <mergeCell ref="X11:Z11"/>
    <mergeCell ref="AE18:AF19"/>
    <mergeCell ref="B44:L44"/>
    <mergeCell ref="B45:L45"/>
    <mergeCell ref="AD11:AF11"/>
    <mergeCell ref="AE20:AF20"/>
    <mergeCell ref="AE21:AF21"/>
    <mergeCell ref="AC21:AD21"/>
    <mergeCell ref="AA20:AB20"/>
    <mergeCell ref="AC20:AD20"/>
    <mergeCell ref="AC24:AD24"/>
    <mergeCell ref="AC22:AD22"/>
    <mergeCell ref="R24:V24"/>
    <mergeCell ref="AE24:AF24"/>
    <mergeCell ref="B21:C21"/>
    <mergeCell ref="B22:C22"/>
    <mergeCell ref="H23:Q23"/>
    <mergeCell ref="R23:V23"/>
    <mergeCell ref="O31:O32"/>
  </mergeCells>
  <phoneticPr fontId="3" type="noConversion"/>
  <pageMargins left="0.25" right="0.25" top="0.75" bottom="0.75" header="0.3" footer="0.3"/>
  <pageSetup paperSize="9" scale="31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Коефіцієнти'!Заголовки_для_друку</vt:lpstr>
      <vt:lpstr>'1. Фін результат'!Заголовки_для_друку</vt:lpstr>
      <vt:lpstr>'2. Розрахунки з бюджетом'!Заголовки_для_друку</vt:lpstr>
      <vt:lpstr>'3. Рух грошових коштів'!Заголовки_для_друку</vt:lpstr>
      <vt:lpstr>'фінплан - зведені показники'!Заголовки_для_друку</vt:lpstr>
      <vt:lpstr>' 5. Коефіцієнти'!Область_друку</vt:lpstr>
      <vt:lpstr>'1. Фін результат'!Область_друку</vt:lpstr>
      <vt:lpstr>'2. Розрахунки з бюджетом'!Область_друку</vt:lpstr>
      <vt:lpstr>'3. Рух грошових коштів'!Область_друку</vt:lpstr>
      <vt:lpstr>'4. Кап. інвестиції'!Область_друку</vt:lpstr>
      <vt:lpstr>'6.1. Інша інфо_1'!Область_друку</vt:lpstr>
      <vt:lpstr>'6.2. Інша інфо_2'!Область_друку</vt:lpstr>
      <vt:lpstr>'фінплан - зведені показники'!Область_друку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2021-04-30T09:24:27Z</cp:lastPrinted>
  <dcterms:created xsi:type="dcterms:W3CDTF">2003-03-13T16:00:22Z</dcterms:created>
  <dcterms:modified xsi:type="dcterms:W3CDTF">2021-05-24T10:40:13Z</dcterms:modified>
</cp:coreProperties>
</file>