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 9 міс.2022 " sheetId="1" r:id="rId1"/>
  </sheets>
  <definedNames>
    <definedName name="_xlnm.Print_Area" localSheetId="0">'за 9 міс.2022 '!$1:$133</definedName>
  </definedNames>
  <calcPr fullCalcOnLoad="1"/>
</workbook>
</file>

<file path=xl/sharedStrings.xml><?xml version="1.0" encoding="utf-8"?>
<sst xmlns="http://schemas.openxmlformats.org/spreadsheetml/2006/main" count="721" uniqueCount="363">
  <si>
    <t>предмет договору</t>
  </si>
  <si>
    <t>касові видатки</t>
  </si>
  <si>
    <t>дата договору</t>
  </si>
  <si>
    <t>номер договору</t>
  </si>
  <si>
    <t>сума договору</t>
  </si>
  <si>
    <t>КЕКВ</t>
  </si>
  <si>
    <t>№п/п</t>
  </si>
  <si>
    <t xml:space="preserve">Назва організації </t>
  </si>
  <si>
    <t>ЄДРПОУ</t>
  </si>
  <si>
    <t>ВСЬОГО ПО КЕКВ 2210</t>
  </si>
  <si>
    <t>ВСЬОГО ПО КЕКВ 2220</t>
  </si>
  <si>
    <t>ВСЬОГО ПО КЕКВ 2282</t>
  </si>
  <si>
    <t>РАЗОМ:</t>
  </si>
  <si>
    <t>КЕКВ 2210 - Предмети, матеріали, обладнання та інвентар</t>
  </si>
  <si>
    <t>КЕКВ 2240 - Оплата послуг (крім комунальних)</t>
  </si>
  <si>
    <t>КЕКВ 2282 - Окремі заходи по реалізації державних (регіональних) програм, не віднесені до заходів розвитку</t>
  </si>
  <si>
    <t>примітка</t>
  </si>
  <si>
    <t>ВСЬОГО ПО КЕКВ 2230</t>
  </si>
  <si>
    <t>виконано/    не виконано</t>
  </si>
  <si>
    <t>по КНП "Дніпровський центр первинної медико-санітарної допомоги № 7" ДМР</t>
  </si>
  <si>
    <t>посл.</t>
  </si>
  <si>
    <t>Код ДК</t>
  </si>
  <si>
    <t>ВСЬОГО ПО КЕКВ 3110</t>
  </si>
  <si>
    <t>ВСЬОГО ПО КЕКВ 2240</t>
  </si>
  <si>
    <t>КЕКВ 2220 - Медикаменти та перев'язувальні матеріали</t>
  </si>
  <si>
    <t>виконано</t>
  </si>
  <si>
    <t>товар</t>
  </si>
  <si>
    <t>спеціальний фонд (оренда)</t>
  </si>
  <si>
    <t>разом</t>
  </si>
  <si>
    <t>НСЗУ</t>
  </si>
  <si>
    <t>вид бюджету</t>
  </si>
  <si>
    <t>за кошти НСЗУ</t>
  </si>
  <si>
    <t>КЕКВ 2273 - Оплата електроенергії</t>
  </si>
  <si>
    <t>КЕКВ 2800- "Інші поточні видатки"</t>
  </si>
  <si>
    <t>КЕКВ 2271 - Оплата теплопостачання</t>
  </si>
  <si>
    <t>ВСЬОГО ПО КЕКВ 2273</t>
  </si>
  <si>
    <t>КЕКВ 2272 - Оплата водопостачання та водовідведення</t>
  </si>
  <si>
    <t>ВСЬОГО ПО КЕКВ 2272</t>
  </si>
  <si>
    <t>КЕКВ 2273- Оплата електроенергії</t>
  </si>
  <si>
    <t>КЕКВ 2730 - Інші виплати населенню</t>
  </si>
  <si>
    <t>ВСЬОГО ПО КЕКВ 2730</t>
  </si>
  <si>
    <t>КЕКВ 3110 - Придбання обладнання і предметів довгострокового користування</t>
  </si>
  <si>
    <t>залишок юрид.зобов'язань</t>
  </si>
  <si>
    <t>НСЗУ КЕКВ 2240</t>
  </si>
  <si>
    <t>оренда</t>
  </si>
  <si>
    <t>ТОВ "ЕКОЛОГІЯ-Д"</t>
  </si>
  <si>
    <t>021:2015-70220000-9 "Послуги з надання в оренду чи лізингу нежитлової нерухомості"</t>
  </si>
  <si>
    <t xml:space="preserve">Перелік договорів за 2022 рік </t>
  </si>
  <si>
    <t>товари/послуги</t>
  </si>
  <si>
    <t>Посл.з управління Багатоквартирним будинком і прибудинковою територією</t>
  </si>
  <si>
    <t>21:2015-65000000-3 "Комунальні (послуги) рахунки</t>
  </si>
  <si>
    <t>ТОВ "Дніпрокомунтранс"</t>
  </si>
  <si>
    <t>02128158</t>
  </si>
  <si>
    <t>Посл.з поводження з побутовими відходами (вивезення та захоронення ТПВ)</t>
  </si>
  <si>
    <t>021:2015-90510000-5 "Утилізація сміття та поводження зі сміттям"</t>
  </si>
  <si>
    <t>поточний рахунок (оренда)</t>
  </si>
  <si>
    <t>ТОВ "Дезінфекція ДОМ"</t>
  </si>
  <si>
    <t>329Кр</t>
  </si>
  <si>
    <t>Посл.з профілактичної дератизації</t>
  </si>
  <si>
    <t>021:2015-90920000-2 "Послуги із санітарно-гігієнічної обробки приміщень"</t>
  </si>
  <si>
    <t>ТОВ "Науково-виробниче підприємство "ОЗОН С"</t>
  </si>
  <si>
    <t>22-08</t>
  </si>
  <si>
    <t xml:space="preserve">Посл.з дистанційного контролю Блоку оповіщення                                             БО-FM-05 </t>
  </si>
  <si>
    <t>021:2015-50410000-2 "Послуги з ремонту і технічного обслуговування вимірювальних, випробувальних і контрольних приладів"</t>
  </si>
  <si>
    <t>ТОВ "Метроком"</t>
  </si>
  <si>
    <t>1701/21</t>
  </si>
  <si>
    <t>Інтернет - послуги щодо передавання даних і повідомлень</t>
  </si>
  <si>
    <t>021:2015-72410000-7 "Послуги провайдерів"</t>
  </si>
  <si>
    <t>ПрАТ "Київстар"</t>
  </si>
  <si>
    <t>8383824</t>
  </si>
  <si>
    <t>021:2015-64210000-1 "Послуги телефонного мобільного зв'язку"</t>
  </si>
  <si>
    <t>УПРАВЛІННЯ ПОЛІЦІЇ ОХОРОНИ В ДНІПРОПЕТРОВСЬКІЙ ОБЛАСТІ</t>
  </si>
  <si>
    <t>2227/43/23/17/201-2021</t>
  </si>
  <si>
    <t>Посл.мобільного зв'язку</t>
  </si>
  <si>
    <t>Посл.з охорони Об'єкта та обслуговування сигналізації на ньому</t>
  </si>
  <si>
    <t>021:2015-79710000-4 "Охоронні послуги"</t>
  </si>
  <si>
    <t>Ч-30/НА/ДЦПМСД7-м</t>
  </si>
  <si>
    <t>ФОП Юрченко Ірина Григорівна</t>
  </si>
  <si>
    <t>2633300327</t>
  </si>
  <si>
    <t>Постачання КП "М.Е.Dос", інформаційно-консультативні послуги по роботі з програмним забезпеченням</t>
  </si>
  <si>
    <t>021:2015-72260000-5 "Послуги пов'язані з програмним забезпеченням"</t>
  </si>
  <si>
    <t>1</t>
  </si>
  <si>
    <t>ТОВ "Центр сертифікації ключів "Україна"</t>
  </si>
  <si>
    <t>37899888</t>
  </si>
  <si>
    <t>Обробка даних та формування кваліфікованого сертифікату відкритого ключа юр.особи на 1 рік; Постачання КП "програмний комплекс "Варта" з правом використання до закінчення терміну дії кваліфікованого сертифікату електронного підпису</t>
  </si>
  <si>
    <t>021:2015-72310000-1 "Послуги з обробки данних,видачі сертифікатів та їх обслуговування"</t>
  </si>
  <si>
    <t>ТОВ "ВЕТО"</t>
  </si>
  <si>
    <t>32653295</t>
  </si>
  <si>
    <t>В-355/21</t>
  </si>
  <si>
    <t>Спостереження за допомогою ПЦС за станом сигналізації "Об'єктів", т/о системи сигналізації                                (м.Дніпро, вул.Новошкільна,92, вул.Орловська,41, вул.Амбулаторна,1, вул.Філософська,62, м.Дніпро, вул.Н.Алексєєнко,30,м.Дніпро, вул.Н.Алексєєнко,106)</t>
  </si>
  <si>
    <t>В-358/21</t>
  </si>
  <si>
    <t>Т/о СПС та цілодобове спостереження за СПС (м.Дніпро, вул.Новошкільна,92, вул.Орловська,41, вул.Амбулаторна,1, вул.Філософська,62, м.Дніпро, вул.Н.Алексєєнко,30,м.Дніпро, вул.Н.Алексєєнко,106, м.Дніпро,вул.Краснопільська,6-б)</t>
  </si>
  <si>
    <t>7</t>
  </si>
  <si>
    <t>Постачання КП "М.Е.Dос" Модуль "Звітність" з переходом локальної на мережеву версію (доплата)</t>
  </si>
  <si>
    <t>ТОВ "МЦФЕР - Україна"</t>
  </si>
  <si>
    <t>33542497</t>
  </si>
  <si>
    <t>439559516</t>
  </si>
  <si>
    <t>Періодичні видання на 2022 рік (Журнал Довідник головної медичної сестри, Журнал Управління закладом охорони здоров'я)</t>
  </si>
  <si>
    <t>21:2015-22210000-5 "Газети"</t>
  </si>
  <si>
    <t>КП "Автопідприємство санітарного транспорту" ДМР</t>
  </si>
  <si>
    <t>01995663</t>
  </si>
  <si>
    <t>Послуги спеціального санітарного транспорту</t>
  </si>
  <si>
    <t>021:2015-85140000-2 "Послуги у сфері охорони здоров'я"</t>
  </si>
  <si>
    <t>ПрАТ "ПЕЕМ "ЦЕК"</t>
  </si>
  <si>
    <t>розподіл електроенергії</t>
  </si>
  <si>
    <t>021:2015-65310000-9 "Розподіл електричної енергії"</t>
  </si>
  <si>
    <t>010200200</t>
  </si>
  <si>
    <t>АТ "ДТЕК Дніпровські електромережі"</t>
  </si>
  <si>
    <t>18.01.22</t>
  </si>
  <si>
    <t>60-985/11</t>
  </si>
  <si>
    <t>КП "ТЕПЛОЕНЕРГО" ДМР</t>
  </si>
  <si>
    <t>32688148</t>
  </si>
  <si>
    <t>070135</t>
  </si>
  <si>
    <t>Теплова енергія</t>
  </si>
  <si>
    <t>послуга</t>
  </si>
  <si>
    <t>021:2015-09320000-8 "Пара,гаряча вода та пов'язана продукція"</t>
  </si>
  <si>
    <t>ТОВ "Центр економічної освіти"</t>
  </si>
  <si>
    <t>38232742</t>
  </si>
  <si>
    <t>2/01</t>
  </si>
  <si>
    <t>Семінар на тему:"Оплата праці у медичному КНП-2022"  (2 особи: Лавриненко Наталя (бухгалтер), Євич Оксана (економіст)</t>
  </si>
  <si>
    <t>021:2015-80520000-5 "Навчальні засоби"</t>
  </si>
  <si>
    <t>2296400471</t>
  </si>
  <si>
    <t>00013</t>
  </si>
  <si>
    <t xml:space="preserve">Посл.на ліцензійне супроводження програмного забезпечення </t>
  </si>
  <si>
    <t>М/08/01/2022</t>
  </si>
  <si>
    <t>Посл.з поводження з побутовими відходами (вивезення та захоронення ТПВ) - вул.Краснопільська,6-б; вул.Амбулаторна,1; вул.Орловська,41.</t>
  </si>
  <si>
    <t>ФОП Малихіна Валентина Дем'янівна</t>
  </si>
  <si>
    <t>28/01</t>
  </si>
  <si>
    <t>Радіатор біметалевий KOER 500/96 та супутні деталі до нього</t>
  </si>
  <si>
    <t>21:2015-44160000-9 "Магістралі,трубопроводи,труби,абсадні труби,тюбінги та супутні вироби"</t>
  </si>
  <si>
    <t>4060;ДУ 1 від 31.01.22р.</t>
  </si>
  <si>
    <t>ТОВ "Дніпровські енергетичні послуги"</t>
  </si>
  <si>
    <t>521000056979/2022</t>
  </si>
  <si>
    <t>послуги по електропостачанню</t>
  </si>
  <si>
    <t>021:2015-09310000-5 "Електрична енергія"</t>
  </si>
  <si>
    <t>АТ "Укрпошта"</t>
  </si>
  <si>
    <t>010222-08/11.003.002</t>
  </si>
  <si>
    <t>Конверти марковані - 75 шт.</t>
  </si>
  <si>
    <t>21:2015-22410000-7 "марки"</t>
  </si>
  <si>
    <t>КП "Навчально-курсовий комбінат" Дніпровської обласної ради"</t>
  </si>
  <si>
    <t>03363192</t>
  </si>
  <si>
    <t>50</t>
  </si>
  <si>
    <t>021:2015-80510000-2 "Послуги з професіональної підготовки спеціалістів"</t>
  </si>
  <si>
    <t>Посл. з навчання з законодавства та нормативно-правових актів з охорони праці (1 слухач Махнівський О.М. - інженер з техніки безпеки)</t>
  </si>
  <si>
    <t>ТОВ "А-ЕНЕРГО"</t>
  </si>
  <si>
    <t>40277858</t>
  </si>
  <si>
    <t>07/02-2</t>
  </si>
  <si>
    <t>Посл.зі збирання та подальшої утилізації відходів кат. В,С</t>
  </si>
  <si>
    <t>021:2015-90520000-8 "Послуги у сфері поводження з радіоактивними, токсичними, медичними та небезпечними відходами"</t>
  </si>
  <si>
    <t>ТОВ "ЦІАТ"</t>
  </si>
  <si>
    <t>36216548</t>
  </si>
  <si>
    <t>Послуги щодо консультування та адміністрування програмного забезпечення в межах програмного продукту "Єдина інформаційна система управління місцевим бюджетом)</t>
  </si>
  <si>
    <t>22</t>
  </si>
  <si>
    <t>51</t>
  </si>
  <si>
    <t>ФОП Росляков Сергій Олександрович</t>
  </si>
  <si>
    <t>3469804897</t>
  </si>
  <si>
    <t>15/02</t>
  </si>
  <si>
    <t>21:2015-33190000-8 "Медичне обладнання та вироби медичного призначення різні"</t>
  </si>
  <si>
    <t>Набори д/відбору біологічного матеріалу методом ПЛР (комплект д/збору та транспортування біологічних зразків: Пробірка пластикова 4 мл.з транспортним середовищем VLM, 1 мл; Пластиковий аплікатор д/збору біологічного зразку (2 аплікатори у комплекті)) - 300 компл.</t>
  </si>
  <si>
    <t>Навчання з Правил безпечної експлуатації електроустановок споживачів, Правил технічної експлуатації електроустановок споживачів - 2 особи (Богдан Н.О.,Махнівський О.М.)</t>
  </si>
  <si>
    <t>ТОВ "Центр професійного навчання"</t>
  </si>
  <si>
    <t>44241123</t>
  </si>
  <si>
    <t>080300-ОП.ФП/2022</t>
  </si>
  <si>
    <t>Інформаційно-консультаційні посл.по проведенню тренінгу на тему: "Оплата праці ЗОЗ у 2022 році" та "Фінансовий план ЗОЗ у формі КНП"</t>
  </si>
  <si>
    <t>КП "Дніпроводоканал" ДМР</t>
  </si>
  <si>
    <t>03341305</t>
  </si>
  <si>
    <t>15656</t>
  </si>
  <si>
    <t>Водопостачання та водовідведення (вул. Н.Алексєєнко,30, вул. Н.Алексєєнко,106, вул. Новошкільна,92</t>
  </si>
  <si>
    <t>021:2015-65110000-7 "Розподіл води";                                      021:2015-90430000-0 "Послуги з відведення стічних вод"</t>
  </si>
  <si>
    <t>11782</t>
  </si>
  <si>
    <t>Водопостачання та водовідведення (вул. Амбулаторна,1, вул. Орловська,41, вул. Філософська,62, вул.Краснопільська,6-б)</t>
  </si>
  <si>
    <t>ПП "ДУОМЕД Україна"</t>
  </si>
  <si>
    <t>41419883</t>
  </si>
  <si>
    <t>02/03</t>
  </si>
  <si>
    <t>21:2015-33140000-3 "Медичні матеріали"</t>
  </si>
  <si>
    <t>Медичні матеріали (бинти, пластиря, канюлі, скарифікатори)</t>
  </si>
  <si>
    <t>Посл.з поводження з побутовими відходами (вивезення та захоронення ТПВ) - вул.Н.Алексєєнко,30</t>
  </si>
  <si>
    <t>ТОВ "БІОХІМ"</t>
  </si>
  <si>
    <t>33717443</t>
  </si>
  <si>
    <t>23/03</t>
  </si>
  <si>
    <t>Господарчі товари (миючі/чистячі засоби)</t>
  </si>
  <si>
    <t>21:2015-39220000-0 "Кухонне приладдя, товари для дому та господарства і приладдя для закладів громадського харчування"</t>
  </si>
  <si>
    <t>Ч-30/НА/ДЦПМСД72022  ду 1 від 01.03.2022р.</t>
  </si>
  <si>
    <t>ТОВ "Пожтехнологія"</t>
  </si>
  <si>
    <t>32241041</t>
  </si>
  <si>
    <t>18</t>
  </si>
  <si>
    <t>Вогнегасники</t>
  </si>
  <si>
    <t>21:2015-35110000-8 "Протипожежне, рятувальне та захисне обладнання"</t>
  </si>
  <si>
    <t>ТОВ "Житлово - сервісна компанія "Проспект центральний"</t>
  </si>
  <si>
    <t>44136347</t>
  </si>
  <si>
    <t>7/03</t>
  </si>
  <si>
    <t>ТОВ "СТМ-Фарм"</t>
  </si>
  <si>
    <t>43808856</t>
  </si>
  <si>
    <t>01/03</t>
  </si>
  <si>
    <t>Ліки д/невідкладної допомоги</t>
  </si>
  <si>
    <t>21:2015-33600000-6 "Фармацевтична продукція"</t>
  </si>
  <si>
    <t>ФОП Бабенкова Світлана Африканівна</t>
  </si>
  <si>
    <t>1386</t>
  </si>
  <si>
    <t>Деззасоби</t>
  </si>
  <si>
    <t>21:2015-24450000-3 "Агрохімічна продукція"</t>
  </si>
  <si>
    <t>ПП "ТЕНДЕРМЕД"</t>
  </si>
  <si>
    <t>06/04</t>
  </si>
  <si>
    <t>Товари мед.признач.(рукавички нестерил.,вата нестерил.)</t>
  </si>
  <si>
    <t>ПКМУ 169 від 28.02.2022 р.</t>
  </si>
  <si>
    <t>06/04-2</t>
  </si>
  <si>
    <t>06/04-3</t>
  </si>
  <si>
    <t>Рушники паперові "meDry (міДрай)",Z складання 200 шт/уп.</t>
  </si>
  <si>
    <t>21:2015-33760000-5 "Туалетний папір, нсові хустинки, рушники для рук і серветки"</t>
  </si>
  <si>
    <t>13/04</t>
  </si>
  <si>
    <t>Ліхтар прожекторний акумуляторний (5 шт.)</t>
  </si>
  <si>
    <t>21:2015-31520000-7 "Світильники та освітлювальна арматура"</t>
  </si>
  <si>
    <t>ДЗ "СБЛ №1 МОЗ України"</t>
  </si>
  <si>
    <t>14280931</t>
  </si>
  <si>
    <t>СБЛ(2270)-22</t>
  </si>
  <si>
    <t>Відшкодування вартості послуг з вивозу та  утилізації ТПВ</t>
  </si>
  <si>
    <t>44353997</t>
  </si>
  <si>
    <t>19/04</t>
  </si>
  <si>
    <t>Дослідні матеріали (смужки індикаторні, набори ізопірамових проб)</t>
  </si>
  <si>
    <t>21:2015-33120000-7 "Системи реєстрації медичної інформації та дослідне обладнання"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</si>
  <si>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</si>
  <si>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04725941</t>
  </si>
  <si>
    <t>14-0/13278П</t>
  </si>
  <si>
    <t>Метрологічні послуги (послуги з т/о вимірювальних, випробувальних і контрольних приладів)</t>
  </si>
  <si>
    <t>ОСББ "НАДІЇ АЛЕКСЄЄНКО 106"</t>
  </si>
  <si>
    <t>40627170</t>
  </si>
  <si>
    <t>Оплата внесків на утримання будинку та прибудинкової території (м.Дніпро, вул.Надії Алексєєнко,106)</t>
  </si>
  <si>
    <t>021:2015-98130000-3 "Послуги різних членських організацій"</t>
  </si>
  <si>
    <t>ФОП Бердник Віталій Анатолійович</t>
  </si>
  <si>
    <t>3153403953</t>
  </si>
  <si>
    <t>16/05</t>
  </si>
  <si>
    <t>Канцтовари</t>
  </si>
  <si>
    <t>21:2015-30190000-7 "Офісне устаткування"</t>
  </si>
  <si>
    <t>Підприємець Красуля Юрій Сергійович</t>
  </si>
  <si>
    <t>ФОП Демідов Олександр Миколайович</t>
  </si>
  <si>
    <t>2106118490</t>
  </si>
  <si>
    <t>27</t>
  </si>
  <si>
    <t>021:2015-50310000-1 "Технічне обслуговування і ремонт офісної техніки (ремонт принтерів)"</t>
  </si>
  <si>
    <t>ПП "Техноінфомед-2"</t>
  </si>
  <si>
    <t>36157713</t>
  </si>
  <si>
    <t>б/н</t>
  </si>
  <si>
    <t>Посл.з супроводу програмного забезпечення - комп'ютерної програми та бази даних "Медична статистика"</t>
  </si>
  <si>
    <t>021:2015-72260000-5 "Послуги, пов'язані з програмним забепеченням"</t>
  </si>
  <si>
    <t>ПП "Медінфосервіс"</t>
  </si>
  <si>
    <t>33006821</t>
  </si>
  <si>
    <t>Посл.з супроводу програмного забезпечення - комп'ютерної програми та бази даних "Облік медичних кадрів України"</t>
  </si>
  <si>
    <t>ТОВ "Інтерпен-Д"</t>
  </si>
  <si>
    <t>25514131</t>
  </si>
  <si>
    <t>27/05</t>
  </si>
  <si>
    <t>Поточний (латковий) ремонт покрівлі будівлі розташованої за адесою м.Дніпро, вул.Новошкільна,92</t>
  </si>
  <si>
    <t>021:2015-45260000-7 "Покрівельні роботи та інші спеціалізовані будівельні роботи"</t>
  </si>
  <si>
    <t>ФОП Сухонос Дмитро Олександрович</t>
  </si>
  <si>
    <t>2649315878</t>
  </si>
  <si>
    <t>05/06</t>
  </si>
  <si>
    <t>Посл.із заправки і регенерація картриджів до принтерів та багатофункційних пристроїв</t>
  </si>
  <si>
    <t>021:2015-50310000-1 "Т/о і ремонт офісної техніки"</t>
  </si>
  <si>
    <t>ТОВ "Торгово-Виробнича група Український папір"</t>
  </si>
  <si>
    <t>43977041</t>
  </si>
  <si>
    <t>15/06</t>
  </si>
  <si>
    <t>Папір А4 Multioffice (100 пач.)</t>
  </si>
  <si>
    <t>ДП "ВО ПМЗ ім. О.М.Макарова"</t>
  </si>
  <si>
    <t>14308368</t>
  </si>
  <si>
    <t>Б-713-К</t>
  </si>
  <si>
    <t>Відшкодування витрат за експлуатаційні послуги</t>
  </si>
  <si>
    <t>Відшкодування витрат земельного податку</t>
  </si>
  <si>
    <t>021:2015-65000000-3"Відшкодування витрат на надання комунальних послуг оренди приміщень"</t>
  </si>
  <si>
    <t>ТОВ "Діамант-Фарм"</t>
  </si>
  <si>
    <t>1706/1</t>
  </si>
  <si>
    <t>Реагенти</t>
  </si>
  <si>
    <t>21:2015-33690000-3 "Лікарські засоби різні"</t>
  </si>
  <si>
    <t>ФОП Шиян Сергій Павлович</t>
  </si>
  <si>
    <t>20/06</t>
  </si>
  <si>
    <t>Смужки діагностичні</t>
  </si>
  <si>
    <t>21:2015-33120000-7 "Системи реєстрації мед.інформації та дослідне обладнання"</t>
  </si>
  <si>
    <t>ТОВ "Надія Строй"</t>
  </si>
  <si>
    <t>39942877</t>
  </si>
  <si>
    <t>21-П/2022</t>
  </si>
  <si>
    <t>Посл.з повірки термометрів (2 шт.) та манометрів (6 шт.)</t>
  </si>
  <si>
    <t>20-П/2022</t>
  </si>
  <si>
    <t>Посл.з повірки вузла обліку (1 шт.)</t>
  </si>
  <si>
    <t>22-ПР/2022</t>
  </si>
  <si>
    <t>Послуги з гідропневматичного очищення системи опалення</t>
  </si>
  <si>
    <t>021:2015-50720000-8 "Послуги з ремонту і т/о систем центрального опалення"</t>
  </si>
  <si>
    <t>102</t>
  </si>
  <si>
    <t xml:space="preserve">Поточний ремонт та т/о багатофункціон.пристроїв </t>
  </si>
  <si>
    <t>9 (ду 1 від 15.07.22)</t>
  </si>
  <si>
    <t>ФОП Свадковський Роман Костянтинович</t>
  </si>
  <si>
    <t>19-07</t>
  </si>
  <si>
    <t>Ростомір настінний РН (3 шт.); Ваги електронні DOMOTEC (7 шт.)</t>
  </si>
  <si>
    <t>21:2015-38310000-1 "Високоточні терези"</t>
  </si>
  <si>
    <t>31793056</t>
  </si>
  <si>
    <t>Дн03_00019086</t>
  </si>
  <si>
    <t>Позачергова тех.перевірка правильності роботи однофазних та трифазних приладів обліку електричної енергії (1 шт.)</t>
  </si>
  <si>
    <t>44</t>
  </si>
  <si>
    <t>ФОП Хандожко С.О.</t>
  </si>
  <si>
    <t>2385516616</t>
  </si>
  <si>
    <t>29/07-22</t>
  </si>
  <si>
    <t>Посл.зі скління вікон (м.Дніпро, вул.Титова,29)</t>
  </si>
  <si>
    <t>021:2015-45440000-3 "Фарбування та скління"</t>
  </si>
  <si>
    <t>45</t>
  </si>
  <si>
    <t>ТОВ "ПОЖЕЖНО-ОХОРОННЕ АГЕНСТВО КУПІНА"</t>
  </si>
  <si>
    <t>36163114</t>
  </si>
  <si>
    <t>0801ЕЛ</t>
  </si>
  <si>
    <t>Посл.зі встановлення вузла обліку за адресою м.Дніпро, вул.Титова,29</t>
  </si>
  <si>
    <t>021:2015-51000000-0 "Послуги зі встановлення контрольного обладнання"</t>
  </si>
  <si>
    <t xml:space="preserve"> </t>
  </si>
  <si>
    <t>ФОП Турлюн Геннадій Вікторович</t>
  </si>
  <si>
    <t>2562400578</t>
  </si>
  <si>
    <t>11-08/22</t>
  </si>
  <si>
    <t>Товари для господарства</t>
  </si>
  <si>
    <t>46</t>
  </si>
  <si>
    <t>ТОВ "ІНТЕРМЕДИКА-Україна"</t>
  </si>
  <si>
    <t>38716182</t>
  </si>
  <si>
    <t>319-22</t>
  </si>
  <si>
    <t>Посл.з поточн.сервісного обслуговуван.напівавтоматичного біохімічного аналізатора BioChem SA, виробництва НТІ</t>
  </si>
  <si>
    <t>021:2015-50420000-5 "Послуги з реионту і т/о медичного та хірургічного обладнання"</t>
  </si>
  <si>
    <t>47</t>
  </si>
  <si>
    <t>ТОВ "Метроном  2009"</t>
  </si>
  <si>
    <t>36365843</t>
  </si>
  <si>
    <t>Посл. з метрологічної повірки лічильників води (2 шт.)</t>
  </si>
  <si>
    <t>349</t>
  </si>
  <si>
    <t>Посл. з навчання з законодавства та нормативно-правових актів з охорони праці (2 слухача)</t>
  </si>
  <si>
    <t>ТОВ "Епіцентр К"</t>
  </si>
  <si>
    <t>32490244</t>
  </si>
  <si>
    <t>29ОН-368</t>
  </si>
  <si>
    <t>Мікрофон Promate ProMic-1 USB Black (1шт.), Кабель CABELEXPERT HDMI 10 м. чорний (СС-HDMI4-10M) (1шт.)</t>
  </si>
  <si>
    <t>21:2015-32340000-8 "Мікрофони та гучномовці"</t>
  </si>
  <si>
    <t>ТОВ "МАКРО ТЕК"</t>
  </si>
  <si>
    <t>41048061</t>
  </si>
  <si>
    <t>5</t>
  </si>
  <si>
    <t>Друкована продукція</t>
  </si>
  <si>
    <t>21:2015-22820000-4 "Бланки"</t>
  </si>
  <si>
    <t>362_-22</t>
  </si>
  <si>
    <t xml:space="preserve">Лампа фотометра BioChem SA </t>
  </si>
  <si>
    <t>21:2015-31510000-4 "Електричні лампи розжарення"</t>
  </si>
  <si>
    <t>ФОП Воротниченко Світлана Анатоліївна</t>
  </si>
  <si>
    <t>2937910109</t>
  </si>
  <si>
    <t>02-09</t>
  </si>
  <si>
    <t>Протигази ГП-7 (30шт.)</t>
  </si>
  <si>
    <t>21:2015-35810000-5 "Індивідуальне обмундирування"</t>
  </si>
  <si>
    <t>ФОП Трембач Марина Іванівна</t>
  </si>
  <si>
    <t>2463618841</t>
  </si>
  <si>
    <t>06-09</t>
  </si>
  <si>
    <t>Медичні матеріали (Вата, рукавички, шприці, шпателя)</t>
  </si>
  <si>
    <t>021:2015-33140000-3 "Медичні матеріали"</t>
  </si>
  <si>
    <t>ФОП Богатир Дмитро Євгенович</t>
  </si>
  <si>
    <t>2908112534</t>
  </si>
  <si>
    <t>16-09</t>
  </si>
  <si>
    <t>Тест - смужки</t>
  </si>
  <si>
    <t>48</t>
  </si>
  <si>
    <t>ДУ "Дніпропетровський обласний центр контролю та профілактики хвороб МОЗ України"</t>
  </si>
  <si>
    <t>38431598</t>
  </si>
  <si>
    <t>240</t>
  </si>
  <si>
    <t xml:space="preserve">Лабораторні дослідження </t>
  </si>
  <si>
    <t>021:2015-85140000-2 "Посл.у сфері охорони здоров'я різні"</t>
  </si>
  <si>
    <t>38</t>
  </si>
  <si>
    <t>26-09</t>
  </si>
  <si>
    <t>не виконано</t>
  </si>
  <si>
    <t xml:space="preserve"> не виконано</t>
  </si>
  <si>
    <t xml:space="preserve">Генеральний директор </t>
  </si>
  <si>
    <t>Віктор ДУБОВИК</t>
  </si>
  <si>
    <t>Головний бухгалтер</t>
  </si>
  <si>
    <t>Олена СЕРЕБРЯНСЬКА</t>
  </si>
  <si>
    <t xml:space="preserve"> за рахунок НСЗУ   (станом на  01.10.2022)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</si>
</sst>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mmm/yyyy"/>
    <numFmt numFmtId="183" formatCode="[$-FC19]d\ mmmm\ yyyy\ &quot;г.&quot;"/>
    <numFmt numFmtId="184" formatCode="[$-422]d\ mmmm\ yyyy&quot; р.&quot;"/>
    <numFmt numFmtId="185" formatCode="dd\.mm\.yy;@"/>
    <numFmt numFmtId="186" formatCode="dd/mm/yy;@"/>
    <numFmt numFmtId="187" formatCode="#,##0.00&quot;₴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dd\.mm\.yyyy;@"/>
    <numFmt numFmtId="194" formatCode="#,##0.00_ ;\-#,##0.00\ "/>
    <numFmt numFmtId="195" formatCode="#,##0.00_₴"/>
  </numFmts>
  <fonts count="50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57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64">
    <xf numFmtId="0" fontId="0" fillId="0" borderId="0" xfId="0" applyAlignment="1">
      <alignment/>
    </xf>
    <xf numFmtId="2" fontId="2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left" wrapText="1"/>
    </xf>
    <xf numFmtId="2" fontId="4" fillId="24" borderId="10" xfId="0" applyNumberFormat="1" applyFont="1" applyFill="1" applyBorder="1" applyAlignment="1">
      <alignment wrapText="1"/>
    </xf>
    <xf numFmtId="2" fontId="7" fillId="24" borderId="10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8" fillId="24" borderId="13" xfId="0" applyFont="1" applyFill="1" applyBorder="1" applyAlignment="1">
      <alignment wrapText="1"/>
    </xf>
    <xf numFmtId="0" fontId="9" fillId="24" borderId="0" xfId="0" applyFont="1" applyFill="1" applyAlignment="1">
      <alignment wrapText="1"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horizontal="left" wrapText="1"/>
    </xf>
    <xf numFmtId="2" fontId="4" fillId="24" borderId="14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49" fontId="2" fillId="24" borderId="12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8" fillId="24" borderId="15" xfId="0" applyFont="1" applyFill="1" applyBorder="1" applyAlignment="1">
      <alignment wrapText="1"/>
    </xf>
    <xf numFmtId="2" fontId="4" fillId="24" borderId="12" xfId="0" applyNumberFormat="1" applyFont="1" applyFill="1" applyBorder="1" applyAlignment="1">
      <alignment wrapText="1"/>
    </xf>
    <xf numFmtId="2" fontId="2" fillId="24" borderId="14" xfId="0" applyNumberFormat="1" applyFont="1" applyFill="1" applyBorder="1" applyAlignment="1">
      <alignment wrapText="1"/>
    </xf>
    <xf numFmtId="0" fontId="8" fillId="24" borderId="12" xfId="0" applyFont="1" applyFill="1" applyBorder="1" applyAlignment="1">
      <alignment wrapText="1"/>
    </xf>
    <xf numFmtId="0" fontId="6" fillId="24" borderId="12" xfId="0" applyFont="1" applyFill="1" applyBorder="1" applyAlignment="1">
      <alignment horizontal="center"/>
    </xf>
    <xf numFmtId="0" fontId="8" fillId="24" borderId="11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left" wrapText="1"/>
    </xf>
    <xf numFmtId="2" fontId="2" fillId="24" borderId="10" xfId="0" applyNumberFormat="1" applyFont="1" applyFill="1" applyBorder="1" applyAlignment="1">
      <alignment horizontal="left" wrapText="1"/>
    </xf>
    <xf numFmtId="2" fontId="4" fillId="24" borderId="10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2" fontId="11" fillId="24" borderId="12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11" fillId="24" borderId="10" xfId="0" applyFont="1" applyFill="1" applyBorder="1" applyAlignment="1">
      <alignment horizontal="left"/>
    </xf>
    <xf numFmtId="0" fontId="10" fillId="24" borderId="0" xfId="0" applyFont="1" applyFill="1" applyBorder="1" applyAlignment="1">
      <alignment/>
    </xf>
    <xf numFmtId="0" fontId="4" fillId="24" borderId="12" xfId="0" applyFont="1" applyFill="1" applyBorder="1" applyAlignment="1">
      <alignment wrapText="1"/>
    </xf>
    <xf numFmtId="0" fontId="4" fillId="24" borderId="12" xfId="0" applyFont="1" applyFill="1" applyBorder="1" applyAlignment="1">
      <alignment horizontal="center" wrapText="1"/>
    </xf>
    <xf numFmtId="186" fontId="4" fillId="24" borderId="12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2" fontId="4" fillId="24" borderId="12" xfId="0" applyNumberFormat="1" applyFont="1" applyFill="1" applyBorder="1" applyAlignment="1">
      <alignment horizontal="center" wrapText="1"/>
    </xf>
    <xf numFmtId="194" fontId="39" fillId="24" borderId="10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 wrapText="1"/>
    </xf>
    <xf numFmtId="2" fontId="4" fillId="24" borderId="15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86" fontId="4" fillId="24" borderId="10" xfId="0" applyNumberFormat="1" applyFont="1" applyFill="1" applyBorder="1" applyAlignment="1">
      <alignment horizontal="center" wrapText="1"/>
    </xf>
    <xf numFmtId="186" fontId="11" fillId="24" borderId="12" xfId="0" applyNumberFormat="1" applyFont="1" applyFill="1" applyBorder="1" applyAlignment="1">
      <alignment horizontal="center" wrapText="1"/>
    </xf>
    <xf numFmtId="49" fontId="12" fillId="24" borderId="12" xfId="0" applyNumberFormat="1" applyFont="1" applyFill="1" applyBorder="1" applyAlignment="1">
      <alignment horizontal="center" wrapText="1"/>
    </xf>
    <xf numFmtId="2" fontId="4" fillId="24" borderId="12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10" fillId="24" borderId="12" xfId="0" applyNumberFormat="1" applyFont="1" applyFill="1" applyBorder="1" applyAlignment="1">
      <alignment horizontal="center" wrapText="1"/>
    </xf>
    <xf numFmtId="2" fontId="4" fillId="24" borderId="13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left" wrapText="1"/>
    </xf>
    <xf numFmtId="0" fontId="4" fillId="24" borderId="10" xfId="0" applyFont="1" applyFill="1" applyBorder="1" applyAlignment="1">
      <alignment/>
    </xf>
    <xf numFmtId="2" fontId="4" fillId="24" borderId="14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186" fontId="13" fillId="24" borderId="10" xfId="0" applyNumberFormat="1" applyFont="1" applyFill="1" applyBorder="1" applyAlignment="1">
      <alignment horizontal="center" wrapText="1"/>
    </xf>
    <xf numFmtId="2" fontId="11" fillId="24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2" fontId="17" fillId="24" borderId="10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6" fontId="7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186" fontId="2" fillId="24" borderId="10" xfId="0" applyNumberFormat="1" applyFont="1" applyFill="1" applyBorder="1" applyAlignment="1">
      <alignment horizontal="center" wrapText="1"/>
    </xf>
    <xf numFmtId="2" fontId="2" fillId="24" borderId="14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wrapText="1"/>
    </xf>
    <xf numFmtId="2" fontId="6" fillId="24" borderId="14" xfId="0" applyNumberFormat="1" applyFont="1" applyFill="1" applyBorder="1" applyAlignment="1">
      <alignment horizontal="center"/>
    </xf>
    <xf numFmtId="2" fontId="6" fillId="24" borderId="15" xfId="0" applyNumberFormat="1" applyFont="1" applyFill="1" applyBorder="1" applyAlignment="1">
      <alignment horizontal="center"/>
    </xf>
    <xf numFmtId="2" fontId="6" fillId="24" borderId="14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0" fontId="11" fillId="24" borderId="0" xfId="0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19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185" fontId="4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wrapText="1"/>
    </xf>
    <xf numFmtId="2" fontId="6" fillId="24" borderId="12" xfId="0" applyNumberFormat="1" applyFont="1" applyFill="1" applyBorder="1" applyAlignment="1">
      <alignment horizontal="center"/>
    </xf>
    <xf numFmtId="186" fontId="11" fillId="24" borderId="10" xfId="0" applyNumberFormat="1" applyFont="1" applyFill="1" applyBorder="1" applyAlignment="1">
      <alignment horizontal="center"/>
    </xf>
    <xf numFmtId="2" fontId="11" fillId="24" borderId="12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3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/>
    </xf>
    <xf numFmtId="2" fontId="3" fillId="24" borderId="0" xfId="0" applyNumberFormat="1" applyFont="1" applyFill="1" applyAlignment="1">
      <alignment/>
    </xf>
    <xf numFmtId="0" fontId="2" fillId="24" borderId="12" xfId="0" applyFont="1" applyFill="1" applyBorder="1" applyAlignment="1">
      <alignment horizontal="left" wrapText="1"/>
    </xf>
    <xf numFmtId="186" fontId="10" fillId="24" borderId="10" xfId="0" applyNumberFormat="1" applyFont="1" applyFill="1" applyBorder="1" applyAlignment="1">
      <alignment horizontal="center" wrapText="1"/>
    </xf>
    <xf numFmtId="0" fontId="8" fillId="24" borderId="13" xfId="0" applyFont="1" applyFill="1" applyBorder="1" applyAlignment="1">
      <alignment vertical="center" wrapText="1"/>
    </xf>
    <xf numFmtId="2" fontId="7" fillId="24" borderId="14" xfId="0" applyNumberFormat="1" applyFont="1" applyFill="1" applyBorder="1" applyAlignment="1">
      <alignment horizontal="left" wrapText="1"/>
    </xf>
    <xf numFmtId="2" fontId="2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2" fontId="18" fillId="24" borderId="20" xfId="0" applyNumberFormat="1" applyFont="1" applyFill="1" applyBorder="1" applyAlignment="1">
      <alignment horizontal="center"/>
    </xf>
    <xf numFmtId="2" fontId="19" fillId="24" borderId="21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vertical="center" wrapText="1"/>
    </xf>
    <xf numFmtId="0" fontId="40" fillId="24" borderId="10" xfId="0" applyFont="1" applyFill="1" applyBorder="1" applyAlignment="1">
      <alignment wrapText="1"/>
    </xf>
    <xf numFmtId="2" fontId="40" fillId="24" borderId="11" xfId="0" applyNumberFormat="1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left" wrapText="1"/>
    </xf>
    <xf numFmtId="49" fontId="4" fillId="24" borderId="22" xfId="0" applyNumberFormat="1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 wrapText="1"/>
    </xf>
    <xf numFmtId="2" fontId="4" fillId="24" borderId="14" xfId="0" applyNumberFormat="1" applyFont="1" applyFill="1" applyBorder="1" applyAlignment="1">
      <alignment horizontal="left" wrapText="1"/>
    </xf>
    <xf numFmtId="0" fontId="12" fillId="24" borderId="12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186" fontId="3" fillId="24" borderId="10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left" wrapText="1"/>
    </xf>
    <xf numFmtId="186" fontId="10" fillId="24" borderId="12" xfId="0" applyNumberFormat="1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0" fillId="24" borderId="12" xfId="0" applyFont="1" applyFill="1" applyBorder="1" applyAlignment="1">
      <alignment wrapText="1"/>
    </xf>
    <xf numFmtId="0" fontId="40" fillId="24" borderId="12" xfId="0" applyFont="1" applyFill="1" applyBorder="1" applyAlignment="1">
      <alignment horizontal="left" wrapText="1"/>
    </xf>
    <xf numFmtId="2" fontId="40" fillId="24" borderId="12" xfId="0" applyNumberFormat="1" applyFont="1" applyFill="1" applyBorder="1" applyAlignment="1">
      <alignment horizontal="center" wrapText="1"/>
    </xf>
    <xf numFmtId="2" fontId="40" fillId="24" borderId="10" xfId="0" applyNumberFormat="1" applyFont="1" applyFill="1" applyBorder="1" applyAlignment="1">
      <alignment horizontal="center" wrapText="1"/>
    </xf>
    <xf numFmtId="2" fontId="40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/>
    </xf>
    <xf numFmtId="186" fontId="7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2" fontId="10" fillId="24" borderId="12" xfId="0" applyNumberFormat="1" applyFont="1" applyFill="1" applyBorder="1" applyAlignment="1">
      <alignment horizontal="left" vertical="center" wrapText="1"/>
    </xf>
    <xf numFmtId="2" fontId="40" fillId="24" borderId="12" xfId="0" applyNumberFormat="1" applyFont="1" applyFill="1" applyBorder="1" applyAlignment="1">
      <alignment horizontal="center"/>
    </xf>
    <xf numFmtId="2" fontId="40" fillId="24" borderId="13" xfId="0" applyNumberFormat="1" applyFont="1" applyFill="1" applyBorder="1" applyAlignment="1">
      <alignment horizontal="center"/>
    </xf>
    <xf numFmtId="2" fontId="40" fillId="24" borderId="15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/>
    </xf>
    <xf numFmtId="2" fontId="4" fillId="25" borderId="12" xfId="0" applyNumberFormat="1" applyFont="1" applyFill="1" applyBorder="1" applyAlignment="1">
      <alignment horizontal="center" wrapText="1"/>
    </xf>
    <xf numFmtId="2" fontId="4" fillId="25" borderId="12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4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17" fillId="24" borderId="25" xfId="0" applyFont="1" applyFill="1" applyBorder="1" applyAlignment="1">
      <alignment horizontal="center"/>
    </xf>
    <xf numFmtId="0" fontId="17" fillId="24" borderId="23" xfId="0" applyFont="1" applyFill="1" applyBorder="1" applyAlignment="1">
      <alignment horizontal="center"/>
    </xf>
    <xf numFmtId="2" fontId="17" fillId="24" borderId="11" xfId="0" applyNumberFormat="1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2" fontId="17" fillId="24" borderId="10" xfId="0" applyNumberFormat="1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7" fillId="24" borderId="11" xfId="0" applyFont="1" applyFill="1" applyBorder="1" applyAlignment="1">
      <alignment wrapText="1"/>
    </xf>
    <xf numFmtId="0" fontId="17" fillId="24" borderId="10" xfId="0" applyFont="1" applyFill="1" applyBorder="1" applyAlignment="1">
      <alignment/>
    </xf>
    <xf numFmtId="0" fontId="6" fillId="24" borderId="17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1" fillId="24" borderId="28" xfId="0" applyFont="1" applyFill="1" applyBorder="1" applyAlignment="1">
      <alignment horizontal="center"/>
    </xf>
    <xf numFmtId="0" fontId="41" fillId="24" borderId="29" xfId="0" applyFont="1" applyFill="1" applyBorder="1" applyAlignment="1">
      <alignment horizontal="center"/>
    </xf>
    <xf numFmtId="2" fontId="41" fillId="24" borderId="29" xfId="0" applyNumberFormat="1" applyFont="1" applyFill="1" applyBorder="1" applyAlignment="1">
      <alignment horizontal="center"/>
    </xf>
    <xf numFmtId="0" fontId="41" fillId="24" borderId="29" xfId="0" applyFont="1" applyFill="1" applyBorder="1" applyAlignment="1">
      <alignment horizontal="center"/>
    </xf>
    <xf numFmtId="0" fontId="42" fillId="24" borderId="30" xfId="0" applyFont="1" applyFill="1" applyBorder="1" applyAlignment="1">
      <alignment horizontal="center" wrapText="1"/>
    </xf>
    <xf numFmtId="0" fontId="41" fillId="24" borderId="31" xfId="0" applyFont="1" applyFill="1" applyBorder="1" applyAlignment="1">
      <alignment horizontal="center"/>
    </xf>
    <xf numFmtId="2" fontId="43" fillId="24" borderId="14" xfId="0" applyNumberFormat="1" applyFont="1" applyFill="1" applyBorder="1" applyAlignment="1">
      <alignment horizontal="center"/>
    </xf>
    <xf numFmtId="0" fontId="43" fillId="24" borderId="26" xfId="0" applyFont="1" applyFill="1" applyBorder="1" applyAlignment="1">
      <alignment horizontal="center"/>
    </xf>
    <xf numFmtId="0" fontId="43" fillId="24" borderId="19" xfId="0" applyFont="1" applyFill="1" applyBorder="1" applyAlignment="1">
      <alignment horizontal="center"/>
    </xf>
    <xf numFmtId="0" fontId="43" fillId="24" borderId="21" xfId="0" applyFont="1" applyFill="1" applyBorder="1" applyAlignment="1">
      <alignment horizontal="center"/>
    </xf>
    <xf numFmtId="2" fontId="43" fillId="24" borderId="15" xfId="0" applyNumberFormat="1" applyFont="1" applyFill="1" applyBorder="1" applyAlignment="1">
      <alignment horizontal="center"/>
    </xf>
    <xf numFmtId="2" fontId="43" fillId="24" borderId="10" xfId="0" applyNumberFormat="1" applyFont="1" applyFill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43" fillId="24" borderId="15" xfId="0" applyFont="1" applyFill="1" applyBorder="1" applyAlignment="1">
      <alignment wrapText="1"/>
    </xf>
    <xf numFmtId="0" fontId="43" fillId="24" borderId="10" xfId="0" applyFont="1" applyFill="1" applyBorder="1" applyAlignment="1">
      <alignment/>
    </xf>
    <xf numFmtId="0" fontId="43" fillId="24" borderId="15" xfId="0" applyFont="1" applyFill="1" applyBorder="1" applyAlignment="1">
      <alignment horizontal="center"/>
    </xf>
    <xf numFmtId="2" fontId="43" fillId="24" borderId="14" xfId="0" applyNumberFormat="1" applyFont="1" applyFill="1" applyBorder="1" applyAlignment="1">
      <alignment/>
    </xf>
    <xf numFmtId="0" fontId="18" fillId="20" borderId="16" xfId="0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43" fillId="20" borderId="10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2" fontId="18" fillId="20" borderId="11" xfId="0" applyNumberFormat="1" applyFont="1" applyFill="1" applyBorder="1" applyAlignment="1">
      <alignment horizontal="center" vertical="center" wrapText="1"/>
    </xf>
    <xf numFmtId="0" fontId="44" fillId="20" borderId="11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/>
    </xf>
    <xf numFmtId="0" fontId="47" fillId="24" borderId="24" xfId="0" applyFont="1" applyFill="1" applyBorder="1" applyAlignment="1">
      <alignment horizontal="center"/>
    </xf>
    <xf numFmtId="0" fontId="48" fillId="24" borderId="25" xfId="0" applyFont="1" applyFill="1" applyBorder="1" applyAlignment="1">
      <alignment/>
    </xf>
    <xf numFmtId="0" fontId="47" fillId="24" borderId="32" xfId="0" applyFont="1" applyFill="1" applyBorder="1" applyAlignment="1">
      <alignment horizontal="center"/>
    </xf>
    <xf numFmtId="0" fontId="47" fillId="24" borderId="18" xfId="0" applyFont="1" applyFill="1" applyBorder="1" applyAlignment="1">
      <alignment horizontal="center"/>
    </xf>
    <xf numFmtId="0" fontId="47" fillId="24" borderId="16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1" xfId="0" applyFont="1" applyFill="1" applyBorder="1" applyAlignment="1">
      <alignment horizontal="center"/>
    </xf>
    <xf numFmtId="0" fontId="47" fillId="24" borderId="32" xfId="0" applyFont="1" applyFill="1" applyBorder="1" applyAlignment="1">
      <alignment horizontal="center" wrapText="1"/>
    </xf>
    <xf numFmtId="0" fontId="47" fillId="24" borderId="18" xfId="0" applyFont="1" applyFill="1" applyBorder="1" applyAlignment="1">
      <alignment horizontal="center" wrapText="1"/>
    </xf>
    <xf numFmtId="0" fontId="49" fillId="24" borderId="20" xfId="0" applyFont="1" applyFill="1" applyBorder="1" applyAlignment="1">
      <alignment wrapText="1"/>
    </xf>
    <xf numFmtId="0" fontId="49" fillId="24" borderId="10" xfId="0" applyFont="1" applyFill="1" applyBorder="1" applyAlignment="1">
      <alignment horizontal="center"/>
    </xf>
    <xf numFmtId="0" fontId="45" fillId="24" borderId="0" xfId="0" applyFont="1" applyFill="1" applyAlignment="1">
      <alignment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186" fontId="4" fillId="24" borderId="12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/>
    </xf>
    <xf numFmtId="2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49" fontId="10" fillId="24" borderId="10" xfId="0" applyNumberFormat="1" applyFont="1" applyFill="1" applyBorder="1" applyAlignment="1">
      <alignment horizontal="center" vertical="center"/>
    </xf>
    <xf numFmtId="186" fontId="10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2" fontId="10" fillId="24" borderId="12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/>
    </xf>
    <xf numFmtId="2" fontId="40" fillId="24" borderId="11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left" vertical="center" wrapText="1"/>
    </xf>
    <xf numFmtId="2" fontId="40" fillId="24" borderId="12" xfId="0" applyNumberFormat="1" applyFont="1" applyFill="1" applyBorder="1" applyAlignment="1">
      <alignment horizontal="center" vertical="center" wrapText="1"/>
    </xf>
    <xf numFmtId="2" fontId="40" fillId="24" borderId="10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vertical="center" wrapText="1"/>
    </xf>
    <xf numFmtId="2" fontId="40" fillId="24" borderId="15" xfId="0" applyNumberFormat="1" applyFont="1" applyFill="1" applyBorder="1" applyAlignment="1">
      <alignment horizontal="center" vertical="center"/>
    </xf>
    <xf numFmtId="2" fontId="4" fillId="25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view="pageBreakPreview" zoomScale="60" zoomScaleNormal="75" zoomScalePageLayoutView="0" workbookViewId="0" topLeftCell="A1">
      <selection activeCell="T14" sqref="T14"/>
    </sheetView>
  </sheetViews>
  <sheetFormatPr defaultColWidth="9.00390625" defaultRowHeight="12.75"/>
  <cols>
    <col min="1" max="1" width="6.375" style="5" customWidth="1"/>
    <col min="2" max="2" width="8.625" style="5" customWidth="1"/>
    <col min="3" max="3" width="22.125" style="5" customWidth="1"/>
    <col min="4" max="4" width="12.75390625" style="117" customWidth="1"/>
    <col min="5" max="6" width="13.125" style="5" customWidth="1"/>
    <col min="7" max="7" width="16.75390625" style="5" customWidth="1"/>
    <col min="8" max="8" width="16.00390625" style="5" customWidth="1"/>
    <col min="9" max="9" width="13.875" style="5" customWidth="1"/>
    <col min="10" max="10" width="15.25390625" style="5" customWidth="1"/>
    <col min="11" max="11" width="30.375" style="118" customWidth="1"/>
    <col min="12" max="13" width="15.25390625" style="5" customWidth="1"/>
    <col min="14" max="14" width="10.25390625" style="5" customWidth="1"/>
    <col min="15" max="15" width="15.25390625" style="5" customWidth="1"/>
    <col min="16" max="16" width="15.25390625" style="22" customWidth="1"/>
    <col min="17" max="17" width="15.25390625" style="12" customWidth="1"/>
    <col min="18" max="18" width="15.25390625" style="5" customWidth="1"/>
    <col min="19" max="16384" width="15.25390625" style="2" customWidth="1"/>
  </cols>
  <sheetData>
    <row r="1" spans="1:18" ht="33.75" customHeight="1">
      <c r="A1" s="162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2"/>
    </row>
    <row r="2" spans="1:18" ht="24" customHeight="1">
      <c r="A2" s="162" t="s">
        <v>19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2"/>
    </row>
    <row r="3" spans="1:18" ht="1.5" customHeight="1">
      <c r="A3" s="78"/>
      <c r="B3" s="2"/>
      <c r="C3" s="2"/>
      <c r="D3" s="79"/>
      <c r="E3" s="2"/>
      <c r="F3" s="2"/>
      <c r="G3" s="2"/>
      <c r="H3" s="2"/>
      <c r="I3" s="2"/>
      <c r="J3" s="2"/>
      <c r="K3" s="80"/>
      <c r="L3" s="2"/>
      <c r="M3" s="2"/>
      <c r="N3" s="2"/>
      <c r="O3" s="2"/>
      <c r="P3" s="21"/>
      <c r="Q3" s="10"/>
      <c r="R3" s="2"/>
    </row>
    <row r="4" spans="1:18" ht="3" customHeight="1">
      <c r="A4" s="78"/>
      <c r="B4" s="2"/>
      <c r="C4" s="2"/>
      <c r="D4" s="79"/>
      <c r="E4" s="2"/>
      <c r="F4" s="2"/>
      <c r="G4" s="2"/>
      <c r="H4" s="2"/>
      <c r="I4" s="2"/>
      <c r="J4" s="2"/>
      <c r="K4" s="81"/>
      <c r="L4" s="2"/>
      <c r="M4" s="2"/>
      <c r="N4" s="2"/>
      <c r="O4" s="2"/>
      <c r="P4" s="21"/>
      <c r="Q4" s="10"/>
      <c r="R4" s="2"/>
    </row>
    <row r="5" spans="1:18" ht="27.75" customHeight="1">
      <c r="A5" s="78"/>
      <c r="B5" s="2"/>
      <c r="C5" s="2"/>
      <c r="D5" s="79"/>
      <c r="E5" s="2"/>
      <c r="F5" s="2"/>
      <c r="G5" s="2"/>
      <c r="H5" s="2"/>
      <c r="I5" s="210" t="s">
        <v>362</v>
      </c>
      <c r="J5" s="2"/>
      <c r="K5" s="81"/>
      <c r="L5" s="2"/>
      <c r="M5" s="2"/>
      <c r="N5" s="2"/>
      <c r="O5" s="2"/>
      <c r="P5" s="21"/>
      <c r="Q5" s="10"/>
      <c r="R5" s="2"/>
    </row>
    <row r="6" spans="1:18" ht="47.25">
      <c r="A6" s="203" t="s">
        <v>6</v>
      </c>
      <c r="B6" s="204" t="s">
        <v>5</v>
      </c>
      <c r="C6" s="205" t="s">
        <v>7</v>
      </c>
      <c r="D6" s="205" t="s">
        <v>8</v>
      </c>
      <c r="E6" s="204" t="s">
        <v>2</v>
      </c>
      <c r="F6" s="205" t="s">
        <v>3</v>
      </c>
      <c r="G6" s="205" t="s">
        <v>4</v>
      </c>
      <c r="H6" s="205" t="s">
        <v>29</v>
      </c>
      <c r="I6" s="205" t="s">
        <v>27</v>
      </c>
      <c r="J6" s="205" t="s">
        <v>28</v>
      </c>
      <c r="K6" s="206" t="s">
        <v>0</v>
      </c>
      <c r="L6" s="207" t="s">
        <v>1</v>
      </c>
      <c r="M6" s="207" t="s">
        <v>30</v>
      </c>
      <c r="N6" s="207" t="s">
        <v>48</v>
      </c>
      <c r="O6" s="208" t="s">
        <v>42</v>
      </c>
      <c r="P6" s="204" t="s">
        <v>18</v>
      </c>
      <c r="Q6" s="209" t="s">
        <v>21</v>
      </c>
      <c r="R6" s="205" t="s">
        <v>16</v>
      </c>
    </row>
    <row r="7" spans="1:18" ht="21" customHeight="1">
      <c r="A7" s="211" t="s">
        <v>13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62"/>
    </row>
    <row r="8" spans="1:18" ht="47.25" customHeight="1">
      <c r="A8" s="47">
        <v>1</v>
      </c>
      <c r="B8" s="13">
        <v>2210</v>
      </c>
      <c r="C8" s="6" t="s">
        <v>94</v>
      </c>
      <c r="D8" s="45" t="s">
        <v>95</v>
      </c>
      <c r="E8" s="63">
        <v>44579</v>
      </c>
      <c r="F8" s="44" t="s">
        <v>96</v>
      </c>
      <c r="G8" s="36">
        <v>9882</v>
      </c>
      <c r="H8" s="36">
        <v>9882</v>
      </c>
      <c r="I8" s="36"/>
      <c r="J8" s="36">
        <f aca="true" t="shared" si="0" ref="J8:J19">H8+I8</f>
        <v>9882</v>
      </c>
      <c r="K8" s="35" t="s">
        <v>97</v>
      </c>
      <c r="L8" s="19">
        <v>9882</v>
      </c>
      <c r="M8" s="19" t="s">
        <v>31</v>
      </c>
      <c r="N8" s="3" t="s">
        <v>20</v>
      </c>
      <c r="O8" s="36">
        <f aca="true" t="shared" si="1" ref="O8:O19">J8-L8</f>
        <v>0</v>
      </c>
      <c r="P8" s="4" t="s">
        <v>25</v>
      </c>
      <c r="Q8" s="9" t="s">
        <v>98</v>
      </c>
      <c r="R8" s="74"/>
    </row>
    <row r="9" spans="1:18" ht="51.75" customHeight="1">
      <c r="A9" s="47">
        <v>2</v>
      </c>
      <c r="B9" s="13">
        <v>2210</v>
      </c>
      <c r="C9" s="6" t="s">
        <v>126</v>
      </c>
      <c r="D9" s="54">
        <v>1832800186</v>
      </c>
      <c r="E9" s="63">
        <v>44589</v>
      </c>
      <c r="F9" s="46" t="s">
        <v>127</v>
      </c>
      <c r="G9" s="36">
        <v>3101.55</v>
      </c>
      <c r="H9" s="36">
        <v>3101.55</v>
      </c>
      <c r="I9" s="36"/>
      <c r="J9" s="36">
        <f t="shared" si="0"/>
        <v>3101.55</v>
      </c>
      <c r="K9" s="35" t="s">
        <v>128</v>
      </c>
      <c r="L9" s="19">
        <v>3101.55</v>
      </c>
      <c r="M9" s="19" t="s">
        <v>31</v>
      </c>
      <c r="N9" s="3" t="s">
        <v>20</v>
      </c>
      <c r="O9" s="36">
        <f t="shared" si="1"/>
        <v>0</v>
      </c>
      <c r="P9" s="4" t="s">
        <v>25</v>
      </c>
      <c r="Q9" s="9" t="s">
        <v>129</v>
      </c>
      <c r="R9" s="83"/>
    </row>
    <row r="10" spans="1:18" ht="37.5" customHeight="1">
      <c r="A10" s="47">
        <v>3</v>
      </c>
      <c r="B10" s="13">
        <v>2210</v>
      </c>
      <c r="C10" s="6" t="s">
        <v>135</v>
      </c>
      <c r="D10" s="59">
        <v>21560045</v>
      </c>
      <c r="E10" s="63">
        <v>44594</v>
      </c>
      <c r="F10" s="46" t="s">
        <v>136</v>
      </c>
      <c r="G10" s="36">
        <v>975</v>
      </c>
      <c r="H10" s="36">
        <v>975</v>
      </c>
      <c r="I10" s="36"/>
      <c r="J10" s="36">
        <f t="shared" si="0"/>
        <v>975</v>
      </c>
      <c r="K10" s="70" t="s">
        <v>137</v>
      </c>
      <c r="L10" s="19">
        <v>975</v>
      </c>
      <c r="M10" s="19" t="s">
        <v>31</v>
      </c>
      <c r="N10" s="3" t="s">
        <v>20</v>
      </c>
      <c r="O10" s="36">
        <f t="shared" si="1"/>
        <v>0</v>
      </c>
      <c r="P10" s="4" t="s">
        <v>25</v>
      </c>
      <c r="Q10" s="9" t="s">
        <v>138</v>
      </c>
      <c r="R10" s="83"/>
    </row>
    <row r="11" spans="1:18" ht="38.25" customHeight="1">
      <c r="A11" s="47">
        <v>4</v>
      </c>
      <c r="B11" s="13">
        <v>2210</v>
      </c>
      <c r="C11" s="6" t="s">
        <v>177</v>
      </c>
      <c r="D11" s="45" t="s">
        <v>178</v>
      </c>
      <c r="E11" s="63">
        <v>44644</v>
      </c>
      <c r="F11" s="46" t="s">
        <v>179</v>
      </c>
      <c r="G11" s="36">
        <v>12304.2</v>
      </c>
      <c r="H11" s="36">
        <v>12304.2</v>
      </c>
      <c r="I11" s="36"/>
      <c r="J11" s="36">
        <f t="shared" si="0"/>
        <v>12304.2</v>
      </c>
      <c r="K11" s="35" t="s">
        <v>180</v>
      </c>
      <c r="L11" s="19">
        <v>12304.2</v>
      </c>
      <c r="M11" s="19" t="s">
        <v>31</v>
      </c>
      <c r="N11" s="3" t="s">
        <v>20</v>
      </c>
      <c r="O11" s="36">
        <f t="shared" si="1"/>
        <v>0</v>
      </c>
      <c r="P11" s="4" t="s">
        <v>25</v>
      </c>
      <c r="Q11" s="9" t="s">
        <v>181</v>
      </c>
      <c r="R11" s="155" t="s">
        <v>203</v>
      </c>
    </row>
    <row r="12" spans="1:18" ht="27" customHeight="1">
      <c r="A12" s="47">
        <v>5</v>
      </c>
      <c r="B12" s="13">
        <v>2210</v>
      </c>
      <c r="C12" s="6" t="s">
        <v>183</v>
      </c>
      <c r="D12" s="45" t="s">
        <v>184</v>
      </c>
      <c r="E12" s="63">
        <v>44645</v>
      </c>
      <c r="F12" s="46" t="s">
        <v>185</v>
      </c>
      <c r="G12" s="36">
        <v>12460.01</v>
      </c>
      <c r="H12" s="36">
        <v>12460.01</v>
      </c>
      <c r="I12" s="36"/>
      <c r="J12" s="36">
        <f t="shared" si="0"/>
        <v>12460.01</v>
      </c>
      <c r="K12" s="35" t="s">
        <v>186</v>
      </c>
      <c r="L12" s="19">
        <v>12460.01</v>
      </c>
      <c r="M12" s="19" t="s">
        <v>31</v>
      </c>
      <c r="N12" s="3" t="s">
        <v>20</v>
      </c>
      <c r="O12" s="36">
        <f t="shared" si="1"/>
        <v>0</v>
      </c>
      <c r="P12" s="4" t="s">
        <v>25</v>
      </c>
      <c r="Q12" s="9" t="s">
        <v>187</v>
      </c>
      <c r="R12" s="155" t="s">
        <v>203</v>
      </c>
    </row>
    <row r="13" spans="1:18" ht="27" customHeight="1">
      <c r="A13" s="47">
        <v>6</v>
      </c>
      <c r="B13" s="13">
        <v>2210</v>
      </c>
      <c r="C13" s="6" t="s">
        <v>177</v>
      </c>
      <c r="D13" s="45" t="s">
        <v>178</v>
      </c>
      <c r="E13" s="63">
        <v>44664</v>
      </c>
      <c r="F13" s="46" t="s">
        <v>208</v>
      </c>
      <c r="G13" s="36">
        <v>2999.4</v>
      </c>
      <c r="H13" s="36">
        <v>2999.4</v>
      </c>
      <c r="I13" s="36"/>
      <c r="J13" s="36">
        <f t="shared" si="0"/>
        <v>2999.4</v>
      </c>
      <c r="K13" s="35" t="s">
        <v>209</v>
      </c>
      <c r="L13" s="19">
        <v>2999.4</v>
      </c>
      <c r="M13" s="19" t="s">
        <v>31</v>
      </c>
      <c r="N13" s="3" t="s">
        <v>20</v>
      </c>
      <c r="O13" s="36">
        <f t="shared" si="1"/>
        <v>0</v>
      </c>
      <c r="P13" s="4" t="s">
        <v>25</v>
      </c>
      <c r="Q13" s="9" t="s">
        <v>210</v>
      </c>
      <c r="R13" s="155"/>
    </row>
    <row r="14" spans="1:18" ht="27" customHeight="1">
      <c r="A14" s="47">
        <v>7</v>
      </c>
      <c r="B14" s="13">
        <v>2210</v>
      </c>
      <c r="C14" s="6" t="s">
        <v>227</v>
      </c>
      <c r="D14" s="45" t="s">
        <v>228</v>
      </c>
      <c r="E14" s="63">
        <v>44697</v>
      </c>
      <c r="F14" s="46" t="s">
        <v>229</v>
      </c>
      <c r="G14" s="36">
        <v>5980</v>
      </c>
      <c r="H14" s="36">
        <v>5980</v>
      </c>
      <c r="I14" s="36"/>
      <c r="J14" s="36">
        <f t="shared" si="0"/>
        <v>5980</v>
      </c>
      <c r="K14" s="35" t="s">
        <v>230</v>
      </c>
      <c r="L14" s="19">
        <v>5980</v>
      </c>
      <c r="M14" s="19" t="s">
        <v>31</v>
      </c>
      <c r="N14" s="3" t="s">
        <v>20</v>
      </c>
      <c r="O14" s="36">
        <f t="shared" si="1"/>
        <v>0</v>
      </c>
      <c r="P14" s="4" t="s">
        <v>25</v>
      </c>
      <c r="Q14" s="9" t="s">
        <v>231</v>
      </c>
      <c r="R14" s="155"/>
    </row>
    <row r="15" spans="1:18" ht="32.25" customHeight="1">
      <c r="A15" s="47">
        <v>8</v>
      </c>
      <c r="B15" s="13">
        <v>2210</v>
      </c>
      <c r="C15" s="6" t="s">
        <v>255</v>
      </c>
      <c r="D15" s="45" t="s">
        <v>256</v>
      </c>
      <c r="E15" s="63">
        <v>44728</v>
      </c>
      <c r="F15" s="46" t="s">
        <v>257</v>
      </c>
      <c r="G15" s="36">
        <v>16500</v>
      </c>
      <c r="H15" s="36">
        <v>16500</v>
      </c>
      <c r="I15" s="36"/>
      <c r="J15" s="36">
        <f t="shared" si="0"/>
        <v>16500</v>
      </c>
      <c r="K15" s="35" t="s">
        <v>258</v>
      </c>
      <c r="L15" s="19">
        <v>16500</v>
      </c>
      <c r="M15" s="19" t="s">
        <v>31</v>
      </c>
      <c r="N15" s="3" t="s">
        <v>20</v>
      </c>
      <c r="O15" s="36">
        <f t="shared" si="1"/>
        <v>0</v>
      </c>
      <c r="P15" s="4" t="s">
        <v>25</v>
      </c>
      <c r="Q15" s="9" t="s">
        <v>231</v>
      </c>
      <c r="R15" s="155"/>
    </row>
    <row r="16" spans="1:18" ht="34.5" customHeight="1">
      <c r="A16" s="47">
        <v>9</v>
      </c>
      <c r="B16" s="13">
        <v>2210</v>
      </c>
      <c r="C16" s="6" t="s">
        <v>305</v>
      </c>
      <c r="D16" s="45" t="s">
        <v>306</v>
      </c>
      <c r="E16" s="63">
        <v>44784</v>
      </c>
      <c r="F16" s="46" t="s">
        <v>307</v>
      </c>
      <c r="G16" s="36">
        <v>15250</v>
      </c>
      <c r="H16" s="36">
        <v>15250</v>
      </c>
      <c r="I16" s="36"/>
      <c r="J16" s="36">
        <f t="shared" si="0"/>
        <v>15250</v>
      </c>
      <c r="K16" s="35" t="s">
        <v>308</v>
      </c>
      <c r="L16" s="19">
        <v>15250</v>
      </c>
      <c r="M16" s="19" t="s">
        <v>31</v>
      </c>
      <c r="N16" s="3" t="s">
        <v>20</v>
      </c>
      <c r="O16" s="36">
        <f t="shared" si="1"/>
        <v>0</v>
      </c>
      <c r="P16" s="4" t="s">
        <v>25</v>
      </c>
      <c r="Q16" s="9" t="s">
        <v>181</v>
      </c>
      <c r="R16" s="155"/>
    </row>
    <row r="17" spans="1:18" ht="27" customHeight="1">
      <c r="A17" s="47">
        <v>10</v>
      </c>
      <c r="B17" s="13">
        <v>2210</v>
      </c>
      <c r="C17" s="6" t="s">
        <v>321</v>
      </c>
      <c r="D17" s="45" t="s">
        <v>322</v>
      </c>
      <c r="E17" s="63">
        <v>44795</v>
      </c>
      <c r="F17" s="46" t="s">
        <v>323</v>
      </c>
      <c r="G17" s="36">
        <v>1019</v>
      </c>
      <c r="H17" s="36">
        <v>1019</v>
      </c>
      <c r="I17" s="36"/>
      <c r="J17" s="36">
        <f t="shared" si="0"/>
        <v>1019</v>
      </c>
      <c r="K17" s="35" t="s">
        <v>324</v>
      </c>
      <c r="L17" s="19">
        <v>1019</v>
      </c>
      <c r="M17" s="19" t="s">
        <v>31</v>
      </c>
      <c r="N17" s="3" t="s">
        <v>20</v>
      </c>
      <c r="O17" s="36">
        <f t="shared" si="1"/>
        <v>0</v>
      </c>
      <c r="P17" s="4" t="s">
        <v>25</v>
      </c>
      <c r="Q17" s="9" t="s">
        <v>325</v>
      </c>
      <c r="R17" s="155"/>
    </row>
    <row r="18" spans="1:18" ht="36" customHeight="1">
      <c r="A18" s="47">
        <v>11</v>
      </c>
      <c r="B18" s="13">
        <v>2210</v>
      </c>
      <c r="C18" s="6" t="s">
        <v>326</v>
      </c>
      <c r="D18" s="45" t="s">
        <v>327</v>
      </c>
      <c r="E18" s="63">
        <v>44805</v>
      </c>
      <c r="F18" s="46" t="s">
        <v>328</v>
      </c>
      <c r="G18" s="36">
        <v>2898</v>
      </c>
      <c r="H18" s="36">
        <v>2898</v>
      </c>
      <c r="I18" s="36"/>
      <c r="J18" s="36">
        <f t="shared" si="0"/>
        <v>2898</v>
      </c>
      <c r="K18" s="35" t="s">
        <v>329</v>
      </c>
      <c r="L18" s="19">
        <v>2898</v>
      </c>
      <c r="M18" s="19" t="s">
        <v>31</v>
      </c>
      <c r="N18" s="3" t="s">
        <v>20</v>
      </c>
      <c r="O18" s="36">
        <f t="shared" si="1"/>
        <v>0</v>
      </c>
      <c r="P18" s="4" t="s">
        <v>25</v>
      </c>
      <c r="Q18" s="9" t="s">
        <v>330</v>
      </c>
      <c r="R18" s="155"/>
    </row>
    <row r="19" spans="1:18" ht="64.5" customHeight="1">
      <c r="A19" s="47">
        <v>12</v>
      </c>
      <c r="B19" s="13">
        <v>2210</v>
      </c>
      <c r="C19" s="6" t="s">
        <v>334</v>
      </c>
      <c r="D19" s="45" t="s">
        <v>335</v>
      </c>
      <c r="E19" s="63">
        <v>44806</v>
      </c>
      <c r="F19" s="46" t="s">
        <v>336</v>
      </c>
      <c r="G19" s="36">
        <v>36000</v>
      </c>
      <c r="H19" s="36">
        <v>36000</v>
      </c>
      <c r="I19" s="36"/>
      <c r="J19" s="36">
        <f t="shared" si="0"/>
        <v>36000</v>
      </c>
      <c r="K19" s="35" t="s">
        <v>337</v>
      </c>
      <c r="L19" s="19">
        <v>36000</v>
      </c>
      <c r="M19" s="19" t="s">
        <v>31</v>
      </c>
      <c r="N19" s="3" t="s">
        <v>20</v>
      </c>
      <c r="O19" s="36">
        <f t="shared" si="1"/>
        <v>0</v>
      </c>
      <c r="P19" s="4" t="s">
        <v>25</v>
      </c>
      <c r="Q19" s="9" t="s">
        <v>338</v>
      </c>
      <c r="R19" s="155"/>
    </row>
    <row r="20" spans="1:18" ht="21" customHeight="1">
      <c r="A20" s="47"/>
      <c r="B20" s="13"/>
      <c r="C20" s="84"/>
      <c r="D20" s="24"/>
      <c r="E20" s="63"/>
      <c r="F20" s="37"/>
      <c r="G20" s="36"/>
      <c r="H20" s="36"/>
      <c r="I20" s="36"/>
      <c r="J20" s="36"/>
      <c r="K20" s="35"/>
      <c r="L20" s="36"/>
      <c r="M20" s="19"/>
      <c r="N20" s="3"/>
      <c r="O20" s="19"/>
      <c r="P20" s="13"/>
      <c r="Q20" s="9"/>
      <c r="R20" s="83"/>
    </row>
    <row r="21" spans="1:18" ht="18.75">
      <c r="A21" s="173" t="s">
        <v>9</v>
      </c>
      <c r="B21" s="174"/>
      <c r="C21" s="174"/>
      <c r="D21" s="174"/>
      <c r="E21" s="174"/>
      <c r="F21" s="175"/>
      <c r="G21" s="85">
        <f>SUM(G8:G20)</f>
        <v>119369.16</v>
      </c>
      <c r="H21" s="85">
        <f>SUM(H8:H20)</f>
        <v>119369.16</v>
      </c>
      <c r="I21" s="85">
        <f>SUM(I8:I20)</f>
        <v>0</v>
      </c>
      <c r="J21" s="85">
        <f>SUM(J8:J20)</f>
        <v>119369.16</v>
      </c>
      <c r="K21" s="85"/>
      <c r="L21" s="85">
        <f>SUM(L8:L20)</f>
        <v>119369.16</v>
      </c>
      <c r="M21" s="176"/>
      <c r="N21" s="177"/>
      <c r="O21" s="178">
        <f>SUM(O8:O20)</f>
        <v>0</v>
      </c>
      <c r="P21" s="179"/>
      <c r="Q21" s="180"/>
      <c r="R21" s="181"/>
    </row>
    <row r="22" spans="1:18" ht="21" customHeight="1">
      <c r="A22" s="213" t="s">
        <v>24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62"/>
    </row>
    <row r="23" spans="1:256" ht="75" customHeight="1">
      <c r="A23" s="86">
        <v>1</v>
      </c>
      <c r="B23" s="87">
        <v>2220</v>
      </c>
      <c r="C23" s="88" t="s">
        <v>154</v>
      </c>
      <c r="D23" s="41" t="s">
        <v>155</v>
      </c>
      <c r="E23" s="89">
        <v>44607</v>
      </c>
      <c r="F23" s="42" t="s">
        <v>156</v>
      </c>
      <c r="G23" s="90">
        <v>8400</v>
      </c>
      <c r="H23" s="90">
        <v>8400</v>
      </c>
      <c r="I23" s="90"/>
      <c r="J23" s="36">
        <f aca="true" t="shared" si="2" ref="J23:J36">H23+I23</f>
        <v>8400</v>
      </c>
      <c r="K23" s="8" t="s">
        <v>158</v>
      </c>
      <c r="L23" s="36">
        <v>8400</v>
      </c>
      <c r="M23" s="19" t="s">
        <v>31</v>
      </c>
      <c r="N23" s="3" t="s">
        <v>20</v>
      </c>
      <c r="O23" s="36">
        <f aca="true" t="shared" si="3" ref="O23:O34">J23-L23</f>
        <v>0</v>
      </c>
      <c r="P23" s="4" t="s">
        <v>25</v>
      </c>
      <c r="Q23" s="9" t="s">
        <v>157</v>
      </c>
      <c r="R23" s="83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V23" s="2">
        <f>SUM(A23:IU23)</f>
        <v>80428</v>
      </c>
    </row>
    <row r="24" spans="1:251" ht="30.75" customHeight="1">
      <c r="A24" s="86">
        <v>2</v>
      </c>
      <c r="B24" s="87">
        <v>2220</v>
      </c>
      <c r="C24" s="88" t="s">
        <v>171</v>
      </c>
      <c r="D24" s="41" t="s">
        <v>172</v>
      </c>
      <c r="E24" s="89">
        <v>44622</v>
      </c>
      <c r="F24" s="41" t="s">
        <v>173</v>
      </c>
      <c r="G24" s="91">
        <v>9267.12</v>
      </c>
      <c r="H24" s="91">
        <v>9267.12</v>
      </c>
      <c r="I24" s="91"/>
      <c r="J24" s="36">
        <f t="shared" si="2"/>
        <v>9267.12</v>
      </c>
      <c r="K24" s="8" t="s">
        <v>175</v>
      </c>
      <c r="L24" s="90">
        <v>9267.12</v>
      </c>
      <c r="M24" s="19" t="s">
        <v>31</v>
      </c>
      <c r="N24" s="3" t="s">
        <v>20</v>
      </c>
      <c r="O24" s="36">
        <f t="shared" si="3"/>
        <v>0</v>
      </c>
      <c r="P24" s="4" t="s">
        <v>25</v>
      </c>
      <c r="Q24" s="9" t="s">
        <v>174</v>
      </c>
      <c r="R24" s="155" t="s">
        <v>203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30.75" customHeight="1">
      <c r="A25" s="86">
        <v>3</v>
      </c>
      <c r="B25" s="87">
        <v>2220</v>
      </c>
      <c r="C25" s="88" t="s">
        <v>191</v>
      </c>
      <c r="D25" s="41" t="s">
        <v>192</v>
      </c>
      <c r="E25" s="89">
        <v>44621</v>
      </c>
      <c r="F25" s="42" t="s">
        <v>193</v>
      </c>
      <c r="G25" s="91">
        <v>5412.21</v>
      </c>
      <c r="H25" s="91">
        <v>5412.21</v>
      </c>
      <c r="I25" s="91"/>
      <c r="J25" s="36">
        <f t="shared" si="2"/>
        <v>5412.21</v>
      </c>
      <c r="K25" s="8" t="s">
        <v>194</v>
      </c>
      <c r="L25" s="90">
        <v>5412.21</v>
      </c>
      <c r="M25" s="19" t="s">
        <v>31</v>
      </c>
      <c r="N25" s="3" t="s">
        <v>20</v>
      </c>
      <c r="O25" s="36">
        <f t="shared" si="3"/>
        <v>0</v>
      </c>
      <c r="P25" s="4" t="s">
        <v>25</v>
      </c>
      <c r="Q25" s="9" t="s">
        <v>195</v>
      </c>
      <c r="R25" s="155" t="s">
        <v>203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30.75" customHeight="1">
      <c r="A26" s="86">
        <v>4</v>
      </c>
      <c r="B26" s="87">
        <v>2220</v>
      </c>
      <c r="C26" s="92" t="s">
        <v>196</v>
      </c>
      <c r="D26" s="87">
        <v>2116800360</v>
      </c>
      <c r="E26" s="93">
        <v>44651</v>
      </c>
      <c r="F26" s="43" t="s">
        <v>197</v>
      </c>
      <c r="G26" s="90">
        <v>48000</v>
      </c>
      <c r="H26" s="90">
        <v>48000</v>
      </c>
      <c r="I26" s="94"/>
      <c r="J26" s="36">
        <f t="shared" si="2"/>
        <v>48000</v>
      </c>
      <c r="K26" s="18" t="s">
        <v>198</v>
      </c>
      <c r="L26" s="90">
        <v>48000</v>
      </c>
      <c r="M26" s="19" t="s">
        <v>31</v>
      </c>
      <c r="N26" s="3" t="s">
        <v>20</v>
      </c>
      <c r="O26" s="36">
        <f t="shared" si="3"/>
        <v>0</v>
      </c>
      <c r="P26" s="4" t="s">
        <v>25</v>
      </c>
      <c r="Q26" s="9" t="s">
        <v>199</v>
      </c>
      <c r="R26" s="155" t="s">
        <v>203</v>
      </c>
      <c r="S26" s="49"/>
      <c r="T26" s="15"/>
      <c r="U26" s="16"/>
      <c r="V26" s="17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30.75" customHeight="1">
      <c r="A27" s="86">
        <v>5</v>
      </c>
      <c r="B27" s="87">
        <v>2220</v>
      </c>
      <c r="C27" s="92" t="s">
        <v>200</v>
      </c>
      <c r="D27" s="154" t="s">
        <v>215</v>
      </c>
      <c r="E27" s="93">
        <v>44657</v>
      </c>
      <c r="F27" s="42" t="s">
        <v>201</v>
      </c>
      <c r="G27" s="90">
        <v>28998.4</v>
      </c>
      <c r="H27" s="90">
        <v>28998.4</v>
      </c>
      <c r="I27" s="94"/>
      <c r="J27" s="36">
        <f t="shared" si="2"/>
        <v>28998.4</v>
      </c>
      <c r="K27" s="18" t="s">
        <v>202</v>
      </c>
      <c r="L27" s="90">
        <v>28998.4</v>
      </c>
      <c r="M27" s="19" t="s">
        <v>31</v>
      </c>
      <c r="N27" s="3" t="s">
        <v>20</v>
      </c>
      <c r="O27" s="36">
        <f t="shared" si="3"/>
        <v>0</v>
      </c>
      <c r="P27" s="4" t="s">
        <v>25</v>
      </c>
      <c r="Q27" s="9" t="s">
        <v>174</v>
      </c>
      <c r="R27" s="155" t="s">
        <v>203</v>
      </c>
      <c r="S27" s="49"/>
      <c r="T27" s="15"/>
      <c r="U27" s="16"/>
      <c r="V27" s="17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ht="27.75" customHeight="1">
      <c r="A28" s="86">
        <v>6</v>
      </c>
      <c r="B28" s="87">
        <v>2220</v>
      </c>
      <c r="C28" s="92" t="s">
        <v>200</v>
      </c>
      <c r="D28" s="154" t="s">
        <v>215</v>
      </c>
      <c r="E28" s="93">
        <v>44657</v>
      </c>
      <c r="F28" s="42" t="s">
        <v>204</v>
      </c>
      <c r="G28" s="95">
        <v>9750</v>
      </c>
      <c r="H28" s="95">
        <v>9750</v>
      </c>
      <c r="I28" s="96"/>
      <c r="J28" s="97">
        <f t="shared" si="2"/>
        <v>9750</v>
      </c>
      <c r="K28" s="18" t="s">
        <v>198</v>
      </c>
      <c r="L28" s="90">
        <v>9750</v>
      </c>
      <c r="M28" s="19" t="s">
        <v>31</v>
      </c>
      <c r="N28" s="3" t="s">
        <v>20</v>
      </c>
      <c r="O28" s="36">
        <f t="shared" si="3"/>
        <v>0</v>
      </c>
      <c r="P28" s="4" t="s">
        <v>25</v>
      </c>
      <c r="Q28" s="9" t="s">
        <v>199</v>
      </c>
      <c r="R28" s="155" t="s">
        <v>203</v>
      </c>
      <c r="S28" s="49"/>
      <c r="T28" s="15"/>
      <c r="U28" s="16"/>
      <c r="V28" s="17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ht="51.75" customHeight="1">
      <c r="A29" s="86">
        <v>7</v>
      </c>
      <c r="B29" s="87">
        <v>2220</v>
      </c>
      <c r="C29" s="92" t="s">
        <v>196</v>
      </c>
      <c r="D29" s="87">
        <v>2116800360</v>
      </c>
      <c r="E29" s="93">
        <v>44657</v>
      </c>
      <c r="F29" s="43" t="s">
        <v>205</v>
      </c>
      <c r="G29" s="90">
        <v>4500</v>
      </c>
      <c r="H29" s="90">
        <v>4500</v>
      </c>
      <c r="I29" s="94"/>
      <c r="J29" s="97">
        <f t="shared" si="2"/>
        <v>4500</v>
      </c>
      <c r="K29" s="18" t="s">
        <v>206</v>
      </c>
      <c r="L29" s="90">
        <v>4500</v>
      </c>
      <c r="M29" s="19" t="s">
        <v>31</v>
      </c>
      <c r="N29" s="3" t="s">
        <v>20</v>
      </c>
      <c r="O29" s="36">
        <f t="shared" si="3"/>
        <v>0</v>
      </c>
      <c r="P29" s="4" t="s">
        <v>25</v>
      </c>
      <c r="Q29" s="9" t="s">
        <v>207</v>
      </c>
      <c r="R29" s="155" t="s">
        <v>203</v>
      </c>
      <c r="S29" s="49"/>
      <c r="T29" s="15"/>
      <c r="U29" s="16"/>
      <c r="V29" s="17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ht="35.25" customHeight="1">
      <c r="A30" s="86">
        <v>8</v>
      </c>
      <c r="B30" s="87">
        <v>2220</v>
      </c>
      <c r="C30" s="92" t="s">
        <v>200</v>
      </c>
      <c r="D30" s="154" t="s">
        <v>215</v>
      </c>
      <c r="E30" s="93">
        <v>44669</v>
      </c>
      <c r="F30" s="43" t="s">
        <v>216</v>
      </c>
      <c r="G30" s="90">
        <v>4200</v>
      </c>
      <c r="H30" s="90">
        <v>4200</v>
      </c>
      <c r="I30" s="94"/>
      <c r="J30" s="97">
        <f t="shared" si="2"/>
        <v>4200</v>
      </c>
      <c r="K30" s="18" t="s">
        <v>217</v>
      </c>
      <c r="L30" s="90">
        <f>3000+1200</f>
        <v>4200</v>
      </c>
      <c r="M30" s="19" t="s">
        <v>31</v>
      </c>
      <c r="N30" s="3" t="s">
        <v>20</v>
      </c>
      <c r="O30" s="36">
        <f t="shared" si="3"/>
        <v>0</v>
      </c>
      <c r="P30" s="4" t="s">
        <v>25</v>
      </c>
      <c r="Q30" s="9" t="s">
        <v>218</v>
      </c>
      <c r="R30" s="155" t="s">
        <v>203</v>
      </c>
      <c r="S30" s="49"/>
      <c r="T30" s="15"/>
      <c r="U30" s="16"/>
      <c r="V30" s="17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ht="28.5" customHeight="1">
      <c r="A31" s="86">
        <v>9</v>
      </c>
      <c r="B31" s="87">
        <v>2220</v>
      </c>
      <c r="C31" s="92" t="s">
        <v>265</v>
      </c>
      <c r="D31" s="87">
        <v>41404407</v>
      </c>
      <c r="E31" s="93">
        <v>44734</v>
      </c>
      <c r="F31" s="44" t="s">
        <v>266</v>
      </c>
      <c r="G31" s="90">
        <v>37224.5</v>
      </c>
      <c r="H31" s="90">
        <v>37224.5</v>
      </c>
      <c r="I31" s="94"/>
      <c r="J31" s="36">
        <f t="shared" si="2"/>
        <v>37224.5</v>
      </c>
      <c r="K31" s="18" t="s">
        <v>267</v>
      </c>
      <c r="L31" s="90">
        <v>37224.5</v>
      </c>
      <c r="M31" s="19" t="s">
        <v>31</v>
      </c>
      <c r="N31" s="3" t="s">
        <v>20</v>
      </c>
      <c r="O31" s="36">
        <f t="shared" si="3"/>
        <v>0</v>
      </c>
      <c r="P31" s="4" t="s">
        <v>25</v>
      </c>
      <c r="Q31" s="9" t="s">
        <v>268</v>
      </c>
      <c r="R31" s="83" t="s">
        <v>203</v>
      </c>
      <c r="S31" s="49"/>
      <c r="T31" s="15"/>
      <c r="U31" s="16"/>
      <c r="V31" s="17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ht="47.25" customHeight="1">
      <c r="A32" s="156">
        <v>10</v>
      </c>
      <c r="B32" s="87">
        <v>2220</v>
      </c>
      <c r="C32" s="92" t="s">
        <v>285</v>
      </c>
      <c r="D32" s="87">
        <v>3131500119</v>
      </c>
      <c r="E32" s="93">
        <v>44761</v>
      </c>
      <c r="F32" s="44" t="s">
        <v>286</v>
      </c>
      <c r="G32" s="90">
        <v>4930</v>
      </c>
      <c r="H32" s="90">
        <v>4930</v>
      </c>
      <c r="I32" s="94"/>
      <c r="J32" s="72">
        <f t="shared" si="2"/>
        <v>4930</v>
      </c>
      <c r="K32" s="18" t="s">
        <v>287</v>
      </c>
      <c r="L32" s="124">
        <v>4930</v>
      </c>
      <c r="M32" s="19" t="s">
        <v>31</v>
      </c>
      <c r="N32" s="3" t="s">
        <v>20</v>
      </c>
      <c r="O32" s="36">
        <f t="shared" si="3"/>
        <v>0</v>
      </c>
      <c r="P32" s="4" t="s">
        <v>25</v>
      </c>
      <c r="Q32" s="9" t="s">
        <v>288</v>
      </c>
      <c r="R32" s="83"/>
      <c r="S32" s="49"/>
      <c r="T32" s="15"/>
      <c r="U32" s="16"/>
      <c r="V32" s="17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ht="36" customHeight="1">
      <c r="A33" s="156">
        <v>11</v>
      </c>
      <c r="B33" s="87">
        <v>2220</v>
      </c>
      <c r="C33" s="92" t="s">
        <v>269</v>
      </c>
      <c r="D33" s="87">
        <v>3439711110</v>
      </c>
      <c r="E33" s="93">
        <v>44732</v>
      </c>
      <c r="F33" s="44" t="s">
        <v>270</v>
      </c>
      <c r="G33" s="90">
        <v>69295</v>
      </c>
      <c r="H33" s="90">
        <v>69295</v>
      </c>
      <c r="I33" s="94"/>
      <c r="J33" s="72">
        <f t="shared" si="2"/>
        <v>69295</v>
      </c>
      <c r="K33" s="18" t="s">
        <v>271</v>
      </c>
      <c r="L33" s="124">
        <v>69295</v>
      </c>
      <c r="M33" s="19" t="s">
        <v>31</v>
      </c>
      <c r="N33" s="3" t="s">
        <v>20</v>
      </c>
      <c r="O33" s="36">
        <f t="shared" si="3"/>
        <v>0</v>
      </c>
      <c r="P33" s="4" t="s">
        <v>25</v>
      </c>
      <c r="Q33" s="9" t="s">
        <v>272</v>
      </c>
      <c r="R33" s="83" t="s">
        <v>203</v>
      </c>
      <c r="S33" s="49"/>
      <c r="T33" s="15"/>
      <c r="U33" s="16"/>
      <c r="V33" s="17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ht="41.25" customHeight="1">
      <c r="A34" s="156">
        <v>12</v>
      </c>
      <c r="B34" s="87">
        <v>2220</v>
      </c>
      <c r="C34" s="92" t="s">
        <v>310</v>
      </c>
      <c r="D34" s="87">
        <v>38716182</v>
      </c>
      <c r="E34" s="93">
        <v>44812</v>
      </c>
      <c r="F34" s="44" t="s">
        <v>331</v>
      </c>
      <c r="G34" s="90">
        <v>1950</v>
      </c>
      <c r="H34" s="90">
        <v>1950</v>
      </c>
      <c r="I34" s="94"/>
      <c r="J34" s="72">
        <f t="shared" si="2"/>
        <v>1950</v>
      </c>
      <c r="K34" s="18" t="s">
        <v>332</v>
      </c>
      <c r="L34" s="124">
        <v>1950</v>
      </c>
      <c r="M34" s="19" t="s">
        <v>31</v>
      </c>
      <c r="N34" s="3" t="s">
        <v>20</v>
      </c>
      <c r="O34" s="36">
        <f t="shared" si="3"/>
        <v>0</v>
      </c>
      <c r="P34" s="4" t="s">
        <v>25</v>
      </c>
      <c r="Q34" s="9" t="s">
        <v>333</v>
      </c>
      <c r="R34" s="83"/>
      <c r="S34" s="49"/>
      <c r="T34" s="15"/>
      <c r="U34" s="16"/>
      <c r="V34" s="17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ht="47.25" customHeight="1">
      <c r="A35" s="156">
        <v>13</v>
      </c>
      <c r="B35" s="87">
        <v>2220</v>
      </c>
      <c r="C35" s="88" t="s">
        <v>339</v>
      </c>
      <c r="D35" s="41" t="s">
        <v>340</v>
      </c>
      <c r="E35" s="93">
        <v>44810</v>
      </c>
      <c r="F35" s="42" t="s">
        <v>341</v>
      </c>
      <c r="G35" s="90">
        <v>97233.31</v>
      </c>
      <c r="H35" s="90">
        <v>97233.31</v>
      </c>
      <c r="I35" s="90"/>
      <c r="J35" s="160">
        <f t="shared" si="2"/>
        <v>97233.31</v>
      </c>
      <c r="K35" s="8" t="s">
        <v>342</v>
      </c>
      <c r="L35" s="124"/>
      <c r="M35" s="19" t="s">
        <v>31</v>
      </c>
      <c r="N35" s="3" t="s">
        <v>20</v>
      </c>
      <c r="O35" s="36">
        <f>J35-L35</f>
        <v>97233.31</v>
      </c>
      <c r="P35" s="4" t="s">
        <v>356</v>
      </c>
      <c r="Q35" s="14" t="s">
        <v>343</v>
      </c>
      <c r="R35" s="83"/>
      <c r="S35" s="49"/>
      <c r="T35" s="15"/>
      <c r="U35" s="16"/>
      <c r="V35" s="17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ht="36" customHeight="1">
      <c r="A36" s="156">
        <v>14</v>
      </c>
      <c r="B36" s="87">
        <v>2220</v>
      </c>
      <c r="C36" s="88" t="s">
        <v>344</v>
      </c>
      <c r="D36" s="41" t="s">
        <v>345</v>
      </c>
      <c r="E36" s="93">
        <v>44823</v>
      </c>
      <c r="F36" s="42" t="s">
        <v>346</v>
      </c>
      <c r="G36" s="90">
        <v>424466.55</v>
      </c>
      <c r="H36" s="90">
        <v>424466.55</v>
      </c>
      <c r="I36" s="90"/>
      <c r="J36" s="161">
        <f t="shared" si="2"/>
        <v>424466.55</v>
      </c>
      <c r="K36" s="123" t="s">
        <v>347</v>
      </c>
      <c r="L36" s="124">
        <f>367554.55</f>
        <v>367554.55</v>
      </c>
      <c r="M36" s="19" t="s">
        <v>31</v>
      </c>
      <c r="N36" s="3" t="s">
        <v>20</v>
      </c>
      <c r="O36" s="36">
        <f>J36-L36</f>
        <v>56912</v>
      </c>
      <c r="P36" s="4" t="s">
        <v>356</v>
      </c>
      <c r="Q36" s="9" t="s">
        <v>218</v>
      </c>
      <c r="R36" s="83"/>
      <c r="S36" s="49"/>
      <c r="T36" s="15"/>
      <c r="U36" s="16"/>
      <c r="V36" s="17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ht="21.75" customHeight="1">
      <c r="A37" s="87"/>
      <c r="B37" s="87"/>
      <c r="C37" s="88"/>
      <c r="D37" s="41"/>
      <c r="E37" s="89"/>
      <c r="F37" s="42"/>
      <c r="G37" s="91"/>
      <c r="H37" s="91"/>
      <c r="I37" s="91"/>
      <c r="J37" s="72"/>
      <c r="K37" s="123"/>
      <c r="L37" s="124"/>
      <c r="M37" s="124"/>
      <c r="N37" s="125"/>
      <c r="O37" s="61"/>
      <c r="P37" s="13"/>
      <c r="Q37" s="28"/>
      <c r="R37" s="71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18" s="48" customFormat="1" ht="23.25">
      <c r="A38" s="167" t="s">
        <v>10</v>
      </c>
      <c r="B38" s="168"/>
      <c r="C38" s="168"/>
      <c r="D38" s="168"/>
      <c r="E38" s="168"/>
      <c r="F38" s="169"/>
      <c r="G38" s="98">
        <f>SUM(G23:G37)</f>
        <v>753627.0900000001</v>
      </c>
      <c r="H38" s="98">
        <f>SUM(H23:H37)</f>
        <v>753627.0900000001</v>
      </c>
      <c r="I38" s="98">
        <f>SUM(I23:I31)</f>
        <v>0</v>
      </c>
      <c r="J38" s="98">
        <f>SUM(J23:J37)</f>
        <v>753627.0900000001</v>
      </c>
      <c r="K38" s="98"/>
      <c r="L38" s="99">
        <f>SUM(L23:L37)</f>
        <v>599481.78</v>
      </c>
      <c r="M38" s="99"/>
      <c r="N38" s="27"/>
      <c r="O38" s="100">
        <f>SUM(O23:O37)</f>
        <v>154145.31</v>
      </c>
      <c r="P38" s="26"/>
      <c r="Q38" s="28"/>
      <c r="R38" s="101"/>
    </row>
    <row r="39" spans="1:18" s="102" customFormat="1" ht="21" customHeight="1">
      <c r="A39" s="47">
        <v>2</v>
      </c>
      <c r="B39" s="13">
        <v>2230</v>
      </c>
      <c r="C39" s="51"/>
      <c r="D39" s="37"/>
      <c r="E39" s="63"/>
      <c r="F39" s="37"/>
      <c r="G39" s="36"/>
      <c r="H39" s="36"/>
      <c r="I39" s="36"/>
      <c r="J39" s="36"/>
      <c r="K39" s="6"/>
      <c r="L39" s="19"/>
      <c r="M39" s="19"/>
      <c r="N39" s="3"/>
      <c r="O39" s="19"/>
      <c r="P39" s="13"/>
      <c r="Q39" s="9"/>
      <c r="R39" s="71"/>
    </row>
    <row r="40" spans="1:18" s="48" customFormat="1" ht="23.25">
      <c r="A40" s="167" t="s">
        <v>17</v>
      </c>
      <c r="B40" s="168"/>
      <c r="C40" s="168"/>
      <c r="D40" s="168"/>
      <c r="E40" s="168"/>
      <c r="F40" s="169"/>
      <c r="G40" s="98">
        <f>SUM(G39:G39)</f>
        <v>0</v>
      </c>
      <c r="H40" s="98">
        <f>SUM(H39:H39)</f>
        <v>0</v>
      </c>
      <c r="I40" s="98">
        <f>SUM(I39:I39)</f>
        <v>0</v>
      </c>
      <c r="J40" s="98">
        <f>SUM(J39:J39)</f>
        <v>0</v>
      </c>
      <c r="K40" s="98"/>
      <c r="L40" s="99">
        <f>SUM(L39:L39)</f>
        <v>0</v>
      </c>
      <c r="M40" s="99"/>
      <c r="N40" s="27"/>
      <c r="O40" s="103"/>
      <c r="P40" s="26"/>
      <c r="Q40" s="28"/>
      <c r="R40" s="101"/>
    </row>
    <row r="41" spans="1:18" ht="24" customHeight="1">
      <c r="A41" s="213" t="s">
        <v>14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62"/>
    </row>
    <row r="42" spans="1:251" ht="31.5" customHeight="1">
      <c r="A42" s="132">
        <f>1</f>
        <v>1</v>
      </c>
      <c r="B42" s="4">
        <v>2240</v>
      </c>
      <c r="C42" s="53" t="s">
        <v>45</v>
      </c>
      <c r="D42" s="54">
        <v>42353652</v>
      </c>
      <c r="E42" s="55">
        <v>44565</v>
      </c>
      <c r="F42" s="56" t="s">
        <v>182</v>
      </c>
      <c r="G42" s="57">
        <f>8008.8-6674</f>
        <v>1334.8000000000002</v>
      </c>
      <c r="H42" s="57">
        <f>8008.8-6674</f>
        <v>1334.8000000000002</v>
      </c>
      <c r="I42" s="57"/>
      <c r="J42" s="57">
        <f>H42+I42</f>
        <v>1334.8000000000002</v>
      </c>
      <c r="K42" s="128" t="s">
        <v>49</v>
      </c>
      <c r="L42" s="19">
        <f>667.4+667.4</f>
        <v>1334.8</v>
      </c>
      <c r="M42" s="19" t="s">
        <v>31</v>
      </c>
      <c r="N42" s="3" t="s">
        <v>20</v>
      </c>
      <c r="O42" s="36">
        <f>J42-L42</f>
        <v>0</v>
      </c>
      <c r="P42" s="4" t="s">
        <v>25</v>
      </c>
      <c r="Q42" s="9" t="s">
        <v>50</v>
      </c>
      <c r="R42" s="58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ht="31.5" customHeight="1">
      <c r="A43" s="132">
        <f>A42+1</f>
        <v>2</v>
      </c>
      <c r="B43" s="4">
        <v>2240</v>
      </c>
      <c r="C43" s="53" t="s">
        <v>45</v>
      </c>
      <c r="D43" s="54">
        <v>42353652</v>
      </c>
      <c r="E43" s="55">
        <v>44565</v>
      </c>
      <c r="F43" s="56" t="s">
        <v>76</v>
      </c>
      <c r="G43" s="57">
        <v>2254.32</v>
      </c>
      <c r="H43" s="57">
        <v>2254.32</v>
      </c>
      <c r="I43" s="57"/>
      <c r="J43" s="57">
        <f>H43+I43</f>
        <v>2254.32</v>
      </c>
      <c r="K43" s="30" t="s">
        <v>176</v>
      </c>
      <c r="L43" s="61">
        <f>187.86+187.86+187.86+187.86+187.86+187.86+187.86+187.86</f>
        <v>1502.88</v>
      </c>
      <c r="M43" s="19" t="s">
        <v>31</v>
      </c>
      <c r="N43" s="3" t="s">
        <v>20</v>
      </c>
      <c r="O43" s="36">
        <f aca="true" t="shared" si="4" ref="O43:O56">J43-L43</f>
        <v>751.44</v>
      </c>
      <c r="P43" s="4" t="s">
        <v>356</v>
      </c>
      <c r="Q43" s="9" t="s">
        <v>54</v>
      </c>
      <c r="R43" s="58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ht="25.5" customHeight="1">
      <c r="A44" s="132">
        <f>A43+1</f>
        <v>3</v>
      </c>
      <c r="B44" s="4">
        <v>2240</v>
      </c>
      <c r="C44" s="38" t="s">
        <v>51</v>
      </c>
      <c r="D44" s="45" t="s">
        <v>52</v>
      </c>
      <c r="E44" s="55">
        <v>44565</v>
      </c>
      <c r="F44" s="23" t="s">
        <v>130</v>
      </c>
      <c r="G44" s="57">
        <f>22041.6-412.83-20262</f>
        <v>1366.7699999999968</v>
      </c>
      <c r="H44" s="57">
        <f>22041.6-412.83-20262</f>
        <v>1366.7699999999968</v>
      </c>
      <c r="I44" s="60"/>
      <c r="J44" s="57">
        <f>H44+I44</f>
        <v>1366.7699999999968</v>
      </c>
      <c r="K44" s="30" t="s">
        <v>53</v>
      </c>
      <c r="L44" s="61">
        <f>1366.77</f>
        <v>1366.77</v>
      </c>
      <c r="M44" s="19" t="s">
        <v>31</v>
      </c>
      <c r="N44" s="3" t="s">
        <v>20</v>
      </c>
      <c r="O44" s="36">
        <f t="shared" si="4"/>
        <v>-3.183231456205249E-12</v>
      </c>
      <c r="P44" s="4" t="s">
        <v>25</v>
      </c>
      <c r="Q44" s="9" t="s">
        <v>54</v>
      </c>
      <c r="R44" s="62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ht="31.5" customHeight="1">
      <c r="A45" s="132">
        <f>A44+1</f>
        <v>4</v>
      </c>
      <c r="B45" s="4">
        <v>2240</v>
      </c>
      <c r="C45" s="129" t="s">
        <v>51</v>
      </c>
      <c r="D45" s="45" t="s">
        <v>52</v>
      </c>
      <c r="E45" s="55">
        <v>44565</v>
      </c>
      <c r="F45" s="23" t="s">
        <v>130</v>
      </c>
      <c r="G45" s="144">
        <f>412.83</f>
        <v>412.83</v>
      </c>
      <c r="H45" s="144"/>
      <c r="I45" s="145">
        <f>412.83</f>
        <v>412.83</v>
      </c>
      <c r="J45" s="144">
        <f>G45+H45</f>
        <v>412.83</v>
      </c>
      <c r="K45" s="30" t="s">
        <v>53</v>
      </c>
      <c r="L45" s="146">
        <f>J45</f>
        <v>412.83</v>
      </c>
      <c r="M45" s="130" t="s">
        <v>55</v>
      </c>
      <c r="N45" s="13" t="s">
        <v>20</v>
      </c>
      <c r="O45" s="36">
        <f t="shared" si="4"/>
        <v>0</v>
      </c>
      <c r="P45" s="13" t="s">
        <v>25</v>
      </c>
      <c r="Q45" s="14" t="s">
        <v>54</v>
      </c>
      <c r="R45" s="4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ht="44.25" customHeight="1">
      <c r="A46" s="132">
        <f>A45+1</f>
        <v>5</v>
      </c>
      <c r="B46" s="4">
        <v>2240</v>
      </c>
      <c r="C46" s="53" t="s">
        <v>45</v>
      </c>
      <c r="D46" s="54">
        <v>42353652</v>
      </c>
      <c r="E46" s="55">
        <v>44593</v>
      </c>
      <c r="F46" s="23" t="s">
        <v>124</v>
      </c>
      <c r="G46" s="57">
        <f>13150.06-315.12-393.93-315.12-315.12-393.93-315.12-315.12-393.93</f>
        <v>10392.669999999995</v>
      </c>
      <c r="H46" s="57">
        <f>13150.06-315.12-393.93-315.12-315.12-393.93-315.12-315.12-393.93</f>
        <v>10392.669999999995</v>
      </c>
      <c r="I46" s="60"/>
      <c r="J46" s="57">
        <f>H46+I46</f>
        <v>10392.669999999995</v>
      </c>
      <c r="K46" s="30" t="s">
        <v>125</v>
      </c>
      <c r="L46" s="66">
        <f>812.03+921.08+812.03+812.03+921.08+812.03+812.03+921.08</f>
        <v>6823.389999999999</v>
      </c>
      <c r="M46" s="19" t="s">
        <v>31</v>
      </c>
      <c r="N46" s="3" t="s">
        <v>20</v>
      </c>
      <c r="O46" s="36">
        <f t="shared" si="4"/>
        <v>3569.279999999995</v>
      </c>
      <c r="P46" s="4" t="s">
        <v>356</v>
      </c>
      <c r="Q46" s="9" t="s">
        <v>54</v>
      </c>
      <c r="R46" s="4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ht="44.25" customHeight="1">
      <c r="A47" s="132">
        <f aca="true" t="shared" si="5" ref="A47:A85">A46+1</f>
        <v>6</v>
      </c>
      <c r="B47" s="4">
        <v>2240</v>
      </c>
      <c r="C47" s="142" t="s">
        <v>45</v>
      </c>
      <c r="D47" s="54">
        <v>42353652</v>
      </c>
      <c r="E47" s="55">
        <v>44593</v>
      </c>
      <c r="F47" s="23" t="s">
        <v>124</v>
      </c>
      <c r="G47" s="144">
        <f>315.12+393.93+315.12+315.12+393.93+315.12+315.12+393.93</f>
        <v>2757.39</v>
      </c>
      <c r="H47" s="57"/>
      <c r="I47" s="145">
        <f>315.12+393.93+315.12+315.12+393.93+315.12+315.12+393.93</f>
        <v>2757.39</v>
      </c>
      <c r="J47" s="144">
        <f>H47+I47</f>
        <v>2757.39</v>
      </c>
      <c r="K47" s="30" t="s">
        <v>125</v>
      </c>
      <c r="L47" s="151">
        <f>J47</f>
        <v>2757.39</v>
      </c>
      <c r="M47" s="130" t="s">
        <v>55</v>
      </c>
      <c r="N47" s="3" t="s">
        <v>20</v>
      </c>
      <c r="O47" s="36">
        <f t="shared" si="4"/>
        <v>0</v>
      </c>
      <c r="P47" s="4" t="s">
        <v>25</v>
      </c>
      <c r="Q47" s="9" t="s">
        <v>54</v>
      </c>
      <c r="R47" s="4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ht="25.5" customHeight="1">
      <c r="A48" s="132">
        <f t="shared" si="5"/>
        <v>7</v>
      </c>
      <c r="B48" s="4">
        <v>2240</v>
      </c>
      <c r="C48" s="53" t="s">
        <v>56</v>
      </c>
      <c r="D48" s="54">
        <v>43244118</v>
      </c>
      <c r="E48" s="64">
        <v>44565</v>
      </c>
      <c r="F48" s="65" t="s">
        <v>57</v>
      </c>
      <c r="G48" s="66">
        <f>2848-52.83-52.83-52.83</f>
        <v>2689.51</v>
      </c>
      <c r="H48" s="158">
        <f>2848-52.83-52.83-52.83</f>
        <v>2689.51</v>
      </c>
      <c r="I48" s="60"/>
      <c r="J48" s="57">
        <f>H48+I48</f>
        <v>2689.51</v>
      </c>
      <c r="K48" s="29" t="s">
        <v>58</v>
      </c>
      <c r="L48" s="66">
        <f>659.17+659.17+659.17</f>
        <v>1977.5099999999998</v>
      </c>
      <c r="M48" s="19" t="s">
        <v>31</v>
      </c>
      <c r="N48" s="3" t="s">
        <v>20</v>
      </c>
      <c r="O48" s="36">
        <f t="shared" si="4"/>
        <v>712.0000000000005</v>
      </c>
      <c r="P48" s="4" t="s">
        <v>356</v>
      </c>
      <c r="Q48" s="9" t="s">
        <v>59</v>
      </c>
      <c r="R48" s="67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ht="28.5" customHeight="1">
      <c r="A49" s="132">
        <f t="shared" si="5"/>
        <v>8</v>
      </c>
      <c r="B49" s="4">
        <v>2240</v>
      </c>
      <c r="C49" s="142" t="s">
        <v>56</v>
      </c>
      <c r="D49" s="54">
        <v>43244118</v>
      </c>
      <c r="E49" s="64">
        <v>44565</v>
      </c>
      <c r="F49" s="65" t="s">
        <v>57</v>
      </c>
      <c r="G49" s="151">
        <f>52.83+52.83+52.83</f>
        <v>158.49</v>
      </c>
      <c r="H49" s="151"/>
      <c r="I49" s="145">
        <f>52.83+52.83+52.83</f>
        <v>158.49</v>
      </c>
      <c r="J49" s="144">
        <f>G49+H49</f>
        <v>158.49</v>
      </c>
      <c r="K49" s="29" t="s">
        <v>58</v>
      </c>
      <c r="L49" s="152">
        <f>J49</f>
        <v>158.49</v>
      </c>
      <c r="M49" s="130" t="s">
        <v>55</v>
      </c>
      <c r="N49" s="3" t="s">
        <v>20</v>
      </c>
      <c r="O49" s="36">
        <f t="shared" si="4"/>
        <v>0</v>
      </c>
      <c r="P49" s="4" t="s">
        <v>25</v>
      </c>
      <c r="Q49" s="9" t="s">
        <v>59</v>
      </c>
      <c r="R49" s="67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ht="41.25" customHeight="1">
      <c r="A50" s="132">
        <f t="shared" si="5"/>
        <v>9</v>
      </c>
      <c r="B50" s="4">
        <v>2240</v>
      </c>
      <c r="C50" s="53" t="s">
        <v>60</v>
      </c>
      <c r="D50" s="54">
        <v>32723765</v>
      </c>
      <c r="E50" s="64">
        <v>44565</v>
      </c>
      <c r="F50" s="65" t="s">
        <v>61</v>
      </c>
      <c r="G50" s="66">
        <v>1800</v>
      </c>
      <c r="H50" s="66">
        <v>1800</v>
      </c>
      <c r="I50" s="60"/>
      <c r="J50" s="57">
        <f aca="true" t="shared" si="6" ref="J50:J90">H50+I50</f>
        <v>1800</v>
      </c>
      <c r="K50" s="7" t="s">
        <v>62</v>
      </c>
      <c r="L50" s="69">
        <f>450+450+450</f>
        <v>1350</v>
      </c>
      <c r="M50" s="19" t="s">
        <v>31</v>
      </c>
      <c r="N50" s="3" t="s">
        <v>20</v>
      </c>
      <c r="O50" s="36">
        <f t="shared" si="4"/>
        <v>450</v>
      </c>
      <c r="P50" s="4" t="s">
        <v>356</v>
      </c>
      <c r="Q50" s="28" t="s">
        <v>63</v>
      </c>
      <c r="R50" s="67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ht="28.5" customHeight="1">
      <c r="A51" s="132">
        <f t="shared" si="5"/>
        <v>10</v>
      </c>
      <c r="B51" s="4">
        <v>2240</v>
      </c>
      <c r="C51" s="6" t="s">
        <v>64</v>
      </c>
      <c r="D51" s="59">
        <v>34364696</v>
      </c>
      <c r="E51" s="64">
        <v>44565</v>
      </c>
      <c r="F51" s="65" t="s">
        <v>65</v>
      </c>
      <c r="G51" s="66">
        <v>93312</v>
      </c>
      <c r="H51" s="158">
        <v>93312</v>
      </c>
      <c r="I51" s="60"/>
      <c r="J51" s="57">
        <f t="shared" si="6"/>
        <v>93312</v>
      </c>
      <c r="K51" s="18" t="s">
        <v>66</v>
      </c>
      <c r="L51" s="69">
        <f>7776+7776+7776+7776+7776+7776+7776+7776+7776</f>
        <v>69984</v>
      </c>
      <c r="M51" s="19" t="s">
        <v>31</v>
      </c>
      <c r="N51" s="3" t="s">
        <v>20</v>
      </c>
      <c r="O51" s="36">
        <f t="shared" si="4"/>
        <v>23328</v>
      </c>
      <c r="P51" s="4" t="s">
        <v>356</v>
      </c>
      <c r="Q51" s="28" t="s">
        <v>67</v>
      </c>
      <c r="R51" s="67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ht="28.5" customHeight="1">
      <c r="A52" s="132">
        <f t="shared" si="5"/>
        <v>11</v>
      </c>
      <c r="B52" s="4">
        <v>2240</v>
      </c>
      <c r="C52" s="53" t="s">
        <v>68</v>
      </c>
      <c r="D52" s="54">
        <v>21673832</v>
      </c>
      <c r="E52" s="64">
        <v>44565</v>
      </c>
      <c r="F52" s="65" t="s">
        <v>69</v>
      </c>
      <c r="G52" s="66">
        <v>97200</v>
      </c>
      <c r="H52" s="158">
        <v>97200</v>
      </c>
      <c r="I52" s="60"/>
      <c r="J52" s="57">
        <f t="shared" si="6"/>
        <v>97200</v>
      </c>
      <c r="K52" s="7" t="s">
        <v>73</v>
      </c>
      <c r="L52" s="69">
        <f>9791+7373+9776+9770.5+9721.5+9580.85+9800+9848+8941.94</f>
        <v>84602.79000000001</v>
      </c>
      <c r="M52" s="19" t="s">
        <v>31</v>
      </c>
      <c r="N52" s="3" t="s">
        <v>20</v>
      </c>
      <c r="O52" s="36">
        <f t="shared" si="4"/>
        <v>12597.209999999992</v>
      </c>
      <c r="P52" s="4" t="s">
        <v>356</v>
      </c>
      <c r="Q52" s="9" t="s">
        <v>70</v>
      </c>
      <c r="R52" s="67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ht="33" customHeight="1">
      <c r="A53" s="132">
        <f t="shared" si="5"/>
        <v>12</v>
      </c>
      <c r="B53" s="4">
        <v>2240</v>
      </c>
      <c r="C53" s="131" t="s">
        <v>71</v>
      </c>
      <c r="D53" s="54">
        <v>40109168</v>
      </c>
      <c r="E53" s="64">
        <v>44560</v>
      </c>
      <c r="F53" s="65" t="s">
        <v>72</v>
      </c>
      <c r="G53" s="66">
        <v>8400</v>
      </c>
      <c r="H53" s="66">
        <v>8400</v>
      </c>
      <c r="I53" s="60"/>
      <c r="J53" s="57">
        <f t="shared" si="6"/>
        <v>8400</v>
      </c>
      <c r="K53" s="7" t="s">
        <v>74</v>
      </c>
      <c r="L53" s="36">
        <f>700+700+700+700+700+700+700+700+700</f>
        <v>6300</v>
      </c>
      <c r="M53" s="19" t="s">
        <v>31</v>
      </c>
      <c r="N53" s="3" t="s">
        <v>20</v>
      </c>
      <c r="O53" s="36">
        <f t="shared" si="4"/>
        <v>2100</v>
      </c>
      <c r="P53" s="4" t="s">
        <v>356</v>
      </c>
      <c r="Q53" s="9" t="s">
        <v>75</v>
      </c>
      <c r="R53" s="67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ht="48.75" customHeight="1">
      <c r="A54" s="132">
        <f t="shared" si="5"/>
        <v>13</v>
      </c>
      <c r="B54" s="13">
        <v>2240</v>
      </c>
      <c r="C54" s="131" t="s">
        <v>77</v>
      </c>
      <c r="D54" s="133" t="s">
        <v>78</v>
      </c>
      <c r="E54" s="55">
        <v>44566</v>
      </c>
      <c r="F54" s="23" t="s">
        <v>81</v>
      </c>
      <c r="G54" s="57">
        <v>4840</v>
      </c>
      <c r="H54" s="157">
        <v>4840</v>
      </c>
      <c r="I54" s="60"/>
      <c r="J54" s="57">
        <f t="shared" si="6"/>
        <v>4840</v>
      </c>
      <c r="K54" s="134" t="s">
        <v>79</v>
      </c>
      <c r="L54" s="61">
        <v>4840</v>
      </c>
      <c r="M54" s="19" t="s">
        <v>31</v>
      </c>
      <c r="N54" s="13" t="s">
        <v>20</v>
      </c>
      <c r="O54" s="36">
        <f t="shared" si="4"/>
        <v>0</v>
      </c>
      <c r="P54" s="13" t="s">
        <v>25</v>
      </c>
      <c r="Q54" s="14" t="s">
        <v>80</v>
      </c>
      <c r="R54" s="62"/>
      <c r="S54" s="49"/>
      <c r="T54" s="15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  <row r="55" spans="1:251" ht="36.75" customHeight="1">
      <c r="A55" s="132">
        <f t="shared" si="5"/>
        <v>14</v>
      </c>
      <c r="B55" s="13">
        <v>2240</v>
      </c>
      <c r="C55" s="131" t="s">
        <v>77</v>
      </c>
      <c r="D55" s="133" t="s">
        <v>78</v>
      </c>
      <c r="E55" s="55">
        <v>44578</v>
      </c>
      <c r="F55" s="23" t="s">
        <v>92</v>
      </c>
      <c r="G55" s="57">
        <v>300</v>
      </c>
      <c r="H55" s="157">
        <v>300</v>
      </c>
      <c r="I55" s="60"/>
      <c r="J55" s="57">
        <f t="shared" si="6"/>
        <v>300</v>
      </c>
      <c r="K55" s="134" t="s">
        <v>93</v>
      </c>
      <c r="L55" s="61">
        <v>300</v>
      </c>
      <c r="M55" s="19" t="s">
        <v>31</v>
      </c>
      <c r="N55" s="13" t="s">
        <v>20</v>
      </c>
      <c r="O55" s="36">
        <f t="shared" si="4"/>
        <v>0</v>
      </c>
      <c r="P55" s="13" t="s">
        <v>25</v>
      </c>
      <c r="Q55" s="14" t="s">
        <v>80</v>
      </c>
      <c r="R55" s="62"/>
      <c r="S55" s="49"/>
      <c r="T55" s="15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</row>
    <row r="56" spans="1:251" ht="75.75" customHeight="1">
      <c r="A56" s="132">
        <f t="shared" si="5"/>
        <v>15</v>
      </c>
      <c r="B56" s="13">
        <v>2240</v>
      </c>
      <c r="C56" s="38" t="s">
        <v>82</v>
      </c>
      <c r="D56" s="59">
        <v>36865753</v>
      </c>
      <c r="E56" s="55">
        <v>44566</v>
      </c>
      <c r="F56" s="23" t="s">
        <v>83</v>
      </c>
      <c r="G56" s="57">
        <v>664</v>
      </c>
      <c r="H56" s="157">
        <v>664</v>
      </c>
      <c r="I56" s="60"/>
      <c r="J56" s="57">
        <f t="shared" si="6"/>
        <v>664</v>
      </c>
      <c r="K56" s="30" t="s">
        <v>84</v>
      </c>
      <c r="L56" s="61">
        <v>664</v>
      </c>
      <c r="M56" s="19" t="s">
        <v>31</v>
      </c>
      <c r="N56" s="13" t="s">
        <v>20</v>
      </c>
      <c r="O56" s="36">
        <f t="shared" si="4"/>
        <v>0</v>
      </c>
      <c r="P56" s="13" t="s">
        <v>25</v>
      </c>
      <c r="Q56" s="31" t="s">
        <v>85</v>
      </c>
      <c r="R56" s="62"/>
      <c r="S56" s="49"/>
      <c r="T56" s="15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</row>
    <row r="57" spans="1:251" ht="62.25" customHeight="1">
      <c r="A57" s="132">
        <f t="shared" si="5"/>
        <v>16</v>
      </c>
      <c r="B57" s="13">
        <v>2240</v>
      </c>
      <c r="C57" s="131" t="s">
        <v>86</v>
      </c>
      <c r="D57" s="133" t="s">
        <v>87</v>
      </c>
      <c r="E57" s="55">
        <v>44567</v>
      </c>
      <c r="F57" s="23" t="s">
        <v>88</v>
      </c>
      <c r="G57" s="57">
        <f>43200-61.06-61.06-61.06-61.06-61.06-61.06-61.06-61.06-61.01</f>
        <v>42650.51000000002</v>
      </c>
      <c r="H57" s="57">
        <f>43200-61.06-61.06-61.06-61.06-61.06-61.06-61.06-61.06-61.01</f>
        <v>42650.51000000002</v>
      </c>
      <c r="I57" s="60"/>
      <c r="J57" s="57">
        <f t="shared" si="6"/>
        <v>42650.51000000002</v>
      </c>
      <c r="K57" s="30" t="s">
        <v>89</v>
      </c>
      <c r="L57" s="61">
        <f>3538.94+3538.94+3538.94+3538.94+3538.94+3538.94+3538.94+3538.94+3538.94</f>
        <v>31850.459999999995</v>
      </c>
      <c r="M57" s="19" t="s">
        <v>31</v>
      </c>
      <c r="N57" s="13" t="s">
        <v>20</v>
      </c>
      <c r="O57" s="36">
        <f>G57-L57</f>
        <v>10800.050000000021</v>
      </c>
      <c r="P57" s="13" t="s">
        <v>356</v>
      </c>
      <c r="Q57" s="14" t="s">
        <v>75</v>
      </c>
      <c r="R57" s="62"/>
      <c r="S57" s="49"/>
      <c r="T57" s="15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</row>
    <row r="58" spans="1:251" ht="62.25" customHeight="1">
      <c r="A58" s="132">
        <f t="shared" si="5"/>
        <v>17</v>
      </c>
      <c r="B58" s="13">
        <v>2240</v>
      </c>
      <c r="C58" s="143" t="s">
        <v>86</v>
      </c>
      <c r="D58" s="133" t="s">
        <v>87</v>
      </c>
      <c r="E58" s="55">
        <v>44567</v>
      </c>
      <c r="F58" s="23" t="s">
        <v>88</v>
      </c>
      <c r="G58" s="144">
        <f>61.06+61.06+61.06+61.06+61.06+61.06+61.06+61.06+61.06</f>
        <v>549.54</v>
      </c>
      <c r="H58" s="144"/>
      <c r="I58" s="145">
        <f>61.06+61.06+61.06+61.06+61.06+61.06+61.06+61.06+61.06</f>
        <v>549.54</v>
      </c>
      <c r="J58" s="144">
        <f t="shared" si="6"/>
        <v>549.54</v>
      </c>
      <c r="K58" s="30" t="s">
        <v>89</v>
      </c>
      <c r="L58" s="153">
        <f>J58</f>
        <v>549.54</v>
      </c>
      <c r="M58" s="130" t="s">
        <v>55</v>
      </c>
      <c r="N58" s="13" t="s">
        <v>20</v>
      </c>
      <c r="O58" s="36">
        <f>G58-L58</f>
        <v>0</v>
      </c>
      <c r="P58" s="13" t="s">
        <v>25</v>
      </c>
      <c r="Q58" s="14" t="s">
        <v>75</v>
      </c>
      <c r="R58" s="62"/>
      <c r="S58" s="49"/>
      <c r="T58" s="15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</row>
    <row r="59" spans="1:251" ht="93.75" customHeight="1">
      <c r="A59" s="132">
        <f t="shared" si="5"/>
        <v>18</v>
      </c>
      <c r="B59" s="13">
        <v>2240</v>
      </c>
      <c r="C59" s="131" t="s">
        <v>86</v>
      </c>
      <c r="D59" s="133" t="s">
        <v>87</v>
      </c>
      <c r="E59" s="55">
        <v>44567</v>
      </c>
      <c r="F59" s="23" t="s">
        <v>90</v>
      </c>
      <c r="G59" s="57">
        <f>70800-564.25-564.25-564.25-564.25-564.25-564.25-564.25-564.25-564.25</f>
        <v>65721.75</v>
      </c>
      <c r="H59" s="57">
        <f>70800-564.25-564.25-564.25-564.25-564.25-564.25-564.25-564.25-564.25</f>
        <v>65721.75</v>
      </c>
      <c r="I59" s="60"/>
      <c r="J59" s="57">
        <f t="shared" si="6"/>
        <v>65721.75</v>
      </c>
      <c r="K59" s="30" t="s">
        <v>91</v>
      </c>
      <c r="L59" s="61">
        <f>5335.75+5335.75+5335.75+5335.75+5335.75+5335.75+5335.75+5335.75+5335.75</f>
        <v>48021.75</v>
      </c>
      <c r="M59" s="19" t="s">
        <v>31</v>
      </c>
      <c r="N59" s="13" t="s">
        <v>20</v>
      </c>
      <c r="O59" s="36">
        <f>G59-L59</f>
        <v>17700</v>
      </c>
      <c r="P59" s="13" t="s">
        <v>356</v>
      </c>
      <c r="Q59" s="14" t="s">
        <v>75</v>
      </c>
      <c r="R59" s="62"/>
      <c r="S59" s="49"/>
      <c r="T59" s="15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</row>
    <row r="60" spans="1:251" ht="131.25" customHeight="1">
      <c r="A60" s="132">
        <f t="shared" si="5"/>
        <v>19</v>
      </c>
      <c r="B60" s="224">
        <v>2240</v>
      </c>
      <c r="C60" s="258" t="s">
        <v>86</v>
      </c>
      <c r="D60" s="226" t="s">
        <v>87</v>
      </c>
      <c r="E60" s="227">
        <v>44567</v>
      </c>
      <c r="F60" s="228" t="s">
        <v>90</v>
      </c>
      <c r="G60" s="259">
        <f>564.25+564.25+564.25+564.25+564.25+564.25+564.25+564.25+564.25</f>
        <v>5078.25</v>
      </c>
      <c r="H60" s="259"/>
      <c r="I60" s="260">
        <f>564.25+564.25+564.25+564.25+564.25+564.25+564.25+564.25+564.25</f>
        <v>5078.25</v>
      </c>
      <c r="J60" s="259">
        <f t="shared" si="6"/>
        <v>5078.25</v>
      </c>
      <c r="K60" s="261" t="s">
        <v>91</v>
      </c>
      <c r="L60" s="262">
        <f>J60</f>
        <v>5078.25</v>
      </c>
      <c r="M60" s="245" t="s">
        <v>55</v>
      </c>
      <c r="N60" s="224" t="s">
        <v>20</v>
      </c>
      <c r="O60" s="234">
        <f>G60-L60</f>
        <v>0</v>
      </c>
      <c r="P60" s="224" t="s">
        <v>25</v>
      </c>
      <c r="Q60" s="25" t="s">
        <v>75</v>
      </c>
      <c r="R60" s="236"/>
      <c r="S60" s="49"/>
      <c r="T60" s="15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</row>
    <row r="61" spans="1:251" ht="48" customHeight="1">
      <c r="A61" s="132">
        <f t="shared" si="5"/>
        <v>20</v>
      </c>
      <c r="B61" s="13">
        <v>2240</v>
      </c>
      <c r="C61" s="120" t="s">
        <v>99</v>
      </c>
      <c r="D61" s="133" t="s">
        <v>100</v>
      </c>
      <c r="E61" s="55">
        <v>44578</v>
      </c>
      <c r="F61" s="135" t="s">
        <v>284</v>
      </c>
      <c r="G61" s="57">
        <f>2056208.6-1790273.37</f>
        <v>265935.23</v>
      </c>
      <c r="H61" s="57">
        <f>2056208.6-1790273.37</f>
        <v>265935.23</v>
      </c>
      <c r="I61" s="60"/>
      <c r="J61" s="57">
        <f t="shared" si="6"/>
        <v>265935.23</v>
      </c>
      <c r="K61" s="34" t="s">
        <v>101</v>
      </c>
      <c r="L61" s="61">
        <f>10066.94+9998.28+86782.33+127937.54+31150.14</f>
        <v>265935.23</v>
      </c>
      <c r="M61" s="20" t="s">
        <v>31</v>
      </c>
      <c r="N61" s="3" t="s">
        <v>20</v>
      </c>
      <c r="O61" s="36">
        <f aca="true" t="shared" si="7" ref="O61:O89">J61-L61</f>
        <v>0</v>
      </c>
      <c r="P61" s="4" t="s">
        <v>25</v>
      </c>
      <c r="Q61" s="14" t="s">
        <v>102</v>
      </c>
      <c r="R61" s="62"/>
      <c r="S61" s="49"/>
      <c r="T61" s="15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</row>
    <row r="62" spans="1:251" ht="59.25" customHeight="1">
      <c r="A62" s="132">
        <f t="shared" si="5"/>
        <v>21</v>
      </c>
      <c r="B62" s="13">
        <v>2240</v>
      </c>
      <c r="C62" s="120" t="s">
        <v>99</v>
      </c>
      <c r="D62" s="133" t="s">
        <v>100</v>
      </c>
      <c r="E62" s="55">
        <v>44760</v>
      </c>
      <c r="F62" s="135">
        <v>442</v>
      </c>
      <c r="G62" s="57">
        <v>1458668.54</v>
      </c>
      <c r="H62" s="57">
        <v>1458668.54</v>
      </c>
      <c r="I62" s="60"/>
      <c r="J62" s="57">
        <f t="shared" si="6"/>
        <v>1458668.54</v>
      </c>
      <c r="K62" s="34" t="s">
        <v>101</v>
      </c>
      <c r="L62" s="61"/>
      <c r="M62" s="20" t="s">
        <v>31</v>
      </c>
      <c r="N62" s="3" t="s">
        <v>20</v>
      </c>
      <c r="O62" s="36">
        <f>J62-L62</f>
        <v>1458668.54</v>
      </c>
      <c r="P62" s="4" t="s">
        <v>356</v>
      </c>
      <c r="Q62" s="14" t="s">
        <v>102</v>
      </c>
      <c r="R62" s="62"/>
      <c r="S62" s="49"/>
      <c r="T62" s="15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</row>
    <row r="63" spans="1:251" ht="72.75" customHeight="1">
      <c r="A63" s="132">
        <f t="shared" si="5"/>
        <v>22</v>
      </c>
      <c r="B63" s="13">
        <v>2240</v>
      </c>
      <c r="C63" s="131" t="s">
        <v>116</v>
      </c>
      <c r="D63" s="133" t="s">
        <v>117</v>
      </c>
      <c r="E63" s="55">
        <v>44582</v>
      </c>
      <c r="F63" s="23" t="s">
        <v>118</v>
      </c>
      <c r="G63" s="57">
        <v>3386</v>
      </c>
      <c r="H63" s="57">
        <v>3386</v>
      </c>
      <c r="I63" s="60"/>
      <c r="J63" s="57">
        <f t="shared" si="6"/>
        <v>3386</v>
      </c>
      <c r="K63" s="30" t="s">
        <v>119</v>
      </c>
      <c r="L63" s="61">
        <v>3386</v>
      </c>
      <c r="M63" s="20" t="s">
        <v>31</v>
      </c>
      <c r="N63" s="3" t="s">
        <v>20</v>
      </c>
      <c r="O63" s="36">
        <f t="shared" si="7"/>
        <v>0</v>
      </c>
      <c r="P63" s="4" t="s">
        <v>25</v>
      </c>
      <c r="Q63" s="14" t="s">
        <v>120</v>
      </c>
      <c r="R63" s="62"/>
      <c r="S63" s="49"/>
      <c r="T63" s="15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</row>
    <row r="64" spans="1:251" ht="68.25" customHeight="1">
      <c r="A64" s="132">
        <f t="shared" si="5"/>
        <v>23</v>
      </c>
      <c r="B64" s="13">
        <v>2240</v>
      </c>
      <c r="C64" s="131" t="s">
        <v>232</v>
      </c>
      <c r="D64" s="133" t="s">
        <v>121</v>
      </c>
      <c r="E64" s="55">
        <v>44587</v>
      </c>
      <c r="F64" s="23" t="s">
        <v>122</v>
      </c>
      <c r="G64" s="57">
        <v>14040</v>
      </c>
      <c r="H64" s="157">
        <v>14040</v>
      </c>
      <c r="I64" s="60"/>
      <c r="J64" s="57">
        <f t="shared" si="6"/>
        <v>14040</v>
      </c>
      <c r="K64" s="30" t="s">
        <v>123</v>
      </c>
      <c r="L64" s="61">
        <f>1170+1170+1170+1170+1170+1170+1170+1170+1170</f>
        <v>10530</v>
      </c>
      <c r="M64" s="20" t="s">
        <v>31</v>
      </c>
      <c r="N64" s="3" t="s">
        <v>20</v>
      </c>
      <c r="O64" s="36">
        <f t="shared" si="7"/>
        <v>3510</v>
      </c>
      <c r="P64" s="4" t="s">
        <v>356</v>
      </c>
      <c r="Q64" s="14" t="s">
        <v>80</v>
      </c>
      <c r="R64" s="62"/>
      <c r="S64" s="49"/>
      <c r="T64" s="15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</row>
    <row r="65" spans="1:251" ht="60" customHeight="1">
      <c r="A65" s="132">
        <f t="shared" si="5"/>
        <v>24</v>
      </c>
      <c r="B65" s="13">
        <v>2240</v>
      </c>
      <c r="C65" s="131" t="s">
        <v>144</v>
      </c>
      <c r="D65" s="133" t="s">
        <v>145</v>
      </c>
      <c r="E65" s="55">
        <v>44599</v>
      </c>
      <c r="F65" s="23" t="s">
        <v>146</v>
      </c>
      <c r="G65" s="57">
        <v>14900</v>
      </c>
      <c r="H65" s="157">
        <v>14900</v>
      </c>
      <c r="I65" s="60"/>
      <c r="J65" s="57">
        <f t="shared" si="6"/>
        <v>14900</v>
      </c>
      <c r="K65" s="30" t="s">
        <v>147</v>
      </c>
      <c r="L65" s="61">
        <f>2519.4+1723.8</f>
        <v>4243.2</v>
      </c>
      <c r="M65" s="20" t="s">
        <v>31</v>
      </c>
      <c r="N65" s="3" t="s">
        <v>20</v>
      </c>
      <c r="O65" s="36">
        <f t="shared" si="7"/>
        <v>10656.8</v>
      </c>
      <c r="P65" s="4" t="s">
        <v>356</v>
      </c>
      <c r="Q65" s="14" t="s">
        <v>148</v>
      </c>
      <c r="R65" s="62"/>
      <c r="S65" s="49"/>
      <c r="T65" s="15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</row>
    <row r="66" spans="1:251" ht="87.75" customHeight="1">
      <c r="A66" s="132">
        <f t="shared" si="5"/>
        <v>25</v>
      </c>
      <c r="B66" s="224">
        <v>2240</v>
      </c>
      <c r="C66" s="225" t="s">
        <v>149</v>
      </c>
      <c r="D66" s="226" t="s">
        <v>150</v>
      </c>
      <c r="E66" s="227">
        <v>44600</v>
      </c>
      <c r="F66" s="228" t="s">
        <v>152</v>
      </c>
      <c r="G66" s="229">
        <v>5760</v>
      </c>
      <c r="H66" s="263">
        <v>5760</v>
      </c>
      <c r="I66" s="230"/>
      <c r="J66" s="229">
        <f t="shared" si="6"/>
        <v>5760</v>
      </c>
      <c r="K66" s="261" t="s">
        <v>151</v>
      </c>
      <c r="L66" s="231">
        <f>480+480+480+480+480+480+480+480+480</f>
        <v>4320</v>
      </c>
      <c r="M66" s="232" t="s">
        <v>31</v>
      </c>
      <c r="N66" s="224" t="s">
        <v>20</v>
      </c>
      <c r="O66" s="234">
        <f t="shared" si="7"/>
        <v>1440</v>
      </c>
      <c r="P66" s="224" t="s">
        <v>356</v>
      </c>
      <c r="Q66" s="25" t="s">
        <v>80</v>
      </c>
      <c r="R66" s="236"/>
      <c r="S66" s="49"/>
      <c r="T66" s="15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</row>
    <row r="67" spans="1:251" ht="78" customHeight="1">
      <c r="A67" s="132">
        <f t="shared" si="5"/>
        <v>26</v>
      </c>
      <c r="B67" s="13">
        <v>2240</v>
      </c>
      <c r="C67" s="131" t="s">
        <v>160</v>
      </c>
      <c r="D67" s="133" t="s">
        <v>161</v>
      </c>
      <c r="E67" s="55">
        <v>44607</v>
      </c>
      <c r="F67" s="23" t="s">
        <v>162</v>
      </c>
      <c r="G67" s="57">
        <v>1500</v>
      </c>
      <c r="H67" s="57">
        <v>1500</v>
      </c>
      <c r="I67" s="60"/>
      <c r="J67" s="57">
        <f t="shared" si="6"/>
        <v>1500</v>
      </c>
      <c r="K67" s="30" t="s">
        <v>163</v>
      </c>
      <c r="L67" s="61">
        <v>1500</v>
      </c>
      <c r="M67" s="20" t="s">
        <v>31</v>
      </c>
      <c r="N67" s="3" t="s">
        <v>20</v>
      </c>
      <c r="O67" s="36">
        <f t="shared" si="7"/>
        <v>0</v>
      </c>
      <c r="P67" s="4" t="s">
        <v>25</v>
      </c>
      <c r="Q67" s="149" t="s">
        <v>142</v>
      </c>
      <c r="R67" s="62"/>
      <c r="S67" s="49"/>
      <c r="T67" s="15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</row>
    <row r="68" spans="1:251" ht="64.5" customHeight="1">
      <c r="A68" s="132">
        <f t="shared" si="5"/>
        <v>27</v>
      </c>
      <c r="B68" s="13">
        <v>2240</v>
      </c>
      <c r="C68" s="131" t="s">
        <v>188</v>
      </c>
      <c r="D68" s="133" t="s">
        <v>189</v>
      </c>
      <c r="E68" s="55">
        <v>44651</v>
      </c>
      <c r="F68" s="23" t="s">
        <v>190</v>
      </c>
      <c r="G68" s="57">
        <v>7050</v>
      </c>
      <c r="H68" s="57">
        <v>7050</v>
      </c>
      <c r="I68" s="60"/>
      <c r="J68" s="57">
        <f t="shared" si="6"/>
        <v>7050</v>
      </c>
      <c r="K68" s="128" t="s">
        <v>49</v>
      </c>
      <c r="L68" s="61">
        <f>705+705+705+705+705+705+705</f>
        <v>4935</v>
      </c>
      <c r="M68" s="19" t="s">
        <v>31</v>
      </c>
      <c r="N68" s="3" t="s">
        <v>20</v>
      </c>
      <c r="O68" s="36">
        <f t="shared" si="7"/>
        <v>2115</v>
      </c>
      <c r="P68" s="4" t="s">
        <v>356</v>
      </c>
      <c r="Q68" s="9" t="s">
        <v>54</v>
      </c>
      <c r="R68" s="62"/>
      <c r="S68" s="49"/>
      <c r="T68" s="15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</row>
    <row r="69" spans="1:251" ht="60" customHeight="1">
      <c r="A69" s="132">
        <f t="shared" si="5"/>
        <v>28</v>
      </c>
      <c r="B69" s="13">
        <v>2240</v>
      </c>
      <c r="C69" s="131" t="s">
        <v>211</v>
      </c>
      <c r="D69" s="133" t="s">
        <v>212</v>
      </c>
      <c r="E69" s="55">
        <v>44665</v>
      </c>
      <c r="F69" s="23" t="s">
        <v>213</v>
      </c>
      <c r="G69" s="57">
        <v>8710</v>
      </c>
      <c r="H69" s="57">
        <v>8710</v>
      </c>
      <c r="I69" s="60"/>
      <c r="J69" s="57">
        <f t="shared" si="6"/>
        <v>8710</v>
      </c>
      <c r="K69" s="7" t="s">
        <v>214</v>
      </c>
      <c r="L69" s="61">
        <f>661.01+722.98+731.25+744.77+731.25+706.45+751.9</f>
        <v>5049.61</v>
      </c>
      <c r="M69" s="19" t="s">
        <v>31</v>
      </c>
      <c r="N69" s="3" t="s">
        <v>20</v>
      </c>
      <c r="O69" s="36">
        <f t="shared" si="7"/>
        <v>3660.3900000000003</v>
      </c>
      <c r="P69" s="4" t="s">
        <v>25</v>
      </c>
      <c r="Q69" s="9" t="s">
        <v>54</v>
      </c>
      <c r="R69" s="62"/>
      <c r="S69" s="49"/>
      <c r="T69" s="15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</row>
    <row r="70" spans="1:251" ht="90" customHeight="1">
      <c r="A70" s="132">
        <f t="shared" si="5"/>
        <v>29</v>
      </c>
      <c r="B70" s="13">
        <v>2240</v>
      </c>
      <c r="C70" s="54" t="s">
        <v>219</v>
      </c>
      <c r="D70" s="133" t="s">
        <v>220</v>
      </c>
      <c r="E70" s="55">
        <v>44671</v>
      </c>
      <c r="F70" s="23" t="s">
        <v>221</v>
      </c>
      <c r="G70" s="57">
        <v>81960.53</v>
      </c>
      <c r="H70" s="57">
        <v>81960.53</v>
      </c>
      <c r="I70" s="60"/>
      <c r="J70" s="57">
        <f t="shared" si="6"/>
        <v>81960.53</v>
      </c>
      <c r="K70" s="7" t="s">
        <v>222</v>
      </c>
      <c r="L70" s="61">
        <f>11793.6+6817.2+5987.28-589.68</f>
        <v>24008.399999999998</v>
      </c>
      <c r="M70" s="19" t="s">
        <v>31</v>
      </c>
      <c r="N70" s="3" t="s">
        <v>20</v>
      </c>
      <c r="O70" s="36">
        <f t="shared" si="7"/>
        <v>57952.130000000005</v>
      </c>
      <c r="P70" s="4" t="s">
        <v>356</v>
      </c>
      <c r="Q70" s="9" t="s">
        <v>63</v>
      </c>
      <c r="R70" s="62"/>
      <c r="S70" s="49"/>
      <c r="T70" s="15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</row>
    <row r="71" spans="1:251" ht="57" customHeight="1">
      <c r="A71" s="132">
        <f t="shared" si="5"/>
        <v>30</v>
      </c>
      <c r="B71" s="13">
        <v>2240</v>
      </c>
      <c r="C71" s="131" t="s">
        <v>223</v>
      </c>
      <c r="D71" s="133" t="s">
        <v>224</v>
      </c>
      <c r="E71" s="55">
        <v>44663</v>
      </c>
      <c r="F71" s="23" t="s">
        <v>81</v>
      </c>
      <c r="G71" s="57">
        <v>8334</v>
      </c>
      <c r="H71" s="57">
        <v>8334</v>
      </c>
      <c r="I71" s="60"/>
      <c r="J71" s="57">
        <f t="shared" si="6"/>
        <v>8334</v>
      </c>
      <c r="K71" s="7" t="s">
        <v>225</v>
      </c>
      <c r="L71" s="61">
        <f>2083.5+694.5+694.5+694.5+694.5+694.5+694.5</f>
        <v>6250.5</v>
      </c>
      <c r="M71" s="19" t="s">
        <v>31</v>
      </c>
      <c r="N71" s="3" t="s">
        <v>20</v>
      </c>
      <c r="O71" s="36">
        <f t="shared" si="7"/>
        <v>2083.5</v>
      </c>
      <c r="P71" s="4" t="s">
        <v>356</v>
      </c>
      <c r="Q71" s="9" t="s">
        <v>226</v>
      </c>
      <c r="R71" s="62"/>
      <c r="S71" s="49"/>
      <c r="T71" s="15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</row>
    <row r="72" spans="1:251" ht="44.25" customHeight="1">
      <c r="A72" s="132">
        <f t="shared" si="5"/>
        <v>31</v>
      </c>
      <c r="B72" s="13">
        <v>2240</v>
      </c>
      <c r="C72" s="131" t="s">
        <v>233</v>
      </c>
      <c r="D72" s="133" t="s">
        <v>234</v>
      </c>
      <c r="E72" s="55">
        <v>44706</v>
      </c>
      <c r="F72" s="23" t="s">
        <v>235</v>
      </c>
      <c r="G72" s="57">
        <v>900</v>
      </c>
      <c r="H72" s="57">
        <v>900</v>
      </c>
      <c r="I72" s="60"/>
      <c r="J72" s="57">
        <f t="shared" si="6"/>
        <v>900</v>
      </c>
      <c r="K72" s="7" t="s">
        <v>283</v>
      </c>
      <c r="L72" s="61">
        <v>900</v>
      </c>
      <c r="M72" s="19" t="s">
        <v>31</v>
      </c>
      <c r="N72" s="3" t="s">
        <v>20</v>
      </c>
      <c r="O72" s="36">
        <f t="shared" si="7"/>
        <v>0</v>
      </c>
      <c r="P72" s="4" t="s">
        <v>25</v>
      </c>
      <c r="Q72" s="9" t="s">
        <v>236</v>
      </c>
      <c r="R72" s="62"/>
      <c r="S72" s="49"/>
      <c r="T72" s="15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</row>
    <row r="73" spans="1:251" ht="48.75" customHeight="1">
      <c r="A73" s="132">
        <f t="shared" si="5"/>
        <v>32</v>
      </c>
      <c r="B73" s="13">
        <v>2240</v>
      </c>
      <c r="C73" s="131" t="s">
        <v>233</v>
      </c>
      <c r="D73" s="133" t="s">
        <v>234</v>
      </c>
      <c r="E73" s="55">
        <v>44734</v>
      </c>
      <c r="F73" s="23" t="s">
        <v>282</v>
      </c>
      <c r="G73" s="57">
        <v>800</v>
      </c>
      <c r="H73" s="57">
        <v>800</v>
      </c>
      <c r="I73" s="60"/>
      <c r="J73" s="57">
        <f t="shared" si="6"/>
        <v>800</v>
      </c>
      <c r="K73" s="7" t="s">
        <v>283</v>
      </c>
      <c r="L73" s="61">
        <v>800</v>
      </c>
      <c r="M73" s="19" t="s">
        <v>31</v>
      </c>
      <c r="N73" s="3" t="s">
        <v>20</v>
      </c>
      <c r="O73" s="36">
        <f>J73-L73</f>
        <v>0</v>
      </c>
      <c r="P73" s="4" t="s">
        <v>25</v>
      </c>
      <c r="Q73" s="9" t="s">
        <v>236</v>
      </c>
      <c r="R73" s="62"/>
      <c r="S73" s="49"/>
      <c r="T73" s="15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</row>
    <row r="74" spans="1:251" ht="60.75" customHeight="1">
      <c r="A74" s="132">
        <f t="shared" si="5"/>
        <v>33</v>
      </c>
      <c r="B74" s="13">
        <v>2240</v>
      </c>
      <c r="C74" s="131" t="s">
        <v>237</v>
      </c>
      <c r="D74" s="133" t="s">
        <v>238</v>
      </c>
      <c r="E74" s="55">
        <v>44714</v>
      </c>
      <c r="F74" s="23" t="s">
        <v>239</v>
      </c>
      <c r="G74" s="57">
        <v>1400</v>
      </c>
      <c r="H74" s="57">
        <v>1400</v>
      </c>
      <c r="I74" s="60"/>
      <c r="J74" s="157">
        <f t="shared" si="6"/>
        <v>1400</v>
      </c>
      <c r="K74" s="7" t="s">
        <v>240</v>
      </c>
      <c r="L74" s="61">
        <v>1400</v>
      </c>
      <c r="M74" s="19" t="s">
        <v>31</v>
      </c>
      <c r="N74" s="3" t="s">
        <v>20</v>
      </c>
      <c r="O74" s="36">
        <f t="shared" si="7"/>
        <v>0</v>
      </c>
      <c r="P74" s="4" t="s">
        <v>25</v>
      </c>
      <c r="Q74" s="9" t="s">
        <v>241</v>
      </c>
      <c r="R74" s="62"/>
      <c r="S74" s="49"/>
      <c r="T74" s="15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</row>
    <row r="75" spans="1:251" ht="63" customHeight="1">
      <c r="A75" s="132">
        <f t="shared" si="5"/>
        <v>34</v>
      </c>
      <c r="B75" s="13">
        <v>2240</v>
      </c>
      <c r="C75" s="131" t="s">
        <v>242</v>
      </c>
      <c r="D75" s="133" t="s">
        <v>243</v>
      </c>
      <c r="E75" s="55">
        <v>44714</v>
      </c>
      <c r="F75" s="23" t="s">
        <v>239</v>
      </c>
      <c r="G75" s="57">
        <v>2700</v>
      </c>
      <c r="H75" s="57">
        <v>2700</v>
      </c>
      <c r="I75" s="60"/>
      <c r="J75" s="157">
        <f t="shared" si="6"/>
        <v>2700</v>
      </c>
      <c r="K75" s="7" t="s">
        <v>244</v>
      </c>
      <c r="L75" s="61">
        <v>2700</v>
      </c>
      <c r="M75" s="19" t="s">
        <v>31</v>
      </c>
      <c r="N75" s="3" t="s">
        <v>20</v>
      </c>
      <c r="O75" s="36">
        <f t="shared" si="7"/>
        <v>0</v>
      </c>
      <c r="P75" s="4" t="s">
        <v>25</v>
      </c>
      <c r="Q75" s="9" t="s">
        <v>241</v>
      </c>
      <c r="R75" s="62"/>
      <c r="S75" s="49"/>
      <c r="T75" s="15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</row>
    <row r="76" spans="1:251" ht="59.25" customHeight="1">
      <c r="A76" s="132">
        <f t="shared" si="5"/>
        <v>35</v>
      </c>
      <c r="B76" s="13">
        <v>2240</v>
      </c>
      <c r="C76" s="131" t="s">
        <v>245</v>
      </c>
      <c r="D76" s="133" t="s">
        <v>246</v>
      </c>
      <c r="E76" s="55">
        <v>44708</v>
      </c>
      <c r="F76" s="23" t="s">
        <v>247</v>
      </c>
      <c r="G76" s="57">
        <v>16536.92</v>
      </c>
      <c r="H76" s="57">
        <v>16536.92</v>
      </c>
      <c r="I76" s="60"/>
      <c r="J76" s="57">
        <f t="shared" si="6"/>
        <v>16536.92</v>
      </c>
      <c r="K76" s="7" t="s">
        <v>248</v>
      </c>
      <c r="L76" s="61">
        <v>16536.92</v>
      </c>
      <c r="M76" s="19" t="s">
        <v>31</v>
      </c>
      <c r="N76" s="3" t="s">
        <v>20</v>
      </c>
      <c r="O76" s="36">
        <f t="shared" si="7"/>
        <v>0</v>
      </c>
      <c r="P76" s="4" t="s">
        <v>25</v>
      </c>
      <c r="Q76" s="9" t="s">
        <v>249</v>
      </c>
      <c r="R76" s="62"/>
      <c r="S76" s="49"/>
      <c r="T76" s="15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</row>
    <row r="77" spans="1:251" ht="69.75" customHeight="1">
      <c r="A77" s="223">
        <f t="shared" si="5"/>
        <v>36</v>
      </c>
      <c r="B77" s="224">
        <v>2240</v>
      </c>
      <c r="C77" s="225" t="s">
        <v>250</v>
      </c>
      <c r="D77" s="226" t="s">
        <v>251</v>
      </c>
      <c r="E77" s="227">
        <v>44718</v>
      </c>
      <c r="F77" s="228" t="s">
        <v>252</v>
      </c>
      <c r="G77" s="229">
        <v>10020</v>
      </c>
      <c r="H77" s="229">
        <v>10020</v>
      </c>
      <c r="I77" s="230" t="s">
        <v>304</v>
      </c>
      <c r="J77" s="229">
        <f>SUM(H77:I77)</f>
        <v>10020</v>
      </c>
      <c r="K77" s="128" t="s">
        <v>253</v>
      </c>
      <c r="L77" s="231">
        <f>5400</f>
        <v>5400</v>
      </c>
      <c r="M77" s="232" t="s">
        <v>31</v>
      </c>
      <c r="N77" s="233" t="s">
        <v>20</v>
      </c>
      <c r="O77" s="234">
        <f t="shared" si="7"/>
        <v>4620</v>
      </c>
      <c r="P77" s="235" t="s">
        <v>356</v>
      </c>
      <c r="Q77" s="33" t="s">
        <v>254</v>
      </c>
      <c r="R77" s="236"/>
      <c r="S77" s="49"/>
      <c r="T77" s="15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</row>
    <row r="78" spans="1:251" ht="60.75" customHeight="1">
      <c r="A78" s="132">
        <f t="shared" si="5"/>
        <v>37</v>
      </c>
      <c r="B78" s="13">
        <v>2240</v>
      </c>
      <c r="C78" s="131" t="s">
        <v>250</v>
      </c>
      <c r="D78" s="133" t="s">
        <v>251</v>
      </c>
      <c r="E78" s="55">
        <v>44830</v>
      </c>
      <c r="F78" s="23" t="s">
        <v>355</v>
      </c>
      <c r="G78" s="57">
        <v>10020</v>
      </c>
      <c r="H78" s="57">
        <v>10020</v>
      </c>
      <c r="I78" s="60" t="s">
        <v>304</v>
      </c>
      <c r="J78" s="57">
        <f>SUM(H78:I78)</f>
        <v>10020</v>
      </c>
      <c r="K78" s="7" t="s">
        <v>253</v>
      </c>
      <c r="L78" s="61"/>
      <c r="M78" s="19" t="s">
        <v>31</v>
      </c>
      <c r="N78" s="3" t="s">
        <v>20</v>
      </c>
      <c r="O78" s="36">
        <f>J78-L78</f>
        <v>10020</v>
      </c>
      <c r="P78" s="4" t="s">
        <v>356</v>
      </c>
      <c r="Q78" s="9" t="s">
        <v>254</v>
      </c>
      <c r="R78" s="62"/>
      <c r="S78" s="49"/>
      <c r="T78" s="15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</row>
    <row r="79" spans="1:251" ht="38.25" customHeight="1">
      <c r="A79" s="132" t="s">
        <v>354</v>
      </c>
      <c r="B79" s="13">
        <v>2240</v>
      </c>
      <c r="C79" s="131" t="s">
        <v>259</v>
      </c>
      <c r="D79" s="133" t="s">
        <v>260</v>
      </c>
      <c r="E79" s="55">
        <v>44733</v>
      </c>
      <c r="F79" s="23" t="s">
        <v>261</v>
      </c>
      <c r="G79" s="57">
        <v>120408</v>
      </c>
      <c r="H79" s="57">
        <v>120408</v>
      </c>
      <c r="I79" s="60"/>
      <c r="J79" s="57">
        <f t="shared" si="6"/>
        <v>120408</v>
      </c>
      <c r="K79" s="7" t="s">
        <v>262</v>
      </c>
      <c r="L79" s="61">
        <f>10034+10034+10034+10034+10034+10034+10034+10034</f>
        <v>80272</v>
      </c>
      <c r="M79" s="19" t="s">
        <v>31</v>
      </c>
      <c r="N79" s="3" t="s">
        <v>20</v>
      </c>
      <c r="O79" s="36">
        <f t="shared" si="7"/>
        <v>40136</v>
      </c>
      <c r="P79" s="4" t="s">
        <v>356</v>
      </c>
      <c r="Q79" s="122" t="s">
        <v>264</v>
      </c>
      <c r="R79" s="62"/>
      <c r="S79" s="49"/>
      <c r="T79" s="15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</row>
    <row r="80" spans="1:251" ht="38.25" customHeight="1">
      <c r="A80" s="132">
        <f t="shared" si="5"/>
        <v>39</v>
      </c>
      <c r="B80" s="13">
        <v>2240</v>
      </c>
      <c r="C80" s="131" t="s">
        <v>259</v>
      </c>
      <c r="D80" s="133" t="s">
        <v>260</v>
      </c>
      <c r="E80" s="55">
        <v>44733</v>
      </c>
      <c r="F80" s="23" t="s">
        <v>261</v>
      </c>
      <c r="G80" s="57">
        <v>95045</v>
      </c>
      <c r="H80" s="57">
        <v>95045</v>
      </c>
      <c r="I80" s="60"/>
      <c r="J80" s="57">
        <f t="shared" si="6"/>
        <v>95045</v>
      </c>
      <c r="K80" s="7" t="s">
        <v>263</v>
      </c>
      <c r="L80" s="61">
        <f>7920.42+7920.42+7920.42+7920.42+7920.42+7920.42+7920.42+7920.42</f>
        <v>63363.35999999999</v>
      </c>
      <c r="M80" s="19" t="s">
        <v>31</v>
      </c>
      <c r="N80" s="3" t="s">
        <v>20</v>
      </c>
      <c r="O80" s="36">
        <f t="shared" si="7"/>
        <v>31681.640000000007</v>
      </c>
      <c r="P80" s="4" t="s">
        <v>356</v>
      </c>
      <c r="Q80" s="9" t="s">
        <v>46</v>
      </c>
      <c r="R80" s="62"/>
      <c r="S80" s="49"/>
      <c r="T80" s="15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</row>
    <row r="81" spans="1:251" ht="38.25" customHeight="1">
      <c r="A81" s="132">
        <f t="shared" si="5"/>
        <v>40</v>
      </c>
      <c r="B81" s="13">
        <v>2240</v>
      </c>
      <c r="C81" s="131" t="s">
        <v>273</v>
      </c>
      <c r="D81" s="133" t="s">
        <v>274</v>
      </c>
      <c r="E81" s="55">
        <v>44743</v>
      </c>
      <c r="F81" s="23" t="s">
        <v>275</v>
      </c>
      <c r="G81" s="57">
        <v>1200</v>
      </c>
      <c r="H81" s="57">
        <v>1200</v>
      </c>
      <c r="I81" s="60"/>
      <c r="J81" s="57">
        <f t="shared" si="6"/>
        <v>1200</v>
      </c>
      <c r="K81" s="7" t="s">
        <v>276</v>
      </c>
      <c r="L81" s="61">
        <v>1200</v>
      </c>
      <c r="M81" s="19" t="s">
        <v>31</v>
      </c>
      <c r="N81" s="3" t="s">
        <v>20</v>
      </c>
      <c r="O81" s="36">
        <f t="shared" si="7"/>
        <v>0</v>
      </c>
      <c r="P81" s="4" t="s">
        <v>25</v>
      </c>
      <c r="Q81" s="9" t="s">
        <v>63</v>
      </c>
      <c r="R81" s="62"/>
      <c r="S81" s="49"/>
      <c r="T81" s="15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</row>
    <row r="82" spans="1:251" ht="38.25" customHeight="1">
      <c r="A82" s="132">
        <f t="shared" si="5"/>
        <v>41</v>
      </c>
      <c r="B82" s="13">
        <v>2240</v>
      </c>
      <c r="C82" s="131" t="s">
        <v>273</v>
      </c>
      <c r="D82" s="133" t="s">
        <v>274</v>
      </c>
      <c r="E82" s="55">
        <v>44743</v>
      </c>
      <c r="F82" s="23" t="s">
        <v>277</v>
      </c>
      <c r="G82" s="57">
        <v>2700</v>
      </c>
      <c r="H82" s="57">
        <v>2700</v>
      </c>
      <c r="I82" s="60"/>
      <c r="J82" s="57">
        <f t="shared" si="6"/>
        <v>2700</v>
      </c>
      <c r="K82" s="7" t="s">
        <v>278</v>
      </c>
      <c r="L82" s="61">
        <v>2700</v>
      </c>
      <c r="M82" s="19" t="s">
        <v>31</v>
      </c>
      <c r="N82" s="3" t="s">
        <v>20</v>
      </c>
      <c r="O82" s="36">
        <f t="shared" si="7"/>
        <v>0</v>
      </c>
      <c r="P82" s="4" t="s">
        <v>25</v>
      </c>
      <c r="Q82" s="9" t="s">
        <v>63</v>
      </c>
      <c r="R82" s="62"/>
      <c r="S82" s="49"/>
      <c r="T82" s="15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</row>
    <row r="83" spans="1:251" ht="74.25" customHeight="1">
      <c r="A83" s="132">
        <f t="shared" si="5"/>
        <v>42</v>
      </c>
      <c r="B83" s="13">
        <v>2240</v>
      </c>
      <c r="C83" s="38" t="s">
        <v>82</v>
      </c>
      <c r="D83" s="59">
        <v>36865753</v>
      </c>
      <c r="E83" s="55">
        <v>44746</v>
      </c>
      <c r="F83" s="23" t="s">
        <v>83</v>
      </c>
      <c r="G83" s="57">
        <v>166</v>
      </c>
      <c r="H83" s="157">
        <v>166</v>
      </c>
      <c r="I83" s="60"/>
      <c r="J83" s="57">
        <f t="shared" si="6"/>
        <v>166</v>
      </c>
      <c r="K83" s="30" t="s">
        <v>84</v>
      </c>
      <c r="L83" s="61">
        <v>166</v>
      </c>
      <c r="M83" s="19" t="s">
        <v>31</v>
      </c>
      <c r="N83" s="13" t="s">
        <v>20</v>
      </c>
      <c r="O83" s="36">
        <f t="shared" si="7"/>
        <v>0</v>
      </c>
      <c r="P83" s="13" t="s">
        <v>25</v>
      </c>
      <c r="Q83" s="31" t="s">
        <v>85</v>
      </c>
      <c r="R83" s="62"/>
      <c r="S83" s="49"/>
      <c r="T83" s="15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</row>
    <row r="84" spans="1:251" ht="38.25" customHeight="1">
      <c r="A84" s="132">
        <f t="shared" si="5"/>
        <v>43</v>
      </c>
      <c r="B84" s="13">
        <v>2240</v>
      </c>
      <c r="C84" s="131" t="s">
        <v>273</v>
      </c>
      <c r="D84" s="133" t="s">
        <v>274</v>
      </c>
      <c r="E84" s="55">
        <v>44748</v>
      </c>
      <c r="F84" s="23" t="s">
        <v>279</v>
      </c>
      <c r="G84" s="57">
        <v>5873.56</v>
      </c>
      <c r="H84" s="57">
        <v>5873.56</v>
      </c>
      <c r="I84" s="60"/>
      <c r="J84" s="57">
        <f t="shared" si="6"/>
        <v>5873.56</v>
      </c>
      <c r="K84" s="7" t="s">
        <v>280</v>
      </c>
      <c r="L84" s="61">
        <v>5873.56</v>
      </c>
      <c r="M84" s="19" t="s">
        <v>31</v>
      </c>
      <c r="N84" s="13" t="s">
        <v>20</v>
      </c>
      <c r="O84" s="36">
        <f t="shared" si="7"/>
        <v>0</v>
      </c>
      <c r="P84" s="13" t="s">
        <v>25</v>
      </c>
      <c r="Q84" s="31" t="s">
        <v>281</v>
      </c>
      <c r="R84" s="62"/>
      <c r="S84" s="49"/>
      <c r="T84" s="15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</row>
    <row r="85" spans="1:251" ht="38.25" customHeight="1">
      <c r="A85" s="132">
        <f t="shared" si="5"/>
        <v>44</v>
      </c>
      <c r="B85" s="13">
        <v>2240</v>
      </c>
      <c r="C85" s="131" t="s">
        <v>103</v>
      </c>
      <c r="D85" s="133" t="s">
        <v>289</v>
      </c>
      <c r="E85" s="55">
        <v>44770</v>
      </c>
      <c r="F85" s="23" t="s">
        <v>290</v>
      </c>
      <c r="G85" s="57">
        <v>355.82</v>
      </c>
      <c r="H85" s="57">
        <v>355.82</v>
      </c>
      <c r="I85" s="60"/>
      <c r="J85" s="57">
        <f t="shared" si="6"/>
        <v>355.82</v>
      </c>
      <c r="K85" s="7" t="s">
        <v>291</v>
      </c>
      <c r="L85" s="61">
        <v>355.82</v>
      </c>
      <c r="M85" s="19" t="s">
        <v>31</v>
      </c>
      <c r="N85" s="3" t="s">
        <v>20</v>
      </c>
      <c r="O85" s="36">
        <f t="shared" si="7"/>
        <v>0</v>
      </c>
      <c r="P85" s="4" t="s">
        <v>25</v>
      </c>
      <c r="Q85" s="9" t="s">
        <v>63</v>
      </c>
      <c r="R85" s="62"/>
      <c r="S85" s="49"/>
      <c r="T85" s="15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</row>
    <row r="86" spans="1:251" ht="40.5" customHeight="1">
      <c r="A86" s="159" t="s">
        <v>292</v>
      </c>
      <c r="B86" s="13">
        <v>2240</v>
      </c>
      <c r="C86" s="131" t="s">
        <v>293</v>
      </c>
      <c r="D86" s="133" t="s">
        <v>294</v>
      </c>
      <c r="E86" s="55">
        <v>44771</v>
      </c>
      <c r="F86" s="23" t="s">
        <v>295</v>
      </c>
      <c r="G86" s="144">
        <v>13600</v>
      </c>
      <c r="H86" s="144"/>
      <c r="I86" s="145">
        <v>13600</v>
      </c>
      <c r="J86" s="144">
        <f t="shared" si="6"/>
        <v>13600</v>
      </c>
      <c r="K86" s="7" t="s">
        <v>296</v>
      </c>
      <c r="L86" s="153">
        <v>13600</v>
      </c>
      <c r="M86" s="130" t="s">
        <v>55</v>
      </c>
      <c r="N86" s="3" t="s">
        <v>20</v>
      </c>
      <c r="O86" s="36">
        <f t="shared" si="7"/>
        <v>0</v>
      </c>
      <c r="P86" s="4" t="s">
        <v>25</v>
      </c>
      <c r="Q86" s="9" t="s">
        <v>297</v>
      </c>
      <c r="R86" s="62"/>
      <c r="S86" s="49"/>
      <c r="T86" s="15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</row>
    <row r="87" spans="1:251" ht="33.75" customHeight="1">
      <c r="A87" s="159" t="s">
        <v>298</v>
      </c>
      <c r="B87" s="13">
        <v>2240</v>
      </c>
      <c r="C87" s="131" t="s">
        <v>299</v>
      </c>
      <c r="D87" s="133" t="s">
        <v>300</v>
      </c>
      <c r="E87" s="55">
        <v>44774</v>
      </c>
      <c r="F87" s="23" t="s">
        <v>301</v>
      </c>
      <c r="G87" s="57">
        <v>15816</v>
      </c>
      <c r="H87" s="57">
        <v>15816</v>
      </c>
      <c r="I87" s="60"/>
      <c r="J87" s="57">
        <f t="shared" si="6"/>
        <v>15816</v>
      </c>
      <c r="K87" s="7" t="s">
        <v>302</v>
      </c>
      <c r="L87" s="61">
        <v>15816</v>
      </c>
      <c r="M87" s="19" t="s">
        <v>31</v>
      </c>
      <c r="N87" s="3" t="s">
        <v>20</v>
      </c>
      <c r="O87" s="36">
        <f t="shared" si="7"/>
        <v>0</v>
      </c>
      <c r="P87" s="4" t="s">
        <v>25</v>
      </c>
      <c r="Q87" s="9" t="s">
        <v>303</v>
      </c>
      <c r="R87" s="62"/>
      <c r="S87" s="49"/>
      <c r="T87" s="15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</row>
    <row r="88" spans="1:251" ht="33.75" customHeight="1">
      <c r="A88" s="159" t="s">
        <v>309</v>
      </c>
      <c r="B88" s="13">
        <v>2240</v>
      </c>
      <c r="C88" s="131" t="s">
        <v>310</v>
      </c>
      <c r="D88" s="133" t="s">
        <v>311</v>
      </c>
      <c r="E88" s="55">
        <v>44789</v>
      </c>
      <c r="F88" s="23" t="s">
        <v>312</v>
      </c>
      <c r="G88" s="57">
        <v>3432</v>
      </c>
      <c r="H88" s="57">
        <v>3432</v>
      </c>
      <c r="I88" s="60"/>
      <c r="J88" s="57">
        <f t="shared" si="6"/>
        <v>3432</v>
      </c>
      <c r="K88" s="7" t="s">
        <v>313</v>
      </c>
      <c r="L88" s="61">
        <v>3432</v>
      </c>
      <c r="M88" s="19" t="s">
        <v>31</v>
      </c>
      <c r="N88" s="3" t="s">
        <v>20</v>
      </c>
      <c r="O88" s="36">
        <f t="shared" si="7"/>
        <v>0</v>
      </c>
      <c r="P88" s="4" t="s">
        <v>25</v>
      </c>
      <c r="Q88" s="9" t="s">
        <v>314</v>
      </c>
      <c r="R88" s="62"/>
      <c r="S88" s="49"/>
      <c r="T88" s="15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</row>
    <row r="89" spans="1:251" ht="33.75" customHeight="1">
      <c r="A89" s="159" t="s">
        <v>315</v>
      </c>
      <c r="B89" s="13">
        <v>2240</v>
      </c>
      <c r="C89" s="131" t="s">
        <v>316</v>
      </c>
      <c r="D89" s="133" t="s">
        <v>317</v>
      </c>
      <c r="E89" s="55">
        <v>44795</v>
      </c>
      <c r="F89" s="23" t="s">
        <v>61</v>
      </c>
      <c r="G89" s="57">
        <v>1140</v>
      </c>
      <c r="H89" s="57">
        <v>1140</v>
      </c>
      <c r="I89" s="60"/>
      <c r="J89" s="57">
        <f t="shared" si="6"/>
        <v>1140</v>
      </c>
      <c r="K89" s="7" t="s">
        <v>318</v>
      </c>
      <c r="L89" s="61">
        <v>1140</v>
      </c>
      <c r="M89" s="19" t="s">
        <v>31</v>
      </c>
      <c r="N89" s="3" t="s">
        <v>20</v>
      </c>
      <c r="O89" s="36">
        <f t="shared" si="7"/>
        <v>0</v>
      </c>
      <c r="P89" s="4" t="s">
        <v>25</v>
      </c>
      <c r="Q89" s="9" t="s">
        <v>63</v>
      </c>
      <c r="R89" s="62"/>
      <c r="S89" s="49"/>
      <c r="T89" s="15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</row>
    <row r="90" spans="1:251" ht="48" customHeight="1">
      <c r="A90" s="159" t="s">
        <v>348</v>
      </c>
      <c r="B90" s="13">
        <v>2240</v>
      </c>
      <c r="C90" s="131" t="s">
        <v>349</v>
      </c>
      <c r="D90" s="133" t="s">
        <v>350</v>
      </c>
      <c r="E90" s="55">
        <v>44816</v>
      </c>
      <c r="F90" s="23" t="s">
        <v>351</v>
      </c>
      <c r="G90" s="57">
        <v>16206</v>
      </c>
      <c r="H90" s="57">
        <v>16206</v>
      </c>
      <c r="I90" s="60"/>
      <c r="J90" s="57">
        <f t="shared" si="6"/>
        <v>16206</v>
      </c>
      <c r="K90" s="7" t="s">
        <v>352</v>
      </c>
      <c r="L90" s="61"/>
      <c r="M90" s="19" t="s">
        <v>31</v>
      </c>
      <c r="N90" s="3" t="s">
        <v>20</v>
      </c>
      <c r="O90" s="36">
        <f>J90-L90</f>
        <v>16206</v>
      </c>
      <c r="P90" s="4" t="s">
        <v>25</v>
      </c>
      <c r="Q90" s="9" t="s">
        <v>353</v>
      </c>
      <c r="R90" s="62"/>
      <c r="S90" s="49"/>
      <c r="T90" s="15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</row>
    <row r="91" spans="1:251" ht="29.25" customHeight="1">
      <c r="A91" s="73"/>
      <c r="B91" s="13"/>
      <c r="C91" s="6"/>
      <c r="D91" s="45"/>
      <c r="E91" s="63"/>
      <c r="F91" s="42"/>
      <c r="G91" s="36"/>
      <c r="H91" s="36"/>
      <c r="I91" s="36"/>
      <c r="J91" s="36"/>
      <c r="K91" s="7"/>
      <c r="L91" s="36"/>
      <c r="M91" s="19"/>
      <c r="N91" s="13"/>
      <c r="O91" s="36"/>
      <c r="P91" s="13"/>
      <c r="Q91" s="14"/>
      <c r="R91" s="40"/>
      <c r="S91" s="104" t="s">
        <v>44</v>
      </c>
      <c r="T91" s="105"/>
      <c r="U91" s="126">
        <f>L45+L49+L58+L60+L47+L86</f>
        <v>22556.5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</row>
    <row r="92" spans="1:21" s="48" customFormat="1" ht="20.25">
      <c r="A92" s="193" t="s">
        <v>23</v>
      </c>
      <c r="B92" s="194"/>
      <c r="C92" s="194"/>
      <c r="D92" s="194"/>
      <c r="E92" s="194"/>
      <c r="F92" s="195"/>
      <c r="G92" s="192">
        <f>SUM(G42:G91)</f>
        <v>2530446.4299999997</v>
      </c>
      <c r="H92" s="192">
        <f>SUM(H42:H91)</f>
        <v>2507889.9299999997</v>
      </c>
      <c r="I92" s="192">
        <f>SUM(I42:I91)</f>
        <v>22556.5</v>
      </c>
      <c r="J92" s="192">
        <f>SUM(J42:J91)</f>
        <v>2530446.4299999997</v>
      </c>
      <c r="K92" s="192"/>
      <c r="L92" s="196">
        <f>SUM(L42:L91)</f>
        <v>815688.45</v>
      </c>
      <c r="M92" s="196"/>
      <c r="N92" s="201"/>
      <c r="O92" s="202">
        <f>SUM(O42:O91)</f>
        <v>1714757.9799999997</v>
      </c>
      <c r="P92" s="198"/>
      <c r="Q92" s="199"/>
      <c r="R92" s="200"/>
      <c r="S92" s="106" t="s">
        <v>43</v>
      </c>
      <c r="T92" s="107"/>
      <c r="U92" s="127">
        <f>L92-U91</f>
        <v>793131.95</v>
      </c>
    </row>
    <row r="93" spans="1:18" s="48" customFormat="1" ht="22.5" customHeight="1">
      <c r="A93" s="215" t="s">
        <v>15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R93" s="108"/>
    </row>
    <row r="94" spans="1:251" ht="104.25" customHeight="1">
      <c r="A94" s="47">
        <v>1</v>
      </c>
      <c r="B94" s="224">
        <v>2282</v>
      </c>
      <c r="C94" s="250" t="s">
        <v>139</v>
      </c>
      <c r="D94" s="251" t="s">
        <v>140</v>
      </c>
      <c r="E94" s="252">
        <v>44593</v>
      </c>
      <c r="F94" s="253" t="s">
        <v>141</v>
      </c>
      <c r="G94" s="234">
        <v>780</v>
      </c>
      <c r="H94" s="234">
        <v>780</v>
      </c>
      <c r="I94" s="234"/>
      <c r="J94" s="229">
        <f>H94+I94</f>
        <v>780</v>
      </c>
      <c r="K94" s="254" t="s">
        <v>143</v>
      </c>
      <c r="L94" s="234">
        <v>780</v>
      </c>
      <c r="M94" s="82" t="s">
        <v>31</v>
      </c>
      <c r="N94" s="233" t="s">
        <v>20</v>
      </c>
      <c r="O94" s="234">
        <f>J94-L94</f>
        <v>0</v>
      </c>
      <c r="P94" s="235" t="s">
        <v>25</v>
      </c>
      <c r="Q94" s="255" t="s">
        <v>142</v>
      </c>
      <c r="R94" s="256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</row>
    <row r="95" spans="1:251" ht="120" customHeight="1">
      <c r="A95" s="47">
        <v>2</v>
      </c>
      <c r="B95" s="224">
        <v>2282</v>
      </c>
      <c r="C95" s="250" t="s">
        <v>139</v>
      </c>
      <c r="D95" s="251" t="s">
        <v>140</v>
      </c>
      <c r="E95" s="252">
        <v>44593</v>
      </c>
      <c r="F95" s="253" t="s">
        <v>153</v>
      </c>
      <c r="G95" s="234">
        <v>1560</v>
      </c>
      <c r="H95" s="234">
        <v>1560</v>
      </c>
      <c r="I95" s="234"/>
      <c r="J95" s="229">
        <f>H95+I95</f>
        <v>1560</v>
      </c>
      <c r="K95" s="254" t="s">
        <v>159</v>
      </c>
      <c r="L95" s="234">
        <v>1560</v>
      </c>
      <c r="M95" s="82" t="s">
        <v>31</v>
      </c>
      <c r="N95" s="233" t="s">
        <v>20</v>
      </c>
      <c r="O95" s="234">
        <f>J95-L95</f>
        <v>0</v>
      </c>
      <c r="P95" s="235" t="s">
        <v>25</v>
      </c>
      <c r="Q95" s="255" t="s">
        <v>142</v>
      </c>
      <c r="R95" s="256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</row>
    <row r="96" spans="1:251" ht="100.5" customHeight="1">
      <c r="A96" s="47">
        <v>3</v>
      </c>
      <c r="B96" s="224">
        <v>2282</v>
      </c>
      <c r="C96" s="250" t="s">
        <v>139</v>
      </c>
      <c r="D96" s="251" t="s">
        <v>140</v>
      </c>
      <c r="E96" s="239">
        <v>44763</v>
      </c>
      <c r="F96" s="257" t="s">
        <v>319</v>
      </c>
      <c r="G96" s="234">
        <v>1660</v>
      </c>
      <c r="H96" s="234">
        <v>1660</v>
      </c>
      <c r="I96" s="234"/>
      <c r="J96" s="229">
        <f>H96+I96</f>
        <v>1660</v>
      </c>
      <c r="K96" s="254" t="s">
        <v>320</v>
      </c>
      <c r="L96" s="234">
        <v>1660</v>
      </c>
      <c r="M96" s="82" t="s">
        <v>31</v>
      </c>
      <c r="N96" s="233" t="s">
        <v>20</v>
      </c>
      <c r="O96" s="234">
        <f>J96-L96</f>
        <v>0</v>
      </c>
      <c r="P96" s="235" t="s">
        <v>25</v>
      </c>
      <c r="Q96" s="255" t="s">
        <v>142</v>
      </c>
      <c r="R96" s="256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</row>
    <row r="97" spans="1:251" ht="23.25" customHeight="1">
      <c r="A97" s="47">
        <v>4</v>
      </c>
      <c r="B97" s="13">
        <v>2282</v>
      </c>
      <c r="C97" s="88"/>
      <c r="D97" s="45"/>
      <c r="E97" s="121"/>
      <c r="F97" s="46"/>
      <c r="G97" s="36"/>
      <c r="H97" s="36"/>
      <c r="I97" s="36"/>
      <c r="J97" s="57"/>
      <c r="K97" s="1"/>
      <c r="L97" s="36"/>
      <c r="M97" s="19"/>
      <c r="N97" s="13"/>
      <c r="O97" s="36"/>
      <c r="P97" s="13"/>
      <c r="Q97" s="9"/>
      <c r="R97" s="109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</row>
    <row r="98" spans="1:251" ht="23.25" customHeight="1">
      <c r="A98" s="47">
        <v>5</v>
      </c>
      <c r="B98" s="13">
        <v>2282</v>
      </c>
      <c r="C98" s="88"/>
      <c r="D98" s="45"/>
      <c r="E98" s="121"/>
      <c r="F98" s="46"/>
      <c r="G98" s="36"/>
      <c r="H98" s="36"/>
      <c r="I98" s="36"/>
      <c r="J98" s="60"/>
      <c r="K98" s="1"/>
      <c r="L98" s="36"/>
      <c r="M98" s="19"/>
      <c r="N98" s="13"/>
      <c r="O98" s="36"/>
      <c r="P98" s="13"/>
      <c r="Q98" s="9"/>
      <c r="R98" s="109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</row>
    <row r="99" spans="1:18" ht="18.75">
      <c r="A99" s="193" t="s">
        <v>11</v>
      </c>
      <c r="B99" s="194"/>
      <c r="C99" s="194"/>
      <c r="D99" s="194"/>
      <c r="E99" s="194"/>
      <c r="F99" s="195"/>
      <c r="G99" s="192">
        <f>SUM(G94:G98)</f>
        <v>4000</v>
      </c>
      <c r="H99" s="192">
        <f>SUM(H94:H98)</f>
        <v>4000</v>
      </c>
      <c r="I99" s="192">
        <f>SUM(I94:I98)</f>
        <v>0</v>
      </c>
      <c r="J99" s="192">
        <f>SUM(J94:J98)</f>
        <v>4000</v>
      </c>
      <c r="K99" s="192"/>
      <c r="L99" s="196">
        <f>SUM(L94:L98)</f>
        <v>4000</v>
      </c>
      <c r="M99" s="197"/>
      <c r="N99" s="198"/>
      <c r="O99" s="197">
        <f>SUM(O94:O98)</f>
        <v>0</v>
      </c>
      <c r="P99" s="198"/>
      <c r="Q99" s="199"/>
      <c r="R99" s="200"/>
    </row>
    <row r="100" spans="1:18" s="48" customFormat="1" ht="24" customHeight="1">
      <c r="A100" s="213" t="s">
        <v>33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108"/>
    </row>
    <row r="101" spans="1:18" ht="27" customHeight="1">
      <c r="A101" s="47">
        <v>1</v>
      </c>
      <c r="B101" s="13">
        <v>2800</v>
      </c>
      <c r="C101" s="51"/>
      <c r="D101" s="24"/>
      <c r="E101" s="110"/>
      <c r="F101" s="59"/>
      <c r="G101" s="36"/>
      <c r="H101" s="36"/>
      <c r="I101" s="36"/>
      <c r="J101" s="57"/>
      <c r="K101" s="6"/>
      <c r="L101" s="36"/>
      <c r="M101" s="19"/>
      <c r="N101" s="13"/>
      <c r="O101" s="36">
        <f>G101-L101</f>
        <v>0</v>
      </c>
      <c r="P101" s="13" t="s">
        <v>25</v>
      </c>
      <c r="Q101" s="122" t="s">
        <v>46</v>
      </c>
      <c r="R101" s="71"/>
    </row>
    <row r="102" spans="1:18" ht="22.5" customHeight="1">
      <c r="A102" s="167" t="s">
        <v>22</v>
      </c>
      <c r="B102" s="168"/>
      <c r="C102" s="168"/>
      <c r="D102" s="168"/>
      <c r="E102" s="168"/>
      <c r="F102" s="169"/>
      <c r="G102" s="111">
        <f>SUM(G101:G101)</f>
        <v>0</v>
      </c>
      <c r="H102" s="111">
        <f>SUM(H101:H101)</f>
        <v>0</v>
      </c>
      <c r="I102" s="111">
        <f>SUM(I101:I101)</f>
        <v>0</v>
      </c>
      <c r="J102" s="111">
        <f>SUM(J101:J101)</f>
        <v>0</v>
      </c>
      <c r="K102" s="111"/>
      <c r="L102" s="111">
        <f>SUM(L101:L101)</f>
        <v>0</v>
      </c>
      <c r="M102" s="111"/>
      <c r="N102" s="26"/>
      <c r="O102" s="111">
        <f>SUM(O101:O101)</f>
        <v>0</v>
      </c>
      <c r="P102" s="26"/>
      <c r="Q102" s="9"/>
      <c r="R102" s="71"/>
    </row>
    <row r="103" spans="1:18" s="48" customFormat="1" ht="20.25">
      <c r="A103" s="213" t="s">
        <v>32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108"/>
    </row>
    <row r="104" spans="1:251" ht="15.75" customHeight="1">
      <c r="A104" s="47"/>
      <c r="B104" s="13"/>
      <c r="C104" s="24"/>
      <c r="D104" s="24"/>
      <c r="E104" s="63"/>
      <c r="F104" s="112"/>
      <c r="G104" s="36"/>
      <c r="H104" s="36"/>
      <c r="I104" s="36"/>
      <c r="J104" s="57"/>
      <c r="K104" s="1"/>
      <c r="L104" s="36"/>
      <c r="M104" s="20"/>
      <c r="N104" s="4"/>
      <c r="O104" s="66"/>
      <c r="P104" s="4"/>
      <c r="Q104" s="25"/>
      <c r="R104" s="109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</row>
    <row r="105" spans="1:18" s="48" customFormat="1" ht="23.25">
      <c r="A105" s="164" t="s">
        <v>35</v>
      </c>
      <c r="B105" s="165"/>
      <c r="C105" s="165"/>
      <c r="D105" s="165"/>
      <c r="E105" s="165"/>
      <c r="F105" s="166"/>
      <c r="G105" s="111">
        <f>SUM(G104:G104)</f>
        <v>0</v>
      </c>
      <c r="H105" s="111">
        <f>SUM(H104:H104)</f>
        <v>0</v>
      </c>
      <c r="I105" s="111">
        <f>SUM(I104:I104)</f>
        <v>0</v>
      </c>
      <c r="J105" s="111">
        <f>SUM(J104:J104)</f>
        <v>0</v>
      </c>
      <c r="K105" s="111"/>
      <c r="L105" s="111">
        <f>SUM(L104:L104)</f>
        <v>0</v>
      </c>
      <c r="M105" s="111"/>
      <c r="N105" s="26"/>
      <c r="O105" s="111">
        <f>SUM(O104:O104)</f>
        <v>0</v>
      </c>
      <c r="P105" s="26"/>
      <c r="Q105" s="9"/>
      <c r="R105" s="71"/>
    </row>
    <row r="106" spans="1:18" s="48" customFormat="1" ht="20.25">
      <c r="A106" s="218" t="s">
        <v>34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20"/>
    </row>
    <row r="107" spans="1:18" s="48" customFormat="1" ht="45.75" customHeight="1">
      <c r="A107" s="47">
        <v>1</v>
      </c>
      <c r="B107" s="13">
        <v>2271</v>
      </c>
      <c r="C107" s="138" t="s">
        <v>110</v>
      </c>
      <c r="D107" s="68" t="s">
        <v>111</v>
      </c>
      <c r="E107" s="139">
        <v>44579</v>
      </c>
      <c r="F107" s="68" t="s">
        <v>112</v>
      </c>
      <c r="G107" s="66">
        <v>312146.26</v>
      </c>
      <c r="H107" s="66"/>
      <c r="I107" s="66">
        <v>312146.26</v>
      </c>
      <c r="J107" s="66">
        <f>H107+I107</f>
        <v>312146.26</v>
      </c>
      <c r="K107" s="70" t="s">
        <v>113</v>
      </c>
      <c r="L107" s="36">
        <f>92799.46+12705.74+46480.94+53789.64</f>
        <v>205775.78000000003</v>
      </c>
      <c r="M107" s="130" t="s">
        <v>55</v>
      </c>
      <c r="N107" s="140" t="s">
        <v>114</v>
      </c>
      <c r="O107" s="69">
        <f>J107-L107</f>
        <v>106370.47999999998</v>
      </c>
      <c r="P107" s="141" t="s">
        <v>356</v>
      </c>
      <c r="Q107" s="25" t="s">
        <v>115</v>
      </c>
      <c r="R107" s="71"/>
    </row>
    <row r="108" spans="1:18" s="48" customFormat="1" ht="23.25">
      <c r="A108" s="164" t="s">
        <v>35</v>
      </c>
      <c r="B108" s="165"/>
      <c r="C108" s="165"/>
      <c r="D108" s="165"/>
      <c r="E108" s="165"/>
      <c r="F108" s="166"/>
      <c r="G108" s="113">
        <f>SUM(G107:G107)</f>
        <v>312146.26</v>
      </c>
      <c r="H108" s="113">
        <f>SUM(H107)</f>
        <v>0</v>
      </c>
      <c r="I108" s="111">
        <f>SUM(I107:I107)</f>
        <v>312146.26</v>
      </c>
      <c r="J108" s="113">
        <f>SUM(J107:J107)</f>
        <v>312146.26</v>
      </c>
      <c r="K108" s="113"/>
      <c r="L108" s="113">
        <f>SUM(L107:L107)</f>
        <v>205775.78000000003</v>
      </c>
      <c r="M108" s="113"/>
      <c r="N108" s="32"/>
      <c r="O108" s="113">
        <f>SUM(O107:O107)</f>
        <v>106370.47999999998</v>
      </c>
      <c r="P108" s="32"/>
      <c r="Q108" s="11"/>
      <c r="R108" s="71"/>
    </row>
    <row r="109" spans="1:18" s="48" customFormat="1" ht="20.25">
      <c r="A109" s="216" t="s">
        <v>36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</row>
    <row r="110" spans="1:18" s="48" customFormat="1" ht="62.25" customHeight="1">
      <c r="A110" s="224">
        <v>1</v>
      </c>
      <c r="B110" s="224">
        <v>2272</v>
      </c>
      <c r="C110" s="237" t="s">
        <v>164</v>
      </c>
      <c r="D110" s="238" t="s">
        <v>165</v>
      </c>
      <c r="E110" s="239">
        <v>44606</v>
      </c>
      <c r="F110" s="240" t="s">
        <v>166</v>
      </c>
      <c r="G110" s="241">
        <v>1517.04</v>
      </c>
      <c r="H110" s="241"/>
      <c r="I110" s="242">
        <v>1517.04</v>
      </c>
      <c r="J110" s="243">
        <f>H110+I110</f>
        <v>1517.04</v>
      </c>
      <c r="K110" s="150" t="s">
        <v>167</v>
      </c>
      <c r="L110" s="244">
        <f>31.36+79.56+79.55+77.78+77.78+77.78+77.78+122.13+90.77</f>
        <v>714.4899999999999</v>
      </c>
      <c r="M110" s="245" t="s">
        <v>55</v>
      </c>
      <c r="N110" s="246" t="s">
        <v>114</v>
      </c>
      <c r="O110" s="247">
        <f>J110-L110</f>
        <v>802.5500000000001</v>
      </c>
      <c r="P110" s="248" t="s">
        <v>356</v>
      </c>
      <c r="Q110" s="25" t="s">
        <v>168</v>
      </c>
      <c r="R110" s="249"/>
    </row>
    <row r="111" spans="1:18" s="48" customFormat="1" ht="76.5" customHeight="1">
      <c r="A111" s="224">
        <v>2</v>
      </c>
      <c r="B111" s="224">
        <v>2272</v>
      </c>
      <c r="C111" s="237" t="s">
        <v>164</v>
      </c>
      <c r="D111" s="238" t="s">
        <v>165</v>
      </c>
      <c r="E111" s="239">
        <v>44606</v>
      </c>
      <c r="F111" s="240" t="s">
        <v>169</v>
      </c>
      <c r="G111" s="241">
        <v>14273.32</v>
      </c>
      <c r="H111" s="241"/>
      <c r="I111" s="242">
        <v>14273.32</v>
      </c>
      <c r="J111" s="243">
        <f>H111+I111</f>
        <v>14273.32</v>
      </c>
      <c r="K111" s="150" t="s">
        <v>170</v>
      </c>
      <c r="L111" s="244">
        <f>178.42+561.12+529.76+470.4+438.98+501.7+564.41+533.05+627.12</f>
        <v>4404.959999999999</v>
      </c>
      <c r="M111" s="245" t="s">
        <v>55</v>
      </c>
      <c r="N111" s="246" t="s">
        <v>114</v>
      </c>
      <c r="O111" s="247">
        <f>J111-L111</f>
        <v>9868.36</v>
      </c>
      <c r="P111" s="248" t="s">
        <v>356</v>
      </c>
      <c r="Q111" s="25" t="s">
        <v>168</v>
      </c>
      <c r="R111" s="249"/>
    </row>
    <row r="112" spans="1:18" s="48" customFormat="1" ht="20.25">
      <c r="A112" s="170" t="s">
        <v>37</v>
      </c>
      <c r="B112" s="171"/>
      <c r="C112" s="171"/>
      <c r="D112" s="171"/>
      <c r="E112" s="171"/>
      <c r="F112" s="172"/>
      <c r="G112" s="113">
        <f>SUM(G110:G111)</f>
        <v>15790.36</v>
      </c>
      <c r="H112" s="113">
        <f>SUM(H110)</f>
        <v>0</v>
      </c>
      <c r="I112" s="113"/>
      <c r="J112" s="113">
        <f>SUM(J110:J111)</f>
        <v>15790.36</v>
      </c>
      <c r="K112" s="113"/>
      <c r="L112" s="113">
        <f>SUM(L110:L111)</f>
        <v>5119.449999999999</v>
      </c>
      <c r="M112" s="113"/>
      <c r="N112" s="32"/>
      <c r="O112" s="113">
        <f>SUM(O110:O111)</f>
        <v>10670.91</v>
      </c>
      <c r="P112" s="32"/>
      <c r="Q112" s="11"/>
      <c r="R112" s="71"/>
    </row>
    <row r="113" spans="1:18" s="48" customFormat="1" ht="20.25">
      <c r="A113" s="216" t="s">
        <v>38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</row>
    <row r="114" spans="1:18" s="48" customFormat="1" ht="45" customHeight="1">
      <c r="A114" s="13">
        <v>1</v>
      </c>
      <c r="B114" s="13">
        <v>2273</v>
      </c>
      <c r="C114" s="51" t="s">
        <v>103</v>
      </c>
      <c r="D114" s="24">
        <v>31793056</v>
      </c>
      <c r="E114" s="46" t="s">
        <v>108</v>
      </c>
      <c r="F114" s="44" t="s">
        <v>106</v>
      </c>
      <c r="G114" s="36">
        <v>26558.4</v>
      </c>
      <c r="H114" s="36"/>
      <c r="I114" s="36">
        <v>26558.4</v>
      </c>
      <c r="J114" s="36">
        <f>H114+I114</f>
        <v>26558.4</v>
      </c>
      <c r="K114" s="76" t="s">
        <v>104</v>
      </c>
      <c r="L114" s="36">
        <f>2618.82+2215.79+2215.79+2201.42+2201.42+2201.42+2201.42+2158.31</f>
        <v>18014.39</v>
      </c>
      <c r="M114" s="130" t="s">
        <v>55</v>
      </c>
      <c r="N114" s="13" t="s">
        <v>26</v>
      </c>
      <c r="O114" s="66">
        <f>J114-L114</f>
        <v>8544.010000000002</v>
      </c>
      <c r="P114" s="4" t="s">
        <v>357</v>
      </c>
      <c r="Q114" s="14" t="s">
        <v>105</v>
      </c>
      <c r="R114" s="77"/>
    </row>
    <row r="115" spans="1:18" s="48" customFormat="1" ht="43.5" customHeight="1">
      <c r="A115" s="13">
        <v>2</v>
      </c>
      <c r="B115" s="13">
        <v>2273</v>
      </c>
      <c r="C115" s="51" t="s">
        <v>107</v>
      </c>
      <c r="D115" s="136">
        <v>23359034</v>
      </c>
      <c r="E115" s="137">
        <v>44580</v>
      </c>
      <c r="F115" s="44" t="s">
        <v>109</v>
      </c>
      <c r="G115" s="36">
        <v>3445.2</v>
      </c>
      <c r="H115" s="36"/>
      <c r="I115" s="36">
        <v>3445.2</v>
      </c>
      <c r="J115" s="36">
        <f>H115+I115</f>
        <v>3445.2</v>
      </c>
      <c r="K115" s="76" t="s">
        <v>104</v>
      </c>
      <c r="L115" s="36">
        <f>226.92+139.86+226.92+226.92+226.92+226.92+226.92+226.92</f>
        <v>1728.3000000000002</v>
      </c>
      <c r="M115" s="130" t="s">
        <v>55</v>
      </c>
      <c r="N115" s="13" t="s">
        <v>26</v>
      </c>
      <c r="O115" s="66">
        <f>J115-L115</f>
        <v>1716.8999999999996</v>
      </c>
      <c r="P115" s="4" t="s">
        <v>357</v>
      </c>
      <c r="Q115" s="14" t="s">
        <v>105</v>
      </c>
      <c r="R115" s="77"/>
    </row>
    <row r="116" spans="1:18" s="48" customFormat="1" ht="31.5" customHeight="1">
      <c r="A116" s="13">
        <v>3</v>
      </c>
      <c r="B116" s="13">
        <v>2273</v>
      </c>
      <c r="C116" s="147" t="s">
        <v>131</v>
      </c>
      <c r="D116" s="136">
        <v>42082379</v>
      </c>
      <c r="E116" s="148">
        <v>44592</v>
      </c>
      <c r="F116" s="89" t="s">
        <v>132</v>
      </c>
      <c r="G116" s="36">
        <v>141965.03</v>
      </c>
      <c r="H116" s="36"/>
      <c r="I116" s="36">
        <v>141965.03</v>
      </c>
      <c r="J116" s="36">
        <f>H116+I116</f>
        <v>141965.03</v>
      </c>
      <c r="K116" s="39" t="s">
        <v>133</v>
      </c>
      <c r="L116" s="36">
        <f>21804.91+279.16+0.01+15697.55+11801.22+11707.7+11707.7+11707.7+11707.7</f>
        <v>96413.65</v>
      </c>
      <c r="M116" s="130" t="s">
        <v>55</v>
      </c>
      <c r="N116" s="13" t="s">
        <v>26</v>
      </c>
      <c r="O116" s="66">
        <f>J116-L116</f>
        <v>45551.380000000005</v>
      </c>
      <c r="P116" s="4" t="s">
        <v>357</v>
      </c>
      <c r="Q116" s="14" t="s">
        <v>134</v>
      </c>
      <c r="R116" s="77"/>
    </row>
    <row r="117" spans="1:18" s="48" customFormat="1" ht="23.25" customHeight="1">
      <c r="A117" s="13">
        <v>4</v>
      </c>
      <c r="B117" s="13">
        <v>2273</v>
      </c>
      <c r="C117" s="51"/>
      <c r="D117" s="24"/>
      <c r="E117" s="114"/>
      <c r="F117" s="75"/>
      <c r="G117" s="36"/>
      <c r="H117" s="36"/>
      <c r="I117" s="36"/>
      <c r="J117" s="36"/>
      <c r="K117" s="76"/>
      <c r="L117" s="36"/>
      <c r="M117" s="20"/>
      <c r="N117" s="13"/>
      <c r="O117" s="66"/>
      <c r="P117" s="4"/>
      <c r="Q117" s="14"/>
      <c r="R117" s="77"/>
    </row>
    <row r="118" spans="1:18" s="48" customFormat="1" ht="20.25">
      <c r="A118" s="170" t="s">
        <v>35</v>
      </c>
      <c r="B118" s="171"/>
      <c r="C118" s="171"/>
      <c r="D118" s="171"/>
      <c r="E118" s="171"/>
      <c r="F118" s="172"/>
      <c r="G118" s="113">
        <f>SUM(G114:G117)</f>
        <v>171968.63</v>
      </c>
      <c r="H118" s="113">
        <f>SUM(H114:H117)</f>
        <v>0</v>
      </c>
      <c r="I118" s="113"/>
      <c r="J118" s="113">
        <f>SUM(J114:J117)</f>
        <v>171968.63</v>
      </c>
      <c r="K118" s="113"/>
      <c r="L118" s="113">
        <f>SUM(L114:L117)</f>
        <v>116156.34</v>
      </c>
      <c r="M118" s="113"/>
      <c r="N118" s="32"/>
      <c r="O118" s="113">
        <f>SUM(O114:O117)</f>
        <v>55812.29000000001</v>
      </c>
      <c r="P118" s="32"/>
      <c r="Q118" s="11"/>
      <c r="R118" s="71"/>
    </row>
    <row r="119" spans="1:18" s="48" customFormat="1" ht="20.25">
      <c r="A119" s="216" t="s">
        <v>39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</row>
    <row r="120" spans="1:18" s="48" customFormat="1" ht="17.25" customHeight="1">
      <c r="A120" s="13">
        <v>1</v>
      </c>
      <c r="B120" s="13">
        <v>2730</v>
      </c>
      <c r="C120" s="6"/>
      <c r="D120" s="59"/>
      <c r="E120" s="63"/>
      <c r="F120" s="45"/>
      <c r="G120" s="66"/>
      <c r="H120" s="66"/>
      <c r="I120" s="115"/>
      <c r="J120" s="66"/>
      <c r="K120" s="39"/>
      <c r="L120" s="36"/>
      <c r="M120" s="36"/>
      <c r="N120" s="13"/>
      <c r="O120" s="66"/>
      <c r="P120" s="13"/>
      <c r="Q120" s="11"/>
      <c r="R120" s="71"/>
    </row>
    <row r="121" spans="1:251" ht="17.25" customHeight="1">
      <c r="A121" s="13">
        <v>2</v>
      </c>
      <c r="B121" s="13">
        <v>2730</v>
      </c>
      <c r="C121" s="6"/>
      <c r="D121" s="59"/>
      <c r="E121" s="63"/>
      <c r="F121" s="45"/>
      <c r="G121" s="66"/>
      <c r="H121" s="66"/>
      <c r="I121" s="115"/>
      <c r="J121" s="66"/>
      <c r="K121" s="34"/>
      <c r="L121" s="36"/>
      <c r="M121" s="36"/>
      <c r="N121" s="13"/>
      <c r="O121" s="66"/>
      <c r="P121" s="13"/>
      <c r="Q121" s="11"/>
      <c r="R121" s="116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</row>
    <row r="122" spans="1:18" s="48" customFormat="1" ht="20.25">
      <c r="A122" s="170" t="s">
        <v>40</v>
      </c>
      <c r="B122" s="171"/>
      <c r="C122" s="171"/>
      <c r="D122" s="171"/>
      <c r="E122" s="171"/>
      <c r="F122" s="172"/>
      <c r="G122" s="113">
        <f>SUM(G119:G121)</f>
        <v>0</v>
      </c>
      <c r="H122" s="113">
        <f>SUM(H119:H121)</f>
        <v>0</v>
      </c>
      <c r="I122" s="113"/>
      <c r="J122" s="113">
        <f>SUM(J119:J121)</f>
        <v>0</v>
      </c>
      <c r="K122" s="113"/>
      <c r="L122" s="113">
        <f>L120+L121</f>
        <v>0</v>
      </c>
      <c r="M122" s="113"/>
      <c r="N122" s="32"/>
      <c r="O122" s="113">
        <f>SUM(O121)</f>
        <v>0</v>
      </c>
      <c r="P122" s="32"/>
      <c r="Q122" s="11"/>
      <c r="R122" s="71"/>
    </row>
    <row r="123" spans="1:18" s="48" customFormat="1" ht="20.25">
      <c r="A123" s="213" t="s">
        <v>41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71"/>
    </row>
    <row r="124" spans="1:18" s="48" customFormat="1" ht="20.25">
      <c r="A124" s="13">
        <v>1</v>
      </c>
      <c r="B124" s="13">
        <v>3110</v>
      </c>
      <c r="C124" s="38"/>
      <c r="D124" s="45"/>
      <c r="E124" s="63"/>
      <c r="F124" s="41"/>
      <c r="G124" s="57"/>
      <c r="H124" s="57"/>
      <c r="I124" s="60"/>
      <c r="J124" s="57"/>
      <c r="K124" s="1"/>
      <c r="L124" s="36"/>
      <c r="M124" s="36"/>
      <c r="N124" s="13"/>
      <c r="O124" s="36"/>
      <c r="P124" s="13"/>
      <c r="Q124" s="31"/>
      <c r="R124" s="83"/>
    </row>
    <row r="125" spans="1:18" s="48" customFormat="1" ht="20.25">
      <c r="A125" s="13">
        <v>2</v>
      </c>
      <c r="B125" s="13">
        <v>3110</v>
      </c>
      <c r="C125" s="38"/>
      <c r="D125" s="45"/>
      <c r="E125" s="63"/>
      <c r="F125" s="41"/>
      <c r="G125" s="57"/>
      <c r="H125" s="57"/>
      <c r="I125" s="60"/>
      <c r="J125" s="57"/>
      <c r="K125" s="1"/>
      <c r="L125" s="36"/>
      <c r="M125" s="36"/>
      <c r="N125" s="13"/>
      <c r="O125" s="36"/>
      <c r="P125" s="13"/>
      <c r="Q125" s="25"/>
      <c r="R125" s="83"/>
    </row>
    <row r="126" spans="1:18" s="48" customFormat="1" ht="21" thickBot="1">
      <c r="A126" s="182" t="s">
        <v>22</v>
      </c>
      <c r="B126" s="183"/>
      <c r="C126" s="183"/>
      <c r="D126" s="183"/>
      <c r="E126" s="183"/>
      <c r="F126" s="184"/>
      <c r="G126" s="113">
        <f>SUM(G124:G125)</f>
        <v>0</v>
      </c>
      <c r="H126" s="113">
        <f>SUM(H124:H125)</f>
        <v>0</v>
      </c>
      <c r="I126" s="113"/>
      <c r="J126" s="113">
        <f>SUM(J124:J125)</f>
        <v>0</v>
      </c>
      <c r="K126" s="113"/>
      <c r="L126" s="113">
        <f>SUM(L124:L125)</f>
        <v>0</v>
      </c>
      <c r="M126" s="113"/>
      <c r="N126" s="32"/>
      <c r="O126" s="113">
        <f>SUM(O124:O125)</f>
        <v>0</v>
      </c>
      <c r="P126" s="32"/>
      <c r="Q126" s="11"/>
      <c r="R126" s="185"/>
    </row>
    <row r="127" spans="1:18" ht="20.25" thickBot="1">
      <c r="A127" s="186" t="s">
        <v>12</v>
      </c>
      <c r="B127" s="187"/>
      <c r="C127" s="187"/>
      <c r="D127" s="187"/>
      <c r="E127" s="187"/>
      <c r="F127" s="187"/>
      <c r="G127" s="188">
        <f>G21+G38+G40+G92+G99+G102+G105+G108+G112+G118+G122+G126</f>
        <v>3907347.9299999992</v>
      </c>
      <c r="H127" s="188">
        <f>H21+H38+H40+H92+H99+H102+H105+H108+H112+H118+H122+H126</f>
        <v>3384886.1799999997</v>
      </c>
      <c r="I127" s="188">
        <f>I21+I38+I40+I92+I99+I102+I105+I108+I112+I118+I122+I126</f>
        <v>334702.76</v>
      </c>
      <c r="J127" s="188">
        <f>J105+J102+J99+J92+J40+J38+J21+J108+J112+J118+J122+J126</f>
        <v>3907347.9299999992</v>
      </c>
      <c r="K127" s="189"/>
      <c r="L127" s="188">
        <f>L21+L38+L40+L92+L99+L102+L105+L108+L112+L118+L122+L126</f>
        <v>1865590.9600000002</v>
      </c>
      <c r="M127" s="188"/>
      <c r="N127" s="189"/>
      <c r="O127" s="188">
        <f>O21+O38+O40+O92+O99+O102+O105+O108+O112+O118+O122+O126</f>
        <v>2041756.9699999997</v>
      </c>
      <c r="P127" s="189"/>
      <c r="Q127" s="190"/>
      <c r="R127" s="191"/>
    </row>
    <row r="130" spans="5:12" ht="23.25">
      <c r="E130" s="222" t="s">
        <v>358</v>
      </c>
      <c r="F130" s="222"/>
      <c r="G130" s="222"/>
      <c r="H130" s="222"/>
      <c r="I130" s="222"/>
      <c r="J130" s="222" t="s">
        <v>359</v>
      </c>
      <c r="K130" s="222"/>
      <c r="L130" s="119"/>
    </row>
    <row r="131" spans="5:11" ht="23.25">
      <c r="E131" s="222"/>
      <c r="F131" s="222"/>
      <c r="G131" s="222"/>
      <c r="H131" s="222"/>
      <c r="I131" s="222"/>
      <c r="J131" s="222"/>
      <c r="K131" s="222"/>
    </row>
    <row r="132" spans="5:11" ht="23.25">
      <c r="E132" s="222"/>
      <c r="F132" s="222"/>
      <c r="G132" s="222"/>
      <c r="H132" s="222"/>
      <c r="I132" s="222"/>
      <c r="J132" s="222"/>
      <c r="K132" s="222"/>
    </row>
    <row r="133" spans="5:11" ht="23.25">
      <c r="E133" s="222" t="s">
        <v>360</v>
      </c>
      <c r="F133" s="222"/>
      <c r="G133" s="222"/>
      <c r="H133" s="222"/>
      <c r="I133" s="222"/>
      <c r="J133" s="222" t="s">
        <v>361</v>
      </c>
      <c r="K133" s="222"/>
    </row>
  </sheetData>
  <sheetProtection/>
  <mergeCells count="26">
    <mergeCell ref="A123:Q123"/>
    <mergeCell ref="A126:F126"/>
    <mergeCell ref="A127:F127"/>
    <mergeCell ref="A113:R113"/>
    <mergeCell ref="A118:F118"/>
    <mergeCell ref="A119:R119"/>
    <mergeCell ref="A122:F122"/>
    <mergeCell ref="A106:R106"/>
    <mergeCell ref="A108:F108"/>
    <mergeCell ref="A109:R109"/>
    <mergeCell ref="A112:F112"/>
    <mergeCell ref="A100:Q100"/>
    <mergeCell ref="A102:F102"/>
    <mergeCell ref="A103:Q103"/>
    <mergeCell ref="A105:F105"/>
    <mergeCell ref="A41:Q41"/>
    <mergeCell ref="A92:F92"/>
    <mergeCell ref="A93:Q93"/>
    <mergeCell ref="A99:F99"/>
    <mergeCell ref="A22:Q22"/>
    <mergeCell ref="A38:F38"/>
    <mergeCell ref="A40:F40"/>
    <mergeCell ref="A1:Q1"/>
    <mergeCell ref="A2:Q2"/>
    <mergeCell ref="A7:Q7"/>
    <mergeCell ref="A21:F21"/>
  </mergeCells>
  <printOptions/>
  <pageMargins left="0.2" right="0.21" top="0.28" bottom="0.29" header="0.2" footer="0.2"/>
  <pageSetup horizontalDpi="600" verticalDpi="600" orientation="landscape" paperSize="9" scale="54" r:id="rId1"/>
  <rowBreaks count="2" manualBreakCount="2">
    <brk id="74" max="255" man="1"/>
    <brk id="95" max="255" man="1"/>
  </rowBreaks>
  <colBreaks count="1" manualBreakCount="1">
    <brk id="18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2022-11-11T07:53:14Z</cp:lastPrinted>
  <dcterms:created xsi:type="dcterms:W3CDTF">2010-10-01T09:24:44Z</dcterms:created>
  <dcterms:modified xsi:type="dcterms:W3CDTF">2022-11-11T07:55:25Z</dcterms:modified>
  <cp:category/>
  <cp:version/>
  <cp:contentType/>
  <cp:contentStatus/>
</cp:coreProperties>
</file>