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User\Desktop\"/>
    </mc:Choice>
  </mc:AlternateContent>
  <bookViews>
    <workbookView xWindow="0" yWindow="0" windowWidth="21570" windowHeight="8085"/>
  </bookViews>
  <sheets>
    <sheet name="Sheet" sheetId="1" r:id="rId1"/>
  </sheets>
  <definedNames>
    <definedName name="_xlnm._FilterDatabase" localSheetId="0" hidden="1">Sheet!$A$1:$J$296</definedName>
  </definedNames>
  <calcPr calcId="162913"/>
</workbook>
</file>

<file path=xl/calcChain.xml><?xml version="1.0" encoding="utf-8"?>
<calcChain xmlns="http://schemas.openxmlformats.org/spreadsheetml/2006/main">
  <c r="A296" i="1" l="1"/>
  <c r="A295" i="1"/>
  <c r="A294" i="1"/>
  <c r="A293" i="1"/>
  <c r="A292" i="1"/>
  <c r="A291" i="1"/>
  <c r="A290" i="1"/>
  <c r="A289" i="1"/>
  <c r="A288" i="1"/>
  <c r="A287" i="1"/>
  <c r="A286" i="1"/>
  <c r="A285" i="1"/>
  <c r="A284" i="1"/>
  <c r="A283" i="1"/>
  <c r="A282" i="1"/>
  <c r="A281" i="1"/>
  <c r="A280" i="1"/>
  <c r="A279" i="1"/>
  <c r="A278" i="1"/>
  <c r="A277" i="1"/>
  <c r="A276" i="1"/>
  <c r="A275" i="1"/>
  <c r="A274" i="1"/>
  <c r="A273" i="1"/>
  <c r="A272" i="1"/>
  <c r="A271" i="1"/>
  <c r="A270" i="1"/>
  <c r="A269" i="1"/>
  <c r="A268" i="1"/>
  <c r="A267" i="1"/>
  <c r="A266" i="1"/>
  <c r="A265" i="1"/>
  <c r="A264" i="1"/>
  <c r="A263" i="1"/>
  <c r="A262" i="1"/>
  <c r="A261" i="1"/>
  <c r="A260" i="1"/>
  <c r="A259" i="1"/>
  <c r="A258" i="1"/>
  <c r="A257" i="1"/>
  <c r="A256" i="1"/>
  <c r="A255" i="1"/>
  <c r="A254" i="1"/>
  <c r="A253" i="1"/>
  <c r="A252" i="1"/>
  <c r="A251" i="1"/>
  <c r="A250" i="1"/>
  <c r="A249" i="1"/>
  <c r="A248" i="1"/>
  <c r="A247" i="1"/>
  <c r="A246" i="1"/>
  <c r="A245" i="1"/>
  <c r="A244" i="1"/>
  <c r="A243" i="1"/>
  <c r="A242" i="1"/>
  <c r="A241" i="1"/>
  <c r="A240" i="1"/>
  <c r="A239" i="1"/>
  <c r="A238" i="1"/>
  <c r="A237" i="1"/>
  <c r="A236" i="1"/>
  <c r="A235" i="1"/>
  <c r="A234" i="1"/>
  <c r="A233" i="1"/>
  <c r="A232" i="1"/>
  <c r="A231" i="1"/>
  <c r="A230" i="1"/>
  <c r="A229" i="1"/>
  <c r="A228" i="1"/>
  <c r="A227" i="1"/>
  <c r="A226" i="1"/>
  <c r="A225" i="1"/>
  <c r="A224" i="1"/>
  <c r="A223" i="1"/>
  <c r="A222" i="1"/>
  <c r="A221" i="1"/>
  <c r="A220" i="1"/>
  <c r="A219" i="1"/>
  <c r="A218" i="1"/>
  <c r="A217" i="1"/>
  <c r="A216" i="1"/>
  <c r="A215" i="1"/>
  <c r="A214" i="1"/>
  <c r="A213" i="1"/>
  <c r="A212" i="1"/>
  <c r="A211" i="1"/>
  <c r="A210" i="1"/>
  <c r="A209" i="1"/>
  <c r="A208" i="1"/>
  <c r="A207" i="1"/>
  <c r="A206" i="1"/>
  <c r="A205" i="1"/>
  <c r="A204" i="1"/>
  <c r="A203" i="1"/>
  <c r="A202" i="1"/>
  <c r="A201" i="1"/>
  <c r="A200" i="1"/>
  <c r="A199" i="1"/>
  <c r="A198" i="1"/>
  <c r="A197" i="1"/>
  <c r="A196" i="1"/>
  <c r="A195" i="1"/>
  <c r="A194" i="1"/>
  <c r="A193" i="1"/>
  <c r="A192" i="1"/>
  <c r="A191" i="1"/>
  <c r="A190" i="1"/>
  <c r="A189" i="1"/>
  <c r="A188" i="1"/>
  <c r="A187" i="1"/>
  <c r="A186" i="1"/>
  <c r="A185" i="1"/>
  <c r="A184" i="1"/>
  <c r="A183" i="1"/>
  <c r="A182" i="1"/>
  <c r="A181" i="1"/>
  <c r="A180" i="1"/>
  <c r="A179" i="1"/>
  <c r="A178" i="1"/>
  <c r="A177" i="1"/>
  <c r="A176" i="1"/>
  <c r="A175" i="1"/>
  <c r="A174" i="1"/>
  <c r="A173" i="1"/>
  <c r="A172" i="1"/>
  <c r="A171" i="1"/>
  <c r="A170" i="1"/>
  <c r="A169" i="1"/>
  <c r="A168" i="1"/>
  <c r="A167" i="1"/>
  <c r="A166" i="1"/>
  <c r="A165" i="1"/>
  <c r="A164" i="1"/>
  <c r="A163" i="1"/>
  <c r="A162" i="1"/>
  <c r="A161" i="1"/>
  <c r="A160" i="1"/>
  <c r="A159" i="1"/>
  <c r="A158" i="1"/>
  <c r="A157" i="1"/>
  <c r="A156" i="1"/>
  <c r="A155" i="1"/>
  <c r="A154" i="1"/>
  <c r="A153" i="1"/>
  <c r="A152" i="1"/>
  <c r="A151" i="1"/>
  <c r="A150" i="1"/>
  <c r="A149" i="1"/>
  <c r="A148" i="1"/>
  <c r="A147" i="1"/>
  <c r="A146" i="1"/>
  <c r="A145"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4" i="1"/>
  <c r="A3" i="1"/>
  <c r="A2" i="1"/>
</calcChain>
</file>

<file path=xl/sharedStrings.xml><?xml version="1.0" encoding="utf-8"?>
<sst xmlns="http://schemas.openxmlformats.org/spreadsheetml/2006/main" count="1780" uniqueCount="895">
  <si>
    <t xml:space="preserve">
24910000-6 - Клеї</t>
  </si>
  <si>
    <t xml:space="preserve">
44514200-8 - Деталі інструментів</t>
  </si>
  <si>
    <t xml:space="preserve"> 22820000-4 - Бланки. Спеціальні рецептурні бланки Ф-3.</t>
  </si>
  <si>
    <t xml:space="preserve"> 31510000-4 - Електричні лампи розжарення. Лампа світлодіодна.</t>
  </si>
  <si>
    <t xml:space="preserve"> 33140000-3 Медичні матеріали. Маски захисні медичні одноразового використання, респіратори ГГРЗ, Рукавички оглядові нітрилові нестерильні текстуровані не припудрені, Серветки спиртові для дезінфекції шкіри (уп. 100 шт.) (для запобігання виникненню та поширенню короновірусної хвороби COVID-19).
</t>
  </si>
  <si>
    <t xml:space="preserve"> 38425100-1 - Манометри</t>
  </si>
  <si>
    <t xml:space="preserve"> 39530000-6 - Килимові покриття, килимки та килими.</t>
  </si>
  <si>
    <t xml:space="preserve"> 44114200-4 - Бетонні вироби. Вазон "Крокус великий" d50х40 (граніт). Вазон "Пролісок малий" 70x25x30 (граніт).</t>
  </si>
  <si>
    <t xml:space="preserve"> 44160000-9 - Магістралі, трубопроводи, труби, обсадні труби, тюбінги та супутні вироби. (шланг, арматура).</t>
  </si>
  <si>
    <t xml:space="preserve"> 44530000-4 - Кріпильні деталі</t>
  </si>
  <si>
    <t xml:space="preserve"> 44530000-4 - Кріпильні деталі. (кріплення умивальника до стіни).</t>
  </si>
  <si>
    <t xml:space="preserve"> 44830000-7 - Мастики, шпаклівки, замазки та розчинники. (шпаклівка, штукатурка)</t>
  </si>
  <si>
    <t xml:space="preserve"> 50410000-2 - Послуги з ремонту і технічного обслуговування вимірювальних, випробувальних і контрольних приладів. Послуги з технічного обслуговування, поточного ремонту, перезарядці вогнегасників.</t>
  </si>
  <si>
    <t xml:space="preserve"> 60100000-9 - Послуги з автомобільних перевезень. Перевезення вакцини.</t>
  </si>
  <si>
    <t xml:space="preserve"> 65000000-3 Комунальні послуги. Послуги з управління Багатоквартирним будинком і прибудинковою територією.</t>
  </si>
  <si>
    <t xml:space="preserve"> 65110000-7 - Розподіл води. Послуги з централізованого водопостачання.</t>
  </si>
  <si>
    <t xml:space="preserve"> 71240000-2 - Архітектурні, інженерні та планувальні послуги.  Розроблення проекту землеустрою щодо відведення земельної ділянки, що розташована за адресою: м. Дніпро, проспект Свободи, будинок 99, приміщення 12 (корегування землевпорядної документації).</t>
  </si>
  <si>
    <t xml:space="preserve"> 71240000-2 - Архітектурні, інженерні та планувальні послуги. Коригування проектної документації по об’єкту: «Газопостачання нежитлового приміщення № 12. 17 за адресою: пр. Свободи. 99 м. Дніпро»
</t>
  </si>
  <si>
    <t xml:space="preserve"> 71240000-2 - Архітектурні, інженерні та планувальні послуги. Технічний нагляд об’єкту капітальний ремонт ганку вхідної групи філії амбулаторії загальної практики - сімейної медицини №2 з улаштуванням підйомника для маломобільних груп населення за адресою: м. Дніпро, вул. Моніторна, 2.".</t>
  </si>
  <si>
    <t xml:space="preserve"> 71240000-2 Архітектурні, інженерні та планувальні послуги. Проведення технічного обстеження будівлі та нежитлових приміщень Комунального некомерційного підприємства “Дніпровський центр первинної медико-санітарної допомоги № 5” Дніпровської міської ради, яке розташоване за адресою: вул. Квітки-Основ’яненка, буд. 14,
</t>
  </si>
  <si>
    <t xml:space="preserve"> 71247000-1 - Нагляд за будівельними роботами. Здійснення авторського нагляду під час виконання робіт за адресою: м. Дніпро, житловий масив Червоний Камінь, 10».</t>
  </si>
  <si>
    <t xml:space="preserve"> 71520000-9 - Послуги з нагляду за виконанням будівельних робіт. Проектно-кошторисна документація на будівництво внутрішніх мереж газопостачання об'єкта замовника, авторський нагляд за виконанням робіт.</t>
  </si>
  <si>
    <t xml:space="preserve"> 71520000-9 - Послуги з нагляду за виконанням будівельних робіт. Технічний нагляд об’єкту: "Поточний ремонт каналізації підвалу стояків та пожежних гідрантів КНП "ДЦПМСД №5" ДМР.</t>
  </si>
  <si>
    <t xml:space="preserve"> 72260000-5 - Послуги, пов’язані з програмним забезпеченням. Послуги по супроводу програмного забезпечення - комп’ютерної програми та бази даних „Медична статистика” (надалі в договорі - “Система управління базою даних” або скорочено „СУБД”).
</t>
  </si>
  <si>
    <t xml:space="preserve"> 72260000-5 - Послуги, пов’язані з програмним забезпеченням. Супровід програмного забезпечення та СУБД.</t>
  </si>
  <si>
    <t xml:space="preserve"> 90430000-0 - Послуги з відведення стічних вод. Послуги з централізованого водовідведення.</t>
  </si>
  <si>
    <t xml:space="preserve"> 98310000-9 - Послуги з прання і сухого чищення. Послуги з прання та прасування білизни.</t>
  </si>
  <si>
    <t xml:space="preserve"> Автоматичні вимикачи. Щиток пластиковий.</t>
  </si>
  <si>
    <t xml:space="preserve"> Аритміл / Аміодарон., Анаприлін/ Пропранолол., Каптоприл / Captopril., Адреналін / Epinephrine., Дексаметазон / Dexamethasone., Димедрол / Дифенгідрамін.,  Магнію сульфат/ Magnesium sulfate.
</t>
  </si>
  <si>
    <t xml:space="preserve"> ВАКЦИНА ДЛЯ ПРОФІЛАКТИКИ ГРИПУ суспензія для ін’єкцій, по 0,5 мл (1 доза) у попередньо наповненому шприці з одноразовою голкою  (J07BB02 influenza, purified antigen).</t>
  </si>
  <si>
    <t xml:space="preserve"> Електроди. </t>
  </si>
  <si>
    <t xml:space="preserve"> Комплекс комп’ютерних програм «Медична інформаційна система “Каштан”.</t>
  </si>
  <si>
    <t xml:space="preserve"> Папір офісний  для друку та копіюванні на лазерній та струменевій техніці (принтерах), білий, формат А4.</t>
  </si>
  <si>
    <t xml:space="preserve"> Папір офісний призначений для друку та копіюванні на лазерній та струменевій техніці (принтерах), білий, формат А - 4.</t>
  </si>
  <si>
    <t xml:space="preserve"> Послуга з постачання теплової енергії.</t>
  </si>
  <si>
    <t xml:space="preserve"> Послуги з автомобільних перевезень вакцини. Вакцина Коронавак; Пфайзер; Модерна.</t>
  </si>
  <si>
    <t xml:space="preserve"> Послуги цілодобового протипожежного спостереження та технічного обслуговування автоматичної пожежної сигналізації.</t>
  </si>
  <si>
    <t xml:space="preserve"> Придбання послуг доступу до мережі Інтернету.</t>
  </si>
  <si>
    <t xml:space="preserve"> Технічний нагляд об єкту: "Поточний ремонт приміщень кабінетів КНП "ДЦПМСД №5" за адресою: м. Дніпро, вул. Велика Діївська, 111.</t>
  </si>
  <si>
    <t>01976358</t>
  </si>
  <si>
    <t>01985185</t>
  </si>
  <si>
    <t>01995663</t>
  </si>
  <si>
    <t>03341305</t>
  </si>
  <si>
    <t>03363192</t>
  </si>
  <si>
    <t>04725941</t>
  </si>
  <si>
    <t>09111100-1 Вугілля</t>
  </si>
  <si>
    <t>09310000-5 Електрична енергія</t>
  </si>
  <si>
    <t>09320000-8 Пара, гаряча вода та пов’язана продукція</t>
  </si>
  <si>
    <t>09320000-8 Пара, гаряча вода та пов’язана продукція. Послуга з постачання теплової енергії.</t>
  </si>
  <si>
    <t>09320000-8: Пара, гаряча вода та пов’язана продукція. Теплопостачання.</t>
  </si>
  <si>
    <t>09822784</t>
  </si>
  <si>
    <t>13755875</t>
  </si>
  <si>
    <t>14210000-6 Гравій, пісок, щебінь і наповнювачі</t>
  </si>
  <si>
    <t>15510000-6 Молоко та вершки</t>
  </si>
  <si>
    <t>15510000-6 Молоко та вершки. Молоко стерилізоване для дитячого харчування «Малятко», 3,2%.</t>
  </si>
  <si>
    <t>15880000-0 Спеціальні продукти харчування, збагачені поживними речовинами</t>
  </si>
  <si>
    <t>15880000-0 – Спеціальні продукти харчування, збагачені поживними речовинами. Лікувальна суміш МD мил ФКУ-3.</t>
  </si>
  <si>
    <t>15884000-8 Продукти дитячого харчування</t>
  </si>
  <si>
    <t>15884000-8 — Продукти дитячого харчування. Суміш суха молочна  (від 0-6 міс.). Суміш суха молочна  ( від 6 міс. до 12 міс.).</t>
  </si>
  <si>
    <t>1759701761</t>
  </si>
  <si>
    <t>18000000-9 - Одяг, взуття, сумки та аксесуари. Спецодяг, спецвзуття та інше.</t>
  </si>
  <si>
    <t>18000000-9 Одяг, взуття, сумки та аксесуари</t>
  </si>
  <si>
    <t>18100000-0 Формений одяг, спеціальний робочий одяг та аксесуари</t>
  </si>
  <si>
    <t>18424000-7 Рукавички</t>
  </si>
  <si>
    <t>1862889508</t>
  </si>
  <si>
    <t xml:space="preserve">18930000-7 - Мішки та пакети </t>
  </si>
  <si>
    <t>18930000-7 Мішки та пакети</t>
  </si>
  <si>
    <t>19147295</t>
  </si>
  <si>
    <t>19513200-7 Ізоляційна стрічка</t>
  </si>
  <si>
    <t>2015300381</t>
  </si>
  <si>
    <t>20262860</t>
  </si>
  <si>
    <t>21673832</t>
  </si>
  <si>
    <t>22000000-0 Друкована та супутня продукція</t>
  </si>
  <si>
    <t>2204925665</t>
  </si>
  <si>
    <t>22200000-2 - Газети, періодичні спеціалізовані та інші періодичні видання і журнали. Журнал  «Головний бухгалтер медичного закладу».
Журнал  «Журнал головної медичної сестри».  Посібник «Технології деконтамінації поверхонь в закладах охорони здоров`я».</t>
  </si>
  <si>
    <t>22200000-2 - Газети, періодичні спеціалізовані та інші періодичні видання і журнали. Журнал «Держзакупівлі» з січня 2021.
Журнал «Довідник спеціаліста з охорони праці» 12 міс. з січня 2021. Газета «Головбух: Праця та зарплата» 12 міс. з січня 2021.
Е-журнал «Головбух: Медицина» (спецвипуск до журналу Головбух) 12 міс. з січня 2021.  Журнал «Управління закладом охорони здоров’я» 12 міс. з січня 2021. Е-журнал «Кадровик-01 (спецвипуск до журналу Кадровик-01) 12 міс. з січня 2021.
Журнал «Кадровик-01» 12 міс. з січня 2021.</t>
  </si>
  <si>
    <t>22200000-2 Газети, періодичні спеціалізовані та інші періодичні видання і журнали</t>
  </si>
  <si>
    <t>2220617311</t>
  </si>
  <si>
    <t>2248711377</t>
  </si>
  <si>
    <t>22820000-4 Бланки</t>
  </si>
  <si>
    <t>2296400471</t>
  </si>
  <si>
    <t>22993200-9 Термочутливі папір або картон</t>
  </si>
  <si>
    <t>22993200-9 – Термочутливі папір або картон. Термопапір для ЕКГ (для електро-кардіографа Cardio M). 
Термопапір для ЕКГ (для електро-кардіографа Cardio Е). Термопапір для ЕКГ (для електро-кардіографа ЮКАРД).</t>
  </si>
  <si>
    <t>2308617325</t>
  </si>
  <si>
    <t>2318600433</t>
  </si>
  <si>
    <t>2328722461</t>
  </si>
  <si>
    <t>23359034</t>
  </si>
  <si>
    <t>2357915788</t>
  </si>
  <si>
    <t>23826671</t>
  </si>
  <si>
    <t>24455000-8 Дезинфекційні засоби</t>
  </si>
  <si>
    <t>24738845</t>
  </si>
  <si>
    <t>24910000-6 - Клеї</t>
  </si>
  <si>
    <t>24910000-6 Клеї</t>
  </si>
  <si>
    <t>25/02-21</t>
  </si>
  <si>
    <t>25021641</t>
  </si>
  <si>
    <t>25394112</t>
  </si>
  <si>
    <t>2568115607</t>
  </si>
  <si>
    <t>2612509420</t>
  </si>
  <si>
    <t>2744015045</t>
  </si>
  <si>
    <t>2752713235</t>
  </si>
  <si>
    <t>2785108612</t>
  </si>
  <si>
    <t>2814300011</t>
  </si>
  <si>
    <t>2821419183</t>
  </si>
  <si>
    <t>2835817336</t>
  </si>
  <si>
    <t>2872108896</t>
  </si>
  <si>
    <t>2904404956</t>
  </si>
  <si>
    <t>2919312898</t>
  </si>
  <si>
    <t>2924610224</t>
  </si>
  <si>
    <t>2953802816</t>
  </si>
  <si>
    <t>30109015</t>
  </si>
  <si>
    <t>30190000-7 - Офісне устаткування та приладдя різне.  30192700-8 Канцелярські товари.</t>
  </si>
  <si>
    <t>30190000-7 Офісне устаткування та приладдя різне</t>
  </si>
  <si>
    <t>30190000-7-Офісне устаткування та приладдя різне. Папір офісний  білий, формат А4. Папір офісний двосторонній жовтий  формату А4.</t>
  </si>
  <si>
    <t>30230000-0 - Комп’ютерне обладнання. Ноутбуки.</t>
  </si>
  <si>
    <t>30230000-0 Комп’ютерне обладнання</t>
  </si>
  <si>
    <t>30234000-8 Носії інформації</t>
  </si>
  <si>
    <t>30234000-8 Носії інформації. Засіб криптографічного захисту інформації "SecureToken-337 К" ( або еквівалент).</t>
  </si>
  <si>
    <t>3074106617</t>
  </si>
  <si>
    <t>30982775</t>
  </si>
  <si>
    <t>31000000-6 - Електротехнічне устаткування, апаратура, обладнання та матеріали; освітлювальне устаткування. Вимикачі, розетки.</t>
  </si>
  <si>
    <t>31000000-6 Електротехнічне устаткування, апаратура, обладнання та матеріали; освітлювальне устаткування</t>
  </si>
  <si>
    <t>3112705175</t>
  </si>
  <si>
    <t>3115711930</t>
  </si>
  <si>
    <t>31210000-1 - Електрична апаратура для комутування та захисту електричних кіл</t>
  </si>
  <si>
    <t>31210000-1 Електрична апаратура для комутування та захисту електричних кіл</t>
  </si>
  <si>
    <t>31219000-4 Захисні коробки</t>
  </si>
  <si>
    <t>31220000-4 - Елементи електричних схем. Розетки, кабельканал.</t>
  </si>
  <si>
    <t>31220000-4 Елементи електричних схем</t>
  </si>
  <si>
    <t>31224000-2 З’єднувачі та контактні елементи</t>
  </si>
  <si>
    <t>3130700943</t>
  </si>
  <si>
    <t>31310000-2 - Мережеві кабелі</t>
  </si>
  <si>
    <t>31310000-2 Мережеві кабелі</t>
  </si>
  <si>
    <t>31348357</t>
  </si>
  <si>
    <t>3135107133</t>
  </si>
  <si>
    <t>31510000-4 - Електричні лампи розжарення</t>
  </si>
  <si>
    <t>31510000-4 Електричні лампи розжарення</t>
  </si>
  <si>
    <t>31521000-4 Світильники</t>
  </si>
  <si>
    <t xml:space="preserve">31521000-4 – Світильники. Світлодіодний  світильник LED круглий 18W   IP44. Світлодіодна накладна панель 28 W квадрат (Arina -28 Horoz Electric HL 643L 4200K ).
</t>
  </si>
  <si>
    <t xml:space="preserve">31521000-4 – Світильники. Світлодіодний  світильник LED круглий 20W   IP44. Світлодіодна накладна панель 28 W квадрат
( Arina -28 Horoz Electric HL 643L 4200K ).
</t>
  </si>
  <si>
    <t>31659923</t>
  </si>
  <si>
    <t>31711140-6 Електроди</t>
  </si>
  <si>
    <t>31770510</t>
  </si>
  <si>
    <t>3187707384</t>
  </si>
  <si>
    <t>3206414961</t>
  </si>
  <si>
    <t>32241041</t>
  </si>
  <si>
    <t xml:space="preserve">32250000-0 - Мобільні телефони.  Смартфони. 
</t>
  </si>
  <si>
    <t>32250000-0 Мобільні телефони</t>
  </si>
  <si>
    <t>32318370</t>
  </si>
  <si>
    <t>3236820139</t>
  </si>
  <si>
    <t xml:space="preserve">32420000-3 - Мережеве обладнання. Маршрутизатор.   Комутатори.    Кабель вита пара КПВ-ВП (100) 2* 2* 0,50 (UTP-cat.5), білий, коробка 305м.  Комплект (клавіатура + миша).  Шафа настінна. Блок 19" на 6 роз. нім. станд., 10А, з індикатором, чорний, 1U, без шнура, роз’єм С14.     Мережевий фільтр на 5 розеток 5 метрів кабель білий.    Хомут пластиковий білий 7,6 мм 350 мм.  (100 шт/уп).   Коннектор RJ-45 UTP Cat.5e.  100шт/уп.   Роутер.   Набір викруток.   КАРТРИДЖ ОРИГІНАЛЬНИЙ З ЗАПРАВКОЮ HP 59A ПРИНТЕРА LASERJET PRO M 404/428 SERIES CF259A.        АБО АНАЛОГ.
</t>
  </si>
  <si>
    <t>32420000-3 Мережеве обладнання</t>
  </si>
  <si>
    <t>32490244</t>
  </si>
  <si>
    <t>32653295</t>
  </si>
  <si>
    <t>32688148</t>
  </si>
  <si>
    <t>3287320861</t>
  </si>
  <si>
    <t>33006821</t>
  </si>
  <si>
    <t>33120000-7	Системи реєстрації медичної інформації та дослідне обладнання. Тест смужки для сечового аналізатора  Strip Reader 40</t>
  </si>
  <si>
    <t>33120000-7 - Системи реєстрації медичної інформації та дослідне обладнання. Швидкий тест для визначення антигена COVID-19 COV-S23.</t>
  </si>
  <si>
    <t>33120000-7 Системи реєстрації медичної інформації та дослідне обладнання</t>
  </si>
  <si>
    <t>33120000-7 – Системи реєстрації медичної інформації та дослідне обладнання. 3-канальний електрокардіограф з інтерпретацією.</t>
  </si>
  <si>
    <t>33124131-2 Індикаторні смужки</t>
  </si>
  <si>
    <t xml:space="preserve">33124131-2 Індикаторні смужки. CITO TEST® Cardio Combo-швидкий тест для визначення тропоніну I, КК-МВ, міоглобіну (цільна кров, сироватка, плазма), CITO TEST® Гепатит В. Тест для діагностики вірусного гепатиту В, CITO TEST® Гепатит С. Тест для діагностики вірусного гепатиту C, СITO TEST® PSA - швидкий тест для визначення простато-специфічного антигену (цільна кров, сироватка, плазма), SECRET® - тест-смужка для визначення вагітності (20 мМО/мл), Тест смужки EasyTouch для вимірювання рівня холестерину в крові, Тест-смужки One Touch Select, Тест - смужки Glu Neo, CITO TEST® FOB-швидкий тест для визначення прихованої крові у калі. </t>
  </si>
  <si>
    <t>33140000-3 Медичні матеріали</t>
  </si>
  <si>
    <t>33140000-3 Медичні матеріали. Катетер в/в стерильний G-16, Катетер в/в стерильний G-18, Катетер в/в стерильний G-20, Катетер в/в стерильний G-22, Катетер в/в стерильний G-24, Джгут венозний,  Маска-клапан для штучної вентиляції легень,  Система для переливання інфузійних розчинів,  Пластир для фіксації катетера внутрішньовенного,  Лейкопластир на нетканій основі 5м х 2,5 см.</t>
  </si>
  <si>
    <t>33140000-3 Медичні матеріали. Маски захисні медичні одноразового використання (для запобігання виникненню та поширенню короновірусної хвороби СОVID-19).</t>
  </si>
  <si>
    <t>33140000-3 Медичні матеріали. Пластир бактерицидний дитячий, 100шт/уп., Пластир бактерицидний, 100шт/уп., Шприц 2,0., Серветка спиртова 100 шт/уп., Катетер в/в стерильний G-16., Катетер в/в стерильний G-18., Катетер в/в стерильний G-20., Катетер в/в стерильний G-22., Катетер в/в стерильний G-24.</t>
  </si>
  <si>
    <t>33140000-3 Медичні матеріали. Рукавички оглядові не стерильні нітрилові, розмір М, Рукавички оглядові не стерильні нітрилові, розмір S. (COVID-19)</t>
  </si>
  <si>
    <t xml:space="preserve">33180000-5 - Апаратура для підтримування фізіологічних функцій організму. Апарат слуховий для компенсації слабих і середніх втрат слуху - У-02 (≤80 дБ); або еквівалент не з гіршими якостями. Апарат слуховий для компенсації слабих і середніх втрат слуху - У-03Р (≤90 дБ); або еквівалент не з гіршими якостями.
</t>
  </si>
  <si>
    <t>33180000-5 Апаратура для підтримування фізіологічних функцій організму</t>
  </si>
  <si>
    <t>3319000 - 8 - Медичне обладнання та вироби медичного призначення різні. Стаціонарний кисневий концентратор, модель СР101 1/10л/хв. Запобігання виникненню та поширенню, локалізацію та ліквідацію спалахів, епідемій та пандемії коронавірусної хвороби (COVID -19).</t>
  </si>
  <si>
    <t>33190000-8 - Медичне обладнання та вироби медичного призначення різні. Комбінезон захисний багаторазовий, шапочка медична одноразова (для запобігання виникненню та поширенню короновірусної хвороби COVID-19).</t>
  </si>
  <si>
    <t>33190000-8 - Медичне обладнання та вироби медичного призначення різні. Рециркулятори бактерицидні ОRВВ 30*1 (для запобігання виникненню та поширенню короновірусної хвороби СОVID-19).</t>
  </si>
  <si>
    <t>33190000-8 - Медичне обладнання та вироби медичного призначення різні».  Система забору капілярної крові для гематологічних досліджень
Пробірка з активатором згортання 6,0 мл № 100 в пак.</t>
  </si>
  <si>
    <t>33190000-8 Медичне обладнання та вироби медичного призначення різні</t>
  </si>
  <si>
    <t>33542497</t>
  </si>
  <si>
    <t>33600000-6 Фармацевтична продукція</t>
  </si>
  <si>
    <t>33600000-6 – «Фармацевтична продукція» ТУБЕРКУЛІН ППД RT 23 SSI /Туберкулін- розчин для ін’єкцій 2 ТО/0,1 мл.</t>
  </si>
  <si>
    <t xml:space="preserve">33600000-6 – «Фармацевтична продукція». АРАНЕСП / Darbepoetin alfa. </t>
  </si>
  <si>
    <t>33600000-6 – «Фармацевтична продукція». АРИТМІЛ / Аміодарон, ГЛЮКОЗА / Глюкоза,  ГЛЮКОЗА / Глюкоза, Небуфлюзон / Флютиказону пропіонат,  Каптоприл / Captopril, Адреналін / Epinephrine, Дексаметазон / Dexamethasone, НАТРІЮ ХЛОРИД / Натрію хлорид 400 мл., НАТРІЮ ХЛОРИД / Натрію хлорид 200 мл., Димедрол / Дифенгідрамін,  ДИКЛОФЕНАК / Диклофенак,.</t>
  </si>
  <si>
    <t>33600000-6 – «Фармацевтична продукція». Туберкулін/ Tuberculin.</t>
  </si>
  <si>
    <t>33642724</t>
  </si>
  <si>
    <t xml:space="preserve">33696500-0  -  Лабораторні реактиви. 
Ділюент, 20 л., Лізуючий реагент, 1 л., Очищуючий розчин, 1 л., Гіпохлоритний Очищуючий Реагент, 1 л., Калібратор глюкози 10 ммоль/л-5мл.,  Буфер фосфатний для аналізаторів Ексан,5фл/уп., Мембрана глюкозооксидазна MG-1 для аналізатора глюкози, 5 шт/уп., Розчин ізотонічний фасування: 20л., Розчин лізуючий, фасування 500 мл., Очищуючий реагент, 20 л., Набір промивного розчину, 12 х 17 мл
</t>
  </si>
  <si>
    <t xml:space="preserve">33696500-0  -  Лабораторні реактиви. Набір для визначення холестерину 180 мл (зі стандартом).Контрольна сироватка, набір: норма, 5 мл (4 фл.).
</t>
  </si>
  <si>
    <t xml:space="preserve">33696500-0 - Лабораторні реактиви. Глікогемоглобін Набір контролей. Глікогемоглобін Набір реагентів. Розчин для очистки, фасування: 50мл. </t>
  </si>
  <si>
    <t>33696500-0 - Лабораторні реактиви. Контроль гематологічний Diacon 3 норма, DN35002-SET для Abacus З СТ -система закритого типу.</t>
  </si>
  <si>
    <t>33696500-0 Лабораторні реактиви</t>
  </si>
  <si>
    <t>33700000-7 Засоби особистої гігієни</t>
  </si>
  <si>
    <t>33700000-7 — Засоби особистої гігієни (калоприймачі, сечоприймачі).</t>
  </si>
  <si>
    <t>33700000-7 — Засоби особистої гігієни. Калоприймач однокомпонентний 17500, №30. Калоприймач однокомпонентний 6100, №30. Калоприймач двокомпонентний, мішок 1693, діаметр 50 мм, №30. Калоприймач  стомічний двокомпонентний пластина 1779, №5. Калоприймач стомичий двокомпонентний, мішок №13985, №30. Калоприймач двокомпонентний, пластина Alterna Convex №46759, №4. Калоприймач стомічний двокомпонентний Alterna УРО 1758, №20. Калоприймач стомічний двокомпонентний Alterna. Пластина Long Wear 13181, № 5.</t>
  </si>
  <si>
    <t>33718143</t>
  </si>
  <si>
    <t>33751000-9 - Підгузки</t>
  </si>
  <si>
    <t>33751000-9 Підгузки</t>
  </si>
  <si>
    <t xml:space="preserve">33751000-9 – Підгузки. Підгузки для дітей 7-18 кг., Підгузки для дітей 11-25 кг., Підгузки для дітей 15-30 кг., Підгузки для дорослих розмір М., Підгузки для дорослих розмір L., Підгузки для дорослих розмір XL. </t>
  </si>
  <si>
    <t>3441611286</t>
  </si>
  <si>
    <t>3453506899</t>
  </si>
  <si>
    <t>34927100-2 - Дорожня сіль. Сіль технічна для посипання доріг.</t>
  </si>
  <si>
    <t>34927100-2 Дорожня сіль</t>
  </si>
  <si>
    <t>34990000 -3 Регулювальне, запобіжне, сигнальне та освітлювальне обладнання. Мнемосхема приміщень, шт.  Ложемент до мнемосхеми, шт. Поручні до ложементу, шт. Знак доступності «Інформація» , шт. Таблички з назвою кабінетів з шрифтом Брайля, шт. Кнопка виклику зі шрифтом Брайля, шт. Вивіска фасадна з режимом роботи закладу зі шрифтом Брайля, шт. Контрастне коло, шт. Контрасна стрічка. 
Шостигранне полотно. Ламінований А4 (з фото та текстом). Прямокутна табличка.</t>
  </si>
  <si>
    <t>34990000-3 Регулювальне, запобіжне, сигнальне та освітлювальне обладнання</t>
  </si>
  <si>
    <t>35110000-8 - Протипожежне, рятувальне та захисне обладнання.  Протигаз ГП 7.</t>
  </si>
  <si>
    <t>35110000-8 Протипожежне, рятувальне та захисне обладнання</t>
  </si>
  <si>
    <t>35139756</t>
  </si>
  <si>
    <t>35323603</t>
  </si>
  <si>
    <t>3550502015</t>
  </si>
  <si>
    <t>36157713</t>
  </si>
  <si>
    <t>36216548</t>
  </si>
  <si>
    <t>36222771</t>
  </si>
  <si>
    <t>36297386</t>
  </si>
  <si>
    <t>36365843</t>
  </si>
  <si>
    <t>3656104831</t>
  </si>
  <si>
    <t>37539687</t>
  </si>
  <si>
    <t>38114509</t>
  </si>
  <si>
    <t>38410000-2 Лічильні прилади</t>
  </si>
  <si>
    <t xml:space="preserve">38410000-2 Лічильні прилади (НК 024:2019: 17888 — Інфрачервоний термометр пацієнта, шкірний)
</t>
  </si>
  <si>
    <t>38425100-1 Манометри</t>
  </si>
  <si>
    <t>38529161</t>
  </si>
  <si>
    <t>38529250</t>
  </si>
  <si>
    <t>38677809</t>
  </si>
  <si>
    <t>38737616</t>
  </si>
  <si>
    <t>39113300-0 Банкетки</t>
  </si>
  <si>
    <t>39113300-0 – Банкетки. Банкетка зі спинкою тримісна.</t>
  </si>
  <si>
    <t>39121000-6 - Письмові та інші столи. Cтіл письмовий (для лікаря /медсестри).</t>
  </si>
  <si>
    <t>39121000-6 Письмові та інші столи</t>
  </si>
  <si>
    <t>39197392</t>
  </si>
  <si>
    <t>39220000-0 - Кухонне приладдя, товари для дому та господарства і приладдя для закладів громадського харчування</t>
  </si>
  <si>
    <t>39220000-0 Кухонне приладдя, товари для дому та господарства і приладдя для закладів громадського харчування</t>
  </si>
  <si>
    <t>39221000-7 - Кухонне приладдя. Тримач для стаканів.</t>
  </si>
  <si>
    <t>39221000-7 Кухонне приладдя</t>
  </si>
  <si>
    <t>39315753</t>
  </si>
  <si>
    <t>39343817</t>
  </si>
  <si>
    <t>39417349</t>
  </si>
  <si>
    <t>39530000-6 Килимові покриття, килимки та килими</t>
  </si>
  <si>
    <t>39625877</t>
  </si>
  <si>
    <t>39669301</t>
  </si>
  <si>
    <t xml:space="preserve">39710000-2   Електричні побутові прилади (кондиціонери – 8 шт. (з монтажем)). </t>
  </si>
  <si>
    <t>39710000-2 - Електричні побутові прилади. Кулер.</t>
  </si>
  <si>
    <t>39710000-2 Електричні побутові прилади</t>
  </si>
  <si>
    <t>39812500-2 Герметики</t>
  </si>
  <si>
    <t xml:space="preserve">39830000-9 - Продукція для чищення. Пакети для сміття 35л., 100шт., Чорні, EcoStandart, або еквівалент. Мішки для збору медичних відходів, 10шт/рул. Паста захисно-профілакт. для рук "Біологічні рукавички", 200 гр, або еквівалент. Паста чистяча для рук "Автомайстер", 550 гр, або еквівалент. Мило Господарське Dixi Класичне 72% ,200 гр, або еквівалент. Рідке мило Duru з екстрактом оливкового масла, 300 мл (з дозатором), або еквівалент. Засіб для чищення скла "Містер Мускул" з розпилювачем, 500 мл, або еквівалент. Порошок для чищення Gala Хлор, 500 гр, або еквівалент. Паперові двошарові рушники, 2 шт/ уп. Рукавички господарські Vortex з подовженими манжетами розміру М, 1 пара/уп, або еквівалент. Віскозні серветки для прибирання, 3 шт/уп. Порошок для ручного прання Лотос, 350 г, або еквівалент. Полотно неткане прошивне. Відро пластикове садово-городнє, без кришки, 10 л. </t>
  </si>
  <si>
    <t>39830000-9 Продукція для чищення</t>
  </si>
  <si>
    <t>39957035</t>
  </si>
  <si>
    <t>40091017</t>
  </si>
  <si>
    <t>40109168</t>
  </si>
  <si>
    <t>40277858</t>
  </si>
  <si>
    <t>40717358</t>
  </si>
  <si>
    <t>40875469</t>
  </si>
  <si>
    <t>41362425</t>
  </si>
  <si>
    <t>41369085</t>
  </si>
  <si>
    <t>41422720</t>
  </si>
  <si>
    <t>41436140</t>
  </si>
  <si>
    <t>41630954</t>
  </si>
  <si>
    <t>41805764</t>
  </si>
  <si>
    <t>42082379</t>
  </si>
  <si>
    <t>42120000-6 - Насоси та компресори. Електронасос.</t>
  </si>
  <si>
    <t>42120000-6 Насоси та компресори</t>
  </si>
  <si>
    <t>42130000-9 - Арматура трубопровідна: крани, вентилі, клапани та подібні пристрої</t>
  </si>
  <si>
    <t>42130000-9 Арматура трубопровідна: крани, вентилі, клапани та подібні пристрої</t>
  </si>
  <si>
    <t>42161000-5 Водонагрівальні бойлери</t>
  </si>
  <si>
    <t>42161000-5- Водонагрівальні бойлери. Водонагрівачі.</t>
  </si>
  <si>
    <t>42353652</t>
  </si>
  <si>
    <t>42472703</t>
  </si>
  <si>
    <t>42660000-0 - Інструменти для паяння м’яким і твердим припоєм та для зварювання, машини та устаткування для поверхневої термообробки і гарячого напилювання. ЧВ-Інвертор.</t>
  </si>
  <si>
    <t>42660000-0 Інструменти для паяння м’яким і твердим припоєм та для зварювання, машини та устаткування для поверхневої термообробки і гарячого напилювання</t>
  </si>
  <si>
    <t>42820893</t>
  </si>
  <si>
    <t>42979027</t>
  </si>
  <si>
    <t>43086290</t>
  </si>
  <si>
    <t>43808856</t>
  </si>
  <si>
    <t>43949318</t>
  </si>
  <si>
    <t>44111700-8 Кахель</t>
  </si>
  <si>
    <t>44112200-0 - Підлогове покриття. Лінолеум (TARKETT ACTIVA LAVA-4 або аналог/еквівалент) 3 м. Лінолеум (TARKETT ACTIVA LAVA-4 або аналог/еквівалент) 2,5 м. Притискний поріг для лінолеуму (Анодирувана 40 мм срібло 1,8 м). Плінтус пластиковий (Cezar Premium або аналог/еквівалент)  Дуб сірий світлий матовий М078 із висувним кабель каналом посеред плінтусу.  Кут зовнішній. Кут внутрішній. З'єднувач для плінтуса. Заглушка ліва. Заглушка права.</t>
  </si>
  <si>
    <t xml:space="preserve">44112200-0 - Підлогове покриття. Лінолеум (TARKETT ACTIVA LAVA-4) 3 м.  Лінолеум (TARKETT ACTIVA LAVA-4) 2,5 м. Притискний поріг для лінолеуму (Анодирувана 40 мм срібло 1,8 м). Плінтус ( ПВХ IDEAL ОПТИМА ) Дуб попелястий 210. Кут зовнішній. Кут внутрішній. З'єднувач для плінтуса. Заглушка ліва. Заглушка права.
</t>
  </si>
  <si>
    <t>44112200-0 Підлогове покриття</t>
  </si>
  <si>
    <t>44114200-4 Бетонні вироби</t>
  </si>
  <si>
    <t>44160000-9 - Магістралі, трубопроводи, труби, обсадні труби, тюбінги та супутні вироби</t>
  </si>
  <si>
    <t>44160000-9 Магістралі, трубопроводи, труби, обсадні труби, тюбінги та супутні вироби</t>
  </si>
  <si>
    <t>44165100-5 Шланги</t>
  </si>
  <si>
    <t>44165100-5 – Шланги. Шланги для підведення води з гуми з нержавіючої опліткою. Шланги для підведення води.</t>
  </si>
  <si>
    <t>44170000-2 - Плити, листи, стрічки та фольга, пов’язані з конструкційними матеріалами</t>
  </si>
  <si>
    <t>44170000-2 Плити, листи, стрічки та фольга, пов’язані з конструкційними матеріалами</t>
  </si>
  <si>
    <t xml:space="preserve">44334000 - 0 - Профілі. Профіль для гіпсокартону CW-75.  Профіль  UW -75.  Профіль направляючий для гіпсокартону UD (Knauf посилений).
Профіль для гіпсокартону СD. Прямий підвіс універсальний (скоба) 125 х 0,6 мм (упаковка 100 шт).
</t>
  </si>
  <si>
    <t>44334000-0 Профілі</t>
  </si>
  <si>
    <t>44410000-7 - Вироби для ванної кімнати та кухні. Унітаз-компакт. Умивальник. П'єдестал. Змішувач для умивальника Ліктьовий. Сифон для раковини.</t>
  </si>
  <si>
    <t>44410000-7 Вироби для ванної кімнати та кухні</t>
  </si>
  <si>
    <t>44423220-9 Розкладні драбини</t>
  </si>
  <si>
    <t>44510000-8 - Знаряддя. Бокорізи.</t>
  </si>
  <si>
    <t>44510000-8 - Знаряддя. Мітли.</t>
  </si>
  <si>
    <t>44510000-8 Знаряддя</t>
  </si>
  <si>
    <t>44514200-8 Деталі інструментів</t>
  </si>
  <si>
    <t>44520000-1 - Замки, ключі та петлі</t>
  </si>
  <si>
    <t>44520000-1 Замки, ключі та петлі</t>
  </si>
  <si>
    <t>44530000-4 Кріпильні деталі</t>
  </si>
  <si>
    <t>44619300-5 Ящики</t>
  </si>
  <si>
    <t xml:space="preserve">44810000-1 - Фарби.  Акрилова фарба  для стін  і стель  10л 
Емаль ПФ-115П 
Емаль для підлоги  ПФ-266 
Колорант 100мл
Ґрунтовка (Майстер Універсал) 10л, акрилова ґрунтовка для  зовнішніх робіт глибокого проникнення
Емаль акрилова для радіаторів (Снежка 2,5 л) без запаху
Розчинник Уайт-спірит
</t>
  </si>
  <si>
    <t xml:space="preserve">44810000-1 - Фарби. Емаль ПФ-115, 2.8 л,( Fantazia жовта).  Эмаль ПФ-115, 2.8 л, (Спектр сірий 2.8 кг).   Акрилова фарба  для стін  і стель 14 кг – 10 л (Śnieżka EKO водоемульсійна снежка эко).   Емаль акрилова для радіаторів (Снежка 2,5 л)    бела без запаха.  Грунтовка (Мастер Универсал) 10 л, акрилова грунтовка для зовнішніх робіт глибокого проникнення.
</t>
  </si>
  <si>
    <t>44810000-1 Фарби</t>
  </si>
  <si>
    <t>44830000-7 Мастики, шпаклівки, замазки та розчинники</t>
  </si>
  <si>
    <t>45000000-7 	Будівельні роботи та поточний ремонт. Поточний ремонт приміщень кабінетів КНП “ДЦПМСД № 5” ДМР за адресою: м. Дніпро, вул. Велика Діївська, 111.</t>
  </si>
  <si>
    <t>45000000-7 - Будівельні роботи та поточний ремонт (Поточний ремонт каналізації КНП “ДЦПМСД № 5” ДМР).</t>
  </si>
  <si>
    <t>45000000-7 Будівельні роботи та поточний ремонт</t>
  </si>
  <si>
    <t>45231223-4 Допоміжні газорозподільні роботи</t>
  </si>
  <si>
    <t xml:space="preserve">45310000-3 - Електромонтажні роботи. Послуги приєднання до електричних мереж амбулаторії загальної практики сімейної медицини №5
м. Дніпро, вул. Доблесна, буд. 217.
</t>
  </si>
  <si>
    <t>45310000-3 Електромонтажні роботи</t>
  </si>
  <si>
    <t>45331100-7 - Встановлення систем центрального опалення. Капітальний ремонт опалення будівлі  амбулаторії загальної практики - сімейної медицини № 5  КНП “ДЦПМСД № 5” ДМР за адресою: м. Дніпро, вул. Доблесна, буд. 217.</t>
  </si>
  <si>
    <t>45331100-7 Встановлення систем центрального опалення</t>
  </si>
  <si>
    <t>45453000-7 Капітальний ремонт і реставрація</t>
  </si>
  <si>
    <t xml:space="preserve">45453000-7 — Капітальний ремонт і реставрація.   ДСТУ Б.Д.1.1-1:2013. Будівля амбулаторії загальної практики - сімейної медицини № 5 КНП "ДЦПМСД № 5" ДМР за адресою:м. Дніпро, вул. Доблесна, буд. 217
</t>
  </si>
  <si>
    <t xml:space="preserve">45453000-7 — Капітальний ремонт і реставрація. ДСТУ Б.Д.1.1-1:2013 Капітальний ремонт ґанку вхідної групи філії амбулаторії загальної практики – сімейної медицини № 2 з улаштуванням підйомника для маломобільних груп населення за адресою: м. Дніпро, вул. Моніторна, 2. </t>
  </si>
  <si>
    <t>48440000-4 Пакети програмного забезпечення для фінансового аналізу та бухгалтерського обліку</t>
  </si>
  <si>
    <t>48440000-4 Пакети програмного забезпечення для фінансового аналізу та бухгалтерського обліку. Послуги з постачання програмної
продукції.</t>
  </si>
  <si>
    <t>48810000-9 Інформаційні системи</t>
  </si>
  <si>
    <t>50310000-1 Технічне обслуговування і ремонт офісної техніки</t>
  </si>
  <si>
    <t xml:space="preserve">50310000-1 –  Технічне обслуговування і ремонт офісної техніки.  Послуги з заправки,  відновлення картриджів, технічне обслуговування персональних комп’ютерів та офісної техніки.
</t>
  </si>
  <si>
    <t>50410000-2 - Послуги з ремонту і технічного обслуговування вимірювальних, випробувальних і контрольних приладів. Послуги цілодобового протипожежного спостереження та технічного обслуговування автоматичної пожежної сигналізації за адресою: м. Дніпро, вул. Велика Діївська, 111 (холодильна камера).</t>
  </si>
  <si>
    <t>50410000-2 - Послуги з ремонту і технічного обслуговування вимірювальних, випробувальних і контрольних приладів. Послуги цілодобового протипожежного спостереження та технічного обслуговування автоматичної пожежної сигналізації.</t>
  </si>
  <si>
    <t>50410000-2 Послуги з ремонту і технічного обслуговування вимірювальних, випробувальних і контрольних приладів</t>
  </si>
  <si>
    <t>50411100-0 - Послуги з ремонту і технічного обслуговування лічильників води. Метрологічна повірка лічильника води Sensus</t>
  </si>
  <si>
    <t>50411100-0 - Послуги з ремонту і технічного обслуговування лічильників води. Послуги по опломбуванню/розпломбуванню приладу (-ів) обліку, встановленому (-их) на об єкті.</t>
  </si>
  <si>
    <t>50411100-0 Послуги з ремонту і технічного обслуговування лічильників води</t>
  </si>
  <si>
    <t>50411100-00 - Послуги з ремонту і технічного обслуговування лічильників води. Послуги з комплексу метрологічних дій та технічного обслуговування лічильників води.</t>
  </si>
  <si>
    <t>50411100-0: Послуги з ремонту і технічного обслуговування лічильників води. Послуги по опломбуванню/розпломбуванню приладу за адресою: м. Дніпро, ж/м Ч. Камінь 10.</t>
  </si>
  <si>
    <t>50411100-0: Послуги з ремонту і технічного обслуговування лічильників води. Послуги по опломбуванню/розпломбуванню приладу.</t>
  </si>
  <si>
    <t>50411300-2 - Послуги з ремонту і технічного обслуговування лічильників електроенергії. Пломбування вузла обліку.</t>
  </si>
  <si>
    <t>50411300-2 - Послуги з ремонту і технічного обслуговування лічильників електроенергії. Послуга із заміни трифазного електролічильника.</t>
  </si>
  <si>
    <t xml:space="preserve">50411300-2 - Послуги з ремонту і технічного обслуговування лічильників електроенергії. Послуга із заміни трифазного електролічильника. </t>
  </si>
  <si>
    <t>50411300-2 - Послуги з ремонту і технічного обслуговування лічильників електроенергії. Розпломбування вузла обліку. Пломбування вузла обліку.</t>
  </si>
  <si>
    <t>50411300-2 Послуги з ремонту і технічного обслуговування лічильників електроенергії</t>
  </si>
  <si>
    <t>50413200-5 Послуги з ремонту і технічного обслуговування протипожежного обладнання</t>
  </si>
  <si>
    <t xml:space="preserve">50421000-2 «Послуги з ремонту і технічного обслуговування медичного обладнання» - Послуга з поточного сервісного обслуговування аналізаторів гематологічних Abacus 3CT. </t>
  </si>
  <si>
    <t>50421000-2 Послуги з ремонту і технічного обслуговування медичного обладнання</t>
  </si>
  <si>
    <t>50531100-7 Послуги з ремонту і технічного обслуговування котлів</t>
  </si>
  <si>
    <t>50720000-8 «Послуги з ремонту і технічного обслуговування систем центрального опалення». Послуги з промивання та гідравлічних випробувань системи теплопостачання.</t>
  </si>
  <si>
    <t>50720000-8 Послуги з ремонту і технічного обслуговування систем центрального опалення</t>
  </si>
  <si>
    <t>50730000-1 «Послуги з ремонту і технічного обслуговування охолоджувальних установок» для зберігання медичних імунобіологічних препаратів та лікарських засобів.</t>
  </si>
  <si>
    <t>50730000-1 Послуги з ремонту і технічного обслуговування охолоджувальних установок</t>
  </si>
  <si>
    <t>50750000-7 - Послуги з технічного обслуговування ліфтів</t>
  </si>
  <si>
    <t>50750000-7 Послуги з технічного обслуговування ліфтів</t>
  </si>
  <si>
    <t xml:space="preserve">50800000-3 «Послуги з різних видів ремонту і технічного обслуговування»
</t>
  </si>
  <si>
    <t>50800000-3 Послуги з різних видів ремонту і технічного обслуговування</t>
  </si>
  <si>
    <t>60100000-9 - Послуги з автомобільних перевезень. Найменування (вид) вантажу Вакцина ЕУВАКС В.</t>
  </si>
  <si>
    <t>60100000-9 - Послуги з автомобільних перевезень. Найменування(вид)вантажу Вакцина АДП-м; Вакцина АКДП; Вакцина проти
гемофільної інфекції типу Ь.</t>
  </si>
  <si>
    <t>60100000-9 - Послуги з автомобільних перевезень. Перевезення вакцини.</t>
  </si>
  <si>
    <t>60100000-9 Послуги з автомобільних перевезень</t>
  </si>
  <si>
    <t>64210000-1 «Послуги телефонного зв’язку та передачі даних». Послуги мобільного телефонного зв’язку.</t>
  </si>
  <si>
    <t>64210000-1 Послуги телефонного зв’язку та передачі даних</t>
  </si>
  <si>
    <t>64210000-1 Послуги телефонного зв’язку та передачі даних. Послуги фіксованого місцевого телефонного зв'язку та інші телекомунікаційні послуги.</t>
  </si>
  <si>
    <t>65000000-3 Комунальні послуги</t>
  </si>
  <si>
    <t>65110000-7 Розподіл води</t>
  </si>
  <si>
    <t xml:space="preserve">65310000-9 - Розподіл електричної енергії (послуги із забезпечення перетікань реактивної електричної енергії).
</t>
  </si>
  <si>
    <t>65310000-9 «Розподіл електричної енергії».</t>
  </si>
  <si>
    <t>65310000-9 Розподіл електричної енергії</t>
  </si>
  <si>
    <t>66-22/11/10</t>
  </si>
  <si>
    <t>71200000-0 «Архітектурні та супутні послуги. Технічний нагляд об’єкту: Капітальний ремонт ганку з улаштуванням пандусу будівлі амбулаторії загальної практики сімейної медицини №5 КНП "ДЦПМСД №5" ДМР за адресою: м.Дніпро, вул. Доблесна, буд.217".</t>
  </si>
  <si>
    <t>71200000-0 Архітектурні та супутні послуги</t>
  </si>
  <si>
    <t xml:space="preserve">71200000-0 Архітектурні та супутні послуги. Технічний нагляд об’єкту: "Поточний ремонт санвузла КНП "ДЦПМСД №5" ДМР за адресою: м.Дніпро, ж/м Червоний Камінь,10". </t>
  </si>
  <si>
    <t>71240000-2 - Архітектурні, інженерні та планувальні послуги. Послуги з розробки проектно-кошторисної документації зовнішнього газопостачання.</t>
  </si>
  <si>
    <t>71240000-2 - Архітектурні, інженерні та планувальні послуги. Послуги на розробку проектно-кошторисної документації на «Капітальний ремонт ганку вхідної групи філії амбулаторії загальної практики - сімейної медицини №2 з улаштуванням підйомника для маломобільних груп населення за адресою: м. Дніпро, вул. Моніторна 2»</t>
  </si>
  <si>
    <t>71240000-2 - Архітектурні, інженерні та планувальні послуги. Послуги на розробку проектно-кошторисної документації на «Капітальний ремонт електромережі будівлі КНП “ДЦПМСД № 5 ” ДМР за адресою: м.Дніпро, вул. Велика Діївська, буд. 111»</t>
  </si>
  <si>
    <t xml:space="preserve">71240000-2 - Архітектурні, інженерні та планувальні послуги. Проведення технічного обстеження та виготовлення технічного звіту вхідної групи до нежитлового приміщення поліклініки щодо доступності для осіб з інвалідністю та інших мало мобільних груп населення, яка розташована за адресою:	м. Дніпро, ж/м Червоний Камінь, 10.
</t>
  </si>
  <si>
    <t xml:space="preserve">71240000-2 - Архітектурні, інженерні та планувальні послуги. Проведення технічного обстеження та виготовлення технічного звіту вхідної групи до нежитлового приміщення поліклініки щодо доступності для осіб з інвалідністю та інших мало мобільних груп населення, яка розташована за адресою:	м. Дніпро, пр. Свободи, 99.
</t>
  </si>
  <si>
    <t xml:space="preserve">71240000-2 - Архітектурні, інженерні та планувальні послуги. Проведення технічного обстеження та виготовлення технічного звіту вхідної групи до нежитлового приміщення поліклініки щодо доступності для осіб з інвалідністю та інших мало мобільних груп населення, яка розташована за адресою: м. Дніпро, вул. Доблесна, 217.
</t>
  </si>
  <si>
    <t xml:space="preserve">71240000-2 - Архітектурні, інженерні та планувальні послуги. Проведення технічного обстеження та виготовлення технічного звіту вхідної групи до нежитлового приміщення поліклініки щодо доступності для осіб з інвалідністю та інших мало мобільних груп населення, яка розташована за адресою: м. Дніпро, вул. Квітки-Основя’ненка, 14. </t>
  </si>
  <si>
    <t>71240000-2 - Архітектурні, інженерні та планувальні послуги. Проведення технічного обстеження та виготовлення технічного звіту вхідної групи до нежитлового приміщення поліклініки щодо доступності для осіб з інвалідністю та інших мало мобільних груп населення, яка розташована за адресою: м. Дніпро, пр. Свободи, 99.</t>
  </si>
  <si>
    <t xml:space="preserve">71240000-2 - Архітектурні, інженерні та планувальні послуги. Проведення технічного обстеження та виготовлення технічного звіту вхідної групи до нежитлового приміщення поліклініки щодо доступності для осіб з інвалідністю та інших мало мобільних груп населення, яка розташована за адресою:м. Дніпро, вул. Велика Діївська, № 111.
</t>
  </si>
  <si>
    <t xml:space="preserve">71240000-2 - Архітектурні, інженерні та планувальні послуги. Проведення технічної інвентаризації та виготовлення технічного паспорта на об’єкт нерухомого майна, який розташований за адресою: м. Дніпро, вул. Велика Діївська, № 111.
</t>
  </si>
  <si>
    <t xml:space="preserve">71240000-2 - Архітектурні, інженерні та планувальні послуги. Проведення технічної інвентаризації та виготовлення технічного паспорта на об’єкт нерухомого майна, який розташований за адресою: м. Дніпро, вул. Доблесна, 217.
</t>
  </si>
  <si>
    <t xml:space="preserve">71240000-2 - Архітектурні, інженерні та планувальні послуги. Проведення технічної інвентаризації та виготовлення технічного паспорта на об’єкт нерухомого майна, який розташований за адресою: м. Дніпро, ж/м Червоний Камінь, 10.
</t>
  </si>
  <si>
    <t xml:space="preserve">71240000-2 - Архітектурні, інженерні та планувальні послуги. Технічний нагляд об’єкту: "45453000-7. Капітальний ремонт і реставрація. ДСТУ Б.Д. 1.1-1:2013. Будівля амбулаторії загальної практики - сімейної медицини №5 КНП "ДЦПМСД №5 ДМР за адресою: м. Дніпро, вул. Доблесна, буд. 217".
</t>
  </si>
  <si>
    <t>71240000-2 Архітектурні, інженерні та планувальні послуги</t>
  </si>
  <si>
    <t>71240000-2 Архітектурні, інженерні та планувальні послуги.  проведення технічного обстеження будівлі та нежитлових приміщень Комунального некомерційного підприємства “Дніпровський центр первинної медико-санітарної допомоги № 5” Дніпровської міської ради, яке розташоване за адресою: вул. Доблесна, буд. 217,</t>
  </si>
  <si>
    <t>71240000-2 Архітектурні, інженерні та планувальні послуги. Проведення технічного обстеження будівлі та нежитлових приміщень Комунального некомерційного підприємства “Дніпровський центр первинної медико-санітарної допомоги № 5” Дніпровської міської ради, яке розташоване за адресою: вул. Велика Діївська, буд. 111.</t>
  </si>
  <si>
    <t>71240000-2 Архітектурні, інженерні та планувальні послуги. Проведення технічного обстеження будівлі та нежитлових приміщень Комунального некомерційного підприємства “Дніпровський центр первинної медико-санітарної допомоги № 5” Дніпровської міської ради, яке розташоване за адресою: вул. Моніторна, буд. 2.</t>
  </si>
  <si>
    <t>71240000-2 Архітектурні, інженерні та планувальні послуги. Проведення технічного обстеження будівлі та нежитлових приміщень Комунального некомерційного підприємства “Дніпровський центр первинної медико-санітарної допомоги № 5” Дніпровської міської ради, яке розташоване за адресою: житловий масив Червоний Камінь, буд. 10,</t>
  </si>
  <si>
    <t>71240000-2 Архітектурні, інженерні та планувальні послуги. Проведення технічного обстеження будівлі та нежитлових приміщень Комунального некомерційного підприємства “Дніпровський центр первинної медико-санітарної допомоги № 5” Дніпровської міської ради, яке розташоване за адресою: пр. Свободи, 99</t>
  </si>
  <si>
    <t>71247000-1 - Нагляд за будівельними роботами. Здійснення авторського нагляду під час виконання робіт за адресою: м.Дніпро, вул. Доблесна, буд. 217».</t>
  </si>
  <si>
    <t>71247000-1 - Нагляд за будівельними роботами. Здійснення авторського нагляду під час виконання робіт: «Капітальний ремонт опалення будівлі амбулаторії загальної практики - сімейної медицини № 5 КНП “ДЦПМСД № 5” ДМР за адресою: м. Дніпро, вул. Доблесна, буд. 217».</t>
  </si>
  <si>
    <t>71247000-1 Нагляд за будівельними роботами</t>
  </si>
  <si>
    <t xml:space="preserve">71247000-1 Нагляд за будівельними роботами. Здійснення авторського нагляду по об’єкту: «Капітальний ремонт ганку вхідної групи філії амбулаторії загальної практики - сімейної медицини №2 з улаштуванням підйомника для маломобільних груп населення за адресою: м. Дніпро, вул.Моніторна 2».
</t>
  </si>
  <si>
    <t>71356000-8 - Технічні послуги. Приєднання об'єкта що знаходиться: м. Дніпро, пр. Свободи буд.99 до ГРМ (будівництво та введення в експлуатацію газових мереж зовнішнього газопостачання від місця забезпечення потужності до точки приєднання).</t>
  </si>
  <si>
    <t>71356000-8 Технічні послуги</t>
  </si>
  <si>
    <t>71520000-9 - Послуги з нагляду за виконанням будівельних робіт. Технічний нагляд об’єкту:
"Поточний ремонт приміщень кабінетів КНП "ДЦПМСД №5" за адресою: м. Дніпро, вул.
Велика Діївська, 111.</t>
  </si>
  <si>
    <t>71520000-9 - Послуги з нагляду за виконанням будівельних робіт. Технічний нагляд об’єкту: "Поточний ремонт приміщень кабінетів КНП "ДЦПМСД №5" ДМР за адресою: м. Дніпро, вул. Велика Діївська, 111.</t>
  </si>
  <si>
    <t xml:space="preserve">71520000-9 «Послуги з нагляду за виконанням будівельних робіт. Технічний нагляд об’єкту: Поточний ремонт каналізації КНП "ДЦПМСД №5 ДМР. </t>
  </si>
  <si>
    <t xml:space="preserve">71520000-9 «Послуги з нагляду за виконанням будівельних робіт». Технічний нагляд об’єкту: Поточний ремонт каналізації КНП "ДЦПМСД №5 ДМР.
</t>
  </si>
  <si>
    <t>71520000-9 Послуги з нагляду за виконанням будівельних робіт</t>
  </si>
  <si>
    <t>71520000-9 Послуги з нагляду за виконанням будівельних робіт. Технічний нагляд об’єкту: "Код ДК 021:2015 45453000-7 - Встановлення систем центрального опалення. Капітальний ремонт опалення будівлі амбулаторії загальної практики сімейної медицини №5 КНП "ДЦПМСД №5" ДМР за адресою: м. Дніпро, вул. Доблесна, буд. 217</t>
  </si>
  <si>
    <t xml:space="preserve">71630000-3 - Послуги з технічного огляду та випробовувань (проведення метрологічної повірки, демонтаж, монтаж та пуско-налагодження лічильника теплової енергії у 2021 р.) </t>
  </si>
  <si>
    <t>71630000-3 Послуги з технічного огляду та випробовувань</t>
  </si>
  <si>
    <t>71632000-7 - Послуги з технічних випробувань. Заземлення.</t>
  </si>
  <si>
    <t>71632000-7 Послуги з технічних випробувань</t>
  </si>
  <si>
    <t>72250000-2 - Послуги, пов’язані із системами та підтримкою. Забезпечення постійного технічного супроводу комп’ютерної програми «Єдина інформаційна система управління місцевим бюджетом»</t>
  </si>
  <si>
    <t>72250000-2 Послуги, пов’язані із системами та підтримкою</t>
  </si>
  <si>
    <t xml:space="preserve">72250000-2 Послуги, пов’язані із системами та підтримкою (технічна підтримка сайту в мережі Інтернет).
</t>
  </si>
  <si>
    <t>72260000-5 "Послуги пов’язані з програмним забезпеченням". Послуги на ліцензійне супроводження програмного забезпечення особистої розробки "5С Бюджет" (довідка про авторські права додається) у тому числі "Розрахунок заробітної плати","тарифікація","АРМ бухгалтера","АРМ Казначей".</t>
  </si>
  <si>
    <t>72260000-5 - Послуги, пов’язані з програмним забезпеченням. Послуги з кастомізації, модернізації (оновлення) програмних компонентів Медичної інформаційної системи «Каштан».</t>
  </si>
  <si>
    <t>72260000-5 - Послуги, пов’язані з програмним забезпеченням. Послуги по роботі з програмними продуктами та
комп'ютерними системами.</t>
  </si>
  <si>
    <t>72260000-5 - Послуги, пов’язані з програмним забезпеченням. Послуги служби технічної підтримки програмних продуктів KBS.</t>
  </si>
  <si>
    <t>72260000-5 Послуги, пов'язані з програмним забезпеченням. Право на використання комп’ютерної програми «М. E.DOC»</t>
  </si>
  <si>
    <t>72260000-5 Послуги, пов’язані з програмним забезпеченням</t>
  </si>
  <si>
    <t>72260000-5 Послуги, пов’язані з програмним забезпеченням. Послуги використання та супроводження ліцензійного програмного продукту.</t>
  </si>
  <si>
    <t>72410000-7 Послуги  провайдерів. Придбання послуг доступу до мережі Інтернет.</t>
  </si>
  <si>
    <t>72410000-7 Послуги провайдерів</t>
  </si>
  <si>
    <t>79110000-8 Послуги з юридичного консультування та юридичного представництва</t>
  </si>
  <si>
    <t>79110000-8 Послуги з юридичного консультування та юридичного представництва. Надання правової (правничої) допомоги з захисту інтересів Клієнта.</t>
  </si>
  <si>
    <t>79410000-1 Консультаційні послуги з питань підприємницької діяльності та управління</t>
  </si>
  <si>
    <t>79410000-1 Консультаційні послуги з питань підприємницької діяльності та управління. Проведення діагностики технічного стану побутової техніки.</t>
  </si>
  <si>
    <t>79710000-4 «Охоронні послуги» Послуги з охорони майна на об’єкті за допомогою пульта центрального спостереження за сигналізацією, та обслуговування сигналізації на цьому об’єкті.</t>
  </si>
  <si>
    <t>79710000-4 «Охоронні послуги». Охорона об’єкту.</t>
  </si>
  <si>
    <t>79710000-4 Охоронні послуги</t>
  </si>
  <si>
    <t xml:space="preserve">80510000-2	Послуги з професійної підготовки спеціалістів. Навчання посадових осіб і спеціалістів з Правил безпеки систем газопостачання.
</t>
  </si>
  <si>
    <t>80510000-2	Послуги з професійної підготовки спеціалістів. Підвищення кваліфікації робітника з професії ліфтер
з питань охорони праці.</t>
  </si>
  <si>
    <t>80510000-2 - Послуги з професійної підготовки спеціалістів. Навчання з Правил ТЕ теплових установок і мереж
навчання посадових осіб і спеціалістів та Правил підготовки теплових господарств до опалювального періоду.</t>
  </si>
  <si>
    <t>80510000-2 - Послуги з професійної підготовки спеціалістів. Навчання з Правил ТЕ теплових установок і мереж
навчання робітників та Правил підготовки теплових господарств до опалювального періоду.</t>
  </si>
  <si>
    <t>80510000-2 - Послуги з професійної підготовки спеціалістів. Навчання посадових осіб і спеціалістів з Питань пожежної безпеки.</t>
  </si>
  <si>
    <t>80510000-2 - Послуги з професійної підготовки спеціалістів. Навчання посадових осіб і спеціалістів з Правил будови і безпечної експлуатації ліфтів.</t>
  </si>
  <si>
    <t>80510000-2 - Послуги з професійної підготовки спеціалістів. Навчання посадових осіб і спеціалістів з правил безпечної експлуатації електроустановок споживачів, з правил технічної експлуатації електроустановок споживачів.</t>
  </si>
  <si>
    <t>80510000-2 - Послуги з професійної підготовки спеціалістів. Навчання робітників	з правил	безпечної експлуатації	електроустановок споживачів, з правил технічної експлуатації електроустановок споживачів.</t>
  </si>
  <si>
    <t>80510000-2 - Послуги з професійної підготовки спеціалістів. Перепідготовка з професії ліфтер.</t>
  </si>
  <si>
    <t>80510000-2 «Послуги з професійної підготовки спеціалістів». Навчання (підвищення кваліфікації цільового призначення) керівного складу та фахівців, діяльність яких пов’язана з організацією і здійсненням заходів з питань цивільного захисту.</t>
  </si>
  <si>
    <t>80510000-2 Послуги з професійної підготовки спеціалістів</t>
  </si>
  <si>
    <t>80510000-2 Послуги з професійної підготовки спеціалістів. Навчання посадових осіб і спеціалістів з Законодавства та нормативно-правових актів з охорони праці.</t>
  </si>
  <si>
    <t xml:space="preserve">80510000-2 Послуги з професійної підготовки спеціалістів. Навчання робітників	з Правил безпечної експлуатації електроустановок споживачів, з Правил технічної експлуатації електроустановок споживачів.
</t>
  </si>
  <si>
    <t>80510000-2 Послуги з професійної підготовки спеціалістів. Підготовка медичного персоналу з проведення туберкулінових проб.</t>
  </si>
  <si>
    <t>80520000-5 Навчальні засоби</t>
  </si>
  <si>
    <t>85140000-2 Послуги у сфері охорони здоров’я різні</t>
  </si>
  <si>
    <t>90430000-0 - Послуги з відведення стічних вод. Послуги з централізованого водопостачання ( 65110000-7 - «Розподіл води») та централізованого водовідведення.</t>
  </si>
  <si>
    <t>90430000-0 Послуги з відведення стічних вод</t>
  </si>
  <si>
    <t>90500000-2 - Послуги у сфері поводження зі сміттям та відходами.  Послуги з поводження з великогабаритними відходами, послуги з поводження з побутовими відходами.</t>
  </si>
  <si>
    <t>90500000-2 «Послуги у сфері поводження зі сміттям та відходами». Послуги з поводження з побутовими відходами.</t>
  </si>
  <si>
    <t>90500000-2 Послуги у сфері поводження зі сміттям та відходами</t>
  </si>
  <si>
    <t>90520000-8 Послуги у сфері поводження з радіоактивними, токсичними, медичними та небезпечними відходами</t>
  </si>
  <si>
    <t xml:space="preserve">90520000-8 Послуги у сфері поводження з радіоактивними, токсичними, медичними та небезпечними відходами. Послуги зі збирання з подальшою утилізацією медичних (продезінфікованих) відходів категорії В та С. </t>
  </si>
  <si>
    <t>90920000-2 - Послуги із санітарно-гігієнічної обробки приміщень. Послуги дератизації, дезінсекції та дезінфекції.</t>
  </si>
  <si>
    <t>90920000-2 Послуги із санітарно-гігієнічної обробки приміщень</t>
  </si>
  <si>
    <t>98310000-9 Послуги з прання і сухого чищення</t>
  </si>
  <si>
    <t>«33124131-2 Індикаторні смужки».  CITO TEST®  Cardio Combo-швидкий тест для визначення тропоніну I, КК-МВ, міоглобіну (цільна кров, сироватка, плазма)., CITO TEST® Гепатит В. Тест для діагностики вірусного гепатиту В., CITO TEST® Гепатит С. Тест для діагностики вірусного гепатиту C.,  SECRET®   - тест-смужка для визначення вагітності (20 мМО/мл).</t>
  </si>
  <si>
    <t xml:space="preserve">«33140000-3 Медичні матеріали». Серветка марлева стерильна 2 шт/уп., Пластир бактерицидний дитячий, 100шт/уп., Пластир бактерицидний, 100шт/уп., Котушковий пластир., Ланцет (скарифікатор) для крові стальний з центральною голкою, 200 шт/уп., Шпатель одноразовий, пластиковий., Шприц 2,0., Шприц 5,0., Катетер Фолея 2 - х, Fr 16., Рукавички оглядові нітрилові (стерильні, з високим ступенем захисту, текстуровані, без пудри) (розмір M, L, XL)., Рукавички оглядові не стерильні нітрилові, розмір М., Серветка спиртова 100 шт/уп., Маска медична одноразова трьохшарова.
</t>
  </si>
  <si>
    <t>«33190000-8 - Медичне обладнання та вироби медичного призначення різні». Апарат для вимірювання кров’яного тиску (з функцією голосового супроводу); або еквівалент не з гіршими якостями.</t>
  </si>
  <si>
    <t xml:space="preserve">«33700000-7 — Засоби особистої гігієни» 
Підгузник для дітей 11-25 кг (30шт/уп)., Підгузник для дітей 15-30 кг (30 шт/уп).,
Підгузки для дорослих розмір М (30 штук/уп)., Підгузки для дорослих розмір L (30 штук/уп)., Підгузки для дорослих розмір XL (30 штук/уп)., Калоприймач однокомпонентний 17501, №30.
</t>
  </si>
  <si>
    <t>ЄДРПОУ переможця</t>
  </si>
  <si>
    <t>ІВАНЮТА ЯРОСЛАВ ОЛЕКСАНДРОВИЧ</t>
  </si>
  <si>
    <t>Ідентифікатор закупівлі</t>
  </si>
  <si>
    <t>Ізострічка Temflex 1300 (1820) чорна.</t>
  </si>
  <si>
    <t>Інформована згода 063-2/0.</t>
  </si>
  <si>
    <t>АДВОКАТСЬКЕ ОБ'ЄДНАННЯ  "ЮРЕКСІМ"</t>
  </si>
  <si>
    <t>АКЦІОНЕРНЕ ТОВАРИСТВО "ДТЕК ДНІПРОВСЬКІ ЕЛЕКТРОМЕРЕЖІ"</t>
  </si>
  <si>
    <t>АКЦІОНЕРНЕ ТОВАРИСТВО "ОПЕРАТОР ГАЗОРОЗПОДІЛЬНОЇ СИСТЕМИ "ДНІПРОГАЗ"</t>
  </si>
  <si>
    <t>АРАНЕСП / Darbepoetin alfa. МИРЦЕРА / Methoxy polyethylene glycol-epoetin beta.</t>
  </si>
  <si>
    <t xml:space="preserve">Акрилова фарба для стін і стель ( Sniezka Ultra Biel) 10л., Грунтовка (Deckart Base)  для  внутрішніх робіт,10л.,
Розчинник 650( TG Prime)., Колорант 100мл.
</t>
  </si>
  <si>
    <t>Боброва Карина Юріївна</t>
  </si>
  <si>
    <t>ВІДОКРЕМЛЕНИЙ СТРУКТУРНИЙ ПІДРОЗДІЛ "ДНІПРОВСЬКИЙ МІСЬКИЙ ВІДДІЛ ЛАБОРАТОРНИХ ДОСЛІДЖЕНЬ ДЕРЖАВНОЇ УСТАНОВИ "ДНІПРОПЕТРОВСЬКИЙ ОБЛАСНИЙ ЛАБОРАТОРНИЙ ЦЕНТР МІНІСТЕРСТВА ОХОРОНИ ЗДОРОВ'Я УКРАЇНИ"</t>
  </si>
  <si>
    <t>ВДОВІЧЕНКО ДАР'Я ОЛЕКСІЇВНА</t>
  </si>
  <si>
    <t>Виконання заходів охорони на об’єкті, розташованого за адресою: м. Дніпро, вул. Велика Діївська, 111</t>
  </si>
  <si>
    <t>Вугілля ДГ 13-100.</t>
  </si>
  <si>
    <t>Вугілля марки АО (25-50).</t>
  </si>
  <si>
    <t>Відкриті торги</t>
  </si>
  <si>
    <t>ГРЕБЕНЮК ТЕТЯНА ІВАНІВНА</t>
  </si>
  <si>
    <t>ДП Дніпропетровський регіональний державний науково-технічний центр стандартизації, метрології та сертифікації</t>
  </si>
  <si>
    <t>Двічі відмінено процедуру відкритих торгів, у тому числі частково (за лотом), через відсутність достатньої кількості тендерних пропозицій, визначеної цим Законом</t>
  </si>
  <si>
    <t>Допорогова закупівля</t>
  </si>
  <si>
    <t>Драбина шарнірна алюмінієва.</t>
  </si>
  <si>
    <t>Дюбель ударний для швидкого монтажу з воротником. Стрічка фум FADO.  Піна монтажна професійна LACRYSIL.  Санітарний силіконовий герметик прозорий LACRYSIL.</t>
  </si>
  <si>
    <t>Електрична енергія.</t>
  </si>
  <si>
    <t>Закупівля без використання електронної системи</t>
  </si>
  <si>
    <t>Засіб для антисептичної обробки рук, шкірних покривів  Манорм або еквівалент., Засіб для антисептичної обробки рук, шкірних покривів  Манорм, 100 мл або еквівалент., Засіб для швидкої дезінфекції Манорм експерт або еквівалент., Засіб для дезінфекції Люмакс хлор 1000 або еквівалент.</t>
  </si>
  <si>
    <t>КАНІБОЛОЦЬКА ІРИНА ВАЛЕРІЇВНА</t>
  </si>
  <si>
    <t>КАСПАРЕВИЧ АНДРІЙ ЮРІЙОВИЧ</t>
  </si>
  <si>
    <t>КОМУНАЛЬНЕ ПІДПРИЄМСТВО  "НАВЧАЛЬНО-КУРСОВИЙ КОМБІНАТ" ДНІПРОПЕТРОВСЬКОЇ ОБЛАСНОЇ РАДИ"</t>
  </si>
  <si>
    <t>КОМУНАЛЬНЕ ПІДПРИЄМСТВО "АВТОПІДПРИЄМСТВО САНІТАРНОГО ТРАНСПОРТУ" ДНІПРОВСЬКОЇ МІСЬКОЇ РАДИ</t>
  </si>
  <si>
    <t>КОМУНАЛЬНЕ ПІДПРИЄМСТВО "ДНІПРОВОДОКАНАЛ" ДНІПРОВСЬКОЇ МІСЬКОЇ РАДИ</t>
  </si>
  <si>
    <t>КОМУНАЛЬНЕ ПІДПРИЄМСТВО "ДНІПРОПЕТРОВСЬКЕ ОБЛАСНЕ КЛІНІЧНЕ ЛІКУВАЛЬНО-ПРОФІЛАКТИЧНЕ ОБ'ЄДНАННЯ "ФТИЗІАТРІЯ" ДНІПРОПЕТРОВСЬКОЇ ОБЛАСНОЇ РАДИ"</t>
  </si>
  <si>
    <t>КОМУНАЛЬНЕ ПІДПРИЄМСТВО "ДНІПРОТЕПЛОЕНЕРГО" ДНІПРОПЕТРОВСЬКОЇ ОБЛАСНОЇ РАДИ"</t>
  </si>
  <si>
    <t>КОМУНАЛЬНЕ ПІДПРИЄМСТВО "НАВЧАЛЬНО-КУРСОВИЙ КОМБІНАТ" ДНІПРОПЕТРОВСЬКОЇ ОБЛАСНОЇ РАДИ"</t>
  </si>
  <si>
    <t>КОМУНАЛЬНЕ ПІДПРИЄМСТВО "ТЕПЛОЕНЕРГО" ДНІПРОВСЬКОЇ МІСЬКОЇ РАДИ</t>
  </si>
  <si>
    <t>КРАСУЛЯ ЮРІЙ СЕРГІЙОВИЧ</t>
  </si>
  <si>
    <t>КУХАРСЬКА КАТЕРИНА ІГОРІВНА</t>
  </si>
  <si>
    <t>Кабельний канал EXPERT.</t>
  </si>
  <si>
    <t>Килимок на ПВХ основі СМ 3004 90*120.</t>
  </si>
  <si>
    <t>Класифікатор</t>
  </si>
  <si>
    <t>Колодка клемна E.Next.</t>
  </si>
  <si>
    <t>Консультаційні послуги з навчання спеціалістів з питань здійснення
публічних закупівель.</t>
  </si>
  <si>
    <t>Лопата універсальна. Граблі. Мітла пластикова. Рівень. Пилки для лобзика.</t>
  </si>
  <si>
    <t>Лізуючий реагент, 1 л. Буфер фосфатний для аналізаторів Ексан,5фл/уп. Суха сироватка Біоконт С, фасування 5 флаконів по 3,0 мл, для аналізатора глюкози Ексан. Розчин глюкози калібрувальний, фасування 5 мл, для аналізатора глюкози Ексан. Розчин лізуючий, фасування 500 мл.</t>
  </si>
  <si>
    <t>МОСІЄНКО НАТАЛІЯ ГРИГОРІВНА</t>
  </si>
  <si>
    <t>Молоко стерилізоване для дитячого харчування «Малятко», 3,2%.</t>
  </si>
  <si>
    <t>НАВЧАЛЬНО-МЕТОДИЧНИЙ ЦЕНТР ЦИВІЛЬНОГО ЗАХИСТУ ТА БЕЗПЕКИ ЖИТТЄДІЯЛЬНОСТІ ДНІПРОПЕТРОВСЬКОЇ ОБЛАСТІ</t>
  </si>
  <si>
    <t>Набір для збору зразків із транспортним середовищем для вірусів</t>
  </si>
  <si>
    <t>Набір швабра з автомат віджимом та відро Apex Espresso Inox Plus. Змінна насадка до швабри з комплекту.</t>
  </si>
  <si>
    <t>Номер договору</t>
  </si>
  <si>
    <t>ОБЛАСНЕ КОМУНАЛЬНЕ ПІДПРИЄМСТВО "ФАРМАЦІЯ"</t>
  </si>
  <si>
    <t>ПАЛІЙ РУСЛАН МИКОЛАЙОВИЧ</t>
  </si>
  <si>
    <t>ПЕТРЕНКО ВІТАЛІЙ МИКОЛАЙОВИЧ</t>
  </si>
  <si>
    <t>ПРИВАТНЕ ПІДПРИЄМСТВО "МЕДІНФОСЕРВІС"</t>
  </si>
  <si>
    <t>ПРИВАТНЕ ПІДПРИЄМСТВО "ПРАГМАТ - М"</t>
  </si>
  <si>
    <t>ПРИВАТНЕ ПІДПРИЄМСТВО "ТЕХНОІНФОМЕД-2"</t>
  </si>
  <si>
    <t>ПРИВАТНЕ ПІДПРИЄМСТВО "ТОГ ТРЕЙД"</t>
  </si>
  <si>
    <t>ПРИВАТНЕ ПІДПРИЄМСТВО ТОРГОВА КОМПАНІЯ "ВІТЧИЗНЯНИЙ ПРОДУКТ"</t>
  </si>
  <si>
    <t>Перевезення вакцини КОМІРНАТІ, КОРОНОВАК.</t>
  </si>
  <si>
    <t>Переговорна процедура</t>
  </si>
  <si>
    <t>Переговорна процедура, скорочена</t>
  </si>
  <si>
    <t>Плитка (Golden Tile) Каліфорнія  300х600. Клей для плитки ( Ceresit  СМ 11  Plus)25кг. Затирка для швів (Фуга Ceresit CE 33 Plus)  2кг. Крестики  для плитки (Тopex) 2 мм.</t>
  </si>
  <si>
    <t>Послуги з автомобільних перевезень вакцини Астра Зенека.</t>
  </si>
  <si>
    <t>Послуги з автомобільних перевезень вакцини Короновак, Пфайзер.</t>
  </si>
  <si>
    <t>Послуги з автомобільних перевезень вакцини.</t>
  </si>
  <si>
    <t xml:space="preserve">Послуги з автомобільних перевезень вакцини.  Вакцина Коронавак;
 Вакцина КОМІРНАТІ.
</t>
  </si>
  <si>
    <t>Послуги з автомобільних перевезень вакцини.  Вакцина Коронавак;
 Вакцина Пфайзер.</t>
  </si>
  <si>
    <t>Послуги з автомобільних перевезень вакцини.  Вакцина Коронавак;
 Вакцина Пфайзер. Вакцина Модерна.</t>
  </si>
  <si>
    <t>Послуги з автомобільних перевезень вакцини. Коронавак; Пфайзер; АстраЗенека.</t>
  </si>
  <si>
    <t>Послуги з автомобільних перевезень вакцини. Модерна.</t>
  </si>
  <si>
    <t>Послуги з охорони майна на об’єкті за допомогою пульта центрального спостереження за сигналізацією, та обслуговування сигналізації на цьому об’єкті.</t>
  </si>
  <si>
    <t>Послуги з технічного обслуговування ліфтів (на 2022 рік).</t>
  </si>
  <si>
    <t xml:space="preserve">Послуги з технічного обслуговування, поточного ремонту, перезарядці вогнегасників. </t>
  </si>
  <si>
    <t>Послуги у сфері інформатизації: Інформаційно-консультативні послуги з супроводження: ПЗ «M.E.Doc» Звітність.</t>
  </si>
  <si>
    <t>Поточний ремонт приміщень амбулаторії № 7  КНП “ДЦПМСД № 5” ДМР за адресою: м. Дніпро, ж/м. Червоний Камінь 10.</t>
  </si>
  <si>
    <t>Поточний ремонт приміщень кабінетів КНП “ДЦПМСД № 5” ДМР</t>
  </si>
  <si>
    <t>Поточний ремонт приміщень кабінетів КНП “ДЦПМСД № 5” ДМР за адресою: м. Дніпро, вул. Велика Діївська, 111.</t>
  </si>
  <si>
    <t>Поточний ремонт твердопаливного котла в АЗПСМ № 6
КНП "ДЦПМСД №5" ДМР.</t>
  </si>
  <si>
    <t>ПрАТ "КИЇВСТАР"</t>
  </si>
  <si>
    <t>Предмет закупівлі</t>
  </si>
  <si>
    <t>Проведення повірки медичного обладнання у 2021 р.</t>
  </si>
  <si>
    <t>Підгузки для дорослих розмір М (30 штук/уп). Підгузки для дорослих розмір L (30 штук/уп). Підгузки для дорослих розмір XL (30 штук/уп). Калоприймач однокомпонентний 17500, №30. Калоприймач однокомпонентний 17501, №30. Калоприймач двокомпонентний, мішок 1693, діаметр 50 мм, №30. Сечоприймач  750  мл.</t>
  </si>
  <si>
    <t>Підгузник для дітей 15-30 кг (30 шт/уп). Підгузки для дорослих розмір XL (30 штук/уп). Калоприймач однокомпонентний 17500, №30. Калоприймач стомічний двокомпонентний Alterna УРО 1758, №20. Калоприймач стомичий двокомпонентний, мішок №13985, №30. Калоприймач двокомпонентний, пластина Alterna Convex №46759, №4.</t>
  </si>
  <si>
    <t>Пісок річковий та відсів гранітний.</t>
  </si>
  <si>
    <t>РЕЗНИЧЕНКО  ТЕТЯНА  ОЛЕКСАНДРІВНА</t>
  </si>
  <si>
    <t>Роботи з будівництва та введення в експлуатацію газових мереж зовнішнього газопостачання та мереж внутрішнього газопостачання Об'єкта Замовника (Медичний заклад).</t>
  </si>
  <si>
    <t>Рукавички захисні робочі.</t>
  </si>
  <si>
    <t>СОКОЛОВСЬКИЙ ОЛЕКСАНДР ВІКТОРОВИЧ</t>
  </si>
  <si>
    <t>Спрощена закупівля</t>
  </si>
  <si>
    <t>Сума укладеного договору</t>
  </si>
  <si>
    <t>ТАРАНЦОВ АРТЕМ МИКОЛАЙОВИЧ</t>
  </si>
  <si>
    <t>ТОВ "А-ЕНЕРГО"</t>
  </si>
  <si>
    <t>ТОВ "АВЕРС КАНЦЕЛЯРІЯ"</t>
  </si>
  <si>
    <t>ТОВ "БУДВЕСТ-М"</t>
  </si>
  <si>
    <t>ТОВ "ВЕСТ ВУД КОМПАНІ 2012"</t>
  </si>
  <si>
    <t>ТОВ "ВИРОБНИЧО-КОМЕРЦІЙНА ФІРМА "ТЕПЛОЕНЕРГОСЕРВІС"</t>
  </si>
  <si>
    <t>ТОВ "ВП "ПОЛІСАН"</t>
  </si>
  <si>
    <t>ТОВ "ДНІПРОВСЬКІ ЕНЕРГЕТИЧНІ ПОСЛУГИ"</t>
  </si>
  <si>
    <t>ТОВ "Епіцентр К"</t>
  </si>
  <si>
    <t>ТОВ "ЛЕД МОНТАЖ"</t>
  </si>
  <si>
    <t>ТОВ "МЦФЕР - Україна"</t>
  </si>
  <si>
    <t>ТОВ "ОЛЛ-ІТ"</t>
  </si>
  <si>
    <t>ТОВ "СТМ-Фарм"</t>
  </si>
  <si>
    <t>ТОВ "ТЕЛЕМІСТ 2012"</t>
  </si>
  <si>
    <t>ТОВ "УКРАЇНСЬКИЙ ПАПІР"</t>
  </si>
  <si>
    <t>ТОВ "УКРСТРОЙДНІПРО"</t>
  </si>
  <si>
    <t>ТОВ "УСВ"</t>
  </si>
  <si>
    <t>ТОВ 'Укрмедіатренд'</t>
  </si>
  <si>
    <t>ТОВ АЛЬФАСЕРВIС ПЛЮС</t>
  </si>
  <si>
    <t>ТОВ АМЕТИСТ-М</t>
  </si>
  <si>
    <t>ТОВ ВЕТО</t>
  </si>
  <si>
    <t>ТОВ Пріоритет-Л</t>
  </si>
  <si>
    <t>ТОВ СП "Ліфтреммонтаж Дніпро"</t>
  </si>
  <si>
    <t>ТОВ Спарта 2015</t>
  </si>
  <si>
    <t>ТОВ ТРИАВАНТ</t>
  </si>
  <si>
    <t>ТОВ ЮР-ТВІН</t>
  </si>
  <si>
    <t>ТОВАРИСТВО З ОБМЕЖЕНОЮ ВІДПОВІДАЛЬНІСТЮ " ТОРГОВЕЛЬНО-БУДІВЕЛЬНИЙ ДІМ " ОЛДІ"</t>
  </si>
  <si>
    <t>ТОВАРИСТВО З ОБМЕЖЕНОЮ ВІДПОВІДАЛЬНІСТЮ "ІНТЕРНАЦІОНАЛЬНІ ТЕЛЕКОМУНІКАЦІЇ"</t>
  </si>
  <si>
    <t>ТОВАРИСТВО З ОБМЕЖЕНОЮ ВІДПОВІДАЛЬНІСТЮ "АЛЬФАСЕРВІС ПЛЮС"</t>
  </si>
  <si>
    <t>ТОВАРИСТВО З ОБМЕЖЕНОЮ ВІДПОВІДАЛЬНІСТЮ "БИО-ТЕХНОЛОГИИ"</t>
  </si>
  <si>
    <t>ТОВАРИСТВО З ОБМЕЖЕНОЮ ВІДПОВІДАЛЬНІСТЮ "БЮРО ОЦІНКИ"</t>
  </si>
  <si>
    <t>ТОВАРИСТВО З ОБМЕЖЕНОЮ ВІДПОВІДАЛЬНІСТЮ "ВД ПРОЕКТ"</t>
  </si>
  <si>
    <t>ТОВАРИСТВО З ОБМЕЖЕНОЮ ВІДПОВІДАЛЬНІСТЮ "ВИРОБНИЧО-КОМЕРЦІЙНА ФІРМА "МЕДИНА"</t>
  </si>
  <si>
    <t>ТОВАРИСТВО З ОБМЕЖЕНОЮ ВІДПОВІДАЛЬНІСТЮ "ДНІПРОВСЬКІ ЕНЕРГЕТИЧНІ ПОСЛУГИ"</t>
  </si>
  <si>
    <t>ТОВАРИСТВО З ОБМЕЖЕНОЮ ВІДПОВІДАЛЬНІСТЮ "ДНІПРОПЕТРОВСЬКИЙ ПРОЕКТНО-КОНСТРУКТОРСЬКИЙ ТЕХНОЛОГІЧНИЙ ІНСТИТУТ"</t>
  </si>
  <si>
    <t>ТОВАРИСТВО З ОБМЕЖЕНОЮ ВІДПОВІДАЛЬНІСТЮ "ЕКОЛОГІЯ-Д"</t>
  </si>
  <si>
    <t>ТОВАРИСТВО З ОБМЕЖЕНОЮ ВІДПОВІДАЛЬНІСТЮ "ЕПІЦЕНТР К"</t>
  </si>
  <si>
    <t>ТОВАРИСТВО З ОБМЕЖЕНОЮ ВІДПОВІДАЛЬНІСТЮ "ЛАДА"</t>
  </si>
  <si>
    <t>ТОВАРИСТВО З ОБМЕЖЕНОЮ ВІДПОВІДАЛЬНІСТЮ "МЕТРОНОМ 2009"</t>
  </si>
  <si>
    <t>ТОВАРИСТВО З ОБМЕЖЕНОЮ ВІДПОВІДАЛЬНІСТЮ "НАВЧАЛЬНО-КОНСАЛТИНГОВИЙ ЦЕНТР "ЗАКУПІВЛІ"</t>
  </si>
  <si>
    <t>ТОВАРИСТВО З ОБМЕЖЕНОЮ ВІДПОВІДАЛЬНІСТЮ "ПОЖТЕХНОЛОГІЯ"</t>
  </si>
  <si>
    <t>ТОВАРИСТВО З ОБМЕЖЕНОЮ ВІДПОВІДАЛЬНІСТЮ "ПРЕМ'ЄРА Л ТА Л"</t>
  </si>
  <si>
    <t>ТОВАРИСТВО З ОБМЕЖЕНОЮ ВІДПОВІДАЛЬНІСТЮ "ПРЕСС АЛЬЯНС"</t>
  </si>
  <si>
    <t>ТОВАРИСТВО З ОБМЕЖЕНОЮ ВІДПОВІДАЛЬНІСТЮ "СІЕТ ХОЛДІНГ"</t>
  </si>
  <si>
    <t>ТОВАРИСТВО З ОБМЕЖЕНОЮ ВІДПОВІДАЛЬНІСТЮ "СОФТЕКО"</t>
  </si>
  <si>
    <t>ТОВАРИСТВО З ОБМЕЖЕНОЮ ВІДПОВІДАЛЬНІСТЮ "СТМ-Фарм"</t>
  </si>
  <si>
    <t>ТОВАРИСТВО З ОБМЕЖЕНОЮ ВІДПОВІДАЛЬНІСТЮ "УКРДНІПРОСТРОЙ-1"</t>
  </si>
  <si>
    <t>ТОВАРИСТВО З ОБМЕЖЕНОЮ ВІДПОВІДАЛЬНІСТЮ "УКРЕРА"</t>
  </si>
  <si>
    <t>ТОВАРИСТВО З ОБМЕЖЕНОЮ ВІДПОВІДАЛЬНІСТЮ "ФОКАРС"</t>
  </si>
  <si>
    <t>ТОВАРИСТВО З ОБМЕЖЕНОЮ ВІДПОВІДАЛЬНІСТЮ "ХЛР"</t>
  </si>
  <si>
    <t>ТОВАРИСТВО З ОБМЕЖЕНОЮ ВІДПОВІДАЛЬНІСТЮ "ЦЕНТР ІНФОРМАЦІЙНИХ І АНАЛІТИЧНИХ ТЕХНОЛОГІЙ"</t>
  </si>
  <si>
    <t>ТОВАРИСТВО З ОБМЕЖЕНОЮ ВИДПОВИДАЛЬНИСТЮ ДНИПРОГАЗ ПРОЕКТ</t>
  </si>
  <si>
    <t>Теплова енергія.</t>
  </si>
  <si>
    <t>Термопапір для принтера чеків EPSON TM-T20.</t>
  </si>
  <si>
    <t>Технічний нагляд об єкту:
"Поточний ремонт приміщень амбулаторії №7 КНП "ДЦПМСД №5" за адресою: м. Дніпро,
ж/м Червоний Камінь, 10".</t>
  </si>
  <si>
    <t>Технічний нагляд об’єкту: "Поточний ремонт приміщень кабінетів КНП "ДЦПМСД №5" за адресою: м. Дніпро, вул. Велика Діївська. 111".</t>
  </si>
  <si>
    <t>Тип процедури</t>
  </si>
  <si>
    <t>Товариство з обмеженою відповідальністю «ДІАТОМ»</t>
  </si>
  <si>
    <t>Товариство з обмеженою відповідальністю ВИРОБНИЧА ФІРМА «СЕРВІС»</t>
  </si>
  <si>
    <t>УПРАВЛІННЯ ПОЛІЦІЇ ОХОРОНИ В ДНІПРОПЕТРОВСЬКІЙ ОБЛАСТІ</t>
  </si>
  <si>
    <t>Укладення договору до:</t>
  </si>
  <si>
    <t>Укладення договору з:</t>
  </si>
  <si>
    <t>ФІЗИЧНА ОСОБА-ПІДПРИЄМЕЦЬ СУШИНА МАРИНА СЕРГІЇВНА</t>
  </si>
  <si>
    <t>ФОП  ФЕДОТОВ АНТОН ВАЛЕРІЙОВИЧ</t>
  </si>
  <si>
    <t>ФОП "ВОЛОДІН АНДРІЙ СЕРГІЙОВИЧ"</t>
  </si>
  <si>
    <t>ФОП "КОВИЛОВА ІРИНА МИКОЛАЇВНА"</t>
  </si>
  <si>
    <t>ФОП "МИХАЙЛЕНКО ІВАН ГРИГОРОВИЧ"</t>
  </si>
  <si>
    <t>ФОП "ОНІЩЕНКО ГАННА ПИЛИПІВНА"</t>
  </si>
  <si>
    <t>ФОП "ОНИЩЕНКО ВЛАДИСЛАВ ВЯЧЕСЛАВОВИЧ"</t>
  </si>
  <si>
    <t>ФОП "СКРИПЕЦЬ ОЛЕКСАНДР МИКОЛАЙОВИЧ"</t>
  </si>
  <si>
    <t>ФОП "ХРИПКО ЯНА ВСЕВОЛОДІВНА"</t>
  </si>
  <si>
    <t>ФОП "Черненко Дмитро Анатолійович"</t>
  </si>
  <si>
    <t>ФОП АНДРІЄНКО СЕРГІЙ ОЛЕКСАНДРОВИЧ</t>
  </si>
  <si>
    <t>ФОП БОНДАРЕНКО ОЛЕКСАНДР ВАЛЕРІЙОВИЧ</t>
  </si>
  <si>
    <t>ФОП Бурим Сергій Леонідович</t>
  </si>
  <si>
    <t>ФОП ВЕЛИКА ЛЮБОВ ІВАНІВНА</t>
  </si>
  <si>
    <t>ФОП Гребенюк  Тетяна Іванівна</t>
  </si>
  <si>
    <t>ФОП Диханова  Світлана Вікторівна</t>
  </si>
  <si>
    <t>ФОП ЛУПИКОВ ВЛАДИСЛАВ СЕРГІЙОВИЧ</t>
  </si>
  <si>
    <t>ФОП Мушинський Владислав Віталійович</t>
  </si>
  <si>
    <t>ФОП ФЕДОТОВ АНТОН ВАЛЕРІЙОВИЧ</t>
  </si>
  <si>
    <t>ФОП Хамаза Л.Г.</t>
  </si>
  <si>
    <t>ФОП Чернова Елона  Олександрівна</t>
  </si>
  <si>
    <t>Фактичний переможець</t>
  </si>
  <si>
    <t>Формений одяг, спеціальний робочий одяг та аксесуари. Штани Фогесо -Т. Захисні штани URG-P. Куртка робоча URG-P. Кепка Buffalo к-р чорний.</t>
  </si>
  <si>
    <t>Функціональне навчання (підвищення кваліфікації цільового призначення) керівного складу та фахівців, діяльність яких
пов’язана з організацією і здійсненням заходів з питань цивільного захисту.</t>
  </si>
  <si>
    <t>ЦЕПА ІРИНА ВАЛЕРІЇВНА</t>
  </si>
  <si>
    <t>ЧВ-Ящик для інструменту 22". Ящик для інструментів 26" STANLEY "FatMax";</t>
  </si>
  <si>
    <t>ЧВ-Ящик для інструменту.</t>
  </si>
  <si>
    <t>ЧЕРНИШОВ ДМИТРО ВОЛОДИМИРОВИЧ</t>
  </si>
  <si>
    <t>ЧЕРНИШОВА ГАЛИНА ІВАНІВНА</t>
  </si>
  <si>
    <t>ШЛЮПЕНКОВ ОЛЕКСАНДР АНАТОЛІЙОВИЧ</t>
  </si>
  <si>
    <t xml:space="preserve">Швидкий тест для визначення антигена COVID-19 (COV-S23) (НК 024:2019 код 50280 - Коронавірус (SARS-CoV), антигени IVD, набір, імунохроматографічний, експрес-аналіз, НК 024:2019 код 50280 - Коронавірус (SARS-CoV), антигени IVD, набір, імунохроматографічний, експрес-аналіз)
</t>
  </si>
  <si>
    <t>Швидкий тест для визначення антигена COVID-19 (COV-S23).</t>
  </si>
  <si>
    <t>Штукатурка гіпсова. Шпаклівка гіпсова.</t>
  </si>
  <si>
    <t>послуги спеціалізованого санітарного транспорту</t>
  </si>
  <si>
    <t>№  474</t>
  </si>
  <si>
    <t>№  55ДП/21</t>
  </si>
  <si>
    <t>№  63</t>
  </si>
  <si>
    <t>№  97</t>
  </si>
  <si>
    <t>№ 00016</t>
  </si>
  <si>
    <t>№ 0050306341</t>
  </si>
  <si>
    <t>№ 0108/02-2021</t>
  </si>
  <si>
    <t>№ 0108/2021</t>
  </si>
  <si>
    <t>№ 050875</t>
  </si>
  <si>
    <t>№ 06-0/12828</t>
  </si>
  <si>
    <t>№ 07/09</t>
  </si>
  <si>
    <t>№ 1</t>
  </si>
  <si>
    <t>№ 1-16-21</t>
  </si>
  <si>
    <t>№ 1/21</t>
  </si>
  <si>
    <t>№ 10</t>
  </si>
  <si>
    <t>№ 10-Н</t>
  </si>
  <si>
    <t>№ 100</t>
  </si>
  <si>
    <t>№ 101</t>
  </si>
  <si>
    <t>№ 102</t>
  </si>
  <si>
    <t>№ 103</t>
  </si>
  <si>
    <t>№ 104</t>
  </si>
  <si>
    <t>№ 105</t>
  </si>
  <si>
    <t>№ 106</t>
  </si>
  <si>
    <t>№ 107</t>
  </si>
  <si>
    <t>№ 108</t>
  </si>
  <si>
    <t>№ 109</t>
  </si>
  <si>
    <t>№ 11</t>
  </si>
  <si>
    <t>№ 110</t>
  </si>
  <si>
    <t>№ 111</t>
  </si>
  <si>
    <t>№ 112</t>
  </si>
  <si>
    <t>№ 113</t>
  </si>
  <si>
    <t>№ 114 ДП/21</t>
  </si>
  <si>
    <t>№ 115ДП/21</t>
  </si>
  <si>
    <t>№ 116ДП/21</t>
  </si>
  <si>
    <t>№ 11786</t>
  </si>
  <si>
    <t>№ 11786С</t>
  </si>
  <si>
    <t>№ 11786в</t>
  </si>
  <si>
    <t>№ 117ДП/21</t>
  </si>
  <si>
    <t>№ 1182</t>
  </si>
  <si>
    <t>№ 118ДП/21</t>
  </si>
  <si>
    <t>№ 119ДП/21</t>
  </si>
  <si>
    <t>№ 12</t>
  </si>
  <si>
    <t>№ 120</t>
  </si>
  <si>
    <t>№ 121</t>
  </si>
  <si>
    <t>№ 122</t>
  </si>
  <si>
    <t>№ 123</t>
  </si>
  <si>
    <t>№ 124</t>
  </si>
  <si>
    <t>№ 125</t>
  </si>
  <si>
    <t>№ 126</t>
  </si>
  <si>
    <t>№ 127</t>
  </si>
  <si>
    <t>№ 128 ДП/21</t>
  </si>
  <si>
    <t>№ 129 ДП/21</t>
  </si>
  <si>
    <t>№ 13</t>
  </si>
  <si>
    <t>№ 130 ДП/21</t>
  </si>
  <si>
    <t>№ 131ДП/21</t>
  </si>
  <si>
    <t>№ 133</t>
  </si>
  <si>
    <t>№ 134</t>
  </si>
  <si>
    <t>№ 136</t>
  </si>
  <si>
    <t>№ 137</t>
  </si>
  <si>
    <t>№ 138</t>
  </si>
  <si>
    <t>№ 139</t>
  </si>
  <si>
    <t>№ 14</t>
  </si>
  <si>
    <t>№ 140</t>
  </si>
  <si>
    <t>№ 1401/1</t>
  </si>
  <si>
    <t>№ 141</t>
  </si>
  <si>
    <t>№ 142</t>
  </si>
  <si>
    <t>№ 143</t>
  </si>
  <si>
    <t>№ 144</t>
  </si>
  <si>
    <t>№ 145</t>
  </si>
  <si>
    <t>№ 146</t>
  </si>
  <si>
    <t>№ 147</t>
  </si>
  <si>
    <t>№ 148</t>
  </si>
  <si>
    <t>№ 149</t>
  </si>
  <si>
    <t>№ 15</t>
  </si>
  <si>
    <t>№ 15/332-Б</t>
  </si>
  <si>
    <t>№ 150</t>
  </si>
  <si>
    <t>№ 151</t>
  </si>
  <si>
    <t>№ 152ДП/21</t>
  </si>
  <si>
    <t>№ 153ДП/21</t>
  </si>
  <si>
    <t>№ 154ДП/21</t>
  </si>
  <si>
    <t>№ 155</t>
  </si>
  <si>
    <t>№ 155ДП/21</t>
  </si>
  <si>
    <t>№ 156</t>
  </si>
  <si>
    <t>№ 157</t>
  </si>
  <si>
    <t>№ 158</t>
  </si>
  <si>
    <t>№ 159</t>
  </si>
  <si>
    <t>№ 16</t>
  </si>
  <si>
    <t>№ 160</t>
  </si>
  <si>
    <t>№ 161</t>
  </si>
  <si>
    <t>№ 162</t>
  </si>
  <si>
    <t>№ 17</t>
  </si>
  <si>
    <t>№ 1702/1-АН</t>
  </si>
  <si>
    <t>№ 17052021</t>
  </si>
  <si>
    <t>№ 18</t>
  </si>
  <si>
    <t>№ 19</t>
  </si>
  <si>
    <t>№ 19/02-21</t>
  </si>
  <si>
    <t>№ 2</t>
  </si>
  <si>
    <t>№ 2/21</t>
  </si>
  <si>
    <t>№ 20</t>
  </si>
  <si>
    <t>№ 20/1882</t>
  </si>
  <si>
    <t>№ 20/1883</t>
  </si>
  <si>
    <t>№ 20/1890</t>
  </si>
  <si>
    <t>№ 208</t>
  </si>
  <si>
    <t>№ 21</t>
  </si>
  <si>
    <t>№ 22</t>
  </si>
  <si>
    <t>№ 22/02-21</t>
  </si>
  <si>
    <t>№ 23</t>
  </si>
  <si>
    <t>№ 23/02-21</t>
  </si>
  <si>
    <t>№ 23/17/201-2022</t>
  </si>
  <si>
    <t>№ 2357959/2021</t>
  </si>
  <si>
    <t>№ 24</t>
  </si>
  <si>
    <t>№ 24/02-21</t>
  </si>
  <si>
    <t>№ 24/17/201-2022</t>
  </si>
  <si>
    <t>№ 242/17/201/2021</t>
  </si>
  <si>
    <t>№ 244/17/201-2021</t>
  </si>
  <si>
    <t>№ 25</t>
  </si>
  <si>
    <t>№ 26</t>
  </si>
  <si>
    <t>№ 26/02-21</t>
  </si>
  <si>
    <t>№ 27</t>
  </si>
  <si>
    <t>№ 28</t>
  </si>
  <si>
    <t>№ 280.21</t>
  </si>
  <si>
    <t>№ 29</t>
  </si>
  <si>
    <t>№ 29А491-1463-21</t>
  </si>
  <si>
    <t>№ 29А491-6428-21</t>
  </si>
  <si>
    <t>№ 3</t>
  </si>
  <si>
    <t>№ 30</t>
  </si>
  <si>
    <t>№ 31</t>
  </si>
  <si>
    <t>№ 31/02/21</t>
  </si>
  <si>
    <t>№ 32</t>
  </si>
  <si>
    <t>№ 33</t>
  </si>
  <si>
    <t>№ 33/02-21</t>
  </si>
  <si>
    <t>№ 3314/01-1 cov</t>
  </si>
  <si>
    <t>№ 3314/03-1-COV</t>
  </si>
  <si>
    <t>№ 3319/03-1COV</t>
  </si>
  <si>
    <t>№ 34</t>
  </si>
  <si>
    <t>№ 34/02-21</t>
  </si>
  <si>
    <t>№ 35</t>
  </si>
  <si>
    <t>№ 35/02-21</t>
  </si>
  <si>
    <t>№ 37</t>
  </si>
  <si>
    <t>№ 37899694</t>
  </si>
  <si>
    <t>№ 37899694/1/1</t>
  </si>
  <si>
    <t>№ 38</t>
  </si>
  <si>
    <t>№ 3841/03/1-cov</t>
  </si>
  <si>
    <t>№ 39</t>
  </si>
  <si>
    <t>№ 4</t>
  </si>
  <si>
    <t>№ 40</t>
  </si>
  <si>
    <t>№ 40109</t>
  </si>
  <si>
    <t>№ 40109KBS</t>
  </si>
  <si>
    <t>№ 40109СТП</t>
  </si>
  <si>
    <t>№ 41</t>
  </si>
  <si>
    <t>№ 42</t>
  </si>
  <si>
    <t>№ 423/М</t>
  </si>
  <si>
    <t>№ 43</t>
  </si>
  <si>
    <t>№ 44-ДП/21</t>
  </si>
  <si>
    <t>№ 45</t>
  </si>
  <si>
    <t>№ 450</t>
  </si>
  <si>
    <t>№ 452</t>
  </si>
  <si>
    <t>№ 46</t>
  </si>
  <si>
    <t>№ 469</t>
  </si>
  <si>
    <t>№ 47</t>
  </si>
  <si>
    <t>№ 470</t>
  </si>
  <si>
    <t>№ 471</t>
  </si>
  <si>
    <t>№ 472</t>
  </si>
  <si>
    <t>№ 473</t>
  </si>
  <si>
    <t>№ 475</t>
  </si>
  <si>
    <t>№ 476</t>
  </si>
  <si>
    <t>№ 477</t>
  </si>
  <si>
    <t>№ 478</t>
  </si>
  <si>
    <t>№ 479</t>
  </si>
  <si>
    <t>№ 48</t>
  </si>
  <si>
    <t>№ 480</t>
  </si>
  <si>
    <t>№ 49 ДП/21</t>
  </si>
  <si>
    <t>№ 5</t>
  </si>
  <si>
    <t>№ 50 ДП/21</t>
  </si>
  <si>
    <t>№ 50285585,50301207</t>
  </si>
  <si>
    <t>№ 50285819,50292922</t>
  </si>
  <si>
    <t>№ 50288237</t>
  </si>
  <si>
    <t>№ 50334081</t>
  </si>
  <si>
    <t>№ 51 ДП/21</t>
  </si>
  <si>
    <t>№ 52 ДП/21</t>
  </si>
  <si>
    <t>№ 53 ДП/21</t>
  </si>
  <si>
    <t xml:space="preserve">№ 54 ДП/21 </t>
  </si>
  <si>
    <t>№ 56</t>
  </si>
  <si>
    <t>№ 56-Н</t>
  </si>
  <si>
    <t>№ 57 ДП/21</t>
  </si>
  <si>
    <t>№ 57/06-21</t>
  </si>
  <si>
    <t>№ 58 ДП/21</t>
  </si>
  <si>
    <t>№ 59 ДП/21</t>
  </si>
  <si>
    <t>№ 6</t>
  </si>
  <si>
    <t>№ 60 ДП/21</t>
  </si>
  <si>
    <t>№ 61 ДП/21</t>
  </si>
  <si>
    <t>№ 62</t>
  </si>
  <si>
    <t>№ 634</t>
  </si>
  <si>
    <t>№ 64</t>
  </si>
  <si>
    <t>№ 64/11-20</t>
  </si>
  <si>
    <t>№ 65</t>
  </si>
  <si>
    <t>№ 66</t>
  </si>
  <si>
    <t>№ 66-22/11</t>
  </si>
  <si>
    <t>№ 66-22/2021</t>
  </si>
  <si>
    <t>№ 66/07-21</t>
  </si>
  <si>
    <t>№ 66/12-20</t>
  </si>
  <si>
    <t>№ 67</t>
  </si>
  <si>
    <t>№ 67/07-21</t>
  </si>
  <si>
    <t>№ 68</t>
  </si>
  <si>
    <t>№ 68/12-20</t>
  </si>
  <si>
    <t>№ 69</t>
  </si>
  <si>
    <t>№ 7</t>
  </si>
  <si>
    <t>№ 70</t>
  </si>
  <si>
    <t>№ 71</t>
  </si>
  <si>
    <t>№ 72</t>
  </si>
  <si>
    <t>№ 73</t>
  </si>
  <si>
    <t>№ 74</t>
  </si>
  <si>
    <t>№ 75</t>
  </si>
  <si>
    <t>№ 76</t>
  </si>
  <si>
    <t>№ 77</t>
  </si>
  <si>
    <t>№ 78</t>
  </si>
  <si>
    <t>№ 79</t>
  </si>
  <si>
    <t>№ 8</t>
  </si>
  <si>
    <t>№ 80</t>
  </si>
  <si>
    <t>№ 81</t>
  </si>
  <si>
    <t>№ 820</t>
  </si>
  <si>
    <t>№ 82ДП/21</t>
  </si>
  <si>
    <t>№ 83 ДП/21</t>
  </si>
  <si>
    <t>№ 8369816 БО 2021</t>
  </si>
  <si>
    <t>№ 84 ДП/21</t>
  </si>
  <si>
    <t>№ 84/09-21</t>
  </si>
  <si>
    <t>№ 85 ДП/21</t>
  </si>
  <si>
    <t>№ 85/10-21</t>
  </si>
  <si>
    <t>№ 86 ДП/21</t>
  </si>
  <si>
    <t>№ 86/10-21</t>
  </si>
  <si>
    <t>№ 87 ДП/21</t>
  </si>
  <si>
    <t>№ 87/11-21</t>
  </si>
  <si>
    <t>№ 88ДП/21</t>
  </si>
  <si>
    <t>№ 89 ДП/21</t>
  </si>
  <si>
    <t>№ 9</t>
  </si>
  <si>
    <t>№ 9/1</t>
  </si>
  <si>
    <t>№ 9/2</t>
  </si>
  <si>
    <t>№ 9/3</t>
  </si>
  <si>
    <t>№ 9/4</t>
  </si>
  <si>
    <t>№ 9/6</t>
  </si>
  <si>
    <t>№ 9/7</t>
  </si>
  <si>
    <t>№ 9/8</t>
  </si>
  <si>
    <t>№ 90</t>
  </si>
  <si>
    <t>№ 91 ДП/21</t>
  </si>
  <si>
    <t>№ 92ДП/21</t>
  </si>
  <si>
    <t>№ 93 ДП/21</t>
  </si>
  <si>
    <t>№ 94 ДП/21</t>
  </si>
  <si>
    <t>№ 95</t>
  </si>
  <si>
    <t>№ 96</t>
  </si>
  <si>
    <t>№ 98</t>
  </si>
  <si>
    <t>№ 99</t>
  </si>
  <si>
    <t>№ MEIS 2721</t>
  </si>
  <si>
    <t>№ MEIS-2893</t>
  </si>
  <si>
    <t>№ В-72/21</t>
  </si>
  <si>
    <t>№ В-74/21</t>
  </si>
  <si>
    <t>№ ДПР 76</t>
  </si>
  <si>
    <t>№ ДПР478</t>
  </si>
  <si>
    <t>№ ДПР481</t>
  </si>
  <si>
    <t>№ М-79/01/2021</t>
  </si>
  <si>
    <t>№ М/79-1/04/2021</t>
  </si>
  <si>
    <t>№ Н/8</t>
  </si>
  <si>
    <t>№ ОЗА491-2464-21</t>
  </si>
  <si>
    <t>№ ОЗА491-4844-21</t>
  </si>
  <si>
    <t>№ ПА-00006505</t>
  </si>
  <si>
    <t>№ ПР /05/01/21</t>
  </si>
  <si>
    <t>№ СП 076212</t>
  </si>
  <si>
    <t>№132</t>
  </si>
  <si>
    <t>№135</t>
  </si>
  <si>
    <t>№3</t>
  </si>
  <si>
    <t>№36</t>
  </si>
  <si>
    <t>№9/5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</si>
</sst>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5" formatCode="dd\.mm\.yyyy"/>
  </numFmts>
  <fonts count="4" x14ac:knownFonts="1">
    <font>
      <sz val="11"/>
      <color theme="1"/>
      <name val="Calibri"/>
      <family val="2"/>
      <scheme val="minor"/>
    </font>
    <font>
      <sz val="10"/>
      <color rgb="FF000000"/>
      <name val="Calibri"/>
      <family val="2"/>
    </font>
    <font>
      <sz val="10"/>
      <color rgb="FF0000FF"/>
      <name val="Calibri"/>
      <family val="2"/>
    </font>
    <font>
      <b/>
      <sz val="10"/>
      <color rgb="FFFFFFFF"/>
      <name val="Calibri"/>
      <family val="2"/>
    </font>
  </fonts>
  <fills count="3">
    <fill>
      <patternFill patternType="none"/>
    </fill>
    <fill>
      <patternFill patternType="gray125"/>
    </fill>
    <fill>
      <patternFill patternType="solid">
        <fgColor rgb="FF008000"/>
      </patternFill>
    </fill>
  </fills>
  <borders count="2">
    <border>
      <left/>
      <right/>
      <top/>
      <bottom/>
      <diagonal/>
    </border>
    <border>
      <left style="medium">
        <color rgb="FFFFFFFF"/>
      </left>
      <right style="medium">
        <color rgb="FFFFFFFF"/>
      </right>
      <top style="medium">
        <color rgb="FFFFFFFF"/>
      </top>
      <bottom style="medium">
        <color rgb="FFFFFFFF"/>
      </bottom>
      <diagonal/>
    </border>
  </borders>
  <cellStyleXfs count="1">
    <xf numFmtId="0" fontId="0" fillId="0" borderId="0"/>
  </cellStyleXfs>
  <cellXfs count="6">
    <xf numFmtId="0" fontId="0" fillId="0" borderId="0" xfId="0"/>
    <xf numFmtId="0" fontId="1" fillId="0" borderId="0" xfId="0" applyFont="1"/>
    <xf numFmtId="0" fontId="2" fillId="0" borderId="0" xfId="0" applyFont="1"/>
    <xf numFmtId="0" fontId="3" fillId="2" borderId="1" xfId="0" applyFont="1" applyFill="1" applyBorder="1" applyAlignment="1">
      <alignment horizontal="center" wrapText="1"/>
    </xf>
    <xf numFmtId="165" fontId="1" fillId="0" borderId="0" xfId="0" applyNumberFormat="1" applyFont="1"/>
    <xf numFmtId="4" fontId="1" fillId="0" borderId="0" xfId="0" applyNumberFormat="1" applyFont="1"/>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my.zakupki.prom.ua/remote/dispatcher/state_purchase_view/28203116" TargetMode="External"/><Relationship Id="rId21" Type="http://schemas.openxmlformats.org/officeDocument/2006/relationships/hyperlink" Target="https://my.zakupki.prom.ua/remote/dispatcher/state_purchase_view/32267024" TargetMode="External"/><Relationship Id="rId63" Type="http://schemas.openxmlformats.org/officeDocument/2006/relationships/hyperlink" Target="https://my.zakupki.prom.ua/remote/dispatcher/state_purchase_view/30422258" TargetMode="External"/><Relationship Id="rId159" Type="http://schemas.openxmlformats.org/officeDocument/2006/relationships/hyperlink" Target="https://my.zakupki.prom.ua/remote/dispatcher/state_purchase_view/26115730" TargetMode="External"/><Relationship Id="rId170" Type="http://schemas.openxmlformats.org/officeDocument/2006/relationships/hyperlink" Target="https://my.zakupki.prom.ua/remote/dispatcher/state_purchase_view/26074849" TargetMode="External"/><Relationship Id="rId226" Type="http://schemas.openxmlformats.org/officeDocument/2006/relationships/hyperlink" Target="https://my.zakupki.prom.ua/remote/dispatcher/state_purchase_view/23489408" TargetMode="External"/><Relationship Id="rId268" Type="http://schemas.openxmlformats.org/officeDocument/2006/relationships/hyperlink" Target="https://my.zakupki.prom.ua/remote/dispatcher/state_purchase_view/22914982" TargetMode="External"/><Relationship Id="rId32" Type="http://schemas.openxmlformats.org/officeDocument/2006/relationships/hyperlink" Target="https://my.zakupki.prom.ua/remote/dispatcher/state_purchase_view/31710778" TargetMode="External"/><Relationship Id="rId74" Type="http://schemas.openxmlformats.org/officeDocument/2006/relationships/hyperlink" Target="https://my.zakupki.prom.ua/remote/dispatcher/state_purchase_view/30260996" TargetMode="External"/><Relationship Id="rId128" Type="http://schemas.openxmlformats.org/officeDocument/2006/relationships/hyperlink" Target="https://my.zakupki.prom.ua/remote/dispatcher/state_purchase_view/27599489" TargetMode="External"/><Relationship Id="rId5" Type="http://schemas.openxmlformats.org/officeDocument/2006/relationships/hyperlink" Target="https://my.zakupki.prom.ua/remote/dispatcher/state_purchase_view/33038103" TargetMode="External"/><Relationship Id="rId181" Type="http://schemas.openxmlformats.org/officeDocument/2006/relationships/hyperlink" Target="https://my.zakupki.prom.ua/remote/dispatcher/state_purchase_view/25373775" TargetMode="External"/><Relationship Id="rId237" Type="http://schemas.openxmlformats.org/officeDocument/2006/relationships/hyperlink" Target="https://my.zakupki.prom.ua/remote/dispatcher/state_purchase_view/23255498" TargetMode="External"/><Relationship Id="rId279" Type="http://schemas.openxmlformats.org/officeDocument/2006/relationships/hyperlink" Target="https://my.zakupki.prom.ua/remote/dispatcher/state_purchase_view/22375761" TargetMode="External"/><Relationship Id="rId43" Type="http://schemas.openxmlformats.org/officeDocument/2006/relationships/hyperlink" Target="https://my.zakupki.prom.ua/remote/dispatcher/state_purchase_view/31379274" TargetMode="External"/><Relationship Id="rId139" Type="http://schemas.openxmlformats.org/officeDocument/2006/relationships/hyperlink" Target="https://my.zakupki.prom.ua/remote/dispatcher/state_purchase_view/26967484" TargetMode="External"/><Relationship Id="rId290" Type="http://schemas.openxmlformats.org/officeDocument/2006/relationships/hyperlink" Target="https://my.zakupki.prom.ua/remote/dispatcher/state_purchase_view/21771298" TargetMode="External"/><Relationship Id="rId85" Type="http://schemas.openxmlformats.org/officeDocument/2006/relationships/hyperlink" Target="https://my.zakupki.prom.ua/remote/dispatcher/state_purchase_view/28968015" TargetMode="External"/><Relationship Id="rId150" Type="http://schemas.openxmlformats.org/officeDocument/2006/relationships/hyperlink" Target="https://my.zakupki.prom.ua/remote/dispatcher/state_purchase_view/26395957" TargetMode="External"/><Relationship Id="rId192" Type="http://schemas.openxmlformats.org/officeDocument/2006/relationships/hyperlink" Target="https://my.zakupki.prom.ua/remote/dispatcher/state_purchase_view/24701058" TargetMode="External"/><Relationship Id="rId206" Type="http://schemas.openxmlformats.org/officeDocument/2006/relationships/hyperlink" Target="https://my.zakupki.prom.ua/remote/dispatcher/state_purchase_view/24353717" TargetMode="External"/><Relationship Id="rId248" Type="http://schemas.openxmlformats.org/officeDocument/2006/relationships/hyperlink" Target="https://my.zakupki.prom.ua/remote/dispatcher/state_purchase_view/23139585" TargetMode="External"/><Relationship Id="rId12" Type="http://schemas.openxmlformats.org/officeDocument/2006/relationships/hyperlink" Target="https://my.zakupki.prom.ua/remote/dispatcher/state_purchase_view/32498257" TargetMode="External"/><Relationship Id="rId33" Type="http://schemas.openxmlformats.org/officeDocument/2006/relationships/hyperlink" Target="https://my.zakupki.prom.ua/remote/dispatcher/state_purchase_view/31623961" TargetMode="External"/><Relationship Id="rId108" Type="http://schemas.openxmlformats.org/officeDocument/2006/relationships/hyperlink" Target="https://my.zakupki.prom.ua/remote/dispatcher/state_purchase_view/28315569" TargetMode="External"/><Relationship Id="rId129" Type="http://schemas.openxmlformats.org/officeDocument/2006/relationships/hyperlink" Target="https://my.zakupki.prom.ua/remote/dispatcher/state_purchase_view/27498151" TargetMode="External"/><Relationship Id="rId280" Type="http://schemas.openxmlformats.org/officeDocument/2006/relationships/hyperlink" Target="https://my.zakupki.prom.ua/remote/dispatcher/state_purchase_view/22292474" TargetMode="External"/><Relationship Id="rId54" Type="http://schemas.openxmlformats.org/officeDocument/2006/relationships/hyperlink" Target="https://my.zakupki.prom.ua/remote/dispatcher/state_purchase_view/30545519" TargetMode="External"/><Relationship Id="rId75" Type="http://schemas.openxmlformats.org/officeDocument/2006/relationships/hyperlink" Target="https://my.zakupki.prom.ua/remote/dispatcher/state_purchase_view/30141857" TargetMode="External"/><Relationship Id="rId96" Type="http://schemas.openxmlformats.org/officeDocument/2006/relationships/hyperlink" Target="https://my.zakupki.prom.ua/remote/dispatcher/state_purchase_view/28576512" TargetMode="External"/><Relationship Id="rId140" Type="http://schemas.openxmlformats.org/officeDocument/2006/relationships/hyperlink" Target="https://my.zakupki.prom.ua/remote/dispatcher/state_purchase_view/26966630" TargetMode="External"/><Relationship Id="rId161" Type="http://schemas.openxmlformats.org/officeDocument/2006/relationships/hyperlink" Target="https://my.zakupki.prom.ua/remote/dispatcher/state_purchase_view/26109625" TargetMode="External"/><Relationship Id="rId182" Type="http://schemas.openxmlformats.org/officeDocument/2006/relationships/hyperlink" Target="https://my.zakupki.prom.ua/remote/dispatcher/state_purchase_view/25262564" TargetMode="External"/><Relationship Id="rId217" Type="http://schemas.openxmlformats.org/officeDocument/2006/relationships/hyperlink" Target="https://my.zakupki.prom.ua/remote/dispatcher/state_purchase_view/24056558" TargetMode="External"/><Relationship Id="rId6" Type="http://schemas.openxmlformats.org/officeDocument/2006/relationships/hyperlink" Target="https://my.zakupki.prom.ua/remote/dispatcher/state_purchase_view/33036868" TargetMode="External"/><Relationship Id="rId238" Type="http://schemas.openxmlformats.org/officeDocument/2006/relationships/hyperlink" Target="https://my.zakupki.prom.ua/remote/dispatcher/state_purchase_view/23248563" TargetMode="External"/><Relationship Id="rId259" Type="http://schemas.openxmlformats.org/officeDocument/2006/relationships/hyperlink" Target="https://my.zakupki.prom.ua/remote/dispatcher/state_purchase_view/22959337" TargetMode="External"/><Relationship Id="rId23" Type="http://schemas.openxmlformats.org/officeDocument/2006/relationships/hyperlink" Target="https://my.zakupki.prom.ua/remote/dispatcher/state_purchase_view/32181961" TargetMode="External"/><Relationship Id="rId119" Type="http://schemas.openxmlformats.org/officeDocument/2006/relationships/hyperlink" Target="https://my.zakupki.prom.ua/remote/dispatcher/state_purchase_view/27926456" TargetMode="External"/><Relationship Id="rId270" Type="http://schemas.openxmlformats.org/officeDocument/2006/relationships/hyperlink" Target="https://my.zakupki.prom.ua/remote/dispatcher/state_purchase_view/22879390" TargetMode="External"/><Relationship Id="rId291" Type="http://schemas.openxmlformats.org/officeDocument/2006/relationships/hyperlink" Target="https://my.zakupki.prom.ua/remote/dispatcher/state_purchase_view/21761824" TargetMode="External"/><Relationship Id="rId44" Type="http://schemas.openxmlformats.org/officeDocument/2006/relationships/hyperlink" Target="https://my.zakupki.prom.ua/remote/dispatcher/state_purchase_view/31377972" TargetMode="External"/><Relationship Id="rId65" Type="http://schemas.openxmlformats.org/officeDocument/2006/relationships/hyperlink" Target="https://my.zakupki.prom.ua/remote/dispatcher/state_purchase_view/30421818" TargetMode="External"/><Relationship Id="rId86" Type="http://schemas.openxmlformats.org/officeDocument/2006/relationships/hyperlink" Target="https://my.zakupki.prom.ua/remote/dispatcher/state_purchase_view/28954469" TargetMode="External"/><Relationship Id="rId130" Type="http://schemas.openxmlformats.org/officeDocument/2006/relationships/hyperlink" Target="https://my.zakupki.prom.ua/remote/dispatcher/state_purchase_view/27337522" TargetMode="External"/><Relationship Id="rId151" Type="http://schemas.openxmlformats.org/officeDocument/2006/relationships/hyperlink" Target="https://my.zakupki.prom.ua/remote/dispatcher/state_purchase_view/26392564" TargetMode="External"/><Relationship Id="rId172" Type="http://schemas.openxmlformats.org/officeDocument/2006/relationships/hyperlink" Target="https://my.zakupki.prom.ua/remote/dispatcher/state_purchase_view/25860727" TargetMode="External"/><Relationship Id="rId193" Type="http://schemas.openxmlformats.org/officeDocument/2006/relationships/hyperlink" Target="https://my.zakupki.prom.ua/remote/dispatcher/state_purchase_view/24697151" TargetMode="External"/><Relationship Id="rId207" Type="http://schemas.openxmlformats.org/officeDocument/2006/relationships/hyperlink" Target="https://my.zakupki.prom.ua/remote/dispatcher/state_purchase_view/24326166" TargetMode="External"/><Relationship Id="rId228" Type="http://schemas.openxmlformats.org/officeDocument/2006/relationships/hyperlink" Target="https://my.zakupki.prom.ua/remote/dispatcher/state_purchase_view/23476332" TargetMode="External"/><Relationship Id="rId249" Type="http://schemas.openxmlformats.org/officeDocument/2006/relationships/hyperlink" Target="https://my.zakupki.prom.ua/remote/dispatcher/state_purchase_view/23125096" TargetMode="External"/><Relationship Id="rId13" Type="http://schemas.openxmlformats.org/officeDocument/2006/relationships/hyperlink" Target="https://my.zakupki.prom.ua/remote/dispatcher/state_purchase_view/32459794" TargetMode="External"/><Relationship Id="rId109" Type="http://schemas.openxmlformats.org/officeDocument/2006/relationships/hyperlink" Target="https://my.zakupki.prom.ua/remote/dispatcher/state_purchase_view/28280979" TargetMode="External"/><Relationship Id="rId260" Type="http://schemas.openxmlformats.org/officeDocument/2006/relationships/hyperlink" Target="https://my.zakupki.prom.ua/remote/dispatcher/state_purchase_view/22954674" TargetMode="External"/><Relationship Id="rId281" Type="http://schemas.openxmlformats.org/officeDocument/2006/relationships/hyperlink" Target="https://my.zakupki.prom.ua/remote/dispatcher/state_purchase_view/22290589" TargetMode="External"/><Relationship Id="rId34" Type="http://schemas.openxmlformats.org/officeDocument/2006/relationships/hyperlink" Target="https://my.zakupki.prom.ua/remote/dispatcher/state_purchase_view/31547426" TargetMode="External"/><Relationship Id="rId55" Type="http://schemas.openxmlformats.org/officeDocument/2006/relationships/hyperlink" Target="https://my.zakupki.prom.ua/remote/dispatcher/state_purchase_view/30501995" TargetMode="External"/><Relationship Id="rId76" Type="http://schemas.openxmlformats.org/officeDocument/2006/relationships/hyperlink" Target="https://my.zakupki.prom.ua/remote/dispatcher/state_purchase_view/30032392" TargetMode="External"/><Relationship Id="rId97" Type="http://schemas.openxmlformats.org/officeDocument/2006/relationships/hyperlink" Target="https://my.zakupki.prom.ua/remote/dispatcher/state_purchase_view/28571162" TargetMode="External"/><Relationship Id="rId120" Type="http://schemas.openxmlformats.org/officeDocument/2006/relationships/hyperlink" Target="https://my.zakupki.prom.ua/remote/dispatcher/state_purchase_view/27826509" TargetMode="External"/><Relationship Id="rId141" Type="http://schemas.openxmlformats.org/officeDocument/2006/relationships/hyperlink" Target="https://my.zakupki.prom.ua/remote/dispatcher/state_purchase_view/26965038" TargetMode="External"/><Relationship Id="rId7" Type="http://schemas.openxmlformats.org/officeDocument/2006/relationships/hyperlink" Target="https://my.zakupki.prom.ua/remote/dispatcher/state_purchase_view/32960847" TargetMode="External"/><Relationship Id="rId162" Type="http://schemas.openxmlformats.org/officeDocument/2006/relationships/hyperlink" Target="https://my.zakupki.prom.ua/remote/dispatcher/state_purchase_view/26103843" TargetMode="External"/><Relationship Id="rId183" Type="http://schemas.openxmlformats.org/officeDocument/2006/relationships/hyperlink" Target="https://my.zakupki.prom.ua/remote/dispatcher/state_purchase_view/25226898" TargetMode="External"/><Relationship Id="rId218" Type="http://schemas.openxmlformats.org/officeDocument/2006/relationships/hyperlink" Target="https://my.zakupki.prom.ua/remote/dispatcher/state_purchase_view/24055292" TargetMode="External"/><Relationship Id="rId239" Type="http://schemas.openxmlformats.org/officeDocument/2006/relationships/hyperlink" Target="https://my.zakupki.prom.ua/remote/dispatcher/state_purchase_view/23233154" TargetMode="External"/><Relationship Id="rId250" Type="http://schemas.openxmlformats.org/officeDocument/2006/relationships/hyperlink" Target="https://my.zakupki.prom.ua/remote/dispatcher/state_purchase_view/23120719" TargetMode="External"/><Relationship Id="rId271" Type="http://schemas.openxmlformats.org/officeDocument/2006/relationships/hyperlink" Target="https://my.zakupki.prom.ua/remote/dispatcher/state_purchase_view/22876675" TargetMode="External"/><Relationship Id="rId292" Type="http://schemas.openxmlformats.org/officeDocument/2006/relationships/hyperlink" Target="https://my.zakupki.prom.ua/remote/dispatcher/state_purchase_view/21754566" TargetMode="External"/><Relationship Id="rId24" Type="http://schemas.openxmlformats.org/officeDocument/2006/relationships/hyperlink" Target="https://my.zakupki.prom.ua/remote/dispatcher/state_purchase_view/32167952" TargetMode="External"/><Relationship Id="rId45" Type="http://schemas.openxmlformats.org/officeDocument/2006/relationships/hyperlink" Target="https://my.zakupki.prom.ua/remote/dispatcher/state_purchase_view/31263953" TargetMode="External"/><Relationship Id="rId66" Type="http://schemas.openxmlformats.org/officeDocument/2006/relationships/hyperlink" Target="https://my.zakupki.prom.ua/remote/dispatcher/state_purchase_view/30420010" TargetMode="External"/><Relationship Id="rId87" Type="http://schemas.openxmlformats.org/officeDocument/2006/relationships/hyperlink" Target="https://my.zakupki.prom.ua/remote/dispatcher/state_purchase_view/28899692" TargetMode="External"/><Relationship Id="rId110" Type="http://schemas.openxmlformats.org/officeDocument/2006/relationships/hyperlink" Target="https://my.zakupki.prom.ua/remote/dispatcher/state_purchase_view/28280876" TargetMode="External"/><Relationship Id="rId131" Type="http://schemas.openxmlformats.org/officeDocument/2006/relationships/hyperlink" Target="https://my.zakupki.prom.ua/remote/dispatcher/state_purchase_view/27243505" TargetMode="External"/><Relationship Id="rId152" Type="http://schemas.openxmlformats.org/officeDocument/2006/relationships/hyperlink" Target="https://my.zakupki.prom.ua/remote/dispatcher/state_purchase_view/26353775" TargetMode="External"/><Relationship Id="rId173" Type="http://schemas.openxmlformats.org/officeDocument/2006/relationships/hyperlink" Target="https://my.zakupki.prom.ua/remote/dispatcher/state_purchase_view/25854558" TargetMode="External"/><Relationship Id="rId194" Type="http://schemas.openxmlformats.org/officeDocument/2006/relationships/hyperlink" Target="https://my.zakupki.prom.ua/remote/dispatcher/state_purchase_view/24475858" TargetMode="External"/><Relationship Id="rId208" Type="http://schemas.openxmlformats.org/officeDocument/2006/relationships/hyperlink" Target="https://my.zakupki.prom.ua/remote/dispatcher/state_purchase_view/24325869" TargetMode="External"/><Relationship Id="rId229" Type="http://schemas.openxmlformats.org/officeDocument/2006/relationships/hyperlink" Target="https://my.zakupki.prom.ua/remote/dispatcher/state_purchase_view/23408480" TargetMode="External"/><Relationship Id="rId240" Type="http://schemas.openxmlformats.org/officeDocument/2006/relationships/hyperlink" Target="https://my.zakupki.prom.ua/remote/dispatcher/state_purchase_view/23230161" TargetMode="External"/><Relationship Id="rId261" Type="http://schemas.openxmlformats.org/officeDocument/2006/relationships/hyperlink" Target="https://my.zakupki.prom.ua/remote/dispatcher/state_purchase_view/22952542" TargetMode="External"/><Relationship Id="rId14" Type="http://schemas.openxmlformats.org/officeDocument/2006/relationships/hyperlink" Target="https://my.zakupki.prom.ua/remote/dispatcher/state_purchase_view/32458726" TargetMode="External"/><Relationship Id="rId35" Type="http://schemas.openxmlformats.org/officeDocument/2006/relationships/hyperlink" Target="https://my.zakupki.prom.ua/remote/dispatcher/state_purchase_view/31493427" TargetMode="External"/><Relationship Id="rId56" Type="http://schemas.openxmlformats.org/officeDocument/2006/relationships/hyperlink" Target="https://my.zakupki.prom.ua/remote/dispatcher/state_purchase_view/30497585" TargetMode="External"/><Relationship Id="rId77" Type="http://schemas.openxmlformats.org/officeDocument/2006/relationships/hyperlink" Target="https://my.zakupki.prom.ua/remote/dispatcher/state_purchase_view/29813403" TargetMode="External"/><Relationship Id="rId100" Type="http://schemas.openxmlformats.org/officeDocument/2006/relationships/hyperlink" Target="https://my.zakupki.prom.ua/remote/dispatcher/state_purchase_view/28441806" TargetMode="External"/><Relationship Id="rId282" Type="http://schemas.openxmlformats.org/officeDocument/2006/relationships/hyperlink" Target="https://my.zakupki.prom.ua/remote/dispatcher/state_purchase_view/22282774" TargetMode="External"/><Relationship Id="rId8" Type="http://schemas.openxmlformats.org/officeDocument/2006/relationships/hyperlink" Target="https://my.zakupki.prom.ua/remote/dispatcher/state_purchase_view/32935044" TargetMode="External"/><Relationship Id="rId98" Type="http://schemas.openxmlformats.org/officeDocument/2006/relationships/hyperlink" Target="https://my.zakupki.prom.ua/remote/dispatcher/state_purchase_view/28558165" TargetMode="External"/><Relationship Id="rId121" Type="http://schemas.openxmlformats.org/officeDocument/2006/relationships/hyperlink" Target="https://my.zakupki.prom.ua/remote/dispatcher/state_purchase_view/27825325" TargetMode="External"/><Relationship Id="rId142" Type="http://schemas.openxmlformats.org/officeDocument/2006/relationships/hyperlink" Target="https://my.zakupki.prom.ua/remote/dispatcher/state_purchase_view/26884036" TargetMode="External"/><Relationship Id="rId163" Type="http://schemas.openxmlformats.org/officeDocument/2006/relationships/hyperlink" Target="https://my.zakupki.prom.ua/remote/dispatcher/state_purchase_view/26101761" TargetMode="External"/><Relationship Id="rId184" Type="http://schemas.openxmlformats.org/officeDocument/2006/relationships/hyperlink" Target="https://my.zakupki.prom.ua/remote/dispatcher/state_purchase_view/25207291" TargetMode="External"/><Relationship Id="rId219" Type="http://schemas.openxmlformats.org/officeDocument/2006/relationships/hyperlink" Target="https://my.zakupki.prom.ua/remote/dispatcher/state_purchase_view/24001371" TargetMode="External"/><Relationship Id="rId230" Type="http://schemas.openxmlformats.org/officeDocument/2006/relationships/hyperlink" Target="https://my.zakupki.prom.ua/remote/dispatcher/state_purchase_view/23398193" TargetMode="External"/><Relationship Id="rId251" Type="http://schemas.openxmlformats.org/officeDocument/2006/relationships/hyperlink" Target="https://my.zakupki.prom.ua/remote/dispatcher/state_purchase_view/23115942" TargetMode="External"/><Relationship Id="rId25" Type="http://schemas.openxmlformats.org/officeDocument/2006/relationships/hyperlink" Target="https://my.zakupki.prom.ua/remote/dispatcher/state_purchase_view/32062480" TargetMode="External"/><Relationship Id="rId46" Type="http://schemas.openxmlformats.org/officeDocument/2006/relationships/hyperlink" Target="https://my.zakupki.prom.ua/remote/dispatcher/state_purchase_view/31223918" TargetMode="External"/><Relationship Id="rId67" Type="http://schemas.openxmlformats.org/officeDocument/2006/relationships/hyperlink" Target="https://my.zakupki.prom.ua/remote/dispatcher/state_purchase_view/30419775" TargetMode="External"/><Relationship Id="rId272" Type="http://schemas.openxmlformats.org/officeDocument/2006/relationships/hyperlink" Target="https://my.zakupki.prom.ua/remote/dispatcher/state_purchase_view/22870364" TargetMode="External"/><Relationship Id="rId293" Type="http://schemas.openxmlformats.org/officeDocument/2006/relationships/hyperlink" Target="https://my.zakupki.prom.ua/remote/dispatcher/state_purchase_view/21710985" TargetMode="External"/><Relationship Id="rId88" Type="http://schemas.openxmlformats.org/officeDocument/2006/relationships/hyperlink" Target="https://my.zakupki.prom.ua/remote/dispatcher/state_purchase_view/28896463" TargetMode="External"/><Relationship Id="rId111" Type="http://schemas.openxmlformats.org/officeDocument/2006/relationships/hyperlink" Target="https://my.zakupki.prom.ua/remote/dispatcher/state_purchase_view/28280646" TargetMode="External"/><Relationship Id="rId132" Type="http://schemas.openxmlformats.org/officeDocument/2006/relationships/hyperlink" Target="https://my.zakupki.prom.ua/remote/dispatcher/state_purchase_view/27241096" TargetMode="External"/><Relationship Id="rId153" Type="http://schemas.openxmlformats.org/officeDocument/2006/relationships/hyperlink" Target="https://my.zakupki.prom.ua/remote/dispatcher/state_purchase_view/26314630" TargetMode="External"/><Relationship Id="rId174" Type="http://schemas.openxmlformats.org/officeDocument/2006/relationships/hyperlink" Target="https://my.zakupki.prom.ua/remote/dispatcher/state_purchase_view/25750441" TargetMode="External"/><Relationship Id="rId195" Type="http://schemas.openxmlformats.org/officeDocument/2006/relationships/hyperlink" Target="https://my.zakupki.prom.ua/remote/dispatcher/state_purchase_view/24459092" TargetMode="External"/><Relationship Id="rId209" Type="http://schemas.openxmlformats.org/officeDocument/2006/relationships/hyperlink" Target="https://my.zakupki.prom.ua/remote/dispatcher/state_purchase_view/24325407" TargetMode="External"/><Relationship Id="rId220" Type="http://schemas.openxmlformats.org/officeDocument/2006/relationships/hyperlink" Target="https://my.zakupki.prom.ua/remote/dispatcher/state_purchase_view/23875010" TargetMode="External"/><Relationship Id="rId241" Type="http://schemas.openxmlformats.org/officeDocument/2006/relationships/hyperlink" Target="https://my.zakupki.prom.ua/remote/dispatcher/state_purchase_view/23227725" TargetMode="External"/><Relationship Id="rId15" Type="http://schemas.openxmlformats.org/officeDocument/2006/relationships/hyperlink" Target="https://my.zakupki.prom.ua/remote/dispatcher/state_purchase_view/32456585" TargetMode="External"/><Relationship Id="rId36" Type="http://schemas.openxmlformats.org/officeDocument/2006/relationships/hyperlink" Target="https://my.zakupki.prom.ua/remote/dispatcher/state_purchase_view/31473069" TargetMode="External"/><Relationship Id="rId57" Type="http://schemas.openxmlformats.org/officeDocument/2006/relationships/hyperlink" Target="https://my.zakupki.prom.ua/remote/dispatcher/state_purchase_view/30494635" TargetMode="External"/><Relationship Id="rId262" Type="http://schemas.openxmlformats.org/officeDocument/2006/relationships/hyperlink" Target="https://my.zakupki.prom.ua/remote/dispatcher/state_purchase_view/22945413" TargetMode="External"/><Relationship Id="rId283" Type="http://schemas.openxmlformats.org/officeDocument/2006/relationships/hyperlink" Target="https://my.zakupki.prom.ua/remote/dispatcher/state_purchase_view/22260042" TargetMode="External"/><Relationship Id="rId78" Type="http://schemas.openxmlformats.org/officeDocument/2006/relationships/hyperlink" Target="https://my.zakupki.prom.ua/remote/dispatcher/state_purchase_view/29662149" TargetMode="External"/><Relationship Id="rId99" Type="http://schemas.openxmlformats.org/officeDocument/2006/relationships/hyperlink" Target="https://my.zakupki.prom.ua/remote/dispatcher/state_purchase_view/28543743" TargetMode="External"/><Relationship Id="rId101" Type="http://schemas.openxmlformats.org/officeDocument/2006/relationships/hyperlink" Target="https://my.zakupki.prom.ua/remote/dispatcher/state_purchase_view/28402648" TargetMode="External"/><Relationship Id="rId122" Type="http://schemas.openxmlformats.org/officeDocument/2006/relationships/hyperlink" Target="https://my.zakupki.prom.ua/remote/dispatcher/state_purchase_view/27820655" TargetMode="External"/><Relationship Id="rId143" Type="http://schemas.openxmlformats.org/officeDocument/2006/relationships/hyperlink" Target="https://my.zakupki.prom.ua/remote/dispatcher/state_purchase_view/26808211" TargetMode="External"/><Relationship Id="rId164" Type="http://schemas.openxmlformats.org/officeDocument/2006/relationships/hyperlink" Target="https://my.zakupki.prom.ua/remote/dispatcher/state_purchase_view/26097871" TargetMode="External"/><Relationship Id="rId185" Type="http://schemas.openxmlformats.org/officeDocument/2006/relationships/hyperlink" Target="https://my.zakupki.prom.ua/remote/dispatcher/state_purchase_view/25194791" TargetMode="External"/><Relationship Id="rId9" Type="http://schemas.openxmlformats.org/officeDocument/2006/relationships/hyperlink" Target="https://my.zakupki.prom.ua/remote/dispatcher/state_purchase_view/32930157" TargetMode="External"/><Relationship Id="rId210" Type="http://schemas.openxmlformats.org/officeDocument/2006/relationships/hyperlink" Target="https://my.zakupki.prom.ua/remote/dispatcher/state_purchase_view/24307888" TargetMode="External"/><Relationship Id="rId26" Type="http://schemas.openxmlformats.org/officeDocument/2006/relationships/hyperlink" Target="https://my.zakupki.prom.ua/remote/dispatcher/state_purchase_view/32046850" TargetMode="External"/><Relationship Id="rId231" Type="http://schemas.openxmlformats.org/officeDocument/2006/relationships/hyperlink" Target="https://my.zakupki.prom.ua/remote/dispatcher/state_purchase_view/23375676" TargetMode="External"/><Relationship Id="rId252" Type="http://schemas.openxmlformats.org/officeDocument/2006/relationships/hyperlink" Target="https://my.zakupki.prom.ua/remote/dispatcher/state_purchase_view/23041091" TargetMode="External"/><Relationship Id="rId273" Type="http://schemas.openxmlformats.org/officeDocument/2006/relationships/hyperlink" Target="https://my.zakupki.prom.ua/remote/dispatcher/state_purchase_view/22867225" TargetMode="External"/><Relationship Id="rId294" Type="http://schemas.openxmlformats.org/officeDocument/2006/relationships/hyperlink" Target="https://my.zakupki.prom.ua/remote/dispatcher/state_purchase_view/21709069" TargetMode="External"/><Relationship Id="rId47" Type="http://schemas.openxmlformats.org/officeDocument/2006/relationships/hyperlink" Target="https://my.zakupki.prom.ua/remote/dispatcher/state_purchase_view/31048854" TargetMode="External"/><Relationship Id="rId68" Type="http://schemas.openxmlformats.org/officeDocument/2006/relationships/hyperlink" Target="https://my.zakupki.prom.ua/remote/dispatcher/state_purchase_view/30419297" TargetMode="External"/><Relationship Id="rId89" Type="http://schemas.openxmlformats.org/officeDocument/2006/relationships/hyperlink" Target="https://my.zakupki.prom.ua/remote/dispatcher/state_purchase_view/28761344" TargetMode="External"/><Relationship Id="rId112" Type="http://schemas.openxmlformats.org/officeDocument/2006/relationships/hyperlink" Target="https://my.zakupki.prom.ua/remote/dispatcher/state_purchase_view/28280553" TargetMode="External"/><Relationship Id="rId133" Type="http://schemas.openxmlformats.org/officeDocument/2006/relationships/hyperlink" Target="https://my.zakupki.prom.ua/remote/dispatcher/state_purchase_view/27230270" TargetMode="External"/><Relationship Id="rId154" Type="http://schemas.openxmlformats.org/officeDocument/2006/relationships/hyperlink" Target="https://my.zakupki.prom.ua/remote/dispatcher/state_purchase_view/26222473" TargetMode="External"/><Relationship Id="rId175" Type="http://schemas.openxmlformats.org/officeDocument/2006/relationships/hyperlink" Target="https://my.zakupki.prom.ua/remote/dispatcher/state_purchase_view/25691395" TargetMode="External"/><Relationship Id="rId196" Type="http://schemas.openxmlformats.org/officeDocument/2006/relationships/hyperlink" Target="https://my.zakupki.prom.ua/remote/dispatcher/state_purchase_view/24450844" TargetMode="External"/><Relationship Id="rId200" Type="http://schemas.openxmlformats.org/officeDocument/2006/relationships/hyperlink" Target="https://my.zakupki.prom.ua/remote/dispatcher/state_purchase_view/24413306" TargetMode="External"/><Relationship Id="rId16" Type="http://schemas.openxmlformats.org/officeDocument/2006/relationships/hyperlink" Target="https://my.zakupki.prom.ua/remote/dispatcher/state_purchase_view/32455144" TargetMode="External"/><Relationship Id="rId221" Type="http://schemas.openxmlformats.org/officeDocument/2006/relationships/hyperlink" Target="https://my.zakupki.prom.ua/remote/dispatcher/state_purchase_view/23869395" TargetMode="External"/><Relationship Id="rId242" Type="http://schemas.openxmlformats.org/officeDocument/2006/relationships/hyperlink" Target="https://my.zakupki.prom.ua/remote/dispatcher/state_purchase_view/23213688" TargetMode="External"/><Relationship Id="rId263" Type="http://schemas.openxmlformats.org/officeDocument/2006/relationships/hyperlink" Target="https://my.zakupki.prom.ua/remote/dispatcher/state_purchase_view/22944753" TargetMode="External"/><Relationship Id="rId284" Type="http://schemas.openxmlformats.org/officeDocument/2006/relationships/hyperlink" Target="https://my.zakupki.prom.ua/remote/dispatcher/state_purchase_view/22258401" TargetMode="External"/><Relationship Id="rId37" Type="http://schemas.openxmlformats.org/officeDocument/2006/relationships/hyperlink" Target="https://my.zakupki.prom.ua/remote/dispatcher/state_purchase_view/31446888" TargetMode="External"/><Relationship Id="rId58" Type="http://schemas.openxmlformats.org/officeDocument/2006/relationships/hyperlink" Target="https://my.zakupki.prom.ua/remote/dispatcher/state_purchase_view/30492148" TargetMode="External"/><Relationship Id="rId79" Type="http://schemas.openxmlformats.org/officeDocument/2006/relationships/hyperlink" Target="https://my.zakupki.prom.ua/remote/dispatcher/state_purchase_view/29598735" TargetMode="External"/><Relationship Id="rId102" Type="http://schemas.openxmlformats.org/officeDocument/2006/relationships/hyperlink" Target="https://my.zakupki.prom.ua/remote/dispatcher/state_purchase_view/28401759" TargetMode="External"/><Relationship Id="rId123" Type="http://schemas.openxmlformats.org/officeDocument/2006/relationships/hyperlink" Target="https://my.zakupki.prom.ua/remote/dispatcher/state_purchase_view/27813587" TargetMode="External"/><Relationship Id="rId144" Type="http://schemas.openxmlformats.org/officeDocument/2006/relationships/hyperlink" Target="https://my.zakupki.prom.ua/remote/dispatcher/state_purchase_view/26806063" TargetMode="External"/><Relationship Id="rId90" Type="http://schemas.openxmlformats.org/officeDocument/2006/relationships/hyperlink" Target="https://my.zakupki.prom.ua/remote/dispatcher/state_purchase_view/28722120" TargetMode="External"/><Relationship Id="rId165" Type="http://schemas.openxmlformats.org/officeDocument/2006/relationships/hyperlink" Target="https://my.zakupki.prom.ua/remote/dispatcher/state_purchase_view/26095560" TargetMode="External"/><Relationship Id="rId186" Type="http://schemas.openxmlformats.org/officeDocument/2006/relationships/hyperlink" Target="https://my.zakupki.prom.ua/remote/dispatcher/state_purchase_view/25179053" TargetMode="External"/><Relationship Id="rId211" Type="http://schemas.openxmlformats.org/officeDocument/2006/relationships/hyperlink" Target="https://my.zakupki.prom.ua/remote/dispatcher/state_purchase_view/24291132" TargetMode="External"/><Relationship Id="rId232" Type="http://schemas.openxmlformats.org/officeDocument/2006/relationships/hyperlink" Target="https://my.zakupki.prom.ua/remote/dispatcher/state_purchase_view/23368995" TargetMode="External"/><Relationship Id="rId253" Type="http://schemas.openxmlformats.org/officeDocument/2006/relationships/hyperlink" Target="https://my.zakupki.prom.ua/remote/dispatcher/state_purchase_view/23034949" TargetMode="External"/><Relationship Id="rId274" Type="http://schemas.openxmlformats.org/officeDocument/2006/relationships/hyperlink" Target="https://my.zakupki.prom.ua/remote/dispatcher/state_purchase_view/22797128" TargetMode="External"/><Relationship Id="rId295" Type="http://schemas.openxmlformats.org/officeDocument/2006/relationships/hyperlink" Target="https://my.zakupki.prom.ua/remote/dispatcher/state_purchase_view/21612676" TargetMode="External"/><Relationship Id="rId27" Type="http://schemas.openxmlformats.org/officeDocument/2006/relationships/hyperlink" Target="https://my.zakupki.prom.ua/remote/dispatcher/state_purchase_view/31924948" TargetMode="External"/><Relationship Id="rId48" Type="http://schemas.openxmlformats.org/officeDocument/2006/relationships/hyperlink" Target="https://my.zakupki.prom.ua/remote/dispatcher/state_purchase_view/30990529" TargetMode="External"/><Relationship Id="rId69" Type="http://schemas.openxmlformats.org/officeDocument/2006/relationships/hyperlink" Target="https://my.zakupki.prom.ua/remote/dispatcher/state_purchase_view/30419005" TargetMode="External"/><Relationship Id="rId113" Type="http://schemas.openxmlformats.org/officeDocument/2006/relationships/hyperlink" Target="https://my.zakupki.prom.ua/remote/dispatcher/state_purchase_view/28280197" TargetMode="External"/><Relationship Id="rId134" Type="http://schemas.openxmlformats.org/officeDocument/2006/relationships/hyperlink" Target="https://my.zakupki.prom.ua/remote/dispatcher/state_purchase_view/27215354" TargetMode="External"/><Relationship Id="rId80" Type="http://schemas.openxmlformats.org/officeDocument/2006/relationships/hyperlink" Target="https://my.zakupki.prom.ua/remote/dispatcher/state_purchase_view/29521347" TargetMode="External"/><Relationship Id="rId155" Type="http://schemas.openxmlformats.org/officeDocument/2006/relationships/hyperlink" Target="https://my.zakupki.prom.ua/remote/dispatcher/state_purchase_view/26213466" TargetMode="External"/><Relationship Id="rId176" Type="http://schemas.openxmlformats.org/officeDocument/2006/relationships/hyperlink" Target="https://my.zakupki.prom.ua/remote/dispatcher/state_purchase_view/25689458" TargetMode="External"/><Relationship Id="rId197" Type="http://schemas.openxmlformats.org/officeDocument/2006/relationships/hyperlink" Target="https://my.zakupki.prom.ua/remote/dispatcher/state_purchase_view/24439140" TargetMode="External"/><Relationship Id="rId201" Type="http://schemas.openxmlformats.org/officeDocument/2006/relationships/hyperlink" Target="https://my.zakupki.prom.ua/remote/dispatcher/state_purchase_view/24412732" TargetMode="External"/><Relationship Id="rId222" Type="http://schemas.openxmlformats.org/officeDocument/2006/relationships/hyperlink" Target="https://my.zakupki.prom.ua/remote/dispatcher/state_purchase_view/23717910" TargetMode="External"/><Relationship Id="rId243" Type="http://schemas.openxmlformats.org/officeDocument/2006/relationships/hyperlink" Target="https://my.zakupki.prom.ua/remote/dispatcher/state_purchase_view/23183636" TargetMode="External"/><Relationship Id="rId264" Type="http://schemas.openxmlformats.org/officeDocument/2006/relationships/hyperlink" Target="https://my.zakupki.prom.ua/remote/dispatcher/state_purchase_view/22944201" TargetMode="External"/><Relationship Id="rId285" Type="http://schemas.openxmlformats.org/officeDocument/2006/relationships/hyperlink" Target="https://my.zakupki.prom.ua/remote/dispatcher/state_purchase_view/21994707" TargetMode="External"/><Relationship Id="rId17" Type="http://schemas.openxmlformats.org/officeDocument/2006/relationships/hyperlink" Target="https://my.zakupki.prom.ua/remote/dispatcher/state_purchase_view/32429076" TargetMode="External"/><Relationship Id="rId38" Type="http://schemas.openxmlformats.org/officeDocument/2006/relationships/hyperlink" Target="https://my.zakupki.prom.ua/remote/dispatcher/state_purchase_view/31445230" TargetMode="External"/><Relationship Id="rId59" Type="http://schemas.openxmlformats.org/officeDocument/2006/relationships/hyperlink" Target="https://my.zakupki.prom.ua/remote/dispatcher/state_purchase_view/30482607" TargetMode="External"/><Relationship Id="rId103" Type="http://schemas.openxmlformats.org/officeDocument/2006/relationships/hyperlink" Target="https://my.zakupki.prom.ua/remote/dispatcher/state_purchase_view/28401083" TargetMode="External"/><Relationship Id="rId124" Type="http://schemas.openxmlformats.org/officeDocument/2006/relationships/hyperlink" Target="https://my.zakupki.prom.ua/remote/dispatcher/state_purchase_view/27748003" TargetMode="External"/><Relationship Id="rId70" Type="http://schemas.openxmlformats.org/officeDocument/2006/relationships/hyperlink" Target="https://my.zakupki.prom.ua/remote/dispatcher/state_purchase_view/30418557" TargetMode="External"/><Relationship Id="rId91" Type="http://schemas.openxmlformats.org/officeDocument/2006/relationships/hyperlink" Target="https://my.zakupki.prom.ua/remote/dispatcher/state_purchase_view/28630434" TargetMode="External"/><Relationship Id="rId145" Type="http://schemas.openxmlformats.org/officeDocument/2006/relationships/hyperlink" Target="https://my.zakupki.prom.ua/remote/dispatcher/state_purchase_view/26702213" TargetMode="External"/><Relationship Id="rId166" Type="http://schemas.openxmlformats.org/officeDocument/2006/relationships/hyperlink" Target="https://my.zakupki.prom.ua/remote/dispatcher/state_purchase_view/26086726" TargetMode="External"/><Relationship Id="rId187" Type="http://schemas.openxmlformats.org/officeDocument/2006/relationships/hyperlink" Target="https://my.zakupki.prom.ua/remote/dispatcher/state_purchase_view/25175710" TargetMode="External"/><Relationship Id="rId1" Type="http://schemas.openxmlformats.org/officeDocument/2006/relationships/hyperlink" Target="https://my.zakupki.prom.ua/remote/dispatcher/state_purchase_view/33393887" TargetMode="External"/><Relationship Id="rId212" Type="http://schemas.openxmlformats.org/officeDocument/2006/relationships/hyperlink" Target="https://my.zakupki.prom.ua/remote/dispatcher/state_purchase_view/24265109" TargetMode="External"/><Relationship Id="rId233" Type="http://schemas.openxmlformats.org/officeDocument/2006/relationships/hyperlink" Target="https://my.zakupki.prom.ua/remote/dispatcher/state_purchase_view/23357850" TargetMode="External"/><Relationship Id="rId254" Type="http://schemas.openxmlformats.org/officeDocument/2006/relationships/hyperlink" Target="https://my.zakupki.prom.ua/remote/dispatcher/state_purchase_view/23033860" TargetMode="External"/><Relationship Id="rId28" Type="http://schemas.openxmlformats.org/officeDocument/2006/relationships/hyperlink" Target="https://my.zakupki.prom.ua/remote/dispatcher/state_purchase_view/31902360" TargetMode="External"/><Relationship Id="rId49" Type="http://schemas.openxmlformats.org/officeDocument/2006/relationships/hyperlink" Target="https://my.zakupki.prom.ua/remote/dispatcher/state_purchase_view/30776125" TargetMode="External"/><Relationship Id="rId114" Type="http://schemas.openxmlformats.org/officeDocument/2006/relationships/hyperlink" Target="https://my.zakupki.prom.ua/remote/dispatcher/state_purchase_view/28279931" TargetMode="External"/><Relationship Id="rId275" Type="http://schemas.openxmlformats.org/officeDocument/2006/relationships/hyperlink" Target="https://my.zakupki.prom.ua/remote/dispatcher/state_purchase_view/22775725" TargetMode="External"/><Relationship Id="rId60" Type="http://schemas.openxmlformats.org/officeDocument/2006/relationships/hyperlink" Target="https://my.zakupki.prom.ua/remote/dispatcher/state_purchase_view/30480238" TargetMode="External"/><Relationship Id="rId81" Type="http://schemas.openxmlformats.org/officeDocument/2006/relationships/hyperlink" Target="https://my.zakupki.prom.ua/remote/dispatcher/state_purchase_view/29224876" TargetMode="External"/><Relationship Id="rId135" Type="http://schemas.openxmlformats.org/officeDocument/2006/relationships/hyperlink" Target="https://my.zakupki.prom.ua/remote/dispatcher/state_purchase_view/27071324" TargetMode="External"/><Relationship Id="rId156" Type="http://schemas.openxmlformats.org/officeDocument/2006/relationships/hyperlink" Target="https://my.zakupki.prom.ua/remote/dispatcher/state_purchase_view/26130791" TargetMode="External"/><Relationship Id="rId177" Type="http://schemas.openxmlformats.org/officeDocument/2006/relationships/hyperlink" Target="https://my.zakupki.prom.ua/remote/dispatcher/state_purchase_view/25633065" TargetMode="External"/><Relationship Id="rId198" Type="http://schemas.openxmlformats.org/officeDocument/2006/relationships/hyperlink" Target="https://my.zakupki.prom.ua/remote/dispatcher/state_purchase_view/24426861" TargetMode="External"/><Relationship Id="rId202" Type="http://schemas.openxmlformats.org/officeDocument/2006/relationships/hyperlink" Target="https://my.zakupki.prom.ua/remote/dispatcher/state_purchase_view/24409598" TargetMode="External"/><Relationship Id="rId223" Type="http://schemas.openxmlformats.org/officeDocument/2006/relationships/hyperlink" Target="https://my.zakupki.prom.ua/remote/dispatcher/state_purchase_view/23700244" TargetMode="External"/><Relationship Id="rId244" Type="http://schemas.openxmlformats.org/officeDocument/2006/relationships/hyperlink" Target="https://my.zakupki.prom.ua/remote/dispatcher/state_purchase_view/23180824" TargetMode="External"/><Relationship Id="rId18" Type="http://schemas.openxmlformats.org/officeDocument/2006/relationships/hyperlink" Target="https://my.zakupki.prom.ua/remote/dispatcher/state_purchase_view/32412497" TargetMode="External"/><Relationship Id="rId39" Type="http://schemas.openxmlformats.org/officeDocument/2006/relationships/hyperlink" Target="https://my.zakupki.prom.ua/remote/dispatcher/state_purchase_view/31444618" TargetMode="External"/><Relationship Id="rId265" Type="http://schemas.openxmlformats.org/officeDocument/2006/relationships/hyperlink" Target="https://my.zakupki.prom.ua/remote/dispatcher/state_purchase_view/22943382" TargetMode="External"/><Relationship Id="rId286" Type="http://schemas.openxmlformats.org/officeDocument/2006/relationships/hyperlink" Target="https://my.zakupki.prom.ua/remote/dispatcher/state_purchase_view/21993360" TargetMode="External"/><Relationship Id="rId50" Type="http://schemas.openxmlformats.org/officeDocument/2006/relationships/hyperlink" Target="https://my.zakupki.prom.ua/remote/dispatcher/state_purchase_view/30762487" TargetMode="External"/><Relationship Id="rId104" Type="http://schemas.openxmlformats.org/officeDocument/2006/relationships/hyperlink" Target="https://my.zakupki.prom.ua/remote/dispatcher/state_purchase_view/28399672" TargetMode="External"/><Relationship Id="rId125" Type="http://schemas.openxmlformats.org/officeDocument/2006/relationships/hyperlink" Target="https://my.zakupki.prom.ua/remote/dispatcher/state_purchase_view/27649233" TargetMode="External"/><Relationship Id="rId146" Type="http://schemas.openxmlformats.org/officeDocument/2006/relationships/hyperlink" Target="https://my.zakupki.prom.ua/remote/dispatcher/state_purchase_view/26688573" TargetMode="External"/><Relationship Id="rId167" Type="http://schemas.openxmlformats.org/officeDocument/2006/relationships/hyperlink" Target="https://my.zakupki.prom.ua/remote/dispatcher/state_purchase_view/26080997" TargetMode="External"/><Relationship Id="rId188" Type="http://schemas.openxmlformats.org/officeDocument/2006/relationships/hyperlink" Target="https://my.zakupki.prom.ua/remote/dispatcher/state_purchase_view/25156228" TargetMode="External"/><Relationship Id="rId71" Type="http://schemas.openxmlformats.org/officeDocument/2006/relationships/hyperlink" Target="https://my.zakupki.prom.ua/remote/dispatcher/state_purchase_view/30393576" TargetMode="External"/><Relationship Id="rId92" Type="http://schemas.openxmlformats.org/officeDocument/2006/relationships/hyperlink" Target="https://my.zakupki.prom.ua/remote/dispatcher/state_purchase_view/28625300" TargetMode="External"/><Relationship Id="rId213" Type="http://schemas.openxmlformats.org/officeDocument/2006/relationships/hyperlink" Target="https://my.zakupki.prom.ua/remote/dispatcher/state_purchase_view/24220200" TargetMode="External"/><Relationship Id="rId234" Type="http://schemas.openxmlformats.org/officeDocument/2006/relationships/hyperlink" Target="https://my.zakupki.prom.ua/remote/dispatcher/state_purchase_view/23325167" TargetMode="External"/><Relationship Id="rId2" Type="http://schemas.openxmlformats.org/officeDocument/2006/relationships/hyperlink" Target="https://my.zakupki.prom.ua/remote/dispatcher/state_purchase_view/33200038" TargetMode="External"/><Relationship Id="rId29" Type="http://schemas.openxmlformats.org/officeDocument/2006/relationships/hyperlink" Target="https://my.zakupki.prom.ua/remote/dispatcher/state_purchase_view/31885499" TargetMode="External"/><Relationship Id="rId255" Type="http://schemas.openxmlformats.org/officeDocument/2006/relationships/hyperlink" Target="https://my.zakupki.prom.ua/remote/dispatcher/state_purchase_view/23031705" TargetMode="External"/><Relationship Id="rId276" Type="http://schemas.openxmlformats.org/officeDocument/2006/relationships/hyperlink" Target="https://my.zakupki.prom.ua/remote/dispatcher/state_purchase_view/22730562" TargetMode="External"/><Relationship Id="rId40" Type="http://schemas.openxmlformats.org/officeDocument/2006/relationships/hyperlink" Target="https://my.zakupki.prom.ua/remote/dispatcher/state_purchase_view/31443325" TargetMode="External"/><Relationship Id="rId115" Type="http://schemas.openxmlformats.org/officeDocument/2006/relationships/hyperlink" Target="https://my.zakupki.prom.ua/remote/dispatcher/state_purchase_view/28279553" TargetMode="External"/><Relationship Id="rId136" Type="http://schemas.openxmlformats.org/officeDocument/2006/relationships/hyperlink" Target="https://my.zakupki.prom.ua/remote/dispatcher/state_purchase_view/26990055" TargetMode="External"/><Relationship Id="rId157" Type="http://schemas.openxmlformats.org/officeDocument/2006/relationships/hyperlink" Target="https://my.zakupki.prom.ua/remote/dispatcher/state_purchase_view/26117785" TargetMode="External"/><Relationship Id="rId178" Type="http://schemas.openxmlformats.org/officeDocument/2006/relationships/hyperlink" Target="https://my.zakupki.prom.ua/remote/dispatcher/state_purchase_view/25492348" TargetMode="External"/><Relationship Id="rId61" Type="http://schemas.openxmlformats.org/officeDocument/2006/relationships/hyperlink" Target="https://my.zakupki.prom.ua/remote/dispatcher/state_purchase_view/30478489" TargetMode="External"/><Relationship Id="rId82" Type="http://schemas.openxmlformats.org/officeDocument/2006/relationships/hyperlink" Target="https://my.zakupki.prom.ua/remote/dispatcher/state_purchase_view/29220807" TargetMode="External"/><Relationship Id="rId199" Type="http://schemas.openxmlformats.org/officeDocument/2006/relationships/hyperlink" Target="https://my.zakupki.prom.ua/remote/dispatcher/state_purchase_view/24423442" TargetMode="External"/><Relationship Id="rId203" Type="http://schemas.openxmlformats.org/officeDocument/2006/relationships/hyperlink" Target="https://my.zakupki.prom.ua/remote/dispatcher/state_purchase_view/24405304" TargetMode="External"/><Relationship Id="rId19" Type="http://schemas.openxmlformats.org/officeDocument/2006/relationships/hyperlink" Target="https://my.zakupki.prom.ua/remote/dispatcher/state_purchase_view/32348818" TargetMode="External"/><Relationship Id="rId224" Type="http://schemas.openxmlformats.org/officeDocument/2006/relationships/hyperlink" Target="https://my.zakupki.prom.ua/remote/dispatcher/state_purchase_view/23575593" TargetMode="External"/><Relationship Id="rId245" Type="http://schemas.openxmlformats.org/officeDocument/2006/relationships/hyperlink" Target="https://my.zakupki.prom.ua/remote/dispatcher/state_purchase_view/23164636" TargetMode="External"/><Relationship Id="rId266" Type="http://schemas.openxmlformats.org/officeDocument/2006/relationships/hyperlink" Target="https://my.zakupki.prom.ua/remote/dispatcher/state_purchase_view/22942516" TargetMode="External"/><Relationship Id="rId287" Type="http://schemas.openxmlformats.org/officeDocument/2006/relationships/hyperlink" Target="https://my.zakupki.prom.ua/remote/dispatcher/state_purchase_view/21840590" TargetMode="External"/><Relationship Id="rId30" Type="http://schemas.openxmlformats.org/officeDocument/2006/relationships/hyperlink" Target="https://my.zakupki.prom.ua/remote/dispatcher/state_purchase_view/31846388" TargetMode="External"/><Relationship Id="rId105" Type="http://schemas.openxmlformats.org/officeDocument/2006/relationships/hyperlink" Target="https://my.zakupki.prom.ua/remote/dispatcher/state_purchase_view/28398915" TargetMode="External"/><Relationship Id="rId126" Type="http://schemas.openxmlformats.org/officeDocument/2006/relationships/hyperlink" Target="https://my.zakupki.prom.ua/remote/dispatcher/state_purchase_view/27630807" TargetMode="External"/><Relationship Id="rId147" Type="http://schemas.openxmlformats.org/officeDocument/2006/relationships/hyperlink" Target="https://my.zakupki.prom.ua/remote/dispatcher/state_purchase_view/26666401" TargetMode="External"/><Relationship Id="rId168" Type="http://schemas.openxmlformats.org/officeDocument/2006/relationships/hyperlink" Target="https://my.zakupki.prom.ua/remote/dispatcher/state_purchase_view/26079988" TargetMode="External"/><Relationship Id="rId51" Type="http://schemas.openxmlformats.org/officeDocument/2006/relationships/hyperlink" Target="https://my.zakupki.prom.ua/remote/dispatcher/state_purchase_view/30697842" TargetMode="External"/><Relationship Id="rId72" Type="http://schemas.openxmlformats.org/officeDocument/2006/relationships/hyperlink" Target="https://my.zakupki.prom.ua/remote/dispatcher/state_purchase_view/30338895" TargetMode="External"/><Relationship Id="rId93" Type="http://schemas.openxmlformats.org/officeDocument/2006/relationships/hyperlink" Target="https://my.zakupki.prom.ua/remote/dispatcher/state_purchase_view/28590627" TargetMode="External"/><Relationship Id="rId189" Type="http://schemas.openxmlformats.org/officeDocument/2006/relationships/hyperlink" Target="https://my.zakupki.prom.ua/remote/dispatcher/state_purchase_view/25122296" TargetMode="External"/><Relationship Id="rId3" Type="http://schemas.openxmlformats.org/officeDocument/2006/relationships/hyperlink" Target="https://my.zakupki.prom.ua/remote/dispatcher/state_purchase_view/33124848" TargetMode="External"/><Relationship Id="rId214" Type="http://schemas.openxmlformats.org/officeDocument/2006/relationships/hyperlink" Target="https://my.zakupki.prom.ua/remote/dispatcher/state_purchase_view/24217202" TargetMode="External"/><Relationship Id="rId235" Type="http://schemas.openxmlformats.org/officeDocument/2006/relationships/hyperlink" Target="https://my.zakupki.prom.ua/remote/dispatcher/state_purchase_view/23268974" TargetMode="External"/><Relationship Id="rId256" Type="http://schemas.openxmlformats.org/officeDocument/2006/relationships/hyperlink" Target="https://my.zakupki.prom.ua/remote/dispatcher/state_purchase_view/23029297" TargetMode="External"/><Relationship Id="rId277" Type="http://schemas.openxmlformats.org/officeDocument/2006/relationships/hyperlink" Target="https://my.zakupki.prom.ua/remote/dispatcher/state_purchase_view/22580079" TargetMode="External"/><Relationship Id="rId116" Type="http://schemas.openxmlformats.org/officeDocument/2006/relationships/hyperlink" Target="https://my.zakupki.prom.ua/remote/dispatcher/state_purchase_view/28279000" TargetMode="External"/><Relationship Id="rId137" Type="http://schemas.openxmlformats.org/officeDocument/2006/relationships/hyperlink" Target="https://my.zakupki.prom.ua/remote/dispatcher/state_purchase_view/26988184" TargetMode="External"/><Relationship Id="rId158" Type="http://schemas.openxmlformats.org/officeDocument/2006/relationships/hyperlink" Target="https://my.zakupki.prom.ua/remote/dispatcher/state_purchase_view/26116911" TargetMode="External"/><Relationship Id="rId20" Type="http://schemas.openxmlformats.org/officeDocument/2006/relationships/hyperlink" Target="https://my.zakupki.prom.ua/remote/dispatcher/state_purchase_view/32295510" TargetMode="External"/><Relationship Id="rId41" Type="http://schemas.openxmlformats.org/officeDocument/2006/relationships/hyperlink" Target="https://my.zakupki.prom.ua/remote/dispatcher/state_purchase_view/31442137" TargetMode="External"/><Relationship Id="rId62" Type="http://schemas.openxmlformats.org/officeDocument/2006/relationships/hyperlink" Target="https://my.zakupki.prom.ua/remote/dispatcher/state_purchase_view/30450322" TargetMode="External"/><Relationship Id="rId83" Type="http://schemas.openxmlformats.org/officeDocument/2006/relationships/hyperlink" Target="https://my.zakupki.prom.ua/remote/dispatcher/state_purchase_view/29125310" TargetMode="External"/><Relationship Id="rId179" Type="http://schemas.openxmlformats.org/officeDocument/2006/relationships/hyperlink" Target="https://my.zakupki.prom.ua/remote/dispatcher/state_purchase_view/25421979" TargetMode="External"/><Relationship Id="rId190" Type="http://schemas.openxmlformats.org/officeDocument/2006/relationships/hyperlink" Target="https://my.zakupki.prom.ua/remote/dispatcher/state_purchase_view/25069833" TargetMode="External"/><Relationship Id="rId204" Type="http://schemas.openxmlformats.org/officeDocument/2006/relationships/hyperlink" Target="https://my.zakupki.prom.ua/remote/dispatcher/state_purchase_view/24403724" TargetMode="External"/><Relationship Id="rId225" Type="http://schemas.openxmlformats.org/officeDocument/2006/relationships/hyperlink" Target="https://my.zakupki.prom.ua/remote/dispatcher/state_purchase_view/23530009" TargetMode="External"/><Relationship Id="rId246" Type="http://schemas.openxmlformats.org/officeDocument/2006/relationships/hyperlink" Target="https://my.zakupki.prom.ua/remote/dispatcher/state_purchase_view/23151883" TargetMode="External"/><Relationship Id="rId267" Type="http://schemas.openxmlformats.org/officeDocument/2006/relationships/hyperlink" Target="https://my.zakupki.prom.ua/remote/dispatcher/state_purchase_view/22918190" TargetMode="External"/><Relationship Id="rId288" Type="http://schemas.openxmlformats.org/officeDocument/2006/relationships/hyperlink" Target="https://my.zakupki.prom.ua/remote/dispatcher/state_purchase_view/21823940" TargetMode="External"/><Relationship Id="rId106" Type="http://schemas.openxmlformats.org/officeDocument/2006/relationships/hyperlink" Target="https://my.zakupki.prom.ua/remote/dispatcher/state_purchase_view/28381903" TargetMode="External"/><Relationship Id="rId127" Type="http://schemas.openxmlformats.org/officeDocument/2006/relationships/hyperlink" Target="https://my.zakupki.prom.ua/remote/dispatcher/state_purchase_view/27601360" TargetMode="External"/><Relationship Id="rId10" Type="http://schemas.openxmlformats.org/officeDocument/2006/relationships/hyperlink" Target="https://my.zakupki.prom.ua/remote/dispatcher/state_purchase_view/32909890" TargetMode="External"/><Relationship Id="rId31" Type="http://schemas.openxmlformats.org/officeDocument/2006/relationships/hyperlink" Target="https://my.zakupki.prom.ua/remote/dispatcher/state_purchase_view/31749190" TargetMode="External"/><Relationship Id="rId52" Type="http://schemas.openxmlformats.org/officeDocument/2006/relationships/hyperlink" Target="https://my.zakupki.prom.ua/remote/dispatcher/state_purchase_view/30672707" TargetMode="External"/><Relationship Id="rId73" Type="http://schemas.openxmlformats.org/officeDocument/2006/relationships/hyperlink" Target="https://my.zakupki.prom.ua/remote/dispatcher/state_purchase_view/30302350" TargetMode="External"/><Relationship Id="rId94" Type="http://schemas.openxmlformats.org/officeDocument/2006/relationships/hyperlink" Target="https://my.zakupki.prom.ua/remote/dispatcher/state_purchase_view/28580126" TargetMode="External"/><Relationship Id="rId148" Type="http://schemas.openxmlformats.org/officeDocument/2006/relationships/hyperlink" Target="https://my.zakupki.prom.ua/remote/dispatcher/state_purchase_view/26657857" TargetMode="External"/><Relationship Id="rId169" Type="http://schemas.openxmlformats.org/officeDocument/2006/relationships/hyperlink" Target="https://my.zakupki.prom.ua/remote/dispatcher/state_purchase_view/26077458" TargetMode="External"/><Relationship Id="rId4" Type="http://schemas.openxmlformats.org/officeDocument/2006/relationships/hyperlink" Target="https://my.zakupki.prom.ua/remote/dispatcher/state_purchase_view/33057396" TargetMode="External"/><Relationship Id="rId180" Type="http://schemas.openxmlformats.org/officeDocument/2006/relationships/hyperlink" Target="https://my.zakupki.prom.ua/remote/dispatcher/state_purchase_view/25377662" TargetMode="External"/><Relationship Id="rId215" Type="http://schemas.openxmlformats.org/officeDocument/2006/relationships/hyperlink" Target="https://my.zakupki.prom.ua/remote/dispatcher/state_purchase_view/24151144" TargetMode="External"/><Relationship Id="rId236" Type="http://schemas.openxmlformats.org/officeDocument/2006/relationships/hyperlink" Target="https://my.zakupki.prom.ua/remote/dispatcher/state_purchase_view/23265161" TargetMode="External"/><Relationship Id="rId257" Type="http://schemas.openxmlformats.org/officeDocument/2006/relationships/hyperlink" Target="https://my.zakupki.prom.ua/remote/dispatcher/state_purchase_view/23020382" TargetMode="External"/><Relationship Id="rId278" Type="http://schemas.openxmlformats.org/officeDocument/2006/relationships/hyperlink" Target="https://my.zakupki.prom.ua/remote/dispatcher/state_purchase_view/22555188" TargetMode="External"/><Relationship Id="rId42" Type="http://schemas.openxmlformats.org/officeDocument/2006/relationships/hyperlink" Target="https://my.zakupki.prom.ua/remote/dispatcher/state_purchase_view/31380321" TargetMode="External"/><Relationship Id="rId84" Type="http://schemas.openxmlformats.org/officeDocument/2006/relationships/hyperlink" Target="https://my.zakupki.prom.ua/remote/dispatcher/state_purchase_view/28979481" TargetMode="External"/><Relationship Id="rId138" Type="http://schemas.openxmlformats.org/officeDocument/2006/relationships/hyperlink" Target="https://my.zakupki.prom.ua/remote/dispatcher/state_purchase_view/26970022" TargetMode="External"/><Relationship Id="rId191" Type="http://schemas.openxmlformats.org/officeDocument/2006/relationships/hyperlink" Target="https://my.zakupki.prom.ua/remote/dispatcher/state_purchase_view/24708423" TargetMode="External"/><Relationship Id="rId205" Type="http://schemas.openxmlformats.org/officeDocument/2006/relationships/hyperlink" Target="https://my.zakupki.prom.ua/remote/dispatcher/state_purchase_view/24401177" TargetMode="External"/><Relationship Id="rId247" Type="http://schemas.openxmlformats.org/officeDocument/2006/relationships/hyperlink" Target="https://my.zakupki.prom.ua/remote/dispatcher/state_purchase_view/23142546" TargetMode="External"/><Relationship Id="rId107" Type="http://schemas.openxmlformats.org/officeDocument/2006/relationships/hyperlink" Target="https://my.zakupki.prom.ua/remote/dispatcher/state_purchase_view/28380284" TargetMode="External"/><Relationship Id="rId289" Type="http://schemas.openxmlformats.org/officeDocument/2006/relationships/hyperlink" Target="https://my.zakupki.prom.ua/remote/dispatcher/state_purchase_view/21776510" TargetMode="External"/><Relationship Id="rId11" Type="http://schemas.openxmlformats.org/officeDocument/2006/relationships/hyperlink" Target="https://my.zakupki.prom.ua/remote/dispatcher/state_purchase_view/32808459" TargetMode="External"/><Relationship Id="rId53" Type="http://schemas.openxmlformats.org/officeDocument/2006/relationships/hyperlink" Target="https://my.zakupki.prom.ua/remote/dispatcher/state_purchase_view/30662304" TargetMode="External"/><Relationship Id="rId149" Type="http://schemas.openxmlformats.org/officeDocument/2006/relationships/hyperlink" Target="https://my.zakupki.prom.ua/remote/dispatcher/state_purchase_view/26657770" TargetMode="External"/><Relationship Id="rId95" Type="http://schemas.openxmlformats.org/officeDocument/2006/relationships/hyperlink" Target="https://my.zakupki.prom.ua/remote/dispatcher/state_purchase_view/28579062" TargetMode="External"/><Relationship Id="rId160" Type="http://schemas.openxmlformats.org/officeDocument/2006/relationships/hyperlink" Target="https://my.zakupki.prom.ua/remote/dispatcher/state_purchase_view/26111172" TargetMode="External"/><Relationship Id="rId216" Type="http://schemas.openxmlformats.org/officeDocument/2006/relationships/hyperlink" Target="https://my.zakupki.prom.ua/remote/dispatcher/state_purchase_view/24125031" TargetMode="External"/><Relationship Id="rId258" Type="http://schemas.openxmlformats.org/officeDocument/2006/relationships/hyperlink" Target="https://my.zakupki.prom.ua/remote/dispatcher/state_purchase_view/22980996" TargetMode="External"/><Relationship Id="rId22" Type="http://schemas.openxmlformats.org/officeDocument/2006/relationships/hyperlink" Target="https://my.zakupki.prom.ua/remote/dispatcher/state_purchase_view/32185153" TargetMode="External"/><Relationship Id="rId64" Type="http://schemas.openxmlformats.org/officeDocument/2006/relationships/hyperlink" Target="https://my.zakupki.prom.ua/remote/dispatcher/state_purchase_view/30422136" TargetMode="External"/><Relationship Id="rId118" Type="http://schemas.openxmlformats.org/officeDocument/2006/relationships/hyperlink" Target="https://my.zakupki.prom.ua/remote/dispatcher/state_purchase_view/28081177" TargetMode="External"/><Relationship Id="rId171" Type="http://schemas.openxmlformats.org/officeDocument/2006/relationships/hyperlink" Target="https://my.zakupki.prom.ua/remote/dispatcher/state_purchase_view/26073246" TargetMode="External"/><Relationship Id="rId227" Type="http://schemas.openxmlformats.org/officeDocument/2006/relationships/hyperlink" Target="https://my.zakupki.prom.ua/remote/dispatcher/state_purchase_view/23487206" TargetMode="External"/><Relationship Id="rId269" Type="http://schemas.openxmlformats.org/officeDocument/2006/relationships/hyperlink" Target="https://my.zakupki.prom.ua/remote/dispatcher/state_purchase_view/2291418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6"/>
  <sheetViews>
    <sheetView tabSelected="1" workbookViewId="0">
      <pane ySplit="1" topLeftCell="A2" activePane="bottomLeft" state="frozen"/>
      <selection pane="bottomLeft" activeCell="C8" sqref="C8"/>
    </sheetView>
  </sheetViews>
  <sheetFormatPr defaultColWidth="11.42578125" defaultRowHeight="15" x14ac:dyDescent="0.25"/>
  <cols>
    <col min="1" max="1" width="25"/>
    <col min="2" max="3" width="35"/>
    <col min="4" max="4" width="30"/>
    <col min="5" max="5" width="20"/>
    <col min="6" max="6" width="15"/>
    <col min="7" max="8" width="10"/>
    <col min="9" max="10" width="15"/>
  </cols>
  <sheetData>
    <row r="1" spans="1:10" ht="39.75" thickBot="1" x14ac:dyDescent="0.3">
      <c r="A1" s="3" t="s">
        <v>440</v>
      </c>
      <c r="B1" s="3" t="s">
        <v>517</v>
      </c>
      <c r="C1" s="3" t="s">
        <v>477</v>
      </c>
      <c r="D1" s="3" t="s">
        <v>584</v>
      </c>
      <c r="E1" s="3" t="s">
        <v>611</v>
      </c>
      <c r="F1" s="3" t="s">
        <v>438</v>
      </c>
      <c r="G1" s="3" t="s">
        <v>589</v>
      </c>
      <c r="H1" s="3" t="s">
        <v>588</v>
      </c>
      <c r="I1" s="3" t="s">
        <v>487</v>
      </c>
      <c r="J1" s="3" t="s">
        <v>527</v>
      </c>
    </row>
    <row r="2" spans="1:10" x14ac:dyDescent="0.25">
      <c r="A2" s="2" t="str">
        <f>HYPERLINK("https://my.zakupki.prom.ua/remote/dispatcher/state_purchase_view/33393887", "UA-2021-12-20-010782-c")</f>
        <v>UA-2021-12-20-010782-c</v>
      </c>
      <c r="B2" s="1" t="s">
        <v>510</v>
      </c>
      <c r="C2" s="1" t="s">
        <v>314</v>
      </c>
      <c r="D2" s="1" t="s">
        <v>462</v>
      </c>
      <c r="E2" s="1" t="s">
        <v>568</v>
      </c>
      <c r="F2" s="1" t="s">
        <v>144</v>
      </c>
      <c r="G2" s="1"/>
      <c r="H2" s="1"/>
      <c r="I2" s="1" t="s">
        <v>699</v>
      </c>
      <c r="J2" s="5">
        <v>2953.32</v>
      </c>
    </row>
    <row r="3" spans="1:10" x14ac:dyDescent="0.25">
      <c r="A3" s="2" t="str">
        <f>HYPERLINK("https://my.zakupki.prom.ua/remote/dispatcher/state_purchase_view/33200038", "UA-2021-12-16-003775-c")</f>
        <v>UA-2021-12-16-003775-c</v>
      </c>
      <c r="B3" s="1" t="s">
        <v>508</v>
      </c>
      <c r="C3" s="1" t="s">
        <v>407</v>
      </c>
      <c r="D3" s="1" t="s">
        <v>526</v>
      </c>
      <c r="E3" s="1" t="s">
        <v>587</v>
      </c>
      <c r="F3" s="1" t="s">
        <v>242</v>
      </c>
      <c r="G3" s="4">
        <v>44559</v>
      </c>
      <c r="H3" s="4">
        <v>44578</v>
      </c>
      <c r="I3" s="1" t="s">
        <v>732</v>
      </c>
      <c r="J3" s="5">
        <v>54000</v>
      </c>
    </row>
    <row r="4" spans="1:10" x14ac:dyDescent="0.25">
      <c r="A4" s="2" t="str">
        <f>HYPERLINK("https://my.zakupki.prom.ua/remote/dispatcher/state_purchase_view/33124848", "UA-2021-12-15-005548-c")</f>
        <v>UA-2021-12-15-005548-c</v>
      </c>
      <c r="B4" s="1" t="s">
        <v>36</v>
      </c>
      <c r="C4" s="1" t="s">
        <v>326</v>
      </c>
      <c r="D4" s="1" t="s">
        <v>526</v>
      </c>
      <c r="E4" s="1" t="s">
        <v>552</v>
      </c>
      <c r="F4" s="1" t="s">
        <v>211</v>
      </c>
      <c r="G4" s="4">
        <v>44559</v>
      </c>
      <c r="H4" s="4">
        <v>44578</v>
      </c>
      <c r="I4" s="1" t="s">
        <v>639</v>
      </c>
      <c r="J4" s="5">
        <v>21500</v>
      </c>
    </row>
    <row r="5" spans="1:10" x14ac:dyDescent="0.25">
      <c r="A5" s="2" t="str">
        <f>HYPERLINK("https://my.zakupki.prom.ua/remote/dispatcher/state_purchase_view/33057396", "UA-2021-12-14-008605-c")</f>
        <v>UA-2021-12-14-008605-c</v>
      </c>
      <c r="B5" s="1" t="s">
        <v>451</v>
      </c>
      <c r="C5" s="1" t="s">
        <v>407</v>
      </c>
      <c r="D5" s="1" t="s">
        <v>526</v>
      </c>
      <c r="E5" s="1" t="s">
        <v>587</v>
      </c>
      <c r="F5" s="1" t="s">
        <v>242</v>
      </c>
      <c r="G5" s="4">
        <v>44559</v>
      </c>
      <c r="H5" s="4">
        <v>44578</v>
      </c>
      <c r="I5" s="1" t="s">
        <v>736</v>
      </c>
      <c r="J5" s="5">
        <v>12000</v>
      </c>
    </row>
    <row r="6" spans="1:10" x14ac:dyDescent="0.25">
      <c r="A6" s="2" t="str">
        <f>HYPERLINK("https://my.zakupki.prom.ua/remote/dispatcher/state_purchase_view/33038103", "UA-2021-12-14-002948-c")</f>
        <v>UA-2021-12-14-002948-c</v>
      </c>
      <c r="B6" s="1" t="s">
        <v>506</v>
      </c>
      <c r="C6" s="1" t="s">
        <v>341</v>
      </c>
      <c r="D6" s="1" t="s">
        <v>462</v>
      </c>
      <c r="E6" s="1" t="s">
        <v>576</v>
      </c>
      <c r="F6" s="1" t="s">
        <v>246</v>
      </c>
      <c r="G6" s="1"/>
      <c r="H6" s="1"/>
      <c r="I6" s="1" t="s">
        <v>712</v>
      </c>
      <c r="J6" s="5">
        <v>2400</v>
      </c>
    </row>
    <row r="7" spans="1:10" x14ac:dyDescent="0.25">
      <c r="A7" s="2" t="str">
        <f>HYPERLINK("https://my.zakupki.prom.ua/remote/dispatcher/state_purchase_view/33036868", "UA-2021-12-14-002638-c")</f>
        <v>UA-2021-12-14-002638-c</v>
      </c>
      <c r="B7" s="1" t="s">
        <v>506</v>
      </c>
      <c r="C7" s="1" t="s">
        <v>341</v>
      </c>
      <c r="D7" s="1" t="s">
        <v>462</v>
      </c>
      <c r="E7" s="1" t="s">
        <v>576</v>
      </c>
      <c r="F7" s="1" t="s">
        <v>246</v>
      </c>
      <c r="G7" s="1"/>
      <c r="H7" s="1"/>
      <c r="I7" s="1" t="s">
        <v>711</v>
      </c>
      <c r="J7" s="5">
        <v>1200</v>
      </c>
    </row>
    <row r="8" spans="1:10" x14ac:dyDescent="0.25">
      <c r="A8" s="2" t="str">
        <f>HYPERLINK("https://my.zakupki.prom.ua/remote/dispatcher/state_purchase_view/32960847", "UA-2021-12-13-001215-c")</f>
        <v>UA-2021-12-13-001215-c</v>
      </c>
      <c r="B8" s="1" t="s">
        <v>509</v>
      </c>
      <c r="C8" s="1" t="s">
        <v>335</v>
      </c>
      <c r="D8" s="1" t="s">
        <v>526</v>
      </c>
      <c r="E8" s="1" t="s">
        <v>550</v>
      </c>
      <c r="F8" s="1" t="s">
        <v>141</v>
      </c>
      <c r="G8" s="4">
        <v>44554</v>
      </c>
      <c r="H8" s="4">
        <v>44573</v>
      </c>
      <c r="I8" s="1" t="s">
        <v>892</v>
      </c>
      <c r="J8" s="5">
        <v>37200</v>
      </c>
    </row>
    <row r="9" spans="1:10" x14ac:dyDescent="0.25">
      <c r="A9" s="2" t="str">
        <f>HYPERLINK("https://my.zakupki.prom.ua/remote/dispatcher/state_purchase_view/32935044", "UA-2021-12-10-016021-c")</f>
        <v>UA-2021-12-10-016021-c</v>
      </c>
      <c r="B9" s="1" t="s">
        <v>507</v>
      </c>
      <c r="C9" s="1" t="s">
        <v>341</v>
      </c>
      <c r="D9" s="1" t="s">
        <v>462</v>
      </c>
      <c r="E9" s="1" t="s">
        <v>576</v>
      </c>
      <c r="F9" s="1" t="s">
        <v>246</v>
      </c>
      <c r="G9" s="1"/>
      <c r="H9" s="1"/>
      <c r="I9" s="1" t="s">
        <v>709</v>
      </c>
      <c r="J9" s="5">
        <v>2400</v>
      </c>
    </row>
    <row r="10" spans="1:10" x14ac:dyDescent="0.25">
      <c r="A10" s="2" t="str">
        <f>HYPERLINK("https://my.zakupki.prom.ua/remote/dispatcher/state_purchase_view/32930157", "UA-2021-12-10-014538-c")</f>
        <v>UA-2021-12-10-014538-c</v>
      </c>
      <c r="B10" s="1" t="s">
        <v>506</v>
      </c>
      <c r="C10" s="1" t="s">
        <v>341</v>
      </c>
      <c r="D10" s="1" t="s">
        <v>462</v>
      </c>
      <c r="E10" s="1" t="s">
        <v>576</v>
      </c>
      <c r="F10" s="1" t="s">
        <v>246</v>
      </c>
      <c r="G10" s="1"/>
      <c r="H10" s="1"/>
      <c r="I10" s="1" t="s">
        <v>708</v>
      </c>
      <c r="J10" s="5">
        <v>2400</v>
      </c>
    </row>
    <row r="11" spans="1:10" x14ac:dyDescent="0.25">
      <c r="A11" s="2" t="str">
        <f>HYPERLINK("https://my.zakupki.prom.ua/remote/dispatcher/state_purchase_view/32909890", "UA-2021-12-10-008855-c")</f>
        <v>UA-2021-12-10-008855-c</v>
      </c>
      <c r="B11" s="1" t="s">
        <v>37</v>
      </c>
      <c r="C11" s="1" t="s">
        <v>400</v>
      </c>
      <c r="D11" s="1" t="s">
        <v>526</v>
      </c>
      <c r="E11" s="1" t="s">
        <v>541</v>
      </c>
      <c r="F11" s="1" t="s">
        <v>202</v>
      </c>
      <c r="G11" s="4">
        <v>44554</v>
      </c>
      <c r="H11" s="4">
        <v>44573</v>
      </c>
      <c r="I11" s="1" t="s">
        <v>858</v>
      </c>
      <c r="J11" s="5">
        <v>110160</v>
      </c>
    </row>
    <row r="12" spans="1:10" x14ac:dyDescent="0.25">
      <c r="A12" s="2" t="str">
        <f>HYPERLINK("https://my.zakupki.prom.ua/remote/dispatcher/state_purchase_view/32808459", "UA-2021-12-09-001449-c")</f>
        <v>UA-2021-12-09-001449-c</v>
      </c>
      <c r="B12" s="1" t="s">
        <v>461</v>
      </c>
      <c r="C12" s="1" t="s">
        <v>46</v>
      </c>
      <c r="D12" s="1" t="s">
        <v>462</v>
      </c>
      <c r="E12" s="1" t="s">
        <v>561</v>
      </c>
      <c r="F12" s="1" t="s">
        <v>252</v>
      </c>
      <c r="G12" s="1"/>
      <c r="H12" s="1"/>
      <c r="I12" s="1" t="s">
        <v>763</v>
      </c>
      <c r="J12" s="5">
        <v>197997.11</v>
      </c>
    </row>
    <row r="13" spans="1:10" x14ac:dyDescent="0.25">
      <c r="A13" s="2" t="str">
        <f>HYPERLINK("https://my.zakupki.prom.ua/remote/dispatcher/state_purchase_view/32498257", "UA-2021-12-02-008607-c")</f>
        <v>UA-2021-12-02-008607-c</v>
      </c>
      <c r="B13" s="1" t="s">
        <v>34</v>
      </c>
      <c r="C13" s="1" t="s">
        <v>47</v>
      </c>
      <c r="D13" s="1" t="s">
        <v>497</v>
      </c>
      <c r="E13" s="1" t="s">
        <v>472</v>
      </c>
      <c r="F13" s="1" t="s">
        <v>153</v>
      </c>
      <c r="G13" s="4">
        <v>44543</v>
      </c>
      <c r="H13" s="4">
        <v>44568</v>
      </c>
      <c r="I13" s="1" t="s">
        <v>632</v>
      </c>
      <c r="J13" s="5">
        <v>271210</v>
      </c>
    </row>
    <row r="14" spans="1:10" x14ac:dyDescent="0.25">
      <c r="A14" s="2" t="str">
        <f>HYPERLINK("https://my.zakupki.prom.ua/remote/dispatcher/state_purchase_view/32459794", "UA-2021-12-01-014124-c")</f>
        <v>UA-2021-12-01-014124-c</v>
      </c>
      <c r="B14" s="1" t="s">
        <v>460</v>
      </c>
      <c r="C14" s="1" t="s">
        <v>237</v>
      </c>
      <c r="D14" s="1" t="s">
        <v>462</v>
      </c>
      <c r="E14" s="1" t="s">
        <v>564</v>
      </c>
      <c r="F14" s="1" t="s">
        <v>151</v>
      </c>
      <c r="G14" s="1"/>
      <c r="H14" s="1"/>
      <c r="I14" s="1" t="s">
        <v>705</v>
      </c>
      <c r="J14" s="5">
        <v>2137.2600000000002</v>
      </c>
    </row>
    <row r="15" spans="1:10" x14ac:dyDescent="0.25">
      <c r="A15" s="2" t="str">
        <f>HYPERLINK("https://my.zakupki.prom.ua/remote/dispatcher/state_purchase_view/32458726", "UA-2021-12-01-013796-c")</f>
        <v>UA-2021-12-01-013796-c</v>
      </c>
      <c r="B15" s="1" t="s">
        <v>486</v>
      </c>
      <c r="C15" s="1" t="s">
        <v>286</v>
      </c>
      <c r="D15" s="1" t="s">
        <v>462</v>
      </c>
      <c r="E15" s="1" t="s">
        <v>564</v>
      </c>
      <c r="F15" s="1" t="s">
        <v>151</v>
      </c>
      <c r="G15" s="1"/>
      <c r="H15" s="1"/>
      <c r="I15" s="1" t="s">
        <v>703</v>
      </c>
      <c r="J15" s="5">
        <v>1089.97</v>
      </c>
    </row>
    <row r="16" spans="1:10" x14ac:dyDescent="0.25">
      <c r="A16" s="2" t="str">
        <f>HYPERLINK("https://my.zakupki.prom.ua/remote/dispatcher/state_purchase_view/32456585", "UA-2021-12-01-013243-c")</f>
        <v>UA-2021-12-01-013243-c</v>
      </c>
      <c r="B16" s="1" t="s">
        <v>524</v>
      </c>
      <c r="C16" s="1" t="s">
        <v>63</v>
      </c>
      <c r="D16" s="1" t="s">
        <v>462</v>
      </c>
      <c r="E16" s="1" t="s">
        <v>564</v>
      </c>
      <c r="F16" s="1" t="s">
        <v>151</v>
      </c>
      <c r="G16" s="1"/>
      <c r="H16" s="1"/>
      <c r="I16" s="1" t="s">
        <v>702</v>
      </c>
      <c r="J16" s="5">
        <v>585.32000000000005</v>
      </c>
    </row>
    <row r="17" spans="1:10" x14ac:dyDescent="0.25">
      <c r="A17" s="2" t="str">
        <f>HYPERLINK("https://my.zakupki.prom.ua/remote/dispatcher/state_purchase_view/32455144", "UA-2021-12-01-012825-c")</f>
        <v>UA-2021-12-01-012825-c</v>
      </c>
      <c r="B17" s="1" t="s">
        <v>615</v>
      </c>
      <c r="C17" s="1" t="s">
        <v>291</v>
      </c>
      <c r="D17" s="1" t="s">
        <v>462</v>
      </c>
      <c r="E17" s="1" t="s">
        <v>564</v>
      </c>
      <c r="F17" s="1" t="s">
        <v>151</v>
      </c>
      <c r="G17" s="1"/>
      <c r="H17" s="1"/>
      <c r="I17" s="1" t="s">
        <v>701</v>
      </c>
      <c r="J17" s="5">
        <v>2468</v>
      </c>
    </row>
    <row r="18" spans="1:10" x14ac:dyDescent="0.25">
      <c r="A18" s="2" t="str">
        <f>HYPERLINK("https://my.zakupki.prom.ua/remote/dispatcher/state_purchase_view/32429076", "UA-2021-12-01-005486-c")</f>
        <v>UA-2021-12-01-005486-c</v>
      </c>
      <c r="B18" s="1" t="s">
        <v>583</v>
      </c>
      <c r="C18" s="1" t="s">
        <v>383</v>
      </c>
      <c r="D18" s="1" t="s">
        <v>462</v>
      </c>
      <c r="E18" s="1" t="s">
        <v>439</v>
      </c>
      <c r="F18" s="1" t="s">
        <v>122</v>
      </c>
      <c r="G18" s="1"/>
      <c r="H18" s="1"/>
      <c r="I18" s="1" t="s">
        <v>851</v>
      </c>
      <c r="J18" s="5">
        <v>2960</v>
      </c>
    </row>
    <row r="19" spans="1:10" x14ac:dyDescent="0.25">
      <c r="A19" s="2" t="str">
        <f>HYPERLINK("https://my.zakupki.prom.ua/remote/dispatcher/state_purchase_view/32412497", "UA-2021-12-01-000780-c")</f>
        <v>UA-2021-12-01-000780-c</v>
      </c>
      <c r="B19" s="1" t="s">
        <v>501</v>
      </c>
      <c r="C19" s="1" t="s">
        <v>341</v>
      </c>
      <c r="D19" s="1" t="s">
        <v>462</v>
      </c>
      <c r="E19" s="1" t="s">
        <v>576</v>
      </c>
      <c r="F19" s="1" t="s">
        <v>246</v>
      </c>
      <c r="G19" s="1"/>
      <c r="H19" s="1"/>
      <c r="I19" s="1" t="s">
        <v>695</v>
      </c>
      <c r="J19" s="5">
        <v>1200</v>
      </c>
    </row>
    <row r="20" spans="1:10" x14ac:dyDescent="0.25">
      <c r="A20" s="2" t="str">
        <f>HYPERLINK("https://my.zakupki.prom.ua/remote/dispatcher/state_purchase_view/32348818", "UA-2021-11-29-011212-c")</f>
        <v>UA-2021-11-29-011212-c</v>
      </c>
      <c r="B20" s="1" t="s">
        <v>483</v>
      </c>
      <c r="C20" s="1" t="s">
        <v>53</v>
      </c>
      <c r="D20" s="1" t="s">
        <v>526</v>
      </c>
      <c r="E20" s="1" t="s">
        <v>551</v>
      </c>
      <c r="F20" s="1" t="s">
        <v>232</v>
      </c>
      <c r="G20" s="4">
        <v>44540</v>
      </c>
      <c r="H20" s="4">
        <v>44559</v>
      </c>
      <c r="I20" s="1" t="s">
        <v>707</v>
      </c>
      <c r="J20" s="5">
        <v>3429.96</v>
      </c>
    </row>
    <row r="21" spans="1:10" x14ac:dyDescent="0.25">
      <c r="A21" s="2" t="str">
        <f>HYPERLINK("https://my.zakupki.prom.ua/remote/dispatcher/state_purchase_view/32295510", "UA-2021-11-26-011977-a")</f>
        <v>UA-2021-11-26-011977-a</v>
      </c>
      <c r="B21" s="1" t="s">
        <v>452</v>
      </c>
      <c r="C21" s="1" t="s">
        <v>45</v>
      </c>
      <c r="D21" s="1" t="s">
        <v>526</v>
      </c>
      <c r="E21" s="1" t="s">
        <v>544</v>
      </c>
      <c r="F21" s="1" t="s">
        <v>233</v>
      </c>
      <c r="G21" s="4">
        <v>44545</v>
      </c>
      <c r="H21" s="4">
        <v>44564</v>
      </c>
      <c r="I21" s="1" t="s">
        <v>713</v>
      </c>
      <c r="J21" s="5">
        <v>31450</v>
      </c>
    </row>
    <row r="22" spans="1:10" x14ac:dyDescent="0.25">
      <c r="A22" s="2" t="str">
        <f>HYPERLINK("https://my.zakupki.prom.ua/remote/dispatcher/state_purchase_view/32267024", "UA-2021-11-26-003845-a")</f>
        <v>UA-2021-11-26-003845-a</v>
      </c>
      <c r="B22" s="1" t="s">
        <v>612</v>
      </c>
      <c r="C22" s="1" t="s">
        <v>62</v>
      </c>
      <c r="D22" s="1" t="s">
        <v>462</v>
      </c>
      <c r="E22" s="1" t="s">
        <v>494</v>
      </c>
      <c r="F22" s="1" t="s">
        <v>251</v>
      </c>
      <c r="G22" s="1"/>
      <c r="H22" s="1"/>
      <c r="I22" s="1" t="s">
        <v>694</v>
      </c>
      <c r="J22" s="5">
        <v>2999.4</v>
      </c>
    </row>
    <row r="23" spans="1:10" x14ac:dyDescent="0.25">
      <c r="A23" s="2" t="str">
        <f>HYPERLINK("https://my.zakupki.prom.ua/remote/dispatcher/state_purchase_view/32185153", "UA-2021-11-24-013261-a")</f>
        <v>UA-2021-11-24-013261-a</v>
      </c>
      <c r="B23" s="1" t="s">
        <v>580</v>
      </c>
      <c r="C23" s="1" t="s">
        <v>47</v>
      </c>
      <c r="D23" s="1" t="s">
        <v>497</v>
      </c>
      <c r="E23" s="1" t="s">
        <v>470</v>
      </c>
      <c r="F23" s="1" t="s">
        <v>118</v>
      </c>
      <c r="G23" s="4">
        <v>44535</v>
      </c>
      <c r="H23" s="4">
        <v>44560</v>
      </c>
      <c r="I23" s="1" t="s">
        <v>679</v>
      </c>
      <c r="J23" s="5">
        <v>3069961</v>
      </c>
    </row>
    <row r="24" spans="1:10" x14ac:dyDescent="0.25">
      <c r="A24" s="2" t="str">
        <f>HYPERLINK("https://my.zakupki.prom.ua/remote/dispatcher/state_purchase_view/32181961", "UA-2021-11-24-012297-a")</f>
        <v>UA-2021-11-24-012297-a</v>
      </c>
      <c r="B24" s="1" t="s">
        <v>523</v>
      </c>
      <c r="C24" s="1" t="s">
        <v>299</v>
      </c>
      <c r="D24" s="1" t="s">
        <v>462</v>
      </c>
      <c r="E24" s="1" t="s">
        <v>445</v>
      </c>
      <c r="F24" s="1" t="s">
        <v>70</v>
      </c>
      <c r="G24" s="1"/>
      <c r="H24" s="1"/>
      <c r="I24" s="1" t="s">
        <v>747</v>
      </c>
      <c r="J24" s="5">
        <v>117258</v>
      </c>
    </row>
    <row r="25" spans="1:10" x14ac:dyDescent="0.25">
      <c r="A25" s="2" t="str">
        <f>HYPERLINK("https://my.zakupki.prom.ua/remote/dispatcher/state_purchase_view/32167952", "UA-2021-11-24-008235-a")</f>
        <v>UA-2021-11-24-008235-a</v>
      </c>
      <c r="B25" s="1" t="s">
        <v>580</v>
      </c>
      <c r="C25" s="1" t="s">
        <v>47</v>
      </c>
      <c r="D25" s="1" t="s">
        <v>497</v>
      </c>
      <c r="E25" s="1" t="s">
        <v>470</v>
      </c>
      <c r="F25" s="1" t="s">
        <v>118</v>
      </c>
      <c r="G25" s="4">
        <v>44535</v>
      </c>
      <c r="H25" s="4">
        <v>44560</v>
      </c>
      <c r="I25" s="1" t="s">
        <v>679</v>
      </c>
      <c r="J25" s="5">
        <v>646018</v>
      </c>
    </row>
    <row r="26" spans="1:10" x14ac:dyDescent="0.25">
      <c r="A26" s="2" t="str">
        <f>HYPERLINK("https://my.zakupki.prom.ua/remote/dispatcher/state_purchase_view/32062480", "UA-2021-11-22-009646-a")</f>
        <v>UA-2021-11-22-009646-a</v>
      </c>
      <c r="B26" s="1" t="s">
        <v>505</v>
      </c>
      <c r="C26" s="1" t="s">
        <v>341</v>
      </c>
      <c r="D26" s="1" t="s">
        <v>462</v>
      </c>
      <c r="E26" s="1" t="s">
        <v>576</v>
      </c>
      <c r="F26" s="1" t="s">
        <v>246</v>
      </c>
      <c r="G26" s="1"/>
      <c r="H26" s="1"/>
      <c r="I26" s="1" t="s">
        <v>692</v>
      </c>
      <c r="J26" s="5">
        <v>1200</v>
      </c>
    </row>
    <row r="27" spans="1:10" x14ac:dyDescent="0.25">
      <c r="A27" s="2" t="str">
        <f>HYPERLINK("https://my.zakupki.prom.ua/remote/dispatcher/state_purchase_view/32046850", "UA-2021-11-22-005088-a")</f>
        <v>UA-2021-11-22-005088-a</v>
      </c>
      <c r="B27" s="1" t="s">
        <v>521</v>
      </c>
      <c r="C27" s="1" t="s">
        <v>52</v>
      </c>
      <c r="D27" s="1" t="s">
        <v>462</v>
      </c>
      <c r="E27" s="1" t="s">
        <v>528</v>
      </c>
      <c r="F27" s="1" t="s">
        <v>133</v>
      </c>
      <c r="G27" s="1"/>
      <c r="H27" s="1"/>
      <c r="I27" s="1" t="s">
        <v>691</v>
      </c>
      <c r="J27" s="5">
        <v>2939.94</v>
      </c>
    </row>
    <row r="28" spans="1:10" x14ac:dyDescent="0.25">
      <c r="A28" s="2" t="str">
        <f>HYPERLINK("https://my.zakupki.prom.ua/remote/dispatcher/state_purchase_view/31924948", "UA-2021-11-18-001993-a")</f>
        <v>UA-2021-11-18-001993-a</v>
      </c>
      <c r="B28" s="1" t="s">
        <v>511</v>
      </c>
      <c r="C28" s="1" t="s">
        <v>397</v>
      </c>
      <c r="D28" s="1" t="s">
        <v>462</v>
      </c>
      <c r="E28" s="1" t="s">
        <v>448</v>
      </c>
      <c r="F28" s="1" t="s">
        <v>193</v>
      </c>
      <c r="G28" s="1"/>
      <c r="H28" s="1"/>
      <c r="I28" s="1" t="s">
        <v>876</v>
      </c>
      <c r="J28" s="5">
        <v>1300</v>
      </c>
    </row>
    <row r="29" spans="1:10" x14ac:dyDescent="0.25">
      <c r="A29" s="2" t="str">
        <f>HYPERLINK("https://my.zakupki.prom.ua/remote/dispatcher/state_purchase_view/31902360", "UA-2021-11-17-011150-a")</f>
        <v>UA-2021-11-17-011150-a</v>
      </c>
      <c r="B29" s="1" t="s">
        <v>515</v>
      </c>
      <c r="C29" s="1" t="s">
        <v>329</v>
      </c>
      <c r="D29" s="1" t="s">
        <v>462</v>
      </c>
      <c r="E29" s="1" t="s">
        <v>574</v>
      </c>
      <c r="F29" s="1" t="s">
        <v>245</v>
      </c>
      <c r="G29" s="1"/>
      <c r="H29" s="1"/>
      <c r="I29" s="1" t="s">
        <v>690</v>
      </c>
      <c r="J29" s="5">
        <v>37554.74</v>
      </c>
    </row>
    <row r="30" spans="1:10" x14ac:dyDescent="0.25">
      <c r="A30" s="2" t="str">
        <f>HYPERLINK("https://my.zakupki.prom.ua/remote/dispatcher/state_purchase_view/31885499", "UA-2021-11-17-006344-a")</f>
        <v>UA-2021-11-17-006344-a</v>
      </c>
      <c r="B30" s="1" t="s">
        <v>485</v>
      </c>
      <c r="C30" s="1" t="s">
        <v>173</v>
      </c>
      <c r="D30" s="1" t="s">
        <v>526</v>
      </c>
      <c r="E30" s="1" t="s">
        <v>594</v>
      </c>
      <c r="F30" s="1" t="s">
        <v>77</v>
      </c>
      <c r="G30" s="4">
        <v>44530</v>
      </c>
      <c r="H30" s="4">
        <v>44549</v>
      </c>
      <c r="I30" s="1" t="s">
        <v>704</v>
      </c>
      <c r="J30" s="5">
        <v>96750</v>
      </c>
    </row>
    <row r="31" spans="1:10" x14ac:dyDescent="0.25">
      <c r="A31" s="2" t="str">
        <f>HYPERLINK("https://my.zakupki.prom.ua/remote/dispatcher/state_purchase_view/31846388", "UA-2021-11-16-010564-a")</f>
        <v>UA-2021-11-16-010564-a</v>
      </c>
      <c r="B31" s="1" t="s">
        <v>29</v>
      </c>
      <c r="C31" s="1" t="s">
        <v>175</v>
      </c>
      <c r="D31" s="1" t="s">
        <v>497</v>
      </c>
      <c r="E31" s="1" t="s">
        <v>575</v>
      </c>
      <c r="F31" s="1" t="s">
        <v>264</v>
      </c>
      <c r="G31" s="4">
        <v>44527</v>
      </c>
      <c r="H31" s="4">
        <v>44552</v>
      </c>
      <c r="I31" s="1" t="s">
        <v>699</v>
      </c>
      <c r="J31" s="5">
        <v>18656</v>
      </c>
    </row>
    <row r="32" spans="1:10" x14ac:dyDescent="0.25">
      <c r="A32" s="2" t="str">
        <f>HYPERLINK("https://my.zakupki.prom.ua/remote/dispatcher/state_purchase_view/31749190", "UA-2021-11-12-015074-a")</f>
        <v>UA-2021-11-12-015074-a</v>
      </c>
      <c r="B32" s="1" t="s">
        <v>620</v>
      </c>
      <c r="C32" s="1" t="s">
        <v>158</v>
      </c>
      <c r="D32" s="1" t="s">
        <v>526</v>
      </c>
      <c r="E32" s="1" t="s">
        <v>577</v>
      </c>
      <c r="F32" s="1" t="s">
        <v>263</v>
      </c>
      <c r="G32" s="4">
        <v>44530</v>
      </c>
      <c r="H32" s="4">
        <v>44549</v>
      </c>
      <c r="I32" s="1" t="s">
        <v>706</v>
      </c>
      <c r="J32" s="5">
        <v>156045</v>
      </c>
    </row>
    <row r="33" spans="1:10" x14ac:dyDescent="0.25">
      <c r="A33" s="2" t="str">
        <f>HYPERLINK("https://my.zakupki.prom.ua/remote/dispatcher/state_purchase_view/31710778", "UA-2021-11-12-001479-a")</f>
        <v>UA-2021-11-12-001479-a</v>
      </c>
      <c r="B33" s="1" t="s">
        <v>35</v>
      </c>
      <c r="C33" s="1" t="s">
        <v>341</v>
      </c>
      <c r="D33" s="1" t="s">
        <v>462</v>
      </c>
      <c r="E33" s="1" t="s">
        <v>576</v>
      </c>
      <c r="F33" s="1" t="s">
        <v>246</v>
      </c>
      <c r="G33" s="1"/>
      <c r="H33" s="1"/>
      <c r="I33" s="1" t="s">
        <v>684</v>
      </c>
      <c r="J33" s="5">
        <v>1200</v>
      </c>
    </row>
    <row r="34" spans="1:10" x14ac:dyDescent="0.25">
      <c r="A34" s="2" t="str">
        <f>HYPERLINK("https://my.zakupki.prom.ua/remote/dispatcher/state_purchase_view/31623961", "UA-2021-11-10-006935-a")</f>
        <v>UA-2021-11-10-006935-a</v>
      </c>
      <c r="B34" s="1" t="s">
        <v>38</v>
      </c>
      <c r="C34" s="1" t="s">
        <v>383</v>
      </c>
      <c r="D34" s="1" t="s">
        <v>462</v>
      </c>
      <c r="E34" s="1" t="s">
        <v>439</v>
      </c>
      <c r="F34" s="1" t="s">
        <v>122</v>
      </c>
      <c r="G34" s="1"/>
      <c r="H34" s="1"/>
      <c r="I34" s="1" t="s">
        <v>855</v>
      </c>
      <c r="J34" s="5">
        <v>2801</v>
      </c>
    </row>
    <row r="35" spans="1:10" x14ac:dyDescent="0.25">
      <c r="A35" s="2" t="str">
        <f>HYPERLINK("https://my.zakupki.prom.ua/remote/dispatcher/state_purchase_view/31547426", "UA-2021-11-08-015153-b")</f>
        <v>UA-2021-11-08-015153-b</v>
      </c>
      <c r="B35" s="1" t="s">
        <v>582</v>
      </c>
      <c r="C35" s="1" t="s">
        <v>383</v>
      </c>
      <c r="D35" s="1" t="s">
        <v>462</v>
      </c>
      <c r="E35" s="1" t="s">
        <v>439</v>
      </c>
      <c r="F35" s="1" t="s">
        <v>122</v>
      </c>
      <c r="G35" s="1"/>
      <c r="H35" s="1"/>
      <c r="I35" s="1" t="s">
        <v>853</v>
      </c>
      <c r="J35" s="5">
        <v>4162</v>
      </c>
    </row>
    <row r="36" spans="1:10" x14ac:dyDescent="0.25">
      <c r="A36" s="2" t="str">
        <f>HYPERLINK("https://my.zakupki.prom.ua/remote/dispatcher/state_purchase_view/31493427", "UA-2021-11-05-013623-b")</f>
        <v>UA-2021-11-05-013623-b</v>
      </c>
      <c r="B36" s="1" t="s">
        <v>110</v>
      </c>
      <c r="C36" s="1" t="s">
        <v>111</v>
      </c>
      <c r="D36" s="1" t="s">
        <v>526</v>
      </c>
      <c r="E36" s="1" t="s">
        <v>530</v>
      </c>
      <c r="F36" s="1" t="s">
        <v>230</v>
      </c>
      <c r="G36" s="4">
        <v>44519</v>
      </c>
      <c r="H36" s="4">
        <v>44538</v>
      </c>
      <c r="I36" s="1" t="s">
        <v>696</v>
      </c>
      <c r="J36" s="5">
        <v>23716.68</v>
      </c>
    </row>
    <row r="37" spans="1:10" x14ac:dyDescent="0.25">
      <c r="A37" s="2" t="str">
        <f>HYPERLINK("https://my.zakupki.prom.ua/remote/dispatcher/state_purchase_view/31473069", "UA-2021-11-05-006165-b")</f>
        <v>UA-2021-11-05-006165-b</v>
      </c>
      <c r="B37" s="1" t="s">
        <v>32</v>
      </c>
      <c r="C37" s="1" t="s">
        <v>111</v>
      </c>
      <c r="D37" s="1" t="s">
        <v>526</v>
      </c>
      <c r="E37" s="1" t="s">
        <v>547</v>
      </c>
      <c r="F37" s="1" t="s">
        <v>206</v>
      </c>
      <c r="G37" s="4">
        <v>44519</v>
      </c>
      <c r="H37" s="4">
        <v>44538</v>
      </c>
      <c r="I37" s="1" t="s">
        <v>693</v>
      </c>
      <c r="J37" s="5">
        <v>13386</v>
      </c>
    </row>
    <row r="38" spans="1:10" x14ac:dyDescent="0.25">
      <c r="A38" s="2" t="str">
        <f>HYPERLINK("https://my.zakupki.prom.ua/remote/dispatcher/state_purchase_view/31446888", "UA-2021-11-04-005221-b")</f>
        <v>UA-2021-11-04-005221-b</v>
      </c>
      <c r="B38" s="1" t="s">
        <v>503</v>
      </c>
      <c r="C38" s="1" t="s">
        <v>341</v>
      </c>
      <c r="D38" s="1" t="s">
        <v>462</v>
      </c>
      <c r="E38" s="1" t="s">
        <v>576</v>
      </c>
      <c r="F38" s="1" t="s">
        <v>246</v>
      </c>
      <c r="G38" s="1"/>
      <c r="H38" s="1"/>
      <c r="I38" s="1" t="s">
        <v>680</v>
      </c>
      <c r="J38" s="5">
        <v>4800</v>
      </c>
    </row>
    <row r="39" spans="1:10" x14ac:dyDescent="0.25">
      <c r="A39" s="2" t="str">
        <f>HYPERLINK("https://my.zakupki.prom.ua/remote/dispatcher/state_purchase_view/31445230", "UA-2021-11-04-004613-b")</f>
        <v>UA-2021-11-04-004613-b</v>
      </c>
      <c r="B39" s="1" t="s">
        <v>503</v>
      </c>
      <c r="C39" s="1" t="s">
        <v>341</v>
      </c>
      <c r="D39" s="1" t="s">
        <v>462</v>
      </c>
      <c r="E39" s="1" t="s">
        <v>576</v>
      </c>
      <c r="F39" s="1" t="s">
        <v>246</v>
      </c>
      <c r="G39" s="1"/>
      <c r="H39" s="1"/>
      <c r="I39" s="1" t="s">
        <v>680</v>
      </c>
      <c r="J39" s="5">
        <v>1200</v>
      </c>
    </row>
    <row r="40" spans="1:10" x14ac:dyDescent="0.25">
      <c r="A40" s="2" t="str">
        <f>HYPERLINK("https://my.zakupki.prom.ua/remote/dispatcher/state_purchase_view/31444618", "UA-2021-11-04-004364-b")</f>
        <v>UA-2021-11-04-004364-b</v>
      </c>
      <c r="B40" s="1" t="s">
        <v>504</v>
      </c>
      <c r="C40" s="1" t="s">
        <v>341</v>
      </c>
      <c r="D40" s="1" t="s">
        <v>462</v>
      </c>
      <c r="E40" s="1" t="s">
        <v>576</v>
      </c>
      <c r="F40" s="1" t="s">
        <v>246</v>
      </c>
      <c r="G40" s="1"/>
      <c r="H40" s="1"/>
      <c r="I40" s="1" t="s">
        <v>679</v>
      </c>
      <c r="J40" s="5">
        <v>1200</v>
      </c>
    </row>
    <row r="41" spans="1:10" x14ac:dyDescent="0.25">
      <c r="A41" s="2" t="str">
        <f>HYPERLINK("https://my.zakupki.prom.ua/remote/dispatcher/state_purchase_view/31443325", "UA-2021-11-04-003947-b")</f>
        <v>UA-2021-11-04-003947-b</v>
      </c>
      <c r="B41" s="1" t="s">
        <v>500</v>
      </c>
      <c r="C41" s="1" t="s">
        <v>341</v>
      </c>
      <c r="D41" s="1" t="s">
        <v>462</v>
      </c>
      <c r="E41" s="1" t="s">
        <v>576</v>
      </c>
      <c r="F41" s="1" t="s">
        <v>246</v>
      </c>
      <c r="G41" s="1"/>
      <c r="H41" s="1"/>
      <c r="I41" s="1" t="s">
        <v>890</v>
      </c>
      <c r="J41" s="5">
        <v>1200</v>
      </c>
    </row>
    <row r="42" spans="1:10" x14ac:dyDescent="0.25">
      <c r="A42" s="2" t="str">
        <f>HYPERLINK("https://my.zakupki.prom.ua/remote/dispatcher/state_purchase_view/31442137", "UA-2021-11-04-003526-b")</f>
        <v>UA-2021-11-04-003526-b</v>
      </c>
      <c r="B42" s="1" t="s">
        <v>478</v>
      </c>
      <c r="C42" s="1" t="s">
        <v>128</v>
      </c>
      <c r="D42" s="1" t="s">
        <v>462</v>
      </c>
      <c r="E42" s="1" t="s">
        <v>564</v>
      </c>
      <c r="F42" s="1" t="s">
        <v>151</v>
      </c>
      <c r="G42" s="1"/>
      <c r="H42" s="1"/>
      <c r="I42" s="1" t="s">
        <v>678</v>
      </c>
      <c r="J42" s="5">
        <v>330.72</v>
      </c>
    </row>
    <row r="43" spans="1:10" x14ac:dyDescent="0.25">
      <c r="A43" s="2" t="str">
        <f>HYPERLINK("https://my.zakupki.prom.ua/remote/dispatcher/state_purchase_view/31380321", "UA-2021-11-03-007573-a")</f>
        <v>UA-2021-11-03-007573-a</v>
      </c>
      <c r="B43" s="1" t="s">
        <v>476</v>
      </c>
      <c r="C43" s="1" t="s">
        <v>231</v>
      </c>
      <c r="D43" s="1" t="s">
        <v>462</v>
      </c>
      <c r="E43" s="1" t="s">
        <v>564</v>
      </c>
      <c r="F43" s="1" t="s">
        <v>151</v>
      </c>
      <c r="G43" s="1"/>
      <c r="H43" s="1"/>
      <c r="I43" s="1" t="s">
        <v>677</v>
      </c>
      <c r="J43" s="5">
        <v>2696.4</v>
      </c>
    </row>
    <row r="44" spans="1:10" x14ac:dyDescent="0.25">
      <c r="A44" s="2" t="str">
        <f>HYPERLINK("https://my.zakupki.prom.ua/remote/dispatcher/state_purchase_view/31379274", "UA-2021-11-03-007222-a")</f>
        <v>UA-2021-11-03-007222-a</v>
      </c>
      <c r="B44" s="1" t="s">
        <v>441</v>
      </c>
      <c r="C44" s="1" t="s">
        <v>68</v>
      </c>
      <c r="D44" s="1" t="s">
        <v>462</v>
      </c>
      <c r="E44" s="1" t="s">
        <v>564</v>
      </c>
      <c r="F44" s="1" t="s">
        <v>151</v>
      </c>
      <c r="G44" s="1"/>
      <c r="H44" s="1"/>
      <c r="I44" s="1" t="s">
        <v>675</v>
      </c>
      <c r="J44" s="5">
        <v>578.88</v>
      </c>
    </row>
    <row r="45" spans="1:10" x14ac:dyDescent="0.25">
      <c r="A45" s="2" t="str">
        <f>HYPERLINK("https://my.zakupki.prom.ua/remote/dispatcher/state_purchase_view/31377972", "UA-2021-11-03-006763-a")</f>
        <v>UA-2021-11-03-006763-a</v>
      </c>
      <c r="B45" s="1" t="s">
        <v>616</v>
      </c>
      <c r="C45" s="1" t="s">
        <v>291</v>
      </c>
      <c r="D45" s="1" t="s">
        <v>462</v>
      </c>
      <c r="E45" s="1" t="s">
        <v>564</v>
      </c>
      <c r="F45" s="1" t="s">
        <v>151</v>
      </c>
      <c r="G45" s="1"/>
      <c r="H45" s="1"/>
      <c r="I45" s="1" t="s">
        <v>674</v>
      </c>
      <c r="J45" s="5">
        <v>312.77</v>
      </c>
    </row>
    <row r="46" spans="1:10" x14ac:dyDescent="0.25">
      <c r="A46" s="2" t="str">
        <f>HYPERLINK("https://my.zakupki.prom.ua/remote/dispatcher/state_purchase_view/31263953", "UA-2021-10-29-010277-a")</f>
        <v>UA-2021-10-29-010277-a</v>
      </c>
      <c r="B46" s="1" t="s">
        <v>514</v>
      </c>
      <c r="C46" s="1" t="s">
        <v>298</v>
      </c>
      <c r="D46" s="1" t="s">
        <v>454</v>
      </c>
      <c r="E46" s="1" t="s">
        <v>543</v>
      </c>
      <c r="F46" s="1" t="s">
        <v>249</v>
      </c>
      <c r="G46" s="4">
        <v>44527</v>
      </c>
      <c r="H46" s="4">
        <v>44537</v>
      </c>
      <c r="I46" s="1" t="s">
        <v>700</v>
      </c>
      <c r="J46" s="5">
        <v>213023</v>
      </c>
    </row>
    <row r="47" spans="1:10" x14ac:dyDescent="0.25">
      <c r="A47" s="2" t="str">
        <f>HYPERLINK("https://my.zakupki.prom.ua/remote/dispatcher/state_purchase_view/31223918", "UA-2021-10-28-009120-a")</f>
        <v>UA-2021-10-28-009120-a</v>
      </c>
      <c r="B47" s="1" t="s">
        <v>442</v>
      </c>
      <c r="C47" s="1" t="s">
        <v>72</v>
      </c>
      <c r="D47" s="1" t="s">
        <v>462</v>
      </c>
      <c r="E47" s="1" t="s">
        <v>619</v>
      </c>
      <c r="F47" s="1" t="s">
        <v>106</v>
      </c>
      <c r="G47" s="1"/>
      <c r="H47" s="1"/>
      <c r="I47" s="1" t="s">
        <v>673</v>
      </c>
      <c r="J47" s="5">
        <v>2999</v>
      </c>
    </row>
    <row r="48" spans="1:10" x14ac:dyDescent="0.25">
      <c r="A48" s="2" t="str">
        <f>HYPERLINK("https://my.zakupki.prom.ua/remote/dispatcher/state_purchase_view/31048854", "UA-2021-10-23-006318-b")</f>
        <v>UA-2021-10-23-006318-b</v>
      </c>
      <c r="B48" s="1" t="s">
        <v>447</v>
      </c>
      <c r="C48" s="1" t="s">
        <v>294</v>
      </c>
      <c r="D48" s="1" t="s">
        <v>526</v>
      </c>
      <c r="E48" s="1" t="s">
        <v>595</v>
      </c>
      <c r="F48" s="1" t="s">
        <v>64</v>
      </c>
      <c r="G48" s="4">
        <v>44509</v>
      </c>
      <c r="H48" s="4">
        <v>44528</v>
      </c>
      <c r="I48" s="1" t="s">
        <v>686</v>
      </c>
      <c r="J48" s="5">
        <v>12300</v>
      </c>
    </row>
    <row r="49" spans="1:10" x14ac:dyDescent="0.25">
      <c r="A49" s="2" t="str">
        <f>HYPERLINK("https://my.zakupki.prom.ua/remote/dispatcher/state_purchase_view/30990529", "UA-2021-10-22-002144-b")</f>
        <v>UA-2021-10-22-002144-b</v>
      </c>
      <c r="B49" s="1" t="s">
        <v>496</v>
      </c>
      <c r="C49" s="1" t="s">
        <v>341</v>
      </c>
      <c r="D49" s="1" t="s">
        <v>462</v>
      </c>
      <c r="E49" s="1" t="s">
        <v>576</v>
      </c>
      <c r="F49" s="1" t="s">
        <v>246</v>
      </c>
      <c r="G49" s="1"/>
      <c r="H49" s="1"/>
      <c r="I49" s="1" t="s">
        <v>670</v>
      </c>
      <c r="J49" s="5">
        <v>1200</v>
      </c>
    </row>
    <row r="50" spans="1:10" x14ac:dyDescent="0.25">
      <c r="A50" s="2" t="str">
        <f>HYPERLINK("https://my.zakupki.prom.ua/remote/dispatcher/state_purchase_view/30776125", "UA-2021-10-13-009389-b")</f>
        <v>UA-2021-10-13-009389-b</v>
      </c>
      <c r="B50" s="1" t="s">
        <v>502</v>
      </c>
      <c r="C50" s="1" t="s">
        <v>341</v>
      </c>
      <c r="D50" s="1" t="s">
        <v>462</v>
      </c>
      <c r="E50" s="1" t="s">
        <v>576</v>
      </c>
      <c r="F50" s="1" t="s">
        <v>246</v>
      </c>
      <c r="G50" s="1"/>
      <c r="H50" s="1"/>
      <c r="I50" s="1" t="s">
        <v>669</v>
      </c>
      <c r="J50" s="5">
        <v>1200</v>
      </c>
    </row>
    <row r="51" spans="1:10" x14ac:dyDescent="0.25">
      <c r="A51" s="2" t="str">
        <f>HYPERLINK("https://my.zakupki.prom.ua/remote/dispatcher/state_purchase_view/30762487", "UA-2021-10-13-006879-b")</f>
        <v>UA-2021-10-13-006879-b</v>
      </c>
      <c r="B51" s="1" t="s">
        <v>518</v>
      </c>
      <c r="C51" s="1" t="s">
        <v>386</v>
      </c>
      <c r="D51" s="1" t="s">
        <v>526</v>
      </c>
      <c r="E51" s="1" t="s">
        <v>456</v>
      </c>
      <c r="F51" s="1" t="s">
        <v>44</v>
      </c>
      <c r="G51" s="4">
        <v>44497</v>
      </c>
      <c r="H51" s="4">
        <v>44516</v>
      </c>
      <c r="I51" s="1" t="s">
        <v>633</v>
      </c>
      <c r="J51" s="5">
        <v>97065.2</v>
      </c>
    </row>
    <row r="52" spans="1:10" x14ac:dyDescent="0.25">
      <c r="A52" s="2" t="str">
        <f>HYPERLINK("https://my.zakupki.prom.ua/remote/dispatcher/state_purchase_view/30697842", "UA-2021-10-12-000842-b")</f>
        <v>UA-2021-10-12-000842-b</v>
      </c>
      <c r="B52" s="1" t="s">
        <v>502</v>
      </c>
      <c r="C52" s="1" t="s">
        <v>341</v>
      </c>
      <c r="D52" s="1" t="s">
        <v>462</v>
      </c>
      <c r="E52" s="1" t="s">
        <v>576</v>
      </c>
      <c r="F52" s="1" t="s">
        <v>246</v>
      </c>
      <c r="G52" s="1"/>
      <c r="H52" s="1"/>
      <c r="I52" s="1" t="s">
        <v>666</v>
      </c>
      <c r="J52" s="5">
        <v>1200</v>
      </c>
    </row>
    <row r="53" spans="1:10" x14ac:dyDescent="0.25">
      <c r="A53" s="2" t="str">
        <f>HYPERLINK("https://my.zakupki.prom.ua/remote/dispatcher/state_purchase_view/30672707", "UA-2021-10-11-006783-b")</f>
        <v>UA-2021-10-11-006783-b</v>
      </c>
      <c r="B53" s="1" t="s">
        <v>520</v>
      </c>
      <c r="C53" s="1" t="s">
        <v>186</v>
      </c>
      <c r="D53" s="1" t="s">
        <v>454</v>
      </c>
      <c r="E53" s="1" t="s">
        <v>605</v>
      </c>
      <c r="F53" s="1" t="s">
        <v>73</v>
      </c>
      <c r="G53" s="4">
        <v>44514</v>
      </c>
      <c r="H53" s="4">
        <v>44524</v>
      </c>
      <c r="I53" s="1" t="s">
        <v>689</v>
      </c>
      <c r="J53" s="5">
        <v>99976.81</v>
      </c>
    </row>
    <row r="54" spans="1:10" x14ac:dyDescent="0.25">
      <c r="A54" s="2" t="str">
        <f>HYPERLINK("https://my.zakupki.prom.ua/remote/dispatcher/state_purchase_view/30662304", "UA-2021-10-11-003846-b")</f>
        <v>UA-2021-10-11-003846-b</v>
      </c>
      <c r="B54" s="1" t="s">
        <v>519</v>
      </c>
      <c r="C54" s="1" t="s">
        <v>186</v>
      </c>
      <c r="D54" s="1" t="s">
        <v>454</v>
      </c>
      <c r="E54" s="1" t="s">
        <v>606</v>
      </c>
      <c r="F54" s="1" t="s">
        <v>203</v>
      </c>
      <c r="G54" s="4">
        <v>44514</v>
      </c>
      <c r="H54" s="4">
        <v>44524</v>
      </c>
      <c r="I54" s="1" t="s">
        <v>688</v>
      </c>
      <c r="J54" s="5">
        <v>99184.13</v>
      </c>
    </row>
    <row r="55" spans="1:10" x14ac:dyDescent="0.25">
      <c r="A55" s="2" t="str">
        <f>HYPERLINK("https://my.zakupki.prom.ua/remote/dispatcher/state_purchase_view/30545519", "UA-2021-10-06-011284-b")</f>
        <v>UA-2021-10-06-011284-b</v>
      </c>
      <c r="B55" s="1" t="s">
        <v>621</v>
      </c>
      <c r="C55" s="1" t="s">
        <v>158</v>
      </c>
      <c r="D55" s="1" t="s">
        <v>454</v>
      </c>
      <c r="E55" s="1" t="s">
        <v>577</v>
      </c>
      <c r="F55" s="1" t="s">
        <v>263</v>
      </c>
      <c r="G55" s="4">
        <v>44509</v>
      </c>
      <c r="H55" s="4">
        <v>44519</v>
      </c>
      <c r="I55" s="1" t="s">
        <v>681</v>
      </c>
      <c r="J55" s="5">
        <v>399923</v>
      </c>
    </row>
    <row r="56" spans="1:10" x14ac:dyDescent="0.25">
      <c r="A56" s="2" t="str">
        <f>HYPERLINK("https://my.zakupki.prom.ua/remote/dispatcher/state_purchase_view/30501995", "UA-2021-10-05-012128-b")</f>
        <v>UA-2021-10-05-012128-b</v>
      </c>
      <c r="B56" s="1" t="s">
        <v>613</v>
      </c>
      <c r="C56" s="1" t="s">
        <v>418</v>
      </c>
      <c r="D56" s="1" t="s">
        <v>462</v>
      </c>
      <c r="E56" s="1" t="s">
        <v>484</v>
      </c>
      <c r="F56" s="1" t="s">
        <v>50</v>
      </c>
      <c r="G56" s="1"/>
      <c r="H56" s="1"/>
      <c r="I56" s="1" t="s">
        <v>816</v>
      </c>
      <c r="J56" s="5">
        <v>648</v>
      </c>
    </row>
    <row r="57" spans="1:10" x14ac:dyDescent="0.25">
      <c r="A57" s="2" t="str">
        <f>HYPERLINK("https://my.zakupki.prom.ua/remote/dispatcher/state_purchase_view/30497585", "UA-2021-10-05-010604-b")</f>
        <v>UA-2021-10-05-010604-b</v>
      </c>
      <c r="B57" s="1" t="s">
        <v>475</v>
      </c>
      <c r="C57" s="1" t="s">
        <v>127</v>
      </c>
      <c r="D57" s="1" t="s">
        <v>462</v>
      </c>
      <c r="E57" s="1" t="s">
        <v>564</v>
      </c>
      <c r="F57" s="1" t="s">
        <v>151</v>
      </c>
      <c r="G57" s="1"/>
      <c r="H57" s="1"/>
      <c r="I57" s="1" t="s">
        <v>664</v>
      </c>
      <c r="J57" s="5">
        <v>370.8</v>
      </c>
    </row>
    <row r="58" spans="1:10" x14ac:dyDescent="0.25">
      <c r="A58" s="2" t="str">
        <f>HYPERLINK("https://my.zakupki.prom.ua/remote/dispatcher/state_purchase_view/30494635", "UA-2021-10-05-009505-b")</f>
        <v>UA-2021-10-05-009505-b</v>
      </c>
      <c r="B58" s="1" t="s">
        <v>622</v>
      </c>
      <c r="C58" s="1" t="s">
        <v>295</v>
      </c>
      <c r="D58" s="1" t="s">
        <v>462</v>
      </c>
      <c r="E58" s="1" t="s">
        <v>564</v>
      </c>
      <c r="F58" s="1" t="s">
        <v>151</v>
      </c>
      <c r="G58" s="1"/>
      <c r="H58" s="1"/>
      <c r="I58" s="1" t="s">
        <v>663</v>
      </c>
      <c r="J58" s="5">
        <v>765.55</v>
      </c>
    </row>
    <row r="59" spans="1:10" x14ac:dyDescent="0.25">
      <c r="A59" s="2" t="str">
        <f>HYPERLINK("https://my.zakupki.prom.ua/remote/dispatcher/state_purchase_view/30492148", "UA-2021-10-05-008653-b")</f>
        <v>UA-2021-10-05-008653-b</v>
      </c>
      <c r="B59" s="1" t="s">
        <v>459</v>
      </c>
      <c r="C59" s="1" t="s">
        <v>283</v>
      </c>
      <c r="D59" s="1" t="s">
        <v>462</v>
      </c>
      <c r="E59" s="1" t="s">
        <v>564</v>
      </c>
      <c r="F59" s="1" t="s">
        <v>151</v>
      </c>
      <c r="G59" s="1"/>
      <c r="H59" s="1"/>
      <c r="I59" s="1" t="s">
        <v>661</v>
      </c>
      <c r="J59" s="5">
        <v>2674.02</v>
      </c>
    </row>
    <row r="60" spans="1:10" x14ac:dyDescent="0.25">
      <c r="A60" s="2" t="str">
        <f>HYPERLINK("https://my.zakupki.prom.ua/remote/dispatcher/state_purchase_view/30482607", "UA-2021-10-05-005223-b")</f>
        <v>UA-2021-10-05-005223-b</v>
      </c>
      <c r="B60" s="1" t="s">
        <v>480</v>
      </c>
      <c r="C60" s="1" t="s">
        <v>286</v>
      </c>
      <c r="D60" s="1" t="s">
        <v>462</v>
      </c>
      <c r="E60" s="1" t="s">
        <v>564</v>
      </c>
      <c r="F60" s="1" t="s">
        <v>151</v>
      </c>
      <c r="G60" s="1"/>
      <c r="H60" s="1"/>
      <c r="I60" s="1" t="s">
        <v>657</v>
      </c>
      <c r="J60" s="5">
        <v>1076.32</v>
      </c>
    </row>
    <row r="61" spans="1:10" x14ac:dyDescent="0.25">
      <c r="A61" s="2" t="str">
        <f>HYPERLINK("https://my.zakupki.prom.ua/remote/dispatcher/state_purchase_view/30480238", "UA-2021-10-05-004455-b")</f>
        <v>UA-2021-10-05-004455-b</v>
      </c>
      <c r="B61" s="1" t="s">
        <v>30</v>
      </c>
      <c r="C61" s="1" t="s">
        <v>140</v>
      </c>
      <c r="D61" s="1" t="s">
        <v>462</v>
      </c>
      <c r="E61" s="1" t="s">
        <v>564</v>
      </c>
      <c r="F61" s="1" t="s">
        <v>151</v>
      </c>
      <c r="G61" s="1"/>
      <c r="H61" s="1"/>
      <c r="I61" s="1" t="s">
        <v>656</v>
      </c>
      <c r="J61" s="5">
        <v>780</v>
      </c>
    </row>
    <row r="62" spans="1:10" x14ac:dyDescent="0.25">
      <c r="A62" s="2" t="str">
        <f>HYPERLINK("https://my.zakupki.prom.ua/remote/dispatcher/state_purchase_view/30478489", "UA-2021-10-05-003840-b")</f>
        <v>UA-2021-10-05-003840-b</v>
      </c>
      <c r="B62" s="1" t="s">
        <v>27</v>
      </c>
      <c r="C62" s="1" t="s">
        <v>125</v>
      </c>
      <c r="D62" s="1" t="s">
        <v>462</v>
      </c>
      <c r="E62" s="1" t="s">
        <v>564</v>
      </c>
      <c r="F62" s="1" t="s">
        <v>151</v>
      </c>
      <c r="G62" s="1"/>
      <c r="H62" s="1"/>
      <c r="I62" s="1" t="s">
        <v>655</v>
      </c>
      <c r="J62" s="5">
        <v>1218.19</v>
      </c>
    </row>
    <row r="63" spans="1:10" x14ac:dyDescent="0.25">
      <c r="A63" s="2" t="str">
        <f>HYPERLINK("https://my.zakupki.prom.ua/remote/dispatcher/state_purchase_view/30450322", "UA-2021-10-04-006399-b")</f>
        <v>UA-2021-10-04-006399-b</v>
      </c>
      <c r="B63" s="1" t="s">
        <v>513</v>
      </c>
      <c r="C63" s="1" t="s">
        <v>298</v>
      </c>
      <c r="D63" s="1" t="s">
        <v>454</v>
      </c>
      <c r="E63" s="1" t="s">
        <v>543</v>
      </c>
      <c r="F63" s="1" t="s">
        <v>249</v>
      </c>
      <c r="G63" s="4">
        <v>44506</v>
      </c>
      <c r="H63" s="4">
        <v>44516</v>
      </c>
      <c r="I63" s="1" t="s">
        <v>683</v>
      </c>
      <c r="J63" s="5">
        <v>199967</v>
      </c>
    </row>
    <row r="64" spans="1:10" x14ac:dyDescent="0.25">
      <c r="A64" s="2" t="str">
        <f>HYPERLINK("https://my.zakupki.prom.ua/remote/dispatcher/state_purchase_view/30422258", "UA-2021-10-01-009156-b")</f>
        <v>UA-2021-10-01-009156-b</v>
      </c>
      <c r="B64" s="1" t="s">
        <v>340</v>
      </c>
      <c r="C64" s="1" t="s">
        <v>341</v>
      </c>
      <c r="D64" s="1" t="s">
        <v>462</v>
      </c>
      <c r="E64" s="1" t="s">
        <v>576</v>
      </c>
      <c r="F64" s="1" t="s">
        <v>246</v>
      </c>
      <c r="G64" s="1"/>
      <c r="H64" s="1"/>
      <c r="I64" s="1" t="s">
        <v>865</v>
      </c>
      <c r="J64" s="5">
        <v>1200</v>
      </c>
    </row>
    <row r="65" spans="1:10" x14ac:dyDescent="0.25">
      <c r="A65" s="2" t="str">
        <f>HYPERLINK("https://my.zakupki.prom.ua/remote/dispatcher/state_purchase_view/30422136", "UA-2021-10-01-009122-b")</f>
        <v>UA-2021-10-01-009122-b</v>
      </c>
      <c r="B65" s="1" t="s">
        <v>340</v>
      </c>
      <c r="C65" s="1" t="s">
        <v>341</v>
      </c>
      <c r="D65" s="1" t="s">
        <v>462</v>
      </c>
      <c r="E65" s="1" t="s">
        <v>576</v>
      </c>
      <c r="F65" s="1" t="s">
        <v>246</v>
      </c>
      <c r="G65" s="1"/>
      <c r="H65" s="1"/>
      <c r="I65" s="1" t="s">
        <v>864</v>
      </c>
      <c r="J65" s="5">
        <v>1200</v>
      </c>
    </row>
    <row r="66" spans="1:10" x14ac:dyDescent="0.25">
      <c r="A66" s="2" t="str">
        <f>HYPERLINK("https://my.zakupki.prom.ua/remote/dispatcher/state_purchase_view/30421818", "UA-2021-10-01-009058-b")</f>
        <v>UA-2021-10-01-009058-b</v>
      </c>
      <c r="B66" s="1" t="s">
        <v>340</v>
      </c>
      <c r="C66" s="1" t="s">
        <v>341</v>
      </c>
      <c r="D66" s="1" t="s">
        <v>462</v>
      </c>
      <c r="E66" s="1" t="s">
        <v>576</v>
      </c>
      <c r="F66" s="1" t="s">
        <v>246</v>
      </c>
      <c r="G66" s="1"/>
      <c r="H66" s="1"/>
      <c r="I66" s="1" t="s">
        <v>863</v>
      </c>
      <c r="J66" s="5">
        <v>1200</v>
      </c>
    </row>
    <row r="67" spans="1:10" x14ac:dyDescent="0.25">
      <c r="A67" s="2" t="str">
        <f>HYPERLINK("https://my.zakupki.prom.ua/remote/dispatcher/state_purchase_view/30420010", "UA-2021-10-01-008576-b")</f>
        <v>UA-2021-10-01-008576-b</v>
      </c>
      <c r="B67" s="1" t="s">
        <v>340</v>
      </c>
      <c r="C67" s="1" t="s">
        <v>341</v>
      </c>
      <c r="D67" s="1" t="s">
        <v>462</v>
      </c>
      <c r="E67" s="1" t="s">
        <v>576</v>
      </c>
      <c r="F67" s="1" t="s">
        <v>246</v>
      </c>
      <c r="G67" s="1"/>
      <c r="H67" s="1"/>
      <c r="I67" s="1" t="s">
        <v>894</v>
      </c>
      <c r="J67" s="5">
        <v>1200</v>
      </c>
    </row>
    <row r="68" spans="1:10" x14ac:dyDescent="0.25">
      <c r="A68" s="2" t="str">
        <f>HYPERLINK("https://my.zakupki.prom.ua/remote/dispatcher/state_purchase_view/30419775", "UA-2021-10-01-008497-b")</f>
        <v>UA-2021-10-01-008497-b</v>
      </c>
      <c r="B68" s="1" t="s">
        <v>340</v>
      </c>
      <c r="C68" s="1" t="s">
        <v>341</v>
      </c>
      <c r="D68" s="1" t="s">
        <v>462</v>
      </c>
      <c r="E68" s="1" t="s">
        <v>576</v>
      </c>
      <c r="F68" s="1" t="s">
        <v>246</v>
      </c>
      <c r="G68" s="1"/>
      <c r="H68" s="1"/>
      <c r="I68" s="1" t="s">
        <v>862</v>
      </c>
      <c r="J68" s="5">
        <v>1200</v>
      </c>
    </row>
    <row r="69" spans="1:10" x14ac:dyDescent="0.25">
      <c r="A69" s="2" t="str">
        <f>HYPERLINK("https://my.zakupki.prom.ua/remote/dispatcher/state_purchase_view/30419297", "UA-2021-10-01-008378-b")</f>
        <v>UA-2021-10-01-008378-b</v>
      </c>
      <c r="B69" s="1" t="s">
        <v>340</v>
      </c>
      <c r="C69" s="1" t="s">
        <v>341</v>
      </c>
      <c r="D69" s="1" t="s">
        <v>462</v>
      </c>
      <c r="E69" s="1" t="s">
        <v>576</v>
      </c>
      <c r="F69" s="1" t="s">
        <v>246</v>
      </c>
      <c r="G69" s="1"/>
      <c r="H69" s="1"/>
      <c r="I69" s="1" t="s">
        <v>861</v>
      </c>
      <c r="J69" s="5">
        <v>1200</v>
      </c>
    </row>
    <row r="70" spans="1:10" x14ac:dyDescent="0.25">
      <c r="A70" s="2" t="str">
        <f>HYPERLINK("https://my.zakupki.prom.ua/remote/dispatcher/state_purchase_view/30419005", "UA-2021-10-01-008259-b")</f>
        <v>UA-2021-10-01-008259-b</v>
      </c>
      <c r="B70" s="1" t="s">
        <v>340</v>
      </c>
      <c r="C70" s="1" t="s">
        <v>341</v>
      </c>
      <c r="D70" s="1" t="s">
        <v>462</v>
      </c>
      <c r="E70" s="1" t="s">
        <v>576</v>
      </c>
      <c r="F70" s="1" t="s">
        <v>246</v>
      </c>
      <c r="G70" s="1"/>
      <c r="H70" s="1"/>
      <c r="I70" s="1" t="s">
        <v>860</v>
      </c>
      <c r="J70" s="5">
        <v>1200</v>
      </c>
    </row>
    <row r="71" spans="1:10" x14ac:dyDescent="0.25">
      <c r="A71" s="2" t="str">
        <f>HYPERLINK("https://my.zakupki.prom.ua/remote/dispatcher/state_purchase_view/30418557", "UA-2021-10-01-008130-b")</f>
        <v>UA-2021-10-01-008130-b</v>
      </c>
      <c r="B71" s="1" t="s">
        <v>340</v>
      </c>
      <c r="C71" s="1" t="s">
        <v>341</v>
      </c>
      <c r="D71" s="1" t="s">
        <v>462</v>
      </c>
      <c r="E71" s="1" t="s">
        <v>576</v>
      </c>
      <c r="F71" s="1" t="s">
        <v>246</v>
      </c>
      <c r="G71" s="1"/>
      <c r="H71" s="1"/>
      <c r="I71" s="1" t="s">
        <v>859</v>
      </c>
      <c r="J71" s="5">
        <v>1200</v>
      </c>
    </row>
    <row r="72" spans="1:10" x14ac:dyDescent="0.25">
      <c r="A72" s="2" t="str">
        <f>HYPERLINK("https://my.zakupki.prom.ua/remote/dispatcher/state_purchase_view/30393576", "UA-2021-10-01-000554-b")</f>
        <v>UA-2021-10-01-000554-b</v>
      </c>
      <c r="B72" s="1" t="s">
        <v>463</v>
      </c>
      <c r="C72" s="1" t="s">
        <v>89</v>
      </c>
      <c r="D72" s="1" t="s">
        <v>454</v>
      </c>
      <c r="E72" s="1" t="s">
        <v>605</v>
      </c>
      <c r="F72" s="1" t="s">
        <v>73</v>
      </c>
      <c r="G72" s="4">
        <v>44502</v>
      </c>
      <c r="H72" s="4">
        <v>44512</v>
      </c>
      <c r="I72" s="1" t="s">
        <v>682</v>
      </c>
      <c r="J72" s="5">
        <v>250000</v>
      </c>
    </row>
    <row r="73" spans="1:10" x14ac:dyDescent="0.25">
      <c r="A73" s="2" t="str">
        <f>HYPERLINK("https://my.zakupki.prom.ua/remote/dispatcher/state_purchase_view/30338895", "UA-2021-09-29-004547-b")</f>
        <v>UA-2021-09-29-004547-b</v>
      </c>
      <c r="B73" s="1" t="s">
        <v>28</v>
      </c>
      <c r="C73" s="1" t="s">
        <v>175</v>
      </c>
      <c r="D73" s="1" t="s">
        <v>497</v>
      </c>
      <c r="E73" s="1" t="s">
        <v>573</v>
      </c>
      <c r="F73" s="1" t="s">
        <v>266</v>
      </c>
      <c r="G73" s="4">
        <v>44479</v>
      </c>
      <c r="H73" s="4">
        <v>44504</v>
      </c>
      <c r="I73" s="1" t="s">
        <v>667</v>
      </c>
      <c r="J73" s="5">
        <v>2455.02</v>
      </c>
    </row>
    <row r="74" spans="1:10" x14ac:dyDescent="0.25">
      <c r="A74" s="2" t="str">
        <f>HYPERLINK("https://my.zakupki.prom.ua/remote/dispatcher/state_purchase_view/30302350", "UA-2021-09-28-006101-b")</f>
        <v>UA-2021-09-28-006101-b</v>
      </c>
      <c r="B74" s="1" t="s">
        <v>512</v>
      </c>
      <c r="C74" s="1" t="s">
        <v>298</v>
      </c>
      <c r="D74" s="1" t="s">
        <v>454</v>
      </c>
      <c r="E74" s="1" t="s">
        <v>543</v>
      </c>
      <c r="F74" s="1" t="s">
        <v>249</v>
      </c>
      <c r="G74" s="4">
        <v>44500</v>
      </c>
      <c r="H74" s="4">
        <v>44510</v>
      </c>
      <c r="I74" s="1" t="s">
        <v>891</v>
      </c>
      <c r="J74" s="5">
        <v>299942</v>
      </c>
    </row>
    <row r="75" spans="1:10" x14ac:dyDescent="0.25">
      <c r="A75" s="2" t="str">
        <f>HYPERLINK("https://my.zakupki.prom.ua/remote/dispatcher/state_purchase_view/30260996", "UA-2021-09-27-006839-b")</f>
        <v>UA-2021-09-27-006839-b</v>
      </c>
      <c r="B75" s="1" t="s">
        <v>380</v>
      </c>
      <c r="C75" s="1" t="s">
        <v>383</v>
      </c>
      <c r="D75" s="1" t="s">
        <v>462</v>
      </c>
      <c r="E75" s="1" t="s">
        <v>439</v>
      </c>
      <c r="F75" s="1" t="s">
        <v>122</v>
      </c>
      <c r="G75" s="1"/>
      <c r="H75" s="1"/>
      <c r="I75" s="1" t="s">
        <v>849</v>
      </c>
      <c r="J75" s="5">
        <v>11904</v>
      </c>
    </row>
    <row r="76" spans="1:10" x14ac:dyDescent="0.25">
      <c r="A76" s="2" t="str">
        <f>HYPERLINK("https://my.zakupki.prom.ua/remote/dispatcher/state_purchase_view/30141857", "UA-2021-09-23-000750-b")</f>
        <v>UA-2021-09-23-000750-b</v>
      </c>
      <c r="B76" s="1" t="s">
        <v>453</v>
      </c>
      <c r="C76" s="1" t="s">
        <v>45</v>
      </c>
      <c r="D76" s="1" t="s">
        <v>526</v>
      </c>
      <c r="E76" s="1" t="s">
        <v>533</v>
      </c>
      <c r="F76" s="1" t="s">
        <v>229</v>
      </c>
      <c r="G76" s="4">
        <v>44476</v>
      </c>
      <c r="H76" s="4">
        <v>44495</v>
      </c>
      <c r="I76" s="1" t="s">
        <v>671</v>
      </c>
      <c r="J76" s="5">
        <v>37150</v>
      </c>
    </row>
    <row r="77" spans="1:10" x14ac:dyDescent="0.25">
      <c r="A77" s="2" t="str">
        <f>HYPERLINK("https://my.zakupki.prom.ua/remote/dispatcher/state_purchase_view/30032392", "UA-2021-09-20-011103-b")</f>
        <v>UA-2021-09-20-011103-b</v>
      </c>
      <c r="B77" s="1" t="s">
        <v>481</v>
      </c>
      <c r="C77" s="1" t="s">
        <v>185</v>
      </c>
      <c r="D77" s="1" t="s">
        <v>454</v>
      </c>
      <c r="E77" s="1" t="s">
        <v>605</v>
      </c>
      <c r="F77" s="1" t="s">
        <v>73</v>
      </c>
      <c r="G77" s="4">
        <v>44492</v>
      </c>
      <c r="H77" s="4">
        <v>44502</v>
      </c>
      <c r="I77" s="1" t="s">
        <v>672</v>
      </c>
      <c r="J77" s="5">
        <v>24240</v>
      </c>
    </row>
    <row r="78" spans="1:10" x14ac:dyDescent="0.25">
      <c r="A78" s="2" t="str">
        <f>HYPERLINK("https://my.zakupki.prom.ua/remote/dispatcher/state_purchase_view/29813403", "UA-2021-09-14-000564-b")</f>
        <v>UA-2021-09-14-000564-b</v>
      </c>
      <c r="B78" s="1" t="s">
        <v>479</v>
      </c>
      <c r="C78" s="1" t="s">
        <v>422</v>
      </c>
      <c r="D78" s="1" t="s">
        <v>462</v>
      </c>
      <c r="E78" s="1" t="s">
        <v>567</v>
      </c>
      <c r="F78" s="1" t="s">
        <v>228</v>
      </c>
      <c r="G78" s="1"/>
      <c r="H78" s="1"/>
      <c r="I78" s="1" t="s">
        <v>775</v>
      </c>
      <c r="J78" s="5">
        <v>1700</v>
      </c>
    </row>
    <row r="79" spans="1:10" x14ac:dyDescent="0.25">
      <c r="A79" s="2" t="str">
        <f>HYPERLINK("https://my.zakupki.prom.ua/remote/dispatcher/state_purchase_view/29662149", "UA-2021-09-08-009187-c")</f>
        <v>UA-2021-09-08-009187-c</v>
      </c>
      <c r="B79" s="1" t="s">
        <v>177</v>
      </c>
      <c r="C79" s="1" t="s">
        <v>175</v>
      </c>
      <c r="D79" s="1" t="s">
        <v>454</v>
      </c>
      <c r="E79" s="1" t="s">
        <v>540</v>
      </c>
      <c r="F79" s="1" t="s">
        <v>266</v>
      </c>
      <c r="G79" s="4">
        <v>44480</v>
      </c>
      <c r="H79" s="4">
        <v>44490</v>
      </c>
      <c r="I79" s="1" t="s">
        <v>668</v>
      </c>
      <c r="J79" s="5">
        <v>224026.6</v>
      </c>
    </row>
    <row r="80" spans="1:10" x14ac:dyDescent="0.25">
      <c r="A80" s="2" t="str">
        <f>HYPERLINK("https://my.zakupki.prom.ua/remote/dispatcher/state_purchase_view/29598735", "UA-2021-09-07-003428-c")</f>
        <v>UA-2021-09-07-003428-c</v>
      </c>
      <c r="B80" s="1" t="s">
        <v>402</v>
      </c>
      <c r="C80" s="1" t="s">
        <v>401</v>
      </c>
      <c r="D80" s="1" t="s">
        <v>462</v>
      </c>
      <c r="E80" s="1" t="s">
        <v>443</v>
      </c>
      <c r="F80" s="1" t="s">
        <v>247</v>
      </c>
      <c r="G80" s="1"/>
      <c r="H80" s="1"/>
      <c r="I80" s="1" t="s">
        <v>634</v>
      </c>
      <c r="J80" s="5">
        <v>20000</v>
      </c>
    </row>
    <row r="81" spans="1:10" x14ac:dyDescent="0.25">
      <c r="A81" s="2" t="str">
        <f>HYPERLINK("https://my.zakupki.prom.ua/remote/dispatcher/state_purchase_view/29521347", "UA-2021-09-03-005426-c")</f>
        <v>UA-2021-09-03-005426-c</v>
      </c>
      <c r="B81" s="1" t="s">
        <v>157</v>
      </c>
      <c r="C81" s="1" t="s">
        <v>158</v>
      </c>
      <c r="D81" s="1" t="s">
        <v>462</v>
      </c>
      <c r="E81" s="1" t="s">
        <v>617</v>
      </c>
      <c r="F81" s="1" t="s">
        <v>99</v>
      </c>
      <c r="G81" s="1"/>
      <c r="H81" s="1"/>
      <c r="I81" s="1" t="s">
        <v>646</v>
      </c>
      <c r="J81" s="5">
        <v>156960</v>
      </c>
    </row>
    <row r="82" spans="1:10" x14ac:dyDescent="0.25">
      <c r="A82" s="2" t="str">
        <f>HYPERLINK("https://my.zakupki.prom.ua/remote/dispatcher/state_purchase_view/29224876", "UA-2021-08-20-010875-a")</f>
        <v>UA-2021-08-20-010875-a</v>
      </c>
      <c r="B82" s="1" t="s">
        <v>581</v>
      </c>
      <c r="C82" s="1" t="s">
        <v>81</v>
      </c>
      <c r="D82" s="1" t="s">
        <v>458</v>
      </c>
      <c r="E82" s="1" t="s">
        <v>597</v>
      </c>
      <c r="F82" s="1" t="s">
        <v>84</v>
      </c>
      <c r="G82" s="4">
        <v>44453</v>
      </c>
      <c r="H82" s="4">
        <v>44468</v>
      </c>
      <c r="I82" s="1" t="s">
        <v>652</v>
      </c>
      <c r="J82" s="5">
        <v>4056</v>
      </c>
    </row>
    <row r="83" spans="1:10" x14ac:dyDescent="0.25">
      <c r="A83" s="2" t="str">
        <f>HYPERLINK("https://my.zakupki.prom.ua/remote/dispatcher/state_purchase_view/29220807", "UA-2021-08-20-009633-a")</f>
        <v>UA-2021-08-20-009633-a</v>
      </c>
      <c r="B83" s="1" t="s">
        <v>514</v>
      </c>
      <c r="C83" s="1" t="s">
        <v>298</v>
      </c>
      <c r="D83" s="1" t="s">
        <v>454</v>
      </c>
      <c r="E83" s="1" t="s">
        <v>543</v>
      </c>
      <c r="F83" s="1" t="s">
        <v>249</v>
      </c>
      <c r="G83" s="4">
        <v>44458</v>
      </c>
      <c r="H83" s="4">
        <v>44468</v>
      </c>
      <c r="I83" s="1" t="s">
        <v>654</v>
      </c>
      <c r="J83" s="5">
        <v>850781</v>
      </c>
    </row>
    <row r="84" spans="1:10" x14ac:dyDescent="0.25">
      <c r="A84" s="2" t="str">
        <f>HYPERLINK("https://my.zakupki.prom.ua/remote/dispatcher/state_purchase_view/29125310", "UA-2021-08-18-007549-a")</f>
        <v>UA-2021-08-18-007549-a</v>
      </c>
      <c r="B84" s="1" t="s">
        <v>499</v>
      </c>
      <c r="C84" s="1" t="s">
        <v>268</v>
      </c>
      <c r="D84" s="1" t="s">
        <v>458</v>
      </c>
      <c r="E84" s="1" t="s">
        <v>536</v>
      </c>
      <c r="F84" s="1" t="s">
        <v>151</v>
      </c>
      <c r="G84" s="4">
        <v>44449</v>
      </c>
      <c r="H84" s="4">
        <v>44464</v>
      </c>
      <c r="I84" s="1" t="s">
        <v>651</v>
      </c>
      <c r="J84" s="5">
        <v>10987.11</v>
      </c>
    </row>
    <row r="85" spans="1:10" x14ac:dyDescent="0.25">
      <c r="A85" s="2" t="str">
        <f>HYPERLINK("https://my.zakupki.prom.ua/remote/dispatcher/state_purchase_view/28979481", "UA-2021-08-12-008265-a")</f>
        <v>UA-2021-08-12-008265-a</v>
      </c>
      <c r="B85" s="1" t="s">
        <v>31</v>
      </c>
      <c r="C85" s="1" t="s">
        <v>309</v>
      </c>
      <c r="D85" s="1" t="s">
        <v>462</v>
      </c>
      <c r="E85" s="1" t="s">
        <v>571</v>
      </c>
      <c r="F85" s="1" t="s">
        <v>223</v>
      </c>
      <c r="G85" s="1"/>
      <c r="H85" s="1"/>
      <c r="I85" s="1" t="s">
        <v>642</v>
      </c>
      <c r="J85" s="5">
        <v>64800</v>
      </c>
    </row>
    <row r="86" spans="1:10" x14ac:dyDescent="0.25">
      <c r="A86" s="2" t="str">
        <f>HYPERLINK("https://my.zakupki.prom.ua/remote/dispatcher/state_purchase_view/28968015", "UA-2021-08-12-004817-a")</f>
        <v>UA-2021-08-12-004817-a</v>
      </c>
      <c r="B86" s="1" t="s">
        <v>138</v>
      </c>
      <c r="C86" s="1" t="s">
        <v>136</v>
      </c>
      <c r="D86" s="1" t="s">
        <v>458</v>
      </c>
      <c r="E86" s="1" t="s">
        <v>537</v>
      </c>
      <c r="F86" s="1" t="s">
        <v>265</v>
      </c>
      <c r="G86" s="4">
        <v>44441</v>
      </c>
      <c r="H86" s="4">
        <v>44456</v>
      </c>
      <c r="I86" s="1" t="s">
        <v>649</v>
      </c>
      <c r="J86" s="5">
        <v>14992.32</v>
      </c>
    </row>
    <row r="87" spans="1:10" x14ac:dyDescent="0.25">
      <c r="A87" s="2" t="str">
        <f>HYPERLINK("https://my.zakupki.prom.ua/remote/dispatcher/state_purchase_view/28954469", "UA-2021-08-12-000842-a")</f>
        <v>UA-2021-08-12-000842-a</v>
      </c>
      <c r="B87" s="1" t="s">
        <v>269</v>
      </c>
      <c r="C87" s="1" t="s">
        <v>271</v>
      </c>
      <c r="D87" s="1" t="s">
        <v>458</v>
      </c>
      <c r="E87" s="1" t="s">
        <v>596</v>
      </c>
      <c r="F87" s="1" t="s">
        <v>209</v>
      </c>
      <c r="G87" s="4">
        <v>44442</v>
      </c>
      <c r="H87" s="4">
        <v>44456</v>
      </c>
      <c r="I87" s="1" t="s">
        <v>647</v>
      </c>
      <c r="J87" s="5">
        <v>77200</v>
      </c>
    </row>
    <row r="88" spans="1:10" x14ac:dyDescent="0.25">
      <c r="A88" s="2" t="str">
        <f>HYPERLINK("https://my.zakupki.prom.ua/remote/dispatcher/state_purchase_view/28899692", "UA-2021-08-10-009367-a")</f>
        <v>UA-2021-08-10-009367-a</v>
      </c>
      <c r="B88" s="1" t="s">
        <v>416</v>
      </c>
      <c r="C88" s="1" t="s">
        <v>418</v>
      </c>
      <c r="D88" s="1" t="s">
        <v>462</v>
      </c>
      <c r="E88" s="1" t="s">
        <v>471</v>
      </c>
      <c r="F88" s="1" t="s">
        <v>43</v>
      </c>
      <c r="G88" s="1"/>
      <c r="H88" s="1"/>
      <c r="I88" s="1" t="s">
        <v>844</v>
      </c>
      <c r="J88" s="5">
        <v>1500</v>
      </c>
    </row>
    <row r="89" spans="1:10" x14ac:dyDescent="0.25">
      <c r="A89" s="2" t="str">
        <f>HYPERLINK("https://my.zakupki.prom.ua/remote/dispatcher/state_purchase_view/28896463", "UA-2021-08-10-008145-a")</f>
        <v>UA-2021-08-10-008145-a</v>
      </c>
      <c r="B89" s="1" t="s">
        <v>315</v>
      </c>
      <c r="C89" s="1" t="s">
        <v>317</v>
      </c>
      <c r="D89" s="1" t="s">
        <v>462</v>
      </c>
      <c r="E89" s="1" t="s">
        <v>566</v>
      </c>
      <c r="F89" s="1" t="s">
        <v>208</v>
      </c>
      <c r="G89" s="1"/>
      <c r="H89" s="1"/>
      <c r="I89" s="1" t="s">
        <v>641</v>
      </c>
      <c r="J89" s="5">
        <v>462</v>
      </c>
    </row>
    <row r="90" spans="1:10" x14ac:dyDescent="0.25">
      <c r="A90" s="2" t="str">
        <f>HYPERLINK("https://my.zakupki.prom.ua/remote/dispatcher/state_purchase_view/28761344", "UA-2021-08-05-000690-a")</f>
        <v>UA-2021-08-05-000690-a</v>
      </c>
      <c r="B90" s="1" t="s">
        <v>112</v>
      </c>
      <c r="C90" s="1" t="s">
        <v>111</v>
      </c>
      <c r="D90" s="1" t="s">
        <v>458</v>
      </c>
      <c r="E90" s="1" t="s">
        <v>598</v>
      </c>
      <c r="F90" s="1" t="s">
        <v>154</v>
      </c>
      <c r="G90" s="4">
        <v>44435</v>
      </c>
      <c r="H90" s="4">
        <v>44449</v>
      </c>
      <c r="I90" s="1" t="s">
        <v>645</v>
      </c>
      <c r="J90" s="5">
        <v>19815</v>
      </c>
    </row>
    <row r="91" spans="1:10" x14ac:dyDescent="0.25">
      <c r="A91" s="2" t="str">
        <f>HYPERLINK("https://my.zakupki.prom.ua/remote/dispatcher/state_purchase_view/28722120", "UA-2021-08-04-000608-b")</f>
        <v>UA-2021-08-04-000608-b</v>
      </c>
      <c r="B91" s="1" t="s">
        <v>395</v>
      </c>
      <c r="C91" s="1" t="s">
        <v>397</v>
      </c>
      <c r="D91" s="1" t="s">
        <v>462</v>
      </c>
      <c r="E91" s="1" t="s">
        <v>572</v>
      </c>
      <c r="F91" s="1" t="s">
        <v>88</v>
      </c>
      <c r="G91" s="1"/>
      <c r="H91" s="1"/>
      <c r="I91" s="1" t="s">
        <v>772</v>
      </c>
      <c r="J91" s="5">
        <v>19200</v>
      </c>
    </row>
    <row r="92" spans="1:10" x14ac:dyDescent="0.25">
      <c r="A92" s="2" t="str">
        <f>HYPERLINK("https://my.zakupki.prom.ua/remote/dispatcher/state_purchase_view/28630434", "UA-2021-07-30-002977-b")</f>
        <v>UA-2021-07-30-002977-b</v>
      </c>
      <c r="B92" s="1" t="s">
        <v>316</v>
      </c>
      <c r="C92" s="1" t="s">
        <v>317</v>
      </c>
      <c r="D92" s="1" t="s">
        <v>462</v>
      </c>
      <c r="E92" s="1" t="s">
        <v>468</v>
      </c>
      <c r="F92" s="1" t="s">
        <v>42</v>
      </c>
      <c r="G92" s="1"/>
      <c r="H92" s="1"/>
      <c r="I92" s="1" t="s">
        <v>873</v>
      </c>
      <c r="J92" s="5">
        <v>90</v>
      </c>
    </row>
    <row r="93" spans="1:10" x14ac:dyDescent="0.25">
      <c r="A93" s="2" t="str">
        <f>HYPERLINK("https://my.zakupki.prom.ua/remote/dispatcher/state_purchase_view/28625300", "UA-2021-07-30-001161-b")</f>
        <v>UA-2021-07-30-001161-b</v>
      </c>
      <c r="B93" s="1" t="s">
        <v>380</v>
      </c>
      <c r="C93" s="1" t="s">
        <v>383</v>
      </c>
      <c r="D93" s="1" t="s">
        <v>462</v>
      </c>
      <c r="E93" s="1" t="s">
        <v>439</v>
      </c>
      <c r="F93" s="1" t="s">
        <v>122</v>
      </c>
      <c r="G93" s="1"/>
      <c r="H93" s="1"/>
      <c r="I93" s="1" t="s">
        <v>826</v>
      </c>
      <c r="J93" s="5">
        <v>12506</v>
      </c>
    </row>
    <row r="94" spans="1:10" x14ac:dyDescent="0.25">
      <c r="A94" s="2" t="str">
        <f>HYPERLINK("https://my.zakupki.prom.ua/remote/dispatcher/state_purchase_view/28590627", "UA-2021-07-28-010671-b")</f>
        <v>UA-2021-07-28-010671-b</v>
      </c>
      <c r="B94" s="1" t="s">
        <v>379</v>
      </c>
      <c r="C94" s="1" t="s">
        <v>383</v>
      </c>
      <c r="D94" s="1" t="s">
        <v>462</v>
      </c>
      <c r="E94" s="1" t="s">
        <v>439</v>
      </c>
      <c r="F94" s="1" t="s">
        <v>122</v>
      </c>
      <c r="G94" s="1"/>
      <c r="H94" s="1"/>
      <c r="I94" s="1" t="s">
        <v>823</v>
      </c>
      <c r="J94" s="5">
        <v>4789</v>
      </c>
    </row>
    <row r="95" spans="1:10" x14ac:dyDescent="0.25">
      <c r="A95" s="2" t="str">
        <f>HYPERLINK("https://my.zakupki.prom.ua/remote/dispatcher/state_purchase_view/28580126", "UA-2021-07-28-006931-b")</f>
        <v>UA-2021-07-28-006931-b</v>
      </c>
      <c r="B95" s="1" t="s">
        <v>412</v>
      </c>
      <c r="C95" s="1" t="s">
        <v>418</v>
      </c>
      <c r="D95" s="1" t="s">
        <v>462</v>
      </c>
      <c r="E95" s="1" t="s">
        <v>471</v>
      </c>
      <c r="F95" s="1" t="s">
        <v>43</v>
      </c>
      <c r="G95" s="1"/>
      <c r="H95" s="1"/>
      <c r="I95" s="1" t="s">
        <v>790</v>
      </c>
      <c r="J95" s="5">
        <v>420</v>
      </c>
    </row>
    <row r="96" spans="1:10" x14ac:dyDescent="0.25">
      <c r="A96" s="2" t="str">
        <f>HYPERLINK("https://my.zakupki.prom.ua/remote/dispatcher/state_purchase_view/28579062", "UA-2021-07-28-006508-b")</f>
        <v>UA-2021-07-28-006508-b</v>
      </c>
      <c r="B96" s="1" t="s">
        <v>413</v>
      </c>
      <c r="C96" s="1" t="s">
        <v>418</v>
      </c>
      <c r="D96" s="1" t="s">
        <v>462</v>
      </c>
      <c r="E96" s="1" t="s">
        <v>471</v>
      </c>
      <c r="F96" s="1" t="s">
        <v>43</v>
      </c>
      <c r="G96" s="1"/>
      <c r="H96" s="1"/>
      <c r="I96" s="1" t="s">
        <v>787</v>
      </c>
      <c r="J96" s="5">
        <v>510</v>
      </c>
    </row>
    <row r="97" spans="1:10" x14ac:dyDescent="0.25">
      <c r="A97" s="2" t="str">
        <f>HYPERLINK("https://my.zakupki.prom.ua/remote/dispatcher/state_purchase_view/28576512", "UA-2021-07-28-005645-b")</f>
        <v>UA-2021-07-28-005645-b</v>
      </c>
      <c r="B97" s="1" t="s">
        <v>82</v>
      </c>
      <c r="C97" s="1" t="s">
        <v>81</v>
      </c>
      <c r="D97" s="1" t="s">
        <v>458</v>
      </c>
      <c r="E97" s="1" t="s">
        <v>565</v>
      </c>
      <c r="F97" s="1" t="s">
        <v>51</v>
      </c>
      <c r="G97" s="4">
        <v>44427</v>
      </c>
      <c r="H97" s="4">
        <v>44441</v>
      </c>
      <c r="I97" s="1" t="s">
        <v>644</v>
      </c>
      <c r="J97" s="5">
        <v>5760</v>
      </c>
    </row>
    <row r="98" spans="1:10" x14ac:dyDescent="0.25">
      <c r="A98" s="2" t="str">
        <f>HYPERLINK("https://my.zakupki.prom.ua/remote/dispatcher/state_purchase_view/28571162", "UA-2021-07-28-003606-b")</f>
        <v>UA-2021-07-28-003606-b</v>
      </c>
      <c r="B98" s="1" t="s">
        <v>434</v>
      </c>
      <c r="C98" s="1" t="s">
        <v>160</v>
      </c>
      <c r="D98" s="1" t="s">
        <v>454</v>
      </c>
      <c r="E98" s="1" t="s">
        <v>593</v>
      </c>
      <c r="F98" s="1" t="s">
        <v>83</v>
      </c>
      <c r="G98" s="4">
        <v>44463</v>
      </c>
      <c r="H98" s="4">
        <v>44473</v>
      </c>
      <c r="I98" s="1" t="s">
        <v>653</v>
      </c>
      <c r="J98" s="5">
        <v>154719</v>
      </c>
    </row>
    <row r="99" spans="1:10" x14ac:dyDescent="0.25">
      <c r="A99" s="2" t="str">
        <f>HYPERLINK("https://my.zakupki.prom.ua/remote/dispatcher/state_purchase_view/28558165", "UA-2021-07-27-011413-b")</f>
        <v>UA-2021-07-27-011413-b</v>
      </c>
      <c r="B99" s="1" t="s">
        <v>165</v>
      </c>
      <c r="C99" s="1" t="s">
        <v>162</v>
      </c>
      <c r="D99" s="1" t="s">
        <v>454</v>
      </c>
      <c r="E99" s="1" t="s">
        <v>549</v>
      </c>
      <c r="F99" s="1" t="s">
        <v>244</v>
      </c>
      <c r="G99" s="4">
        <v>44439</v>
      </c>
      <c r="H99" s="4">
        <v>44449</v>
      </c>
      <c r="I99" s="1" t="s">
        <v>648</v>
      </c>
      <c r="J99" s="5">
        <v>34176</v>
      </c>
    </row>
    <row r="100" spans="1:10" x14ac:dyDescent="0.25">
      <c r="A100" s="2" t="str">
        <f>HYPERLINK("https://my.zakupki.prom.ua/remote/dispatcher/state_purchase_view/28543743", "UA-2021-07-27-006125-b")</f>
        <v>UA-2021-07-27-006125-b</v>
      </c>
      <c r="B100" s="1" t="s">
        <v>327</v>
      </c>
      <c r="C100" s="1" t="s">
        <v>328</v>
      </c>
      <c r="D100" s="1" t="s">
        <v>458</v>
      </c>
      <c r="E100" s="1" t="s">
        <v>601</v>
      </c>
      <c r="F100" s="1" t="s">
        <v>105</v>
      </c>
      <c r="G100" s="4">
        <v>44421</v>
      </c>
      <c r="H100" s="4">
        <v>44440</v>
      </c>
      <c r="I100" s="1" t="s">
        <v>643</v>
      </c>
      <c r="J100" s="5">
        <v>14400</v>
      </c>
    </row>
    <row r="101" spans="1:10" x14ac:dyDescent="0.25">
      <c r="A101" s="2" t="str">
        <f>HYPERLINK("https://my.zakupki.prom.ua/remote/dispatcher/state_purchase_view/28441806", "UA-2021-07-22-005786-b")</f>
        <v>UA-2021-07-22-005786-b</v>
      </c>
      <c r="B101" s="1" t="s">
        <v>374</v>
      </c>
      <c r="C101" s="1" t="s">
        <v>375</v>
      </c>
      <c r="D101" s="1" t="s">
        <v>462</v>
      </c>
      <c r="E101" s="1" t="s">
        <v>569</v>
      </c>
      <c r="F101" s="1" t="s">
        <v>189</v>
      </c>
      <c r="G101" s="1"/>
      <c r="H101" s="1"/>
      <c r="I101" s="1" t="s">
        <v>871</v>
      </c>
      <c r="J101" s="5">
        <v>761</v>
      </c>
    </row>
    <row r="102" spans="1:10" x14ac:dyDescent="0.25">
      <c r="A102" s="2" t="str">
        <f>HYPERLINK("https://my.zakupki.prom.ua/remote/dispatcher/state_purchase_view/28402648", "UA-2021-07-21-004922-b")</f>
        <v>UA-2021-07-21-004922-b</v>
      </c>
      <c r="B102" s="1" t="s">
        <v>226</v>
      </c>
      <c r="C102" s="1" t="s">
        <v>227</v>
      </c>
      <c r="D102" s="1" t="s">
        <v>462</v>
      </c>
      <c r="E102" s="1" t="s">
        <v>564</v>
      </c>
      <c r="F102" s="1" t="s">
        <v>151</v>
      </c>
      <c r="G102" s="1"/>
      <c r="H102" s="1"/>
      <c r="I102" s="1" t="s">
        <v>870</v>
      </c>
      <c r="J102" s="5">
        <v>623.76</v>
      </c>
    </row>
    <row r="103" spans="1:10" x14ac:dyDescent="0.25">
      <c r="A103" s="2" t="str">
        <f>HYPERLINK("https://my.zakupki.prom.ua/remote/dispatcher/state_purchase_view/28401759", "UA-2021-07-21-004692-b")</f>
        <v>UA-2021-07-21-004692-b</v>
      </c>
      <c r="B103" s="1" t="s">
        <v>1</v>
      </c>
      <c r="C103" s="1" t="s">
        <v>287</v>
      </c>
      <c r="D103" s="1" t="s">
        <v>462</v>
      </c>
      <c r="E103" s="1" t="s">
        <v>564</v>
      </c>
      <c r="F103" s="1" t="s">
        <v>151</v>
      </c>
      <c r="G103" s="1"/>
      <c r="H103" s="1"/>
      <c r="I103" s="1" t="s">
        <v>869</v>
      </c>
      <c r="J103" s="5">
        <v>627</v>
      </c>
    </row>
    <row r="104" spans="1:10" x14ac:dyDescent="0.25">
      <c r="A104" s="2" t="str">
        <f>HYPERLINK("https://my.zakupki.prom.ua/remote/dispatcher/state_purchase_view/28401083", "UA-2021-07-21-004536-b")</f>
        <v>UA-2021-07-21-004536-b</v>
      </c>
      <c r="B104" s="1" t="s">
        <v>321</v>
      </c>
      <c r="C104" s="1" t="s">
        <v>325</v>
      </c>
      <c r="D104" s="1" t="s">
        <v>462</v>
      </c>
      <c r="E104" s="1" t="s">
        <v>444</v>
      </c>
      <c r="F104" s="1" t="s">
        <v>86</v>
      </c>
      <c r="G104" s="1"/>
      <c r="H104" s="1"/>
      <c r="I104" s="1" t="s">
        <v>801</v>
      </c>
      <c r="J104" s="5">
        <v>759.1</v>
      </c>
    </row>
    <row r="105" spans="1:10" x14ac:dyDescent="0.25">
      <c r="A105" s="2" t="str">
        <f>HYPERLINK("https://my.zakupki.prom.ua/remote/dispatcher/state_purchase_view/28399672", "UA-2021-07-21-004118-b")</f>
        <v>UA-2021-07-21-004118-b</v>
      </c>
      <c r="B105" s="1" t="s">
        <v>0</v>
      </c>
      <c r="C105" s="1" t="s">
        <v>92</v>
      </c>
      <c r="D105" s="1" t="s">
        <v>462</v>
      </c>
      <c r="E105" s="1" t="s">
        <v>564</v>
      </c>
      <c r="F105" s="1" t="s">
        <v>151</v>
      </c>
      <c r="G105" s="1"/>
      <c r="H105" s="1"/>
      <c r="I105" s="1" t="s">
        <v>868</v>
      </c>
      <c r="J105" s="5">
        <v>467.38</v>
      </c>
    </row>
    <row r="106" spans="1:10" x14ac:dyDescent="0.25">
      <c r="A106" s="2" t="str">
        <f>HYPERLINK("https://my.zakupki.prom.ua/remote/dispatcher/state_purchase_view/28398915", "UA-2021-07-21-003891-b")</f>
        <v>UA-2021-07-21-003891-b</v>
      </c>
      <c r="B106" s="1" t="s">
        <v>253</v>
      </c>
      <c r="C106" s="1" t="s">
        <v>254</v>
      </c>
      <c r="D106" s="1" t="s">
        <v>462</v>
      </c>
      <c r="E106" s="1" t="s">
        <v>564</v>
      </c>
      <c r="F106" s="1" t="s">
        <v>151</v>
      </c>
      <c r="G106" s="1"/>
      <c r="H106" s="1"/>
      <c r="I106" s="1" t="s">
        <v>867</v>
      </c>
      <c r="J106" s="5">
        <v>2229</v>
      </c>
    </row>
    <row r="107" spans="1:10" x14ac:dyDescent="0.25">
      <c r="A107" s="2" t="str">
        <f>HYPERLINK("https://my.zakupki.prom.ua/remote/dispatcher/state_purchase_view/28381903", "UA-2021-07-20-009740-b")</f>
        <v>UA-2021-07-20-009740-b</v>
      </c>
      <c r="B107" s="1" t="s">
        <v>221</v>
      </c>
      <c r="C107" s="1" t="s">
        <v>222</v>
      </c>
      <c r="D107" s="1" t="s">
        <v>458</v>
      </c>
      <c r="E107" s="1" t="s">
        <v>532</v>
      </c>
      <c r="F107" s="1" t="s">
        <v>267</v>
      </c>
      <c r="G107" s="4">
        <v>44414</v>
      </c>
      <c r="H107" s="4">
        <v>44433</v>
      </c>
      <c r="I107" s="1" t="s">
        <v>630</v>
      </c>
      <c r="J107" s="5">
        <v>19999.68</v>
      </c>
    </row>
    <row r="108" spans="1:10" x14ac:dyDescent="0.25">
      <c r="A108" s="2" t="str">
        <f>HYPERLINK("https://my.zakupki.prom.ua/remote/dispatcher/state_purchase_view/28380284", "UA-2021-07-20-009257-b")</f>
        <v>UA-2021-07-20-009257-b</v>
      </c>
      <c r="B108" s="1" t="s">
        <v>220</v>
      </c>
      <c r="C108" s="1" t="s">
        <v>219</v>
      </c>
      <c r="D108" s="1" t="s">
        <v>458</v>
      </c>
      <c r="E108" s="1" t="s">
        <v>532</v>
      </c>
      <c r="F108" s="1" t="s">
        <v>267</v>
      </c>
      <c r="G108" s="4">
        <v>44414</v>
      </c>
      <c r="H108" s="4">
        <v>44433</v>
      </c>
      <c r="I108" s="1" t="s">
        <v>631</v>
      </c>
      <c r="J108" s="5">
        <v>85000</v>
      </c>
    </row>
    <row r="109" spans="1:10" x14ac:dyDescent="0.25">
      <c r="A109" s="2" t="str">
        <f>HYPERLINK("https://my.zakupki.prom.ua/remote/dispatcher/state_purchase_view/28315569", "UA-2021-07-19-000612-b")</f>
        <v>UA-2021-07-19-000612-b</v>
      </c>
      <c r="B109" s="1" t="s">
        <v>234</v>
      </c>
      <c r="C109" s="1" t="s">
        <v>236</v>
      </c>
      <c r="D109" s="1" t="s">
        <v>458</v>
      </c>
      <c r="E109" s="1" t="s">
        <v>591</v>
      </c>
      <c r="F109" s="1" t="s">
        <v>121</v>
      </c>
      <c r="G109" s="4">
        <v>44412</v>
      </c>
      <c r="H109" s="4">
        <v>44430</v>
      </c>
      <c r="I109" s="1" t="s">
        <v>874</v>
      </c>
      <c r="J109" s="5">
        <v>99700</v>
      </c>
    </row>
    <row r="110" spans="1:10" x14ac:dyDescent="0.25">
      <c r="A110" s="2" t="str">
        <f>HYPERLINK("https://my.zakupki.prom.ua/remote/dispatcher/state_purchase_view/28280979", "UA-2021-07-15-009846-b")</f>
        <v>UA-2021-07-15-009846-b</v>
      </c>
      <c r="B110" s="1" t="s">
        <v>235</v>
      </c>
      <c r="C110" s="1" t="s">
        <v>236</v>
      </c>
      <c r="D110" s="1" t="s">
        <v>462</v>
      </c>
      <c r="E110" s="1" t="s">
        <v>564</v>
      </c>
      <c r="F110" s="1" t="s">
        <v>151</v>
      </c>
      <c r="G110" s="1"/>
      <c r="H110" s="1"/>
      <c r="I110" s="1" t="s">
        <v>857</v>
      </c>
      <c r="J110" s="5">
        <v>2328.96</v>
      </c>
    </row>
    <row r="111" spans="1:10" x14ac:dyDescent="0.25">
      <c r="A111" s="2" t="str">
        <f>HYPERLINK("https://my.zakupki.prom.ua/remote/dispatcher/state_purchase_view/28280876", "UA-2021-07-15-009806-b")</f>
        <v>UA-2021-07-15-009806-b</v>
      </c>
      <c r="B111" s="1" t="s">
        <v>285</v>
      </c>
      <c r="C111" s="1" t="s">
        <v>286</v>
      </c>
      <c r="D111" s="1" t="s">
        <v>462</v>
      </c>
      <c r="E111" s="1" t="s">
        <v>564</v>
      </c>
      <c r="F111" s="1" t="s">
        <v>151</v>
      </c>
      <c r="G111" s="1"/>
      <c r="H111" s="1"/>
      <c r="I111" s="1" t="s">
        <v>856</v>
      </c>
      <c r="J111" s="5">
        <v>217.92</v>
      </c>
    </row>
    <row r="112" spans="1:10" x14ac:dyDescent="0.25">
      <c r="A112" s="2" t="str">
        <f>HYPERLINK("https://my.zakupki.prom.ua/remote/dispatcher/state_purchase_view/28280646", "UA-2021-07-15-009739-b")</f>
        <v>UA-2021-07-15-009739-b</v>
      </c>
      <c r="B112" s="1" t="s">
        <v>261</v>
      </c>
      <c r="C112" s="1" t="s">
        <v>262</v>
      </c>
      <c r="D112" s="1" t="s">
        <v>462</v>
      </c>
      <c r="E112" s="1" t="s">
        <v>564</v>
      </c>
      <c r="F112" s="1" t="s">
        <v>151</v>
      </c>
      <c r="G112" s="1"/>
      <c r="H112" s="1"/>
      <c r="I112" s="1" t="s">
        <v>854</v>
      </c>
      <c r="J112" s="5">
        <v>2465</v>
      </c>
    </row>
    <row r="113" spans="1:10" x14ac:dyDescent="0.25">
      <c r="A113" s="2" t="str">
        <f>HYPERLINK("https://my.zakupki.prom.ua/remote/dispatcher/state_purchase_view/28280553", "UA-2021-07-15-009707-b")</f>
        <v>UA-2021-07-15-009707-b</v>
      </c>
      <c r="B113" s="1" t="s">
        <v>126</v>
      </c>
      <c r="C113" s="1" t="s">
        <v>127</v>
      </c>
      <c r="D113" s="1" t="s">
        <v>462</v>
      </c>
      <c r="E113" s="1" t="s">
        <v>564</v>
      </c>
      <c r="F113" s="1" t="s">
        <v>151</v>
      </c>
      <c r="G113" s="1"/>
      <c r="H113" s="1"/>
      <c r="I113" s="1" t="s">
        <v>852</v>
      </c>
      <c r="J113" s="5">
        <v>766.2</v>
      </c>
    </row>
    <row r="114" spans="1:10" x14ac:dyDescent="0.25">
      <c r="A114" s="2" t="str">
        <f>HYPERLINK("https://my.zakupki.prom.ua/remote/dispatcher/state_purchase_view/28280197", "UA-2021-07-15-009618-b")</f>
        <v>UA-2021-07-15-009618-b</v>
      </c>
      <c r="B114" s="1" t="s">
        <v>273</v>
      </c>
      <c r="C114" s="1" t="s">
        <v>274</v>
      </c>
      <c r="D114" s="1" t="s">
        <v>462</v>
      </c>
      <c r="E114" s="1" t="s">
        <v>564</v>
      </c>
      <c r="F114" s="1" t="s">
        <v>151</v>
      </c>
      <c r="G114" s="1"/>
      <c r="H114" s="1"/>
      <c r="I114" s="1" t="s">
        <v>850</v>
      </c>
      <c r="J114" s="5">
        <v>1786.26</v>
      </c>
    </row>
    <row r="115" spans="1:10" x14ac:dyDescent="0.25">
      <c r="A115" s="2" t="str">
        <f>HYPERLINK("https://my.zakupki.prom.ua/remote/dispatcher/state_purchase_view/28279931", "UA-2021-07-15-009524-b")</f>
        <v>UA-2021-07-15-009524-b</v>
      </c>
      <c r="B115" s="1" t="s">
        <v>284</v>
      </c>
      <c r="C115" s="1" t="s">
        <v>286</v>
      </c>
      <c r="D115" s="1" t="s">
        <v>462</v>
      </c>
      <c r="E115" s="1" t="s">
        <v>564</v>
      </c>
      <c r="F115" s="1" t="s">
        <v>151</v>
      </c>
      <c r="G115" s="1"/>
      <c r="H115" s="1"/>
      <c r="I115" s="1" t="s">
        <v>848</v>
      </c>
      <c r="J115" s="5">
        <v>109.26</v>
      </c>
    </row>
    <row r="116" spans="1:10" x14ac:dyDescent="0.25">
      <c r="A116" s="2" t="str">
        <f>HYPERLINK("https://my.zakupki.prom.ua/remote/dispatcher/state_purchase_view/28279553", "UA-2021-07-15-009413-b")</f>
        <v>UA-2021-07-15-009413-b</v>
      </c>
      <c r="B116" s="1" t="s">
        <v>134</v>
      </c>
      <c r="C116" s="1" t="s">
        <v>135</v>
      </c>
      <c r="D116" s="1" t="s">
        <v>462</v>
      </c>
      <c r="E116" s="1" t="s">
        <v>564</v>
      </c>
      <c r="F116" s="1" t="s">
        <v>151</v>
      </c>
      <c r="G116" s="1"/>
      <c r="H116" s="1"/>
      <c r="I116" s="1" t="s">
        <v>846</v>
      </c>
      <c r="J116" s="5">
        <v>399.6</v>
      </c>
    </row>
    <row r="117" spans="1:10" x14ac:dyDescent="0.25">
      <c r="A117" s="2" t="str">
        <f>HYPERLINK("https://my.zakupki.prom.ua/remote/dispatcher/state_purchase_view/28279000", "UA-2021-07-15-009263-b")</f>
        <v>UA-2021-07-15-009263-b</v>
      </c>
      <c r="B117" s="1" t="s">
        <v>123</v>
      </c>
      <c r="C117" s="1" t="s">
        <v>124</v>
      </c>
      <c r="D117" s="1" t="s">
        <v>462</v>
      </c>
      <c r="E117" s="1" t="s">
        <v>564</v>
      </c>
      <c r="F117" s="1" t="s">
        <v>151</v>
      </c>
      <c r="G117" s="1"/>
      <c r="H117" s="1"/>
      <c r="I117" s="1" t="s">
        <v>845</v>
      </c>
      <c r="J117" s="5">
        <v>1411.74</v>
      </c>
    </row>
    <row r="118" spans="1:10" x14ac:dyDescent="0.25">
      <c r="A118" s="2" t="str">
        <f>HYPERLINK("https://my.zakupki.prom.ua/remote/dispatcher/state_purchase_view/28203116", "UA-2021-07-13-009499-c")</f>
        <v>UA-2021-07-13-009499-c</v>
      </c>
      <c r="B118" s="1" t="s">
        <v>377</v>
      </c>
      <c r="C118" s="1" t="s">
        <v>378</v>
      </c>
      <c r="D118" s="1" t="s">
        <v>462</v>
      </c>
      <c r="E118" s="1" t="s">
        <v>445</v>
      </c>
      <c r="F118" s="1" t="s">
        <v>70</v>
      </c>
      <c r="G118" s="1"/>
      <c r="H118" s="1"/>
      <c r="I118" s="1" t="s">
        <v>886</v>
      </c>
      <c r="J118" s="5">
        <v>1652.75</v>
      </c>
    </row>
    <row r="119" spans="1:10" x14ac:dyDescent="0.25">
      <c r="A119" s="2" t="str">
        <f>HYPERLINK("https://my.zakupki.prom.ua/remote/dispatcher/state_purchase_view/28081177", "UA-2021-07-08-007242-c")</f>
        <v>UA-2021-07-08-007242-c</v>
      </c>
      <c r="B119" s="1" t="s">
        <v>176</v>
      </c>
      <c r="C119" s="1" t="s">
        <v>175</v>
      </c>
      <c r="D119" s="1" t="s">
        <v>454</v>
      </c>
      <c r="E119" s="1" t="s">
        <v>585</v>
      </c>
      <c r="F119" s="1" t="s">
        <v>218</v>
      </c>
      <c r="G119" s="4">
        <v>44415</v>
      </c>
      <c r="H119" s="4">
        <v>44425</v>
      </c>
      <c r="I119" s="1" t="s">
        <v>640</v>
      </c>
      <c r="J119" s="5">
        <v>204477</v>
      </c>
    </row>
    <row r="120" spans="1:10" x14ac:dyDescent="0.25">
      <c r="A120" s="2" t="str">
        <f>HYPERLINK("https://my.zakupki.prom.ua/remote/dispatcher/state_purchase_view/27926456", "UA-2021-07-02-007029-c")</f>
        <v>UA-2021-07-02-007029-c</v>
      </c>
      <c r="B120" s="1" t="s">
        <v>436</v>
      </c>
      <c r="C120" s="1" t="s">
        <v>173</v>
      </c>
      <c r="D120" s="1" t="s">
        <v>497</v>
      </c>
      <c r="E120" s="1" t="s">
        <v>490</v>
      </c>
      <c r="F120" s="1" t="s">
        <v>103</v>
      </c>
      <c r="G120" s="4">
        <v>44390</v>
      </c>
      <c r="H120" s="4">
        <v>44415</v>
      </c>
      <c r="I120" s="1" t="s">
        <v>866</v>
      </c>
      <c r="J120" s="5">
        <v>2900</v>
      </c>
    </row>
    <row r="121" spans="1:10" x14ac:dyDescent="0.25">
      <c r="A121" s="2" t="str">
        <f>HYPERLINK("https://my.zakupki.prom.ua/remote/dispatcher/state_purchase_view/27826509", "UA-2021-06-29-006232-c")</f>
        <v>UA-2021-06-29-006232-c</v>
      </c>
      <c r="B121" s="1" t="s">
        <v>396</v>
      </c>
      <c r="C121" s="1" t="s">
        <v>397</v>
      </c>
      <c r="D121" s="1" t="s">
        <v>462</v>
      </c>
      <c r="E121" s="1" t="s">
        <v>450</v>
      </c>
      <c r="F121" s="1" t="s">
        <v>143</v>
      </c>
      <c r="G121" s="1"/>
      <c r="H121" s="1"/>
      <c r="I121" s="1" t="s">
        <v>875</v>
      </c>
      <c r="J121" s="5">
        <v>2200</v>
      </c>
    </row>
    <row r="122" spans="1:10" x14ac:dyDescent="0.25">
      <c r="A122" s="2" t="str">
        <f>HYPERLINK("https://my.zakupki.prom.ua/remote/dispatcher/state_purchase_view/27825325", "UA-2021-06-29-005948-c")</f>
        <v>UA-2021-06-29-005948-c</v>
      </c>
      <c r="B122" s="1" t="s">
        <v>394</v>
      </c>
      <c r="C122" s="1" t="s">
        <v>397</v>
      </c>
      <c r="D122" s="1" t="s">
        <v>462</v>
      </c>
      <c r="E122" s="1" t="s">
        <v>572</v>
      </c>
      <c r="F122" s="1" t="s">
        <v>88</v>
      </c>
      <c r="G122" s="1"/>
      <c r="H122" s="1"/>
      <c r="I122" s="1" t="s">
        <v>770</v>
      </c>
      <c r="J122" s="5">
        <v>5000</v>
      </c>
    </row>
    <row r="123" spans="1:10" x14ac:dyDescent="0.25">
      <c r="A123" s="2" t="str">
        <f>HYPERLINK("https://my.zakupki.prom.ua/remote/dispatcher/state_purchase_view/27820655", "UA-2021-06-29-004770-c")</f>
        <v>UA-2021-06-29-004770-c</v>
      </c>
      <c r="B123" s="1" t="s">
        <v>308</v>
      </c>
      <c r="C123" s="1" t="s">
        <v>307</v>
      </c>
      <c r="D123" s="1" t="s">
        <v>462</v>
      </c>
      <c r="E123" s="1" t="s">
        <v>572</v>
      </c>
      <c r="F123" s="1" t="s">
        <v>88</v>
      </c>
      <c r="G123" s="1"/>
      <c r="H123" s="1"/>
      <c r="I123" s="1" t="s">
        <v>771</v>
      </c>
      <c r="J123" s="5">
        <v>39500</v>
      </c>
    </row>
    <row r="124" spans="1:10" x14ac:dyDescent="0.25">
      <c r="A124" s="2" t="str">
        <f>HYPERLINK("https://my.zakupki.prom.ua/remote/dispatcher/state_purchase_view/27813587", "UA-2021-06-29-002759-c")</f>
        <v>UA-2021-06-29-002759-c</v>
      </c>
      <c r="B124" s="1" t="s">
        <v>296</v>
      </c>
      <c r="C124" s="1" t="s">
        <v>298</v>
      </c>
      <c r="D124" s="1" t="s">
        <v>454</v>
      </c>
      <c r="E124" s="1" t="s">
        <v>543</v>
      </c>
      <c r="F124" s="1" t="s">
        <v>249</v>
      </c>
      <c r="G124" s="4">
        <v>44407</v>
      </c>
      <c r="H124" s="4">
        <v>44417</v>
      </c>
      <c r="I124" s="1" t="s">
        <v>627</v>
      </c>
      <c r="J124" s="5">
        <v>891323</v>
      </c>
    </row>
    <row r="125" spans="1:10" x14ac:dyDescent="0.25">
      <c r="A125" s="2" t="str">
        <f>HYPERLINK("https://my.zakupki.prom.ua/remote/dispatcher/state_purchase_view/27748003", "UA-2021-06-24-007118-c")</f>
        <v>UA-2021-06-24-007118-c</v>
      </c>
      <c r="B125" s="1" t="s">
        <v>169</v>
      </c>
      <c r="C125" s="1" t="s">
        <v>173</v>
      </c>
      <c r="D125" s="1" t="s">
        <v>462</v>
      </c>
      <c r="E125" s="1" t="s">
        <v>557</v>
      </c>
      <c r="F125" s="1" t="s">
        <v>217</v>
      </c>
      <c r="G125" s="1"/>
      <c r="H125" s="1"/>
      <c r="I125" s="1" t="s">
        <v>837</v>
      </c>
      <c r="J125" s="5">
        <v>148000</v>
      </c>
    </row>
    <row r="126" spans="1:10" x14ac:dyDescent="0.25">
      <c r="A126" s="2" t="str">
        <f>HYPERLINK("https://my.zakupki.prom.ua/remote/dispatcher/state_purchase_view/27649233", "UA-2021-06-22-002932-c")</f>
        <v>UA-2021-06-22-002932-c</v>
      </c>
      <c r="B126" s="1" t="s">
        <v>387</v>
      </c>
      <c r="C126" s="1" t="s">
        <v>388</v>
      </c>
      <c r="D126" s="1" t="s">
        <v>462</v>
      </c>
      <c r="E126" s="1" t="s">
        <v>560</v>
      </c>
      <c r="F126" s="1" t="s">
        <v>67</v>
      </c>
      <c r="G126" s="1"/>
      <c r="H126" s="1"/>
      <c r="I126" s="1" t="s">
        <v>793</v>
      </c>
      <c r="J126" s="5">
        <v>2860</v>
      </c>
    </row>
    <row r="127" spans="1:10" x14ac:dyDescent="0.25">
      <c r="A127" s="2" t="str">
        <f>HYPERLINK("https://my.zakupki.prom.ua/remote/dispatcher/state_purchase_view/27630807", "UA-2021-06-18-011486-c")</f>
        <v>UA-2021-06-18-011486-c</v>
      </c>
      <c r="B127" s="1" t="s">
        <v>296</v>
      </c>
      <c r="C127" s="1" t="s">
        <v>298</v>
      </c>
      <c r="D127" s="1" t="s">
        <v>454</v>
      </c>
      <c r="E127" s="1" t="s">
        <v>543</v>
      </c>
      <c r="F127" s="1" t="s">
        <v>249</v>
      </c>
      <c r="G127" s="4">
        <v>44395</v>
      </c>
      <c r="H127" s="4">
        <v>44405</v>
      </c>
      <c r="I127" s="1" t="s">
        <v>872</v>
      </c>
      <c r="J127" s="5">
        <v>340772</v>
      </c>
    </row>
    <row r="128" spans="1:10" x14ac:dyDescent="0.25">
      <c r="A128" s="2" t="str">
        <f>HYPERLINK("https://my.zakupki.prom.ua/remote/dispatcher/state_purchase_view/27601360", "UA-2021-06-18-001060-c")</f>
        <v>UA-2021-06-18-001060-c</v>
      </c>
      <c r="B128" s="1" t="s">
        <v>409</v>
      </c>
      <c r="C128" s="1" t="s">
        <v>418</v>
      </c>
      <c r="D128" s="1" t="s">
        <v>462</v>
      </c>
      <c r="E128" s="1" t="s">
        <v>466</v>
      </c>
      <c r="F128" s="1" t="s">
        <v>43</v>
      </c>
      <c r="G128" s="1"/>
      <c r="H128" s="1"/>
      <c r="I128" s="1" t="s">
        <v>779</v>
      </c>
      <c r="J128" s="5">
        <v>460</v>
      </c>
    </row>
    <row r="129" spans="1:10" x14ac:dyDescent="0.25">
      <c r="A129" s="2" t="str">
        <f>HYPERLINK("https://my.zakupki.prom.ua/remote/dispatcher/state_purchase_view/27599489", "UA-2021-06-18-000373-c")</f>
        <v>UA-2021-06-18-000373-c</v>
      </c>
      <c r="B129" s="1" t="s">
        <v>409</v>
      </c>
      <c r="C129" s="1" t="s">
        <v>418</v>
      </c>
      <c r="D129" s="1" t="s">
        <v>462</v>
      </c>
      <c r="E129" s="1" t="s">
        <v>466</v>
      </c>
      <c r="F129" s="1" t="s">
        <v>43</v>
      </c>
      <c r="G129" s="1"/>
      <c r="H129" s="1"/>
      <c r="I129" s="1" t="s">
        <v>786</v>
      </c>
      <c r="J129" s="5">
        <v>460</v>
      </c>
    </row>
    <row r="130" spans="1:10" x14ac:dyDescent="0.25">
      <c r="A130" s="2" t="str">
        <f>HYPERLINK("https://my.zakupki.prom.ua/remote/dispatcher/state_purchase_view/27498151", "UA-2021-06-15-010807-b")</f>
        <v>UA-2021-06-15-010807-b</v>
      </c>
      <c r="B130" s="1" t="s">
        <v>384</v>
      </c>
      <c r="C130" s="1" t="s">
        <v>383</v>
      </c>
      <c r="D130" s="1" t="s">
        <v>462</v>
      </c>
      <c r="E130" s="1" t="s">
        <v>439</v>
      </c>
      <c r="F130" s="1" t="s">
        <v>122</v>
      </c>
      <c r="G130" s="1"/>
      <c r="H130" s="1"/>
      <c r="I130" s="1" t="s">
        <v>809</v>
      </c>
      <c r="J130" s="5">
        <v>2694</v>
      </c>
    </row>
    <row r="131" spans="1:10" x14ac:dyDescent="0.25">
      <c r="A131" s="2" t="str">
        <f>HYPERLINK("https://my.zakupki.prom.ua/remote/dispatcher/state_purchase_view/27337522", "UA-2021-06-09-011832-b")</f>
        <v>UA-2021-06-09-011832-b</v>
      </c>
      <c r="B131" s="1" t="s">
        <v>113</v>
      </c>
      <c r="C131" s="1" t="s">
        <v>114</v>
      </c>
      <c r="D131" s="1" t="s">
        <v>458</v>
      </c>
      <c r="E131" s="1" t="s">
        <v>586</v>
      </c>
      <c r="F131" s="1" t="s">
        <v>94</v>
      </c>
      <c r="G131" s="4">
        <v>44380</v>
      </c>
      <c r="H131" s="4">
        <v>44392</v>
      </c>
      <c r="I131" s="1" t="s">
        <v>842</v>
      </c>
      <c r="J131" s="5">
        <v>95400</v>
      </c>
    </row>
    <row r="132" spans="1:10" x14ac:dyDescent="0.25">
      <c r="A132" s="2" t="str">
        <f>HYPERLINK("https://my.zakupki.prom.ua/remote/dispatcher/state_purchase_view/27243505", "UA-2021-06-07-009185-b")</f>
        <v>UA-2021-06-07-009185-b</v>
      </c>
      <c r="B132" s="1" t="s">
        <v>339</v>
      </c>
      <c r="C132" s="1" t="s">
        <v>341</v>
      </c>
      <c r="D132" s="1" t="s">
        <v>462</v>
      </c>
      <c r="E132" s="1" t="s">
        <v>576</v>
      </c>
      <c r="F132" s="1" t="s">
        <v>246</v>
      </c>
      <c r="G132" s="1"/>
      <c r="H132" s="1"/>
      <c r="I132" s="1" t="s">
        <v>832</v>
      </c>
      <c r="J132" s="5">
        <v>1200</v>
      </c>
    </row>
    <row r="133" spans="1:10" x14ac:dyDescent="0.25">
      <c r="A133" s="2" t="str">
        <f>HYPERLINK("https://my.zakupki.prom.ua/remote/dispatcher/state_purchase_view/27241096", "UA-2021-06-07-008476-b")</f>
        <v>UA-2021-06-07-008476-b</v>
      </c>
      <c r="B133" s="1" t="s">
        <v>338</v>
      </c>
      <c r="C133" s="1" t="s">
        <v>341</v>
      </c>
      <c r="D133" s="1" t="s">
        <v>462</v>
      </c>
      <c r="E133" s="1" t="s">
        <v>576</v>
      </c>
      <c r="F133" s="1" t="s">
        <v>246</v>
      </c>
      <c r="G133" s="1"/>
      <c r="H133" s="1"/>
      <c r="I133" s="1" t="s">
        <v>831</v>
      </c>
      <c r="J133" s="5">
        <v>1200</v>
      </c>
    </row>
    <row r="134" spans="1:10" x14ac:dyDescent="0.25">
      <c r="A134" s="2" t="str">
        <f>HYPERLINK("https://my.zakupki.prom.ua/remote/dispatcher/state_purchase_view/27230270", "UA-2021-06-07-005459-b")</f>
        <v>UA-2021-06-07-005459-b</v>
      </c>
      <c r="B134" s="1" t="s">
        <v>385</v>
      </c>
      <c r="C134" s="1" t="s">
        <v>386</v>
      </c>
      <c r="D134" s="1" t="s">
        <v>458</v>
      </c>
      <c r="E134" s="1" t="s">
        <v>592</v>
      </c>
      <c r="F134" s="1" t="s">
        <v>117</v>
      </c>
      <c r="G134" s="4">
        <v>44371</v>
      </c>
      <c r="H134" s="4">
        <v>44388</v>
      </c>
      <c r="I134" s="1" t="s">
        <v>835</v>
      </c>
      <c r="J134" s="5">
        <v>4500</v>
      </c>
    </row>
    <row r="135" spans="1:10" x14ac:dyDescent="0.25">
      <c r="A135" s="2" t="str">
        <f>HYPERLINK("https://my.zakupki.prom.ua/remote/dispatcher/state_purchase_view/27215354", "UA-2021-06-07-001604-b")</f>
        <v>UA-2021-06-07-001604-b</v>
      </c>
      <c r="B135" s="1" t="s">
        <v>319</v>
      </c>
      <c r="C135" s="1" t="s">
        <v>317</v>
      </c>
      <c r="D135" s="1" t="s">
        <v>462</v>
      </c>
      <c r="E135" s="1" t="s">
        <v>468</v>
      </c>
      <c r="F135" s="1" t="s">
        <v>42</v>
      </c>
      <c r="G135" s="1"/>
      <c r="H135" s="1"/>
      <c r="I135" s="1" t="s">
        <v>839</v>
      </c>
      <c r="J135" s="5">
        <v>76</v>
      </c>
    </row>
    <row r="136" spans="1:10" x14ac:dyDescent="0.25">
      <c r="A136" s="2" t="str">
        <f>HYPERLINK("https://my.zakupki.prom.ua/remote/dispatcher/state_purchase_view/27071324", "UA-2021-06-01-010136-b")</f>
        <v>UA-2021-06-01-010136-b</v>
      </c>
      <c r="B136" s="1" t="s">
        <v>159</v>
      </c>
      <c r="C136" s="1" t="s">
        <v>158</v>
      </c>
      <c r="D136" s="1" t="s">
        <v>454</v>
      </c>
      <c r="E136" s="1" t="s">
        <v>604</v>
      </c>
      <c r="F136" s="1" t="s">
        <v>142</v>
      </c>
      <c r="G136" s="4">
        <v>44381</v>
      </c>
      <c r="H136" s="4">
        <v>44391</v>
      </c>
      <c r="I136" s="1" t="s">
        <v>843</v>
      </c>
      <c r="J136" s="5">
        <v>130470</v>
      </c>
    </row>
    <row r="137" spans="1:10" x14ac:dyDescent="0.25">
      <c r="A137" s="2" t="str">
        <f>HYPERLINK("https://my.zakupki.prom.ua/remote/dispatcher/state_purchase_view/26990055", "UA-2021-05-28-006690-b")</f>
        <v>UA-2021-05-28-006690-b</v>
      </c>
      <c r="B137" s="1" t="s">
        <v>356</v>
      </c>
      <c r="C137" s="1" t="s">
        <v>367</v>
      </c>
      <c r="D137" s="1" t="s">
        <v>462</v>
      </c>
      <c r="E137" s="1" t="s">
        <v>569</v>
      </c>
      <c r="F137" s="1" t="s">
        <v>189</v>
      </c>
      <c r="G137" s="1"/>
      <c r="H137" s="1"/>
      <c r="I137" s="1" t="s">
        <v>819</v>
      </c>
      <c r="J137" s="5">
        <v>170404.96</v>
      </c>
    </row>
    <row r="138" spans="1:10" x14ac:dyDescent="0.25">
      <c r="A138" s="2" t="str">
        <f>HYPERLINK("https://my.zakupki.prom.ua/remote/dispatcher/state_purchase_view/26988184", "UA-2021-05-28-006020-b")</f>
        <v>UA-2021-05-28-006020-b</v>
      </c>
      <c r="B138" s="1" t="s">
        <v>116</v>
      </c>
      <c r="C138" s="1" t="s">
        <v>115</v>
      </c>
      <c r="D138" s="1" t="s">
        <v>458</v>
      </c>
      <c r="E138" s="1" t="s">
        <v>539</v>
      </c>
      <c r="F138" s="1" t="s">
        <v>260</v>
      </c>
      <c r="G138" s="4">
        <v>44371</v>
      </c>
      <c r="H138" s="4">
        <v>44380</v>
      </c>
      <c r="I138" s="1" t="s">
        <v>840</v>
      </c>
      <c r="J138" s="5">
        <v>35000</v>
      </c>
    </row>
    <row r="139" spans="1:10" x14ac:dyDescent="0.25">
      <c r="A139" s="2" t="str">
        <f>HYPERLINK("https://my.zakupki.prom.ua/remote/dispatcher/state_purchase_view/26970022", "UA-2021-05-27-014423-b")</f>
        <v>UA-2021-05-27-014423-b</v>
      </c>
      <c r="B139" s="1" t="s">
        <v>199</v>
      </c>
      <c r="C139" s="1" t="s">
        <v>200</v>
      </c>
      <c r="D139" s="1" t="s">
        <v>526</v>
      </c>
      <c r="E139" s="1" t="s">
        <v>590</v>
      </c>
      <c r="F139" s="1" t="s">
        <v>107</v>
      </c>
      <c r="G139" s="4">
        <v>44357</v>
      </c>
      <c r="H139" s="4">
        <v>44376</v>
      </c>
      <c r="I139" s="1" t="s">
        <v>836</v>
      </c>
      <c r="J139" s="5">
        <v>14000</v>
      </c>
    </row>
    <row r="140" spans="1:10" x14ac:dyDescent="0.25">
      <c r="A140" s="2" t="str">
        <f>HYPERLINK("https://my.zakupki.prom.ua/remote/dispatcher/state_purchase_view/26967484", "UA-2021-05-27-013528-b")</f>
        <v>UA-2021-05-27-013528-b</v>
      </c>
      <c r="B140" s="1" t="s">
        <v>411</v>
      </c>
      <c r="C140" s="1" t="s">
        <v>418</v>
      </c>
      <c r="D140" s="1" t="s">
        <v>462</v>
      </c>
      <c r="E140" s="1" t="s">
        <v>466</v>
      </c>
      <c r="F140" s="1" t="s">
        <v>43</v>
      </c>
      <c r="G140" s="1"/>
      <c r="H140" s="1"/>
      <c r="I140" s="1" t="s">
        <v>784</v>
      </c>
      <c r="J140" s="5">
        <v>460</v>
      </c>
    </row>
    <row r="141" spans="1:10" x14ac:dyDescent="0.25">
      <c r="A141" s="2" t="str">
        <f>HYPERLINK("https://my.zakupki.prom.ua/remote/dispatcher/state_purchase_view/26966630", "UA-2021-05-27-013235-b")</f>
        <v>UA-2021-05-27-013235-b</v>
      </c>
      <c r="B141" s="1" t="s">
        <v>410</v>
      </c>
      <c r="C141" s="1" t="s">
        <v>418</v>
      </c>
      <c r="D141" s="1" t="s">
        <v>462</v>
      </c>
      <c r="E141" s="1" t="s">
        <v>466</v>
      </c>
      <c r="F141" s="1" t="s">
        <v>43</v>
      </c>
      <c r="G141" s="1"/>
      <c r="H141" s="1"/>
      <c r="I141" s="1" t="s">
        <v>782</v>
      </c>
      <c r="J141" s="5">
        <v>510</v>
      </c>
    </row>
    <row r="142" spans="1:10" x14ac:dyDescent="0.25">
      <c r="A142" s="2" t="str">
        <f>HYPERLINK("https://my.zakupki.prom.ua/remote/dispatcher/state_purchase_view/26965038", "UA-2021-05-27-012649-b")</f>
        <v>UA-2021-05-27-012649-b</v>
      </c>
      <c r="B142" s="1" t="s">
        <v>410</v>
      </c>
      <c r="C142" s="1" t="s">
        <v>418</v>
      </c>
      <c r="D142" s="1" t="s">
        <v>462</v>
      </c>
      <c r="E142" s="1" t="s">
        <v>466</v>
      </c>
      <c r="F142" s="1" t="s">
        <v>43</v>
      </c>
      <c r="G142" s="1"/>
      <c r="H142" s="1"/>
      <c r="I142" s="1" t="s">
        <v>788</v>
      </c>
      <c r="J142" s="5">
        <v>510</v>
      </c>
    </row>
    <row r="143" spans="1:10" x14ac:dyDescent="0.25">
      <c r="A143" s="2" t="str">
        <f>HYPERLINK("https://my.zakupki.prom.ua/remote/dispatcher/state_purchase_view/26884036", "UA-2021-05-25-015031-b")</f>
        <v>UA-2021-05-25-015031-b</v>
      </c>
      <c r="B143" s="1" t="s">
        <v>330</v>
      </c>
      <c r="C143" s="1" t="s">
        <v>331</v>
      </c>
      <c r="D143" s="1" t="s">
        <v>458</v>
      </c>
      <c r="E143" s="1" t="s">
        <v>592</v>
      </c>
      <c r="F143" s="1" t="s">
        <v>117</v>
      </c>
      <c r="G143" s="4">
        <v>44358</v>
      </c>
      <c r="H143" s="4">
        <v>44377</v>
      </c>
      <c r="I143" s="1" t="s">
        <v>839</v>
      </c>
      <c r="J143" s="5">
        <v>5000</v>
      </c>
    </row>
    <row r="144" spans="1:10" x14ac:dyDescent="0.25">
      <c r="A144" s="2" t="str">
        <f>HYPERLINK("https://my.zakupki.prom.ua/remote/dispatcher/state_purchase_view/26808211", "UA-2021-05-24-004746-b")</f>
        <v>UA-2021-05-24-004746-b</v>
      </c>
      <c r="B144" s="1" t="s">
        <v>419</v>
      </c>
      <c r="C144" s="1" t="s">
        <v>418</v>
      </c>
      <c r="D144" s="1" t="s">
        <v>462</v>
      </c>
      <c r="E144" s="1" t="s">
        <v>466</v>
      </c>
      <c r="F144" s="1" t="s">
        <v>43</v>
      </c>
      <c r="G144" s="1"/>
      <c r="H144" s="1"/>
      <c r="I144" s="1" t="s">
        <v>791</v>
      </c>
      <c r="J144" s="5">
        <v>510</v>
      </c>
    </row>
    <row r="145" spans="1:10" x14ac:dyDescent="0.25">
      <c r="A145" s="2" t="str">
        <f>HYPERLINK("https://my.zakupki.prom.ua/remote/dispatcher/state_purchase_view/26806063", "UA-2021-05-24-004040-b")</f>
        <v>UA-2021-05-24-004040-b</v>
      </c>
      <c r="B145" s="1" t="s">
        <v>408</v>
      </c>
      <c r="C145" s="1" t="s">
        <v>418</v>
      </c>
      <c r="D145" s="1" t="s">
        <v>462</v>
      </c>
      <c r="E145" s="1" t="s">
        <v>466</v>
      </c>
      <c r="F145" s="1" t="s">
        <v>43</v>
      </c>
      <c r="G145" s="1"/>
      <c r="H145" s="1"/>
      <c r="I145" s="1" t="s">
        <v>624</v>
      </c>
      <c r="J145" s="5">
        <v>510</v>
      </c>
    </row>
    <row r="146" spans="1:10" x14ac:dyDescent="0.25">
      <c r="A146" s="2" t="str">
        <f>HYPERLINK("https://my.zakupki.prom.ua/remote/dispatcher/state_purchase_view/26702213", "UA-2021-05-19-012649-b")</f>
        <v>UA-2021-05-19-012649-b</v>
      </c>
      <c r="B146" s="1" t="s">
        <v>292</v>
      </c>
      <c r="C146" s="1" t="s">
        <v>294</v>
      </c>
      <c r="D146" s="1" t="s">
        <v>458</v>
      </c>
      <c r="E146" s="1" t="s">
        <v>596</v>
      </c>
      <c r="F146" s="1" t="s">
        <v>209</v>
      </c>
      <c r="G146" s="4">
        <v>44352</v>
      </c>
      <c r="H146" s="4">
        <v>44371</v>
      </c>
      <c r="I146" s="1" t="s">
        <v>833</v>
      </c>
      <c r="J146" s="5">
        <v>9640</v>
      </c>
    </row>
    <row r="147" spans="1:10" x14ac:dyDescent="0.25">
      <c r="A147" s="2" t="str">
        <f>HYPERLINK("https://my.zakupki.prom.ua/remote/dispatcher/state_purchase_view/26688573", "UA-2021-05-19-008718-b")</f>
        <v>UA-2021-05-19-008718-b</v>
      </c>
      <c r="B147" s="1" t="s">
        <v>457</v>
      </c>
      <c r="C147" s="1" t="s">
        <v>158</v>
      </c>
      <c r="D147" s="1" t="s">
        <v>497</v>
      </c>
      <c r="E147" s="1" t="s">
        <v>455</v>
      </c>
      <c r="F147" s="1" t="s">
        <v>142</v>
      </c>
      <c r="G147" s="4">
        <v>44346</v>
      </c>
      <c r="H147" s="4">
        <v>44371</v>
      </c>
      <c r="I147" s="1" t="s">
        <v>827</v>
      </c>
      <c r="J147" s="5">
        <v>15750</v>
      </c>
    </row>
    <row r="148" spans="1:10" x14ac:dyDescent="0.25">
      <c r="A148" s="2" t="str">
        <f>HYPERLINK("https://my.zakupki.prom.ua/remote/dispatcher/state_purchase_view/26666401", "UA-2021-05-19-002395-b")</f>
        <v>UA-2021-05-19-002395-b</v>
      </c>
      <c r="B148" s="1" t="s">
        <v>437</v>
      </c>
      <c r="C148" s="1" t="s">
        <v>186</v>
      </c>
      <c r="D148" s="1" t="s">
        <v>454</v>
      </c>
      <c r="E148" s="1" t="s">
        <v>606</v>
      </c>
      <c r="F148" s="1" t="s">
        <v>203</v>
      </c>
      <c r="G148" s="4">
        <v>44372</v>
      </c>
      <c r="H148" s="4">
        <v>44382</v>
      </c>
      <c r="I148" s="1" t="s">
        <v>838</v>
      </c>
      <c r="J148" s="5">
        <v>99993.31</v>
      </c>
    </row>
    <row r="149" spans="1:10" x14ac:dyDescent="0.25">
      <c r="A149" s="2" t="str">
        <f>HYPERLINK("https://my.zakupki.prom.ua/remote/dispatcher/state_purchase_view/26657857", "UA-2021-05-18-012951-b")</f>
        <v>UA-2021-05-18-012951-b</v>
      </c>
      <c r="B149" s="1" t="s">
        <v>414</v>
      </c>
      <c r="C149" s="1" t="s">
        <v>418</v>
      </c>
      <c r="D149" s="1" t="s">
        <v>462</v>
      </c>
      <c r="E149" s="1" t="s">
        <v>466</v>
      </c>
      <c r="F149" s="1" t="s">
        <v>43</v>
      </c>
      <c r="G149" s="1"/>
      <c r="H149" s="1"/>
      <c r="I149" s="1" t="s">
        <v>789</v>
      </c>
      <c r="J149" s="5">
        <v>510</v>
      </c>
    </row>
    <row r="150" spans="1:10" x14ac:dyDescent="0.25">
      <c r="A150" s="2" t="str">
        <f>HYPERLINK("https://my.zakupki.prom.ua/remote/dispatcher/state_purchase_view/26657770", "UA-2021-05-18-012933-b")</f>
        <v>UA-2021-05-18-012933-b</v>
      </c>
      <c r="B150" s="1" t="s">
        <v>414</v>
      </c>
      <c r="C150" s="1" t="s">
        <v>418</v>
      </c>
      <c r="D150" s="1" t="s">
        <v>462</v>
      </c>
      <c r="E150" s="1" t="s">
        <v>466</v>
      </c>
      <c r="F150" s="1" t="s">
        <v>43</v>
      </c>
      <c r="G150" s="1"/>
      <c r="H150" s="1"/>
      <c r="I150" s="1" t="s">
        <v>785</v>
      </c>
      <c r="J150" s="5">
        <v>510</v>
      </c>
    </row>
    <row r="151" spans="1:10" x14ac:dyDescent="0.25">
      <c r="A151" s="2" t="str">
        <f>HYPERLINK("https://my.zakupki.prom.ua/remote/dispatcher/state_purchase_view/26395957", "UA-2021-05-07-009082-b")</f>
        <v>UA-2021-05-07-009082-b</v>
      </c>
      <c r="B151" s="1" t="s">
        <v>415</v>
      </c>
      <c r="C151" s="1" t="s">
        <v>418</v>
      </c>
      <c r="D151" s="1" t="s">
        <v>462</v>
      </c>
      <c r="E151" s="1" t="s">
        <v>466</v>
      </c>
      <c r="F151" s="1" t="s">
        <v>43</v>
      </c>
      <c r="G151" s="1"/>
      <c r="H151" s="1"/>
      <c r="I151" s="1" t="s">
        <v>780</v>
      </c>
      <c r="J151" s="5">
        <v>460</v>
      </c>
    </row>
    <row r="152" spans="1:10" x14ac:dyDescent="0.25">
      <c r="A152" s="2" t="str">
        <f>HYPERLINK("https://my.zakupki.prom.ua/remote/dispatcher/state_purchase_view/26392564", "UA-2021-05-07-007842-b")</f>
        <v>UA-2021-05-07-007842-b</v>
      </c>
      <c r="B152" s="1" t="s">
        <v>302</v>
      </c>
      <c r="C152" s="1" t="s">
        <v>303</v>
      </c>
      <c r="D152" s="1" t="s">
        <v>454</v>
      </c>
      <c r="E152" s="1" t="s">
        <v>543</v>
      </c>
      <c r="F152" s="1" t="s">
        <v>249</v>
      </c>
      <c r="G152" s="4">
        <v>44360</v>
      </c>
      <c r="H152" s="4">
        <v>44370</v>
      </c>
      <c r="I152" s="1" t="s">
        <v>834</v>
      </c>
      <c r="J152" s="5">
        <v>208061</v>
      </c>
    </row>
    <row r="153" spans="1:10" x14ac:dyDescent="0.25">
      <c r="A153" s="2" t="str">
        <f>HYPERLINK("https://my.zakupki.prom.ua/remote/dispatcher/state_purchase_view/26353775", "UA-2021-05-06-007275-c")</f>
        <v>UA-2021-05-06-007275-c</v>
      </c>
      <c r="B153" s="1" t="s">
        <v>258</v>
      </c>
      <c r="C153" s="1" t="s">
        <v>257</v>
      </c>
      <c r="D153" s="1" t="s">
        <v>526</v>
      </c>
      <c r="E153" s="1" t="s">
        <v>536</v>
      </c>
      <c r="F153" s="1" t="s">
        <v>151</v>
      </c>
      <c r="G153" s="4">
        <v>44338</v>
      </c>
      <c r="H153" s="4">
        <v>44357</v>
      </c>
      <c r="I153" s="1" t="s">
        <v>829</v>
      </c>
      <c r="J153" s="5">
        <v>7779.84</v>
      </c>
    </row>
    <row r="154" spans="1:10" x14ac:dyDescent="0.25">
      <c r="A154" s="2" t="str">
        <f>HYPERLINK("https://my.zakupki.prom.ua/remote/dispatcher/state_purchase_view/26314630", "UA-2021-05-05-004260-c")</f>
        <v>UA-2021-05-05-004260-c</v>
      </c>
      <c r="B154" s="1" t="s">
        <v>234</v>
      </c>
      <c r="C154" s="1" t="s">
        <v>236</v>
      </c>
      <c r="D154" s="1" t="s">
        <v>526</v>
      </c>
      <c r="E154" s="1" t="s">
        <v>608</v>
      </c>
      <c r="F154" s="1" t="s">
        <v>121</v>
      </c>
      <c r="G154" s="4">
        <v>44338</v>
      </c>
      <c r="H154" s="4">
        <v>44357</v>
      </c>
      <c r="I154" s="1" t="s">
        <v>825</v>
      </c>
      <c r="J154" s="5">
        <v>99920</v>
      </c>
    </row>
    <row r="155" spans="1:10" x14ac:dyDescent="0.25">
      <c r="A155" s="2" t="str">
        <f>HYPERLINK("https://my.zakupki.prom.ua/remote/dispatcher/state_purchase_view/26222473", "UA-2021-04-28-004422-b")</f>
        <v>UA-2021-04-28-004422-b</v>
      </c>
      <c r="B155" s="1" t="s">
        <v>354</v>
      </c>
      <c r="C155" s="1" t="s">
        <v>367</v>
      </c>
      <c r="D155" s="1" t="s">
        <v>462</v>
      </c>
      <c r="E155" s="1" t="s">
        <v>445</v>
      </c>
      <c r="F155" s="1" t="s">
        <v>70</v>
      </c>
      <c r="G155" s="1"/>
      <c r="H155" s="1"/>
      <c r="I155" s="1" t="s">
        <v>885</v>
      </c>
      <c r="J155" s="5">
        <v>9549.42</v>
      </c>
    </row>
    <row r="156" spans="1:10" x14ac:dyDescent="0.25">
      <c r="A156" s="2" t="str">
        <f>HYPERLINK("https://my.zakupki.prom.ua/remote/dispatcher/state_purchase_view/26213466", "UA-2021-04-28-001997-b")</f>
        <v>UA-2021-04-28-001997-b</v>
      </c>
      <c r="B156" s="1" t="s">
        <v>421</v>
      </c>
      <c r="C156" s="1" t="s">
        <v>418</v>
      </c>
      <c r="D156" s="1" t="s">
        <v>462</v>
      </c>
      <c r="E156" s="1" t="s">
        <v>469</v>
      </c>
      <c r="F156" s="1" t="s">
        <v>40</v>
      </c>
      <c r="G156" s="1"/>
      <c r="H156" s="1"/>
      <c r="I156" s="1" t="s">
        <v>626</v>
      </c>
      <c r="J156" s="5">
        <v>11438.8</v>
      </c>
    </row>
    <row r="157" spans="1:10" x14ac:dyDescent="0.25">
      <c r="A157" s="2" t="str">
        <f>HYPERLINK("https://my.zakupki.prom.ua/remote/dispatcher/state_purchase_view/26130791", "UA-2021-04-26-001528-a")</f>
        <v>UA-2021-04-26-001528-a</v>
      </c>
      <c r="B157" s="1" t="s">
        <v>16</v>
      </c>
      <c r="C157" s="1" t="s">
        <v>367</v>
      </c>
      <c r="D157" s="1" t="s">
        <v>462</v>
      </c>
      <c r="E157" s="1" t="s">
        <v>558</v>
      </c>
      <c r="F157" s="1" t="s">
        <v>207</v>
      </c>
      <c r="G157" s="1"/>
      <c r="H157" s="1"/>
      <c r="I157" s="1" t="s">
        <v>815</v>
      </c>
      <c r="J157" s="5">
        <v>2000</v>
      </c>
    </row>
    <row r="158" spans="1:10" x14ac:dyDescent="0.25">
      <c r="A158" s="2" t="str">
        <f>HYPERLINK("https://my.zakupki.prom.ua/remote/dispatcher/state_purchase_view/26117785", "UA-2021-04-23-004780-c")</f>
        <v>UA-2021-04-23-004780-c</v>
      </c>
      <c r="B158" s="1" t="s">
        <v>255</v>
      </c>
      <c r="C158" s="1" t="s">
        <v>256</v>
      </c>
      <c r="D158" s="1" t="s">
        <v>462</v>
      </c>
      <c r="E158" s="1" t="s">
        <v>564</v>
      </c>
      <c r="F158" s="1" t="s">
        <v>151</v>
      </c>
      <c r="G158" s="1"/>
      <c r="H158" s="1"/>
      <c r="I158" s="1" t="s">
        <v>814</v>
      </c>
      <c r="J158" s="5">
        <v>1779.96</v>
      </c>
    </row>
    <row r="159" spans="1:10" x14ac:dyDescent="0.25">
      <c r="A159" s="2" t="str">
        <f>HYPERLINK("https://my.zakupki.prom.ua/remote/dispatcher/state_purchase_view/26116911", "UA-2021-04-23-004414-c")</f>
        <v>UA-2021-04-23-004414-c</v>
      </c>
      <c r="B159" s="1" t="s">
        <v>5</v>
      </c>
      <c r="C159" s="1" t="s">
        <v>214</v>
      </c>
      <c r="D159" s="1" t="s">
        <v>462</v>
      </c>
      <c r="E159" s="1" t="s">
        <v>564</v>
      </c>
      <c r="F159" s="1" t="s">
        <v>151</v>
      </c>
      <c r="G159" s="1"/>
      <c r="H159" s="1"/>
      <c r="I159" s="1" t="s">
        <v>813</v>
      </c>
      <c r="J159" s="5">
        <v>127.8</v>
      </c>
    </row>
    <row r="160" spans="1:10" x14ac:dyDescent="0.25">
      <c r="A160" s="2" t="str">
        <f>HYPERLINK("https://my.zakupki.prom.ua/remote/dispatcher/state_purchase_view/26115730", "UA-2021-04-23-004000-c")</f>
        <v>UA-2021-04-23-004000-c</v>
      </c>
      <c r="B160" s="1" t="s">
        <v>134</v>
      </c>
      <c r="C160" s="1" t="s">
        <v>135</v>
      </c>
      <c r="D160" s="1" t="s">
        <v>462</v>
      </c>
      <c r="E160" s="1" t="s">
        <v>564</v>
      </c>
      <c r="F160" s="1" t="s">
        <v>151</v>
      </c>
      <c r="G160" s="1"/>
      <c r="H160" s="1"/>
      <c r="I160" s="1" t="s">
        <v>811</v>
      </c>
      <c r="J160" s="5">
        <v>1466.5</v>
      </c>
    </row>
    <row r="161" spans="1:10" x14ac:dyDescent="0.25">
      <c r="A161" s="2" t="str">
        <f>HYPERLINK("https://my.zakupki.prom.ua/remote/dispatcher/state_purchase_view/26111172", "UA-2021-04-23-002463-c")</f>
        <v>UA-2021-04-23-002463-c</v>
      </c>
      <c r="B161" s="1" t="s">
        <v>224</v>
      </c>
      <c r="C161" s="1" t="s">
        <v>225</v>
      </c>
      <c r="D161" s="1" t="s">
        <v>462</v>
      </c>
      <c r="E161" s="1" t="s">
        <v>564</v>
      </c>
      <c r="F161" s="1" t="s">
        <v>151</v>
      </c>
      <c r="G161" s="1"/>
      <c r="H161" s="1"/>
      <c r="I161" s="1" t="s">
        <v>810</v>
      </c>
      <c r="J161" s="5">
        <v>2313.54</v>
      </c>
    </row>
    <row r="162" spans="1:10" x14ac:dyDescent="0.25">
      <c r="A162" s="2" t="str">
        <f>HYPERLINK("https://my.zakupki.prom.ua/remote/dispatcher/state_purchase_view/26109625", "UA-2021-04-23-006421-b")</f>
        <v>UA-2021-04-23-006421-b</v>
      </c>
      <c r="B162" s="1" t="s">
        <v>288</v>
      </c>
      <c r="C162" s="1" t="s">
        <v>289</v>
      </c>
      <c r="D162" s="1" t="s">
        <v>462</v>
      </c>
      <c r="E162" s="1" t="s">
        <v>564</v>
      </c>
      <c r="F162" s="1" t="s">
        <v>151</v>
      </c>
      <c r="G162" s="1"/>
      <c r="H162" s="1"/>
      <c r="I162" s="1" t="s">
        <v>808</v>
      </c>
      <c r="J162" s="5">
        <v>2765.4</v>
      </c>
    </row>
    <row r="163" spans="1:10" x14ac:dyDescent="0.25">
      <c r="A163" s="2" t="str">
        <f>HYPERLINK("https://my.zakupki.prom.ua/remote/dispatcher/state_purchase_view/26103843", "UA-2021-04-23-004839-b")</f>
        <v>UA-2021-04-23-004839-b</v>
      </c>
      <c r="B163" s="1" t="s">
        <v>91</v>
      </c>
      <c r="C163" s="1" t="s">
        <v>92</v>
      </c>
      <c r="D163" s="1" t="s">
        <v>462</v>
      </c>
      <c r="E163" s="1" t="s">
        <v>564</v>
      </c>
      <c r="F163" s="1" t="s">
        <v>151</v>
      </c>
      <c r="G163" s="1"/>
      <c r="H163" s="1"/>
      <c r="I163" s="1" t="s">
        <v>625</v>
      </c>
      <c r="J163" s="5">
        <v>2999.98</v>
      </c>
    </row>
    <row r="164" spans="1:10" x14ac:dyDescent="0.25">
      <c r="A164" s="2" t="str">
        <f>HYPERLINK("https://my.zakupki.prom.ua/remote/dispatcher/state_purchase_view/26101761", "UA-2021-04-23-004206-b")</f>
        <v>UA-2021-04-23-004206-b</v>
      </c>
      <c r="B164" s="1" t="s">
        <v>426</v>
      </c>
      <c r="C164" s="1" t="s">
        <v>428</v>
      </c>
      <c r="D164" s="1" t="s">
        <v>462</v>
      </c>
      <c r="E164" s="1" t="s">
        <v>563</v>
      </c>
      <c r="F164" s="1" t="s">
        <v>259</v>
      </c>
      <c r="G164" s="1"/>
      <c r="H164" s="1"/>
      <c r="I164" s="1" t="s">
        <v>883</v>
      </c>
      <c r="J164" s="5">
        <v>13671.83</v>
      </c>
    </row>
    <row r="165" spans="1:10" x14ac:dyDescent="0.25">
      <c r="A165" s="2" t="str">
        <f>HYPERLINK("https://my.zakupki.prom.ua/remote/dispatcher/state_purchase_view/26097871", "UA-2021-04-23-003135-b")</f>
        <v>UA-2021-04-23-003135-b</v>
      </c>
      <c r="B165" s="1" t="s">
        <v>255</v>
      </c>
      <c r="C165" s="1" t="s">
        <v>256</v>
      </c>
      <c r="D165" s="1" t="s">
        <v>462</v>
      </c>
      <c r="E165" s="1" t="s">
        <v>564</v>
      </c>
      <c r="F165" s="1" t="s">
        <v>151</v>
      </c>
      <c r="G165" s="1"/>
      <c r="H165" s="1"/>
      <c r="I165" s="1" t="s">
        <v>805</v>
      </c>
      <c r="J165" s="5">
        <v>2830.02</v>
      </c>
    </row>
    <row r="166" spans="1:10" x14ac:dyDescent="0.25">
      <c r="A166" s="2" t="str">
        <f>HYPERLINK("https://my.zakupki.prom.ua/remote/dispatcher/state_purchase_view/26095560", "UA-2021-04-23-002493-b")</f>
        <v>UA-2021-04-23-002493-b</v>
      </c>
      <c r="B166" s="1" t="s">
        <v>119</v>
      </c>
      <c r="C166" s="1" t="s">
        <v>120</v>
      </c>
      <c r="D166" s="1" t="s">
        <v>462</v>
      </c>
      <c r="E166" s="1" t="s">
        <v>564</v>
      </c>
      <c r="F166" s="1" t="s">
        <v>151</v>
      </c>
      <c r="G166" s="1"/>
      <c r="H166" s="1"/>
      <c r="I166" s="1" t="s">
        <v>804</v>
      </c>
      <c r="J166" s="5">
        <v>2919.3</v>
      </c>
    </row>
    <row r="167" spans="1:10" x14ac:dyDescent="0.25">
      <c r="A167" s="2" t="str">
        <f>HYPERLINK("https://my.zakupki.prom.ua/remote/dispatcher/state_purchase_view/26086726", "UA-2021-04-23-000510-a")</f>
        <v>UA-2021-04-23-000510-a</v>
      </c>
      <c r="B167" s="1" t="s">
        <v>11</v>
      </c>
      <c r="C167" s="1" t="s">
        <v>295</v>
      </c>
      <c r="D167" s="1" t="s">
        <v>462</v>
      </c>
      <c r="E167" s="1" t="s">
        <v>564</v>
      </c>
      <c r="F167" s="1" t="s">
        <v>151</v>
      </c>
      <c r="G167" s="1"/>
      <c r="H167" s="1"/>
      <c r="I167" s="1" t="s">
        <v>803</v>
      </c>
      <c r="J167" s="5">
        <v>1195.1400000000001</v>
      </c>
    </row>
    <row r="168" spans="1:10" x14ac:dyDescent="0.25">
      <c r="A168" s="2" t="str">
        <f>HYPERLINK("https://my.zakupki.prom.ua/remote/dispatcher/state_purchase_view/26080997", "UA-2021-04-22-011870-a")</f>
        <v>UA-2021-04-22-011870-a</v>
      </c>
      <c r="B168" s="1" t="s">
        <v>130</v>
      </c>
      <c r="C168" s="1" t="s">
        <v>131</v>
      </c>
      <c r="D168" s="1" t="s">
        <v>462</v>
      </c>
      <c r="E168" s="1" t="s">
        <v>564</v>
      </c>
      <c r="F168" s="1" t="s">
        <v>151</v>
      </c>
      <c r="G168" s="1"/>
      <c r="H168" s="1"/>
      <c r="I168" s="1" t="s">
        <v>802</v>
      </c>
      <c r="J168" s="5">
        <v>2808</v>
      </c>
    </row>
    <row r="169" spans="1:10" x14ac:dyDescent="0.25">
      <c r="A169" s="2" t="str">
        <f>HYPERLINK("https://my.zakupki.prom.ua/remote/dispatcher/state_purchase_view/26079988", "UA-2021-04-22-011573-a")</f>
        <v>UA-2021-04-22-011573-a</v>
      </c>
      <c r="B169" s="1" t="s">
        <v>9</v>
      </c>
      <c r="C169" s="1" t="s">
        <v>290</v>
      </c>
      <c r="D169" s="1" t="s">
        <v>462</v>
      </c>
      <c r="E169" s="1" t="s">
        <v>564</v>
      </c>
      <c r="F169" s="1" t="s">
        <v>151</v>
      </c>
      <c r="G169" s="1"/>
      <c r="H169" s="1"/>
      <c r="I169" s="1" t="s">
        <v>797</v>
      </c>
      <c r="J169" s="5">
        <v>2231.88</v>
      </c>
    </row>
    <row r="170" spans="1:10" x14ac:dyDescent="0.25">
      <c r="A170" s="2" t="str">
        <f>HYPERLINK("https://my.zakupki.prom.ua/remote/dispatcher/state_purchase_view/26077458", "UA-2021-04-22-010763-a")</f>
        <v>UA-2021-04-22-010763-a</v>
      </c>
      <c r="B170" s="1" t="s">
        <v>277</v>
      </c>
      <c r="C170" s="1" t="s">
        <v>278</v>
      </c>
      <c r="D170" s="1" t="s">
        <v>462</v>
      </c>
      <c r="E170" s="1" t="s">
        <v>564</v>
      </c>
      <c r="F170" s="1" t="s">
        <v>151</v>
      </c>
      <c r="G170" s="1"/>
      <c r="H170" s="1"/>
      <c r="I170" s="1" t="s">
        <v>795</v>
      </c>
      <c r="J170" s="5">
        <v>2931.72</v>
      </c>
    </row>
    <row r="171" spans="1:10" x14ac:dyDescent="0.25">
      <c r="A171" s="2" t="str">
        <f>HYPERLINK("https://my.zakupki.prom.ua/remote/dispatcher/state_purchase_view/26074849", "UA-2021-04-22-009758-a")</f>
        <v>UA-2021-04-22-009758-a</v>
      </c>
      <c r="B171" s="1" t="s">
        <v>340</v>
      </c>
      <c r="C171" s="1" t="s">
        <v>341</v>
      </c>
      <c r="D171" s="1" t="s">
        <v>462</v>
      </c>
      <c r="E171" s="1" t="s">
        <v>576</v>
      </c>
      <c r="F171" s="1" t="s">
        <v>246</v>
      </c>
      <c r="G171" s="1"/>
      <c r="H171" s="1"/>
      <c r="I171" s="1" t="s">
        <v>793</v>
      </c>
      <c r="J171" s="5">
        <v>1200</v>
      </c>
    </row>
    <row r="172" spans="1:10" x14ac:dyDescent="0.25">
      <c r="A172" s="2" t="str">
        <f>HYPERLINK("https://my.zakupki.prom.ua/remote/dispatcher/state_purchase_view/26073246", "UA-2021-04-22-009241-a")</f>
        <v>UA-2021-04-22-009241-a</v>
      </c>
      <c r="B172" s="1" t="s">
        <v>340</v>
      </c>
      <c r="C172" s="1" t="s">
        <v>341</v>
      </c>
      <c r="D172" s="1" t="s">
        <v>462</v>
      </c>
      <c r="E172" s="1" t="s">
        <v>576</v>
      </c>
      <c r="F172" s="1" t="s">
        <v>246</v>
      </c>
      <c r="G172" s="1"/>
      <c r="H172" s="1"/>
      <c r="I172" s="1" t="s">
        <v>783</v>
      </c>
      <c r="J172" s="5">
        <v>1200</v>
      </c>
    </row>
    <row r="173" spans="1:10" x14ac:dyDescent="0.25">
      <c r="A173" s="2" t="str">
        <f>HYPERLINK("https://my.zakupki.prom.ua/remote/dispatcher/state_purchase_view/25860727", "UA-2021-04-15-009207-b")</f>
        <v>UA-2021-04-15-009207-b</v>
      </c>
      <c r="B173" s="1" t="s">
        <v>435</v>
      </c>
      <c r="C173" s="1" t="s">
        <v>162</v>
      </c>
      <c r="D173" s="1" t="s">
        <v>454</v>
      </c>
      <c r="E173" s="1" t="s">
        <v>604</v>
      </c>
      <c r="F173" s="1" t="s">
        <v>142</v>
      </c>
      <c r="G173" s="4">
        <v>44334</v>
      </c>
      <c r="H173" s="4">
        <v>44344</v>
      </c>
      <c r="I173" s="1" t="s">
        <v>820</v>
      </c>
      <c r="J173" s="5">
        <v>534818.85</v>
      </c>
    </row>
    <row r="174" spans="1:10" x14ac:dyDescent="0.25">
      <c r="A174" s="2" t="str">
        <f>HYPERLINK("https://my.zakupki.prom.ua/remote/dispatcher/state_purchase_view/25854558", "UA-2021-04-15-007039-b")</f>
        <v>UA-2021-04-15-007039-b</v>
      </c>
      <c r="B174" s="1" t="s">
        <v>167</v>
      </c>
      <c r="C174" s="1" t="s">
        <v>168</v>
      </c>
      <c r="D174" s="1" t="s">
        <v>526</v>
      </c>
      <c r="E174" s="1" t="s">
        <v>610</v>
      </c>
      <c r="F174" s="1" t="s">
        <v>87</v>
      </c>
      <c r="G174" s="4">
        <v>44316</v>
      </c>
      <c r="H174" s="4">
        <v>44335</v>
      </c>
      <c r="I174" s="1" t="s">
        <v>716</v>
      </c>
      <c r="J174" s="5">
        <v>16550</v>
      </c>
    </row>
    <row r="175" spans="1:10" x14ac:dyDescent="0.25">
      <c r="A175" s="2" t="str">
        <f>HYPERLINK("https://my.zakupki.prom.ua/remote/dispatcher/state_purchase_view/25750441", "UA-2021-04-13-000381-c")</f>
        <v>UA-2021-04-13-000381-c</v>
      </c>
      <c r="B175" s="1" t="s">
        <v>7</v>
      </c>
      <c r="C175" s="1" t="s">
        <v>272</v>
      </c>
      <c r="D175" s="1" t="s">
        <v>462</v>
      </c>
      <c r="E175" s="1" t="s">
        <v>554</v>
      </c>
      <c r="F175" s="1" t="s">
        <v>90</v>
      </c>
      <c r="G175" s="1"/>
      <c r="H175" s="1"/>
      <c r="I175" s="1" t="s">
        <v>879</v>
      </c>
      <c r="J175" s="5">
        <v>2994.75</v>
      </c>
    </row>
    <row r="176" spans="1:10" x14ac:dyDescent="0.25">
      <c r="A176" s="2" t="str">
        <f>HYPERLINK("https://my.zakupki.prom.ua/remote/dispatcher/state_purchase_view/25691395", "UA-2021-04-09-004818-a")</f>
        <v>UA-2021-04-09-004818-a</v>
      </c>
      <c r="B176" s="1" t="s">
        <v>213</v>
      </c>
      <c r="C176" s="1" t="s">
        <v>212</v>
      </c>
      <c r="D176" s="1" t="s">
        <v>462</v>
      </c>
      <c r="E176" s="1" t="s">
        <v>617</v>
      </c>
      <c r="F176" s="1" t="s">
        <v>99</v>
      </c>
      <c r="G176" s="1"/>
      <c r="H176" s="1"/>
      <c r="I176" s="1" t="s">
        <v>766</v>
      </c>
      <c r="J176" s="5">
        <v>5000</v>
      </c>
    </row>
    <row r="177" spans="1:10" x14ac:dyDescent="0.25">
      <c r="A177" s="2" t="str">
        <f>HYPERLINK("https://my.zakupki.prom.ua/remote/dispatcher/state_purchase_view/25689458", "UA-2021-04-09-004154-a")</f>
        <v>UA-2021-04-09-004154-a</v>
      </c>
      <c r="B177" s="1" t="s">
        <v>10</v>
      </c>
      <c r="C177" s="1" t="s">
        <v>290</v>
      </c>
      <c r="D177" s="1" t="s">
        <v>462</v>
      </c>
      <c r="E177" s="1" t="s">
        <v>564</v>
      </c>
      <c r="F177" s="1" t="s">
        <v>151</v>
      </c>
      <c r="G177" s="1"/>
      <c r="H177" s="1"/>
      <c r="I177" s="1" t="s">
        <v>777</v>
      </c>
      <c r="J177" s="5">
        <v>2145</v>
      </c>
    </row>
    <row r="178" spans="1:10" x14ac:dyDescent="0.25">
      <c r="A178" s="2" t="str">
        <f>HYPERLINK("https://my.zakupki.prom.ua/remote/dispatcher/state_purchase_view/25633065", "UA-2021-04-08-001633-b")</f>
        <v>UA-2021-04-08-001633-b</v>
      </c>
      <c r="B178" s="1" t="s">
        <v>58</v>
      </c>
      <c r="C178" s="1" t="s">
        <v>57</v>
      </c>
      <c r="D178" s="1" t="s">
        <v>454</v>
      </c>
      <c r="E178" s="1" t="s">
        <v>553</v>
      </c>
      <c r="F178" s="1" t="s">
        <v>132</v>
      </c>
      <c r="G178" s="4">
        <v>44327</v>
      </c>
      <c r="H178" s="4">
        <v>44337</v>
      </c>
      <c r="I178" s="1" t="s">
        <v>817</v>
      </c>
      <c r="J178" s="5">
        <v>20437.439999999999</v>
      </c>
    </row>
    <row r="179" spans="1:10" x14ac:dyDescent="0.25">
      <c r="A179" s="2" t="str">
        <f>HYPERLINK("https://my.zakupki.prom.ua/remote/dispatcher/state_purchase_view/25492348", "UA-2021-04-02-005132-b")</f>
        <v>UA-2021-04-02-005132-b</v>
      </c>
      <c r="B179" s="1" t="s">
        <v>417</v>
      </c>
      <c r="C179" s="1" t="s">
        <v>418</v>
      </c>
      <c r="D179" s="1" t="s">
        <v>462</v>
      </c>
      <c r="E179" s="1" t="s">
        <v>484</v>
      </c>
      <c r="F179" s="1" t="s">
        <v>50</v>
      </c>
      <c r="G179" s="1"/>
      <c r="H179" s="1"/>
      <c r="I179" s="1" t="s">
        <v>726</v>
      </c>
      <c r="J179" s="5">
        <v>432</v>
      </c>
    </row>
    <row r="180" spans="1:10" x14ac:dyDescent="0.25">
      <c r="A180" s="2" t="str">
        <f>HYPERLINK("https://my.zakupki.prom.ua/remote/dispatcher/state_purchase_view/25421979", "UA-2021-03-31-005445-a")</f>
        <v>UA-2021-03-31-005445-a</v>
      </c>
      <c r="B180" s="1" t="s">
        <v>323</v>
      </c>
      <c r="C180" s="1" t="s">
        <v>325</v>
      </c>
      <c r="D180" s="1" t="s">
        <v>462</v>
      </c>
      <c r="E180" s="1" t="s">
        <v>444</v>
      </c>
      <c r="F180" s="1" t="s">
        <v>86</v>
      </c>
      <c r="G180" s="1"/>
      <c r="H180" s="1"/>
      <c r="I180" s="1" t="s">
        <v>798</v>
      </c>
      <c r="J180" s="5">
        <v>5492.6</v>
      </c>
    </row>
    <row r="181" spans="1:10" x14ac:dyDescent="0.25">
      <c r="A181" s="2" t="str">
        <f>HYPERLINK("https://my.zakupki.prom.ua/remote/dispatcher/state_purchase_view/25377662", "UA-2021-03-30-004065-c")</f>
        <v>UA-2021-03-30-004065-c</v>
      </c>
      <c r="B181" s="1" t="s">
        <v>322</v>
      </c>
      <c r="C181" s="1" t="s">
        <v>325</v>
      </c>
      <c r="D181" s="1" t="s">
        <v>462</v>
      </c>
      <c r="E181" s="1" t="s">
        <v>444</v>
      </c>
      <c r="F181" s="1" t="s">
        <v>86</v>
      </c>
      <c r="G181" s="1"/>
      <c r="H181" s="1"/>
      <c r="I181" s="1" t="s">
        <v>799</v>
      </c>
      <c r="J181" s="5">
        <v>5492.53</v>
      </c>
    </row>
    <row r="182" spans="1:10" x14ac:dyDescent="0.25">
      <c r="A182" s="2" t="str">
        <f>HYPERLINK("https://my.zakupki.prom.ua/remote/dispatcher/state_purchase_view/25373775", "UA-2021-03-30-002716-c")</f>
        <v>UA-2021-03-30-002716-c</v>
      </c>
      <c r="B182" s="1" t="s">
        <v>300</v>
      </c>
      <c r="C182" s="1" t="s">
        <v>301</v>
      </c>
      <c r="D182" s="1" t="s">
        <v>462</v>
      </c>
      <c r="E182" s="1" t="s">
        <v>444</v>
      </c>
      <c r="F182" s="1" t="s">
        <v>86</v>
      </c>
      <c r="G182" s="1"/>
      <c r="H182" s="1"/>
      <c r="I182" s="1" t="s">
        <v>629</v>
      </c>
      <c r="J182" s="5">
        <v>18400.8</v>
      </c>
    </row>
    <row r="183" spans="1:10" x14ac:dyDescent="0.25">
      <c r="A183" s="2" t="str">
        <f>HYPERLINK("https://my.zakupki.prom.ua/remote/dispatcher/state_purchase_view/25262564", "UA-2021-03-26-001964-b")</f>
        <v>UA-2021-03-26-001964-b</v>
      </c>
      <c r="B183" s="1" t="s">
        <v>171</v>
      </c>
      <c r="C183" s="1" t="s">
        <v>173</v>
      </c>
      <c r="D183" s="1" t="s">
        <v>462</v>
      </c>
      <c r="E183" s="1" t="s">
        <v>617</v>
      </c>
      <c r="F183" s="1" t="s">
        <v>99</v>
      </c>
      <c r="G183" s="1"/>
      <c r="H183" s="1"/>
      <c r="I183" s="1" t="s">
        <v>760</v>
      </c>
      <c r="J183" s="5">
        <v>20472</v>
      </c>
    </row>
    <row r="184" spans="1:10" x14ac:dyDescent="0.25">
      <c r="A184" s="2" t="str">
        <f>HYPERLINK("https://my.zakupki.prom.ua/remote/dispatcher/state_purchase_view/25226898", "UA-2021-03-25-003832-c")</f>
        <v>UA-2021-03-25-003832-c</v>
      </c>
      <c r="B184" s="1" t="s">
        <v>318</v>
      </c>
      <c r="C184" s="1" t="s">
        <v>317</v>
      </c>
      <c r="D184" s="1" t="s">
        <v>462</v>
      </c>
      <c r="E184" s="1" t="s">
        <v>525</v>
      </c>
      <c r="F184" s="1" t="s">
        <v>104</v>
      </c>
      <c r="G184" s="1"/>
      <c r="H184" s="1"/>
      <c r="I184" s="1" t="s">
        <v>765</v>
      </c>
      <c r="J184" s="5">
        <v>360</v>
      </c>
    </row>
    <row r="185" spans="1:10" x14ac:dyDescent="0.25">
      <c r="A185" s="2" t="str">
        <f>HYPERLINK("https://my.zakupki.prom.ua/remote/dispatcher/state_purchase_view/25207291", "UA-2021-03-24-006334-b")</f>
        <v>UA-2021-03-24-006334-b</v>
      </c>
      <c r="B185" s="1" t="s">
        <v>391</v>
      </c>
      <c r="C185" s="1" t="s">
        <v>390</v>
      </c>
      <c r="D185" s="1" t="s">
        <v>462</v>
      </c>
      <c r="E185" s="1" t="s">
        <v>465</v>
      </c>
      <c r="F185" s="1" t="s">
        <v>78</v>
      </c>
      <c r="G185" s="1"/>
      <c r="H185" s="1"/>
      <c r="I185" s="1" t="s">
        <v>893</v>
      </c>
      <c r="J185" s="5">
        <v>6885</v>
      </c>
    </row>
    <row r="186" spans="1:10" x14ac:dyDescent="0.25">
      <c r="A186" s="2" t="str">
        <f>HYPERLINK("https://my.zakupki.prom.ua/remote/dispatcher/state_purchase_view/25194791", "UA-2021-03-24-001993-a")</f>
        <v>UA-2021-03-24-001993-a</v>
      </c>
      <c r="B186" s="1" t="s">
        <v>178</v>
      </c>
      <c r="C186" s="1" t="s">
        <v>175</v>
      </c>
      <c r="D186" s="1" t="s">
        <v>497</v>
      </c>
      <c r="E186" s="1" t="s">
        <v>573</v>
      </c>
      <c r="F186" s="1" t="s">
        <v>266</v>
      </c>
      <c r="G186" s="4">
        <v>44290</v>
      </c>
      <c r="H186" s="4">
        <v>44315</v>
      </c>
      <c r="I186" s="1" t="s">
        <v>776</v>
      </c>
      <c r="J186" s="5">
        <v>5030.21</v>
      </c>
    </row>
    <row r="187" spans="1:10" x14ac:dyDescent="0.25">
      <c r="A187" s="2" t="str">
        <f>HYPERLINK("https://my.zakupki.prom.ua/remote/dispatcher/state_purchase_view/25179053", "UA-2021-03-23-009880-c")</f>
        <v>UA-2021-03-23-009880-c</v>
      </c>
      <c r="B187" s="1" t="s">
        <v>4</v>
      </c>
      <c r="C187" s="1" t="s">
        <v>162</v>
      </c>
      <c r="D187" s="1" t="s">
        <v>462</v>
      </c>
      <c r="E187" s="1" t="s">
        <v>617</v>
      </c>
      <c r="F187" s="1" t="s">
        <v>99</v>
      </c>
      <c r="G187" s="1"/>
      <c r="H187" s="1"/>
      <c r="I187" s="1" t="s">
        <v>756</v>
      </c>
      <c r="J187" s="5">
        <v>222782.5</v>
      </c>
    </row>
    <row r="188" spans="1:10" x14ac:dyDescent="0.25">
      <c r="A188" s="2" t="str">
        <f>HYPERLINK("https://my.zakupki.prom.ua/remote/dispatcher/state_purchase_view/25175710", "UA-2021-03-23-008259-c")</f>
        <v>UA-2021-03-23-008259-c</v>
      </c>
      <c r="B188" s="1" t="s">
        <v>170</v>
      </c>
      <c r="C188" s="1" t="s">
        <v>173</v>
      </c>
      <c r="D188" s="1" t="s">
        <v>462</v>
      </c>
      <c r="E188" s="1" t="s">
        <v>617</v>
      </c>
      <c r="F188" s="1" t="s">
        <v>99</v>
      </c>
      <c r="G188" s="1"/>
      <c r="H188" s="1"/>
      <c r="I188" s="1" t="s">
        <v>757</v>
      </c>
      <c r="J188" s="5">
        <v>153670</v>
      </c>
    </row>
    <row r="189" spans="1:10" x14ac:dyDescent="0.25">
      <c r="A189" s="2" t="str">
        <f>HYPERLINK("https://my.zakupki.prom.ua/remote/dispatcher/state_purchase_view/25156228", "UA-2021-03-23-002971-a")</f>
        <v>UA-2021-03-23-002971-a</v>
      </c>
      <c r="B189" s="1" t="s">
        <v>238</v>
      </c>
      <c r="C189" s="1" t="s">
        <v>239</v>
      </c>
      <c r="D189" s="1" t="s">
        <v>526</v>
      </c>
      <c r="E189" s="1" t="s">
        <v>530</v>
      </c>
      <c r="F189" s="1" t="s">
        <v>230</v>
      </c>
      <c r="G189" s="4">
        <v>44295</v>
      </c>
      <c r="H189" s="4">
        <v>44314</v>
      </c>
      <c r="I189" s="1" t="s">
        <v>781</v>
      </c>
      <c r="J189" s="5">
        <v>45828</v>
      </c>
    </row>
    <row r="190" spans="1:10" x14ac:dyDescent="0.25">
      <c r="A190" s="2" t="str">
        <f>HYPERLINK("https://my.zakupki.prom.ua/remote/dispatcher/state_purchase_view/25122296", "UA-2021-03-22-005681-c")</f>
        <v>UA-2021-03-22-005681-c</v>
      </c>
      <c r="B190" s="1" t="s">
        <v>54</v>
      </c>
      <c r="C190" s="1" t="s">
        <v>53</v>
      </c>
      <c r="D190" s="1" t="s">
        <v>526</v>
      </c>
      <c r="E190" s="1" t="s">
        <v>551</v>
      </c>
      <c r="F190" s="1" t="s">
        <v>232</v>
      </c>
      <c r="G190" s="4">
        <v>44289</v>
      </c>
      <c r="H190" s="4">
        <v>44308</v>
      </c>
      <c r="I190" s="1" t="s">
        <v>778</v>
      </c>
      <c r="J190" s="5">
        <v>34809</v>
      </c>
    </row>
    <row r="191" spans="1:10" x14ac:dyDescent="0.25">
      <c r="A191" s="2" t="str">
        <f>HYPERLINK("https://my.zakupki.prom.ua/remote/dispatcher/state_purchase_view/25069833", "UA-2021-03-19-003227-b")</f>
        <v>UA-2021-03-19-003227-b</v>
      </c>
      <c r="B191" s="1" t="s">
        <v>172</v>
      </c>
      <c r="C191" s="1" t="s">
        <v>173</v>
      </c>
      <c r="D191" s="1" t="s">
        <v>454</v>
      </c>
      <c r="E191" s="1" t="s">
        <v>618</v>
      </c>
      <c r="F191" s="1" t="s">
        <v>59</v>
      </c>
      <c r="G191" s="4">
        <v>44304</v>
      </c>
      <c r="H191" s="4">
        <v>44314</v>
      </c>
      <c r="I191" s="1" t="s">
        <v>806</v>
      </c>
      <c r="J191" s="5">
        <v>58331.25</v>
      </c>
    </row>
    <row r="192" spans="1:10" x14ac:dyDescent="0.25">
      <c r="A192" s="2" t="str">
        <f>HYPERLINK("https://my.zakupki.prom.ua/remote/dispatcher/state_purchase_view/24708423", "UA-2021-03-09-008998-c")</f>
        <v>UA-2021-03-09-008998-c</v>
      </c>
      <c r="B192" s="1" t="s">
        <v>24</v>
      </c>
      <c r="C192" s="1" t="s">
        <v>397</v>
      </c>
      <c r="D192" s="1" t="s">
        <v>462</v>
      </c>
      <c r="E192" s="1" t="s">
        <v>491</v>
      </c>
      <c r="F192" s="1" t="s">
        <v>155</v>
      </c>
      <c r="G192" s="1"/>
      <c r="H192" s="1"/>
      <c r="I192" s="1" t="s">
        <v>742</v>
      </c>
      <c r="J192" s="5">
        <v>1600</v>
      </c>
    </row>
    <row r="193" spans="1:10" x14ac:dyDescent="0.25">
      <c r="A193" s="2" t="str">
        <f>HYPERLINK("https://my.zakupki.prom.ua/remote/dispatcher/state_purchase_view/24701058", "UA-2021-03-09-006532-c")</f>
        <v>UA-2021-03-09-006532-c</v>
      </c>
      <c r="B193" s="1" t="s">
        <v>23</v>
      </c>
      <c r="C193" s="1" t="s">
        <v>397</v>
      </c>
      <c r="D193" s="1" t="s">
        <v>462</v>
      </c>
      <c r="E193" s="1" t="s">
        <v>493</v>
      </c>
      <c r="F193" s="1" t="s">
        <v>204</v>
      </c>
      <c r="G193" s="1"/>
      <c r="H193" s="1"/>
      <c r="I193" s="1" t="s">
        <v>740</v>
      </c>
      <c r="J193" s="5">
        <v>2400</v>
      </c>
    </row>
    <row r="194" spans="1:10" x14ac:dyDescent="0.25">
      <c r="A194" s="2" t="str">
        <f>HYPERLINK("https://my.zakupki.prom.ua/remote/dispatcher/state_purchase_view/24697151", "UA-2021-03-09-005166-c")</f>
        <v>UA-2021-03-09-005166-c</v>
      </c>
      <c r="B194" s="1" t="s">
        <v>21</v>
      </c>
      <c r="C194" s="1" t="s">
        <v>383</v>
      </c>
      <c r="D194" s="1" t="s">
        <v>462</v>
      </c>
      <c r="E194" s="1" t="s">
        <v>445</v>
      </c>
      <c r="F194" s="1" t="s">
        <v>70</v>
      </c>
      <c r="G194" s="1"/>
      <c r="H194" s="1"/>
      <c r="I194" s="1" t="s">
        <v>746</v>
      </c>
      <c r="J194" s="5">
        <v>726.43</v>
      </c>
    </row>
    <row r="195" spans="1:10" x14ac:dyDescent="0.25">
      <c r="A195" s="2" t="str">
        <f>HYPERLINK("https://my.zakupki.prom.ua/remote/dispatcher/state_purchase_view/24475858", "UA-2021-03-01-005212-a")</f>
        <v>UA-2021-03-01-005212-a</v>
      </c>
      <c r="B195" s="1" t="s">
        <v>279</v>
      </c>
      <c r="C195" s="1" t="s">
        <v>280</v>
      </c>
      <c r="D195" s="1" t="s">
        <v>526</v>
      </c>
      <c r="E195" s="1" t="s">
        <v>464</v>
      </c>
      <c r="F195" s="1" t="s">
        <v>98</v>
      </c>
      <c r="G195" s="4">
        <v>44274</v>
      </c>
      <c r="H195" s="4">
        <v>44293</v>
      </c>
      <c r="I195" s="1" t="s">
        <v>774</v>
      </c>
      <c r="J195" s="5">
        <v>5880</v>
      </c>
    </row>
    <row r="196" spans="1:10" x14ac:dyDescent="0.25">
      <c r="A196" s="2" t="str">
        <f>HYPERLINK("https://my.zakupki.prom.ua/remote/dispatcher/state_purchase_view/24459092", "UA-2021-03-01-000486-a")</f>
        <v>UA-2021-03-01-000486-a</v>
      </c>
      <c r="B196" s="1" t="s">
        <v>347</v>
      </c>
      <c r="C196" s="1" t="s">
        <v>349</v>
      </c>
      <c r="D196" s="1" t="s">
        <v>462</v>
      </c>
      <c r="E196" s="1" t="s">
        <v>444</v>
      </c>
      <c r="F196" s="1" t="s">
        <v>86</v>
      </c>
      <c r="G196" s="1"/>
      <c r="H196" s="1"/>
      <c r="I196" s="1" t="s">
        <v>350</v>
      </c>
      <c r="J196" s="5">
        <v>1418.76</v>
      </c>
    </row>
    <row r="197" spans="1:10" x14ac:dyDescent="0.25">
      <c r="A197" s="2" t="str">
        <f>HYPERLINK("https://my.zakupki.prom.ua/remote/dispatcher/state_purchase_view/24450844", "UA-2021-02-26-009307-a")</f>
        <v>UA-2021-02-26-009307-a</v>
      </c>
      <c r="B197" s="1" t="s">
        <v>293</v>
      </c>
      <c r="C197" s="1" t="s">
        <v>294</v>
      </c>
      <c r="D197" s="1" t="s">
        <v>526</v>
      </c>
      <c r="E197" s="1" t="s">
        <v>534</v>
      </c>
      <c r="F197" s="1" t="s">
        <v>147</v>
      </c>
      <c r="G197" s="4">
        <v>44267</v>
      </c>
      <c r="H197" s="4">
        <v>44286</v>
      </c>
      <c r="I197" s="1" t="s">
        <v>745</v>
      </c>
      <c r="J197" s="5">
        <v>4348.8</v>
      </c>
    </row>
    <row r="198" spans="1:10" x14ac:dyDescent="0.25">
      <c r="A198" s="2" t="str">
        <f>HYPERLINK("https://my.zakupki.prom.ua/remote/dispatcher/state_purchase_view/24439140", "UA-2021-02-26-005914-a")</f>
        <v>UA-2021-02-26-005914-a</v>
      </c>
      <c r="B198" s="1" t="s">
        <v>137</v>
      </c>
      <c r="C198" s="1" t="s">
        <v>136</v>
      </c>
      <c r="D198" s="1" t="s">
        <v>526</v>
      </c>
      <c r="E198" s="1" t="s">
        <v>537</v>
      </c>
      <c r="F198" s="1" t="s">
        <v>265</v>
      </c>
      <c r="G198" s="4">
        <v>44271</v>
      </c>
      <c r="H198" s="4">
        <v>44290</v>
      </c>
      <c r="I198" s="1" t="s">
        <v>762</v>
      </c>
      <c r="J198" s="5">
        <v>11190</v>
      </c>
    </row>
    <row r="199" spans="1:10" x14ac:dyDescent="0.25">
      <c r="A199" s="2" t="str">
        <f>HYPERLINK("https://my.zakupki.prom.ua/remote/dispatcher/state_purchase_view/24426861", "UA-2021-02-26-002457-a")</f>
        <v>UA-2021-02-26-002457-a</v>
      </c>
      <c r="B199" s="1" t="s">
        <v>149</v>
      </c>
      <c r="C199" s="1" t="s">
        <v>150</v>
      </c>
      <c r="D199" s="1" t="s">
        <v>526</v>
      </c>
      <c r="E199" s="1" t="s">
        <v>586</v>
      </c>
      <c r="F199" s="1" t="s">
        <v>94</v>
      </c>
      <c r="G199" s="4">
        <v>44268</v>
      </c>
      <c r="H199" s="4">
        <v>44287</v>
      </c>
      <c r="I199" s="1" t="s">
        <v>743</v>
      </c>
      <c r="J199" s="5">
        <v>119647.2</v>
      </c>
    </row>
    <row r="200" spans="1:10" x14ac:dyDescent="0.25">
      <c r="A200" s="2" t="str">
        <f>HYPERLINK("https://my.zakupki.prom.ua/remote/dispatcher/state_purchase_view/24423442", "UA-2021-02-26-001523-a")</f>
        <v>UA-2021-02-26-001523-a</v>
      </c>
      <c r="B200" s="1" t="s">
        <v>145</v>
      </c>
      <c r="C200" s="1" t="s">
        <v>146</v>
      </c>
      <c r="D200" s="1" t="s">
        <v>526</v>
      </c>
      <c r="E200" s="1" t="s">
        <v>586</v>
      </c>
      <c r="F200" s="1" t="s">
        <v>94</v>
      </c>
      <c r="G200" s="4">
        <v>44275</v>
      </c>
      <c r="H200" s="4">
        <v>44294</v>
      </c>
      <c r="I200" s="1" t="s">
        <v>769</v>
      </c>
      <c r="J200" s="5">
        <v>79920</v>
      </c>
    </row>
    <row r="201" spans="1:10" x14ac:dyDescent="0.25">
      <c r="A201" s="2" t="str">
        <f>HYPERLINK("https://my.zakupki.prom.ua/remote/dispatcher/state_purchase_view/24413306", "UA-2021-02-25-009161-a")</f>
        <v>UA-2021-02-25-009161-a</v>
      </c>
      <c r="B201" s="1" t="s">
        <v>369</v>
      </c>
      <c r="C201" s="1" t="s">
        <v>367</v>
      </c>
      <c r="D201" s="1" t="s">
        <v>462</v>
      </c>
      <c r="E201" s="1" t="s">
        <v>562</v>
      </c>
      <c r="F201" s="1" t="s">
        <v>139</v>
      </c>
      <c r="G201" s="1"/>
      <c r="H201" s="1"/>
      <c r="I201" s="1" t="s">
        <v>719</v>
      </c>
      <c r="J201" s="5">
        <v>2990</v>
      </c>
    </row>
    <row r="202" spans="1:10" x14ac:dyDescent="0.25">
      <c r="A202" s="2" t="str">
        <f>HYPERLINK("https://my.zakupki.prom.ua/remote/dispatcher/state_purchase_view/24412732", "UA-2021-02-25-008984-a")</f>
        <v>UA-2021-02-25-008984-a</v>
      </c>
      <c r="B202" s="1" t="s">
        <v>370</v>
      </c>
      <c r="C202" s="1" t="s">
        <v>367</v>
      </c>
      <c r="D202" s="1" t="s">
        <v>462</v>
      </c>
      <c r="E202" s="1" t="s">
        <v>562</v>
      </c>
      <c r="F202" s="1" t="s">
        <v>139</v>
      </c>
      <c r="G202" s="1"/>
      <c r="H202" s="1"/>
      <c r="I202" s="1" t="s">
        <v>729</v>
      </c>
      <c r="J202" s="5">
        <v>2990</v>
      </c>
    </row>
    <row r="203" spans="1:10" x14ac:dyDescent="0.25">
      <c r="A203" s="2" t="str">
        <f>HYPERLINK("https://my.zakupki.prom.ua/remote/dispatcher/state_purchase_view/24409598", "UA-2021-02-25-008027-a")</f>
        <v>UA-2021-02-25-008027-a</v>
      </c>
      <c r="B203" s="1" t="s">
        <v>371</v>
      </c>
      <c r="C203" s="1" t="s">
        <v>367</v>
      </c>
      <c r="D203" s="1" t="s">
        <v>462</v>
      </c>
      <c r="E203" s="1" t="s">
        <v>562</v>
      </c>
      <c r="F203" s="1" t="s">
        <v>139</v>
      </c>
      <c r="G203" s="1"/>
      <c r="H203" s="1"/>
      <c r="I203" s="1" t="s">
        <v>735</v>
      </c>
      <c r="J203" s="5">
        <v>2990</v>
      </c>
    </row>
    <row r="204" spans="1:10" x14ac:dyDescent="0.25">
      <c r="A204" s="2" t="str">
        <f>HYPERLINK("https://my.zakupki.prom.ua/remote/dispatcher/state_purchase_view/24405304", "UA-2021-02-25-006705-a")</f>
        <v>UA-2021-02-25-006705-a</v>
      </c>
      <c r="B204" s="1" t="s">
        <v>368</v>
      </c>
      <c r="C204" s="1" t="s">
        <v>367</v>
      </c>
      <c r="D204" s="1" t="s">
        <v>462</v>
      </c>
      <c r="E204" s="1" t="s">
        <v>562</v>
      </c>
      <c r="F204" s="1" t="s">
        <v>139</v>
      </c>
      <c r="G204" s="1"/>
      <c r="H204" s="1"/>
      <c r="I204" s="1" t="s">
        <v>731</v>
      </c>
      <c r="J204" s="5">
        <v>2990</v>
      </c>
    </row>
    <row r="205" spans="1:10" x14ac:dyDescent="0.25">
      <c r="A205" s="2" t="str">
        <f>HYPERLINK("https://my.zakupki.prom.ua/remote/dispatcher/state_purchase_view/24403724", "UA-2021-02-25-006271-a")</f>
        <v>UA-2021-02-25-006271-a</v>
      </c>
      <c r="B205" s="1" t="s">
        <v>372</v>
      </c>
      <c r="C205" s="1" t="s">
        <v>367</v>
      </c>
      <c r="D205" s="1" t="s">
        <v>462</v>
      </c>
      <c r="E205" s="1" t="s">
        <v>562</v>
      </c>
      <c r="F205" s="1" t="s">
        <v>139</v>
      </c>
      <c r="G205" s="1"/>
      <c r="H205" s="1"/>
      <c r="I205" s="1" t="s">
        <v>93</v>
      </c>
      <c r="J205" s="5">
        <v>2990</v>
      </c>
    </row>
    <row r="206" spans="1:10" x14ac:dyDescent="0.25">
      <c r="A206" s="2" t="str">
        <f>HYPERLINK("https://my.zakupki.prom.ua/remote/dispatcher/state_purchase_view/24401177", "UA-2021-02-25-005486-a")</f>
        <v>UA-2021-02-25-005486-a</v>
      </c>
      <c r="B206" s="1" t="s">
        <v>19</v>
      </c>
      <c r="C206" s="1" t="s">
        <v>367</v>
      </c>
      <c r="D206" s="1" t="s">
        <v>462</v>
      </c>
      <c r="E206" s="1" t="s">
        <v>562</v>
      </c>
      <c r="F206" s="1" t="s">
        <v>139</v>
      </c>
      <c r="G206" s="1"/>
      <c r="H206" s="1"/>
      <c r="I206" s="1" t="s">
        <v>741</v>
      </c>
      <c r="J206" s="5">
        <v>2990</v>
      </c>
    </row>
    <row r="207" spans="1:10" x14ac:dyDescent="0.25">
      <c r="A207" s="2" t="str">
        <f>HYPERLINK("https://my.zakupki.prom.ua/remote/dispatcher/state_purchase_view/24353717", "UA-2021-02-24-008308-b")</f>
        <v>UA-2021-02-24-008308-b</v>
      </c>
      <c r="B207" s="1" t="s">
        <v>270</v>
      </c>
      <c r="C207" s="1" t="s">
        <v>271</v>
      </c>
      <c r="D207" s="1" t="s">
        <v>526</v>
      </c>
      <c r="E207" s="1" t="s">
        <v>600</v>
      </c>
      <c r="F207" s="1" t="s">
        <v>100</v>
      </c>
      <c r="G207" s="4">
        <v>44271</v>
      </c>
      <c r="H207" s="4">
        <v>44290</v>
      </c>
      <c r="I207" s="1" t="s">
        <v>749</v>
      </c>
      <c r="J207" s="5">
        <v>23598.3</v>
      </c>
    </row>
    <row r="208" spans="1:10" x14ac:dyDescent="0.25">
      <c r="A208" s="2" t="str">
        <f>HYPERLINK("https://my.zakupki.prom.ua/remote/dispatcher/state_purchase_view/24326166", "UA-2021-02-23-015222-b")</f>
        <v>UA-2021-02-23-015222-b</v>
      </c>
      <c r="B208" s="1" t="s">
        <v>381</v>
      </c>
      <c r="C208" s="1" t="s">
        <v>383</v>
      </c>
      <c r="D208" s="1" t="s">
        <v>462</v>
      </c>
      <c r="E208" s="1" t="s">
        <v>439</v>
      </c>
      <c r="F208" s="1" t="s">
        <v>122</v>
      </c>
      <c r="G208" s="1"/>
      <c r="H208" s="1"/>
      <c r="I208" s="1" t="s">
        <v>759</v>
      </c>
      <c r="J208" s="5">
        <v>2168</v>
      </c>
    </row>
    <row r="209" spans="1:10" x14ac:dyDescent="0.25">
      <c r="A209" s="2" t="str">
        <f>HYPERLINK("https://my.zakupki.prom.ua/remote/dispatcher/state_purchase_view/24325869", "UA-2021-02-23-015137-b")</f>
        <v>UA-2021-02-23-015137-b</v>
      </c>
      <c r="B209" s="1" t="s">
        <v>382</v>
      </c>
      <c r="C209" s="1" t="s">
        <v>383</v>
      </c>
      <c r="D209" s="1" t="s">
        <v>462</v>
      </c>
      <c r="E209" s="1" t="s">
        <v>439</v>
      </c>
      <c r="F209" s="1" t="s">
        <v>122</v>
      </c>
      <c r="G209" s="1"/>
      <c r="H209" s="1"/>
      <c r="I209" s="1" t="s">
        <v>754</v>
      </c>
      <c r="J209" s="5">
        <v>824.73</v>
      </c>
    </row>
    <row r="210" spans="1:10" x14ac:dyDescent="0.25">
      <c r="A210" s="2" t="str">
        <f>HYPERLINK("https://my.zakupki.prom.ua/remote/dispatcher/state_purchase_view/24325407", "UA-2021-02-23-014975-b")</f>
        <v>UA-2021-02-23-014975-b</v>
      </c>
      <c r="B210" s="1" t="s">
        <v>376</v>
      </c>
      <c r="C210" s="1" t="s">
        <v>375</v>
      </c>
      <c r="D210" s="1" t="s">
        <v>462</v>
      </c>
      <c r="E210" s="1" t="s">
        <v>559</v>
      </c>
      <c r="F210" s="1" t="s">
        <v>248</v>
      </c>
      <c r="G210" s="1"/>
      <c r="H210" s="1"/>
      <c r="I210" s="1" t="s">
        <v>715</v>
      </c>
      <c r="J210" s="5">
        <v>1350</v>
      </c>
    </row>
    <row r="211" spans="1:10" x14ac:dyDescent="0.25">
      <c r="A211" s="2" t="str">
        <f>HYPERLINK("https://my.zakupki.prom.ua/remote/dispatcher/state_purchase_view/24307888", "UA-2021-02-23-009089-b")</f>
        <v>UA-2021-02-23-009089-b</v>
      </c>
      <c r="B211" s="1" t="s">
        <v>281</v>
      </c>
      <c r="C211" s="1" t="s">
        <v>282</v>
      </c>
      <c r="D211" s="1" t="s">
        <v>526</v>
      </c>
      <c r="E211" s="1" t="s">
        <v>602</v>
      </c>
      <c r="F211" s="1" t="s">
        <v>148</v>
      </c>
      <c r="G211" s="4">
        <v>44268</v>
      </c>
      <c r="H211" s="4">
        <v>44287</v>
      </c>
      <c r="I211" s="1" t="s">
        <v>758</v>
      </c>
      <c r="J211" s="5">
        <v>56555</v>
      </c>
    </row>
    <row r="212" spans="1:10" x14ac:dyDescent="0.25">
      <c r="A212" s="2" t="str">
        <f>HYPERLINK("https://my.zakupki.prom.ua/remote/dispatcher/state_purchase_view/24291132", "UA-2021-02-23-003531-b")</f>
        <v>UA-2021-02-23-003531-b</v>
      </c>
      <c r="B212" s="1" t="s">
        <v>348</v>
      </c>
      <c r="C212" s="1" t="s">
        <v>349</v>
      </c>
      <c r="D212" s="1" t="s">
        <v>498</v>
      </c>
      <c r="E212" s="1" t="s">
        <v>444</v>
      </c>
      <c r="F212" s="1" t="s">
        <v>86</v>
      </c>
      <c r="G212" s="4">
        <v>44256</v>
      </c>
      <c r="H212" s="4">
        <v>44271</v>
      </c>
      <c r="I212" s="1" t="s">
        <v>821</v>
      </c>
      <c r="J212" s="5">
        <v>183240</v>
      </c>
    </row>
    <row r="213" spans="1:10" x14ac:dyDescent="0.25">
      <c r="A213" s="2" t="str">
        <f>HYPERLINK("https://my.zakupki.prom.ua/remote/dispatcher/state_purchase_view/24265109", "UA-2021-02-22-014717-b")</f>
        <v>UA-2021-02-22-014717-b</v>
      </c>
      <c r="B213" s="1" t="s">
        <v>276</v>
      </c>
      <c r="C213" s="1" t="s">
        <v>275</v>
      </c>
      <c r="D213" s="1" t="s">
        <v>526</v>
      </c>
      <c r="E213" s="1" t="s">
        <v>599</v>
      </c>
      <c r="F213" s="1" t="s">
        <v>108</v>
      </c>
      <c r="G213" s="4">
        <v>44268</v>
      </c>
      <c r="H213" s="4">
        <v>44287</v>
      </c>
      <c r="I213" s="1" t="s">
        <v>753</v>
      </c>
      <c r="J213" s="5">
        <v>3410</v>
      </c>
    </row>
    <row r="214" spans="1:10" x14ac:dyDescent="0.25">
      <c r="A214" s="2" t="str">
        <f>HYPERLINK("https://my.zakupki.prom.ua/remote/dispatcher/state_purchase_view/24220200", "UA-2021-02-19-013165-b")</f>
        <v>UA-2021-02-19-013165-b</v>
      </c>
      <c r="B214" s="1" t="s">
        <v>183</v>
      </c>
      <c r="C214" s="1" t="s">
        <v>185</v>
      </c>
      <c r="D214" s="1" t="s">
        <v>454</v>
      </c>
      <c r="E214" s="1" t="s">
        <v>593</v>
      </c>
      <c r="F214" s="1" t="s">
        <v>83</v>
      </c>
      <c r="G214" s="4">
        <v>44281</v>
      </c>
      <c r="H214" s="4">
        <v>44291</v>
      </c>
      <c r="I214" s="1" t="s">
        <v>767</v>
      </c>
      <c r="J214" s="5">
        <v>69282.5</v>
      </c>
    </row>
    <row r="215" spans="1:10" x14ac:dyDescent="0.25">
      <c r="A215" s="2" t="str">
        <f>HYPERLINK("https://my.zakupki.prom.ua/remote/dispatcher/state_purchase_view/24217202", "UA-2021-02-19-012147-b")</f>
        <v>UA-2021-02-19-012147-b</v>
      </c>
      <c r="B215" s="1" t="s">
        <v>18</v>
      </c>
      <c r="C215" s="1" t="s">
        <v>367</v>
      </c>
      <c r="D215" s="1" t="s">
        <v>462</v>
      </c>
      <c r="E215" s="1" t="s">
        <v>439</v>
      </c>
      <c r="F215" s="1" t="s">
        <v>122</v>
      </c>
      <c r="G215" s="1"/>
      <c r="H215" s="1"/>
      <c r="I215" s="1" t="s">
        <v>761</v>
      </c>
      <c r="J215" s="5">
        <v>2459.3200000000002</v>
      </c>
    </row>
    <row r="216" spans="1:10" x14ac:dyDescent="0.25">
      <c r="A216" s="2" t="str">
        <f>HYPERLINK("https://my.zakupki.prom.ua/remote/dispatcher/state_purchase_view/24151144", "UA-2021-02-18-005218-b")</f>
        <v>UA-2021-02-18-005218-b</v>
      </c>
      <c r="B216" s="1" t="s">
        <v>431</v>
      </c>
      <c r="C216" s="1" t="s">
        <v>432</v>
      </c>
      <c r="D216" s="1" t="s">
        <v>462</v>
      </c>
      <c r="E216" s="1" t="s">
        <v>449</v>
      </c>
      <c r="F216" s="1" t="s">
        <v>216</v>
      </c>
      <c r="G216" s="1"/>
      <c r="H216" s="1"/>
      <c r="I216" s="1" t="s">
        <v>689</v>
      </c>
      <c r="J216" s="5">
        <v>2988</v>
      </c>
    </row>
    <row r="217" spans="1:10" x14ac:dyDescent="0.25">
      <c r="A217" s="2" t="str">
        <f>HYPERLINK("https://my.zakupki.prom.ua/remote/dispatcher/state_purchase_view/24125031", "UA-2021-02-17-004952-b")</f>
        <v>UA-2021-02-17-004952-b</v>
      </c>
      <c r="B217" s="1" t="s">
        <v>163</v>
      </c>
      <c r="C217" s="1" t="s">
        <v>162</v>
      </c>
      <c r="D217" s="1" t="s">
        <v>454</v>
      </c>
      <c r="E217" s="1" t="s">
        <v>607</v>
      </c>
      <c r="F217" s="1" t="s">
        <v>194</v>
      </c>
      <c r="G217" s="4">
        <v>44278</v>
      </c>
      <c r="H217" s="4">
        <v>44288</v>
      </c>
      <c r="I217" s="1" t="s">
        <v>773</v>
      </c>
      <c r="J217" s="5">
        <v>6501</v>
      </c>
    </row>
    <row r="218" spans="1:10" x14ac:dyDescent="0.25">
      <c r="A218" s="2" t="str">
        <f>HYPERLINK("https://my.zakupki.prom.ua/remote/dispatcher/state_purchase_view/24056558", "UA-2021-02-16-007543-a")</f>
        <v>UA-2021-02-16-007543-a</v>
      </c>
      <c r="B218" s="1" t="s">
        <v>313</v>
      </c>
      <c r="C218" s="1" t="s">
        <v>314</v>
      </c>
      <c r="D218" s="1" t="s">
        <v>526</v>
      </c>
      <c r="E218" s="1" t="s">
        <v>552</v>
      </c>
      <c r="F218" s="1" t="s">
        <v>211</v>
      </c>
      <c r="G218" s="4">
        <v>44265</v>
      </c>
      <c r="H218" s="4">
        <v>44284</v>
      </c>
      <c r="I218" s="1" t="s">
        <v>807</v>
      </c>
      <c r="J218" s="5">
        <v>15750</v>
      </c>
    </row>
    <row r="219" spans="1:10" x14ac:dyDescent="0.25">
      <c r="A219" s="2" t="str">
        <f>HYPERLINK("https://my.zakupki.prom.ua/remote/dispatcher/state_purchase_view/24055292", "UA-2021-02-16-007054-a")</f>
        <v>UA-2021-02-16-007054-a</v>
      </c>
      <c r="B219" s="1" t="s">
        <v>197</v>
      </c>
      <c r="C219" s="1" t="s">
        <v>198</v>
      </c>
      <c r="D219" s="1" t="s">
        <v>526</v>
      </c>
      <c r="E219" s="1" t="s">
        <v>545</v>
      </c>
      <c r="F219" s="1" t="s">
        <v>180</v>
      </c>
      <c r="G219" s="4">
        <v>44257</v>
      </c>
      <c r="H219" s="4">
        <v>44276</v>
      </c>
      <c r="I219" s="1" t="s">
        <v>636</v>
      </c>
      <c r="J219" s="5">
        <v>108926.39999999999</v>
      </c>
    </row>
    <row r="220" spans="1:10" x14ac:dyDescent="0.25">
      <c r="A220" s="2" t="str">
        <f>HYPERLINK("https://my.zakupki.prom.ua/remote/dispatcher/state_purchase_view/24001371", "UA-2021-02-15-002383-c")</f>
        <v>UA-2021-02-15-002383-c</v>
      </c>
      <c r="B220" s="1" t="s">
        <v>188</v>
      </c>
      <c r="C220" s="1" t="s">
        <v>186</v>
      </c>
      <c r="D220" s="1" t="s">
        <v>454</v>
      </c>
      <c r="E220" s="1" t="s">
        <v>604</v>
      </c>
      <c r="F220" s="1" t="s">
        <v>142</v>
      </c>
      <c r="G220" s="4">
        <v>44275</v>
      </c>
      <c r="H220" s="4">
        <v>44285</v>
      </c>
      <c r="I220" s="1" t="s">
        <v>750</v>
      </c>
      <c r="J220" s="5">
        <v>116480.58</v>
      </c>
    </row>
    <row r="221" spans="1:10" x14ac:dyDescent="0.25">
      <c r="A221" s="2" t="str">
        <f>HYPERLINK("https://my.zakupki.prom.ua/remote/dispatcher/state_purchase_view/23875010", "UA-2021-02-10-009724-a")</f>
        <v>UA-2021-02-10-009724-a</v>
      </c>
      <c r="B221" s="1" t="s">
        <v>324</v>
      </c>
      <c r="C221" s="1" t="s">
        <v>325</v>
      </c>
      <c r="D221" s="1" t="s">
        <v>462</v>
      </c>
      <c r="E221" s="1" t="s">
        <v>444</v>
      </c>
      <c r="F221" s="1" t="s">
        <v>86</v>
      </c>
      <c r="G221" s="1"/>
      <c r="H221" s="1"/>
      <c r="I221" s="1" t="s">
        <v>800</v>
      </c>
      <c r="J221" s="5">
        <v>1375.73</v>
      </c>
    </row>
    <row r="222" spans="1:10" x14ac:dyDescent="0.25">
      <c r="A222" s="2" t="str">
        <f>HYPERLINK("https://my.zakupki.prom.ua/remote/dispatcher/state_purchase_view/23869395", "UA-2021-02-10-008216-a")</f>
        <v>UA-2021-02-10-008216-a</v>
      </c>
      <c r="B222" s="1" t="s">
        <v>56</v>
      </c>
      <c r="C222" s="1" t="s">
        <v>55</v>
      </c>
      <c r="D222" s="1" t="s">
        <v>454</v>
      </c>
      <c r="E222" s="1" t="s">
        <v>531</v>
      </c>
      <c r="F222" s="1" t="s">
        <v>241</v>
      </c>
      <c r="G222" s="4">
        <v>44277</v>
      </c>
      <c r="H222" s="4">
        <v>44287</v>
      </c>
      <c r="I222" s="1" t="s">
        <v>752</v>
      </c>
      <c r="J222" s="5">
        <v>643200</v>
      </c>
    </row>
    <row r="223" spans="1:10" x14ac:dyDescent="0.25">
      <c r="A223" s="2" t="str">
        <f>HYPERLINK("https://my.zakupki.prom.ua/remote/dispatcher/state_purchase_view/23717910", "UA-2021-02-05-012904-a")</f>
        <v>UA-2021-02-05-012904-a</v>
      </c>
      <c r="B223" s="1" t="s">
        <v>366</v>
      </c>
      <c r="C223" s="1" t="s">
        <v>367</v>
      </c>
      <c r="D223" s="1" t="s">
        <v>462</v>
      </c>
      <c r="E223" s="1" t="s">
        <v>439</v>
      </c>
      <c r="F223" s="1" t="s">
        <v>122</v>
      </c>
      <c r="G223" s="1"/>
      <c r="H223" s="1"/>
      <c r="I223" s="1" t="s">
        <v>751</v>
      </c>
      <c r="J223" s="5">
        <v>2292.3200000000002</v>
      </c>
    </row>
    <row r="224" spans="1:10" x14ac:dyDescent="0.25">
      <c r="A224" s="2" t="str">
        <f>HYPERLINK("https://my.zakupki.prom.ua/remote/dispatcher/state_purchase_view/23700244", "UA-2021-02-05-005729-a")</f>
        <v>UA-2021-02-05-005729-a</v>
      </c>
      <c r="B224" s="1" t="s">
        <v>13</v>
      </c>
      <c r="C224" s="1" t="s">
        <v>341</v>
      </c>
      <c r="D224" s="1" t="s">
        <v>462</v>
      </c>
      <c r="E224" s="1" t="s">
        <v>576</v>
      </c>
      <c r="F224" s="1" t="s">
        <v>246</v>
      </c>
      <c r="G224" s="1"/>
      <c r="H224" s="1"/>
      <c r="I224" s="1" t="s">
        <v>665</v>
      </c>
      <c r="J224" s="5">
        <v>1200</v>
      </c>
    </row>
    <row r="225" spans="1:10" x14ac:dyDescent="0.25">
      <c r="A225" s="2" t="str">
        <f>HYPERLINK("https://my.zakupki.prom.ua/remote/dispatcher/state_purchase_view/23575593", "UA-2021-02-03-001216-a")</f>
        <v>UA-2021-02-03-001216-a</v>
      </c>
      <c r="B225" s="1" t="s">
        <v>17</v>
      </c>
      <c r="C225" s="1" t="s">
        <v>367</v>
      </c>
      <c r="D225" s="1" t="s">
        <v>462</v>
      </c>
      <c r="E225" s="1" t="s">
        <v>579</v>
      </c>
      <c r="F225" s="1" t="s">
        <v>240</v>
      </c>
      <c r="G225" s="1"/>
      <c r="H225" s="1"/>
      <c r="I225" s="1" t="s">
        <v>764</v>
      </c>
      <c r="J225" s="5">
        <v>10468.620000000001</v>
      </c>
    </row>
    <row r="226" spans="1:10" x14ac:dyDescent="0.25">
      <c r="A226" s="2" t="str">
        <f>HYPERLINK("https://my.zakupki.prom.ua/remote/dispatcher/state_purchase_view/23530009", "UA-2021-02-02-004627-a")</f>
        <v>UA-2021-02-02-004627-a</v>
      </c>
      <c r="B226" s="1" t="s">
        <v>311</v>
      </c>
      <c r="C226" s="1" t="s">
        <v>310</v>
      </c>
      <c r="D226" s="1" t="s">
        <v>526</v>
      </c>
      <c r="E226" s="1" t="s">
        <v>609</v>
      </c>
      <c r="F226" s="1" t="s">
        <v>69</v>
      </c>
      <c r="G226" s="4">
        <v>44243</v>
      </c>
      <c r="H226" s="4">
        <v>44262</v>
      </c>
      <c r="I226" s="1" t="s">
        <v>714</v>
      </c>
      <c r="J226" s="5">
        <v>79640</v>
      </c>
    </row>
    <row r="227" spans="1:10" x14ac:dyDescent="0.25">
      <c r="A227" s="2" t="str">
        <f>HYPERLINK("https://my.zakupki.prom.ua/remote/dispatcher/state_purchase_view/23489408", "UA-2021-02-01-007305-a")</f>
        <v>UA-2021-02-01-007305-a</v>
      </c>
      <c r="B227" s="1" t="s">
        <v>181</v>
      </c>
      <c r="C227" s="1" t="s">
        <v>185</v>
      </c>
      <c r="D227" s="1" t="s">
        <v>454</v>
      </c>
      <c r="E227" s="1" t="s">
        <v>593</v>
      </c>
      <c r="F227" s="1" t="s">
        <v>83</v>
      </c>
      <c r="G227" s="4">
        <v>44262</v>
      </c>
      <c r="H227" s="4">
        <v>44272</v>
      </c>
      <c r="I227" s="1" t="s">
        <v>739</v>
      </c>
      <c r="J227" s="5">
        <v>189744.8</v>
      </c>
    </row>
    <row r="228" spans="1:10" x14ac:dyDescent="0.25">
      <c r="A228" s="2" t="str">
        <f>HYPERLINK("https://my.zakupki.prom.ua/remote/dispatcher/state_purchase_view/23487206", "UA-2021-02-01-006620-a")</f>
        <v>UA-2021-02-01-006620-a</v>
      </c>
      <c r="B228" s="1" t="s">
        <v>446</v>
      </c>
      <c r="C228" s="1" t="s">
        <v>175</v>
      </c>
      <c r="D228" s="1" t="s">
        <v>454</v>
      </c>
      <c r="E228" s="1" t="s">
        <v>540</v>
      </c>
      <c r="F228" s="1" t="s">
        <v>266</v>
      </c>
      <c r="G228" s="4">
        <v>44261</v>
      </c>
      <c r="H228" s="4">
        <v>44271</v>
      </c>
      <c r="I228" s="1" t="s">
        <v>740</v>
      </c>
      <c r="J228" s="5">
        <v>781912.2</v>
      </c>
    </row>
    <row r="229" spans="1:10" x14ac:dyDescent="0.25">
      <c r="A229" s="2" t="str">
        <f>HYPERLINK("https://my.zakupki.prom.ua/remote/dispatcher/state_purchase_view/23476332", "UA-2021-02-01-003339-a")</f>
        <v>UA-2021-02-01-003339-a</v>
      </c>
      <c r="B229" s="1" t="s">
        <v>33</v>
      </c>
      <c r="C229" s="1" t="s">
        <v>111</v>
      </c>
      <c r="D229" s="1" t="s">
        <v>526</v>
      </c>
      <c r="E229" s="1" t="s">
        <v>542</v>
      </c>
      <c r="F229" s="1" t="s">
        <v>95</v>
      </c>
      <c r="G229" s="4">
        <v>44244</v>
      </c>
      <c r="H229" s="4">
        <v>44263</v>
      </c>
      <c r="I229" s="1" t="s">
        <v>728</v>
      </c>
      <c r="J229" s="5">
        <v>20736</v>
      </c>
    </row>
    <row r="230" spans="1:10" x14ac:dyDescent="0.25">
      <c r="A230" s="2" t="str">
        <f>HYPERLINK("https://my.zakupki.prom.ua/remote/dispatcher/state_purchase_view/23408480", "UA-2021-01-28-012638-b")</f>
        <v>UA-2021-01-28-012638-b</v>
      </c>
      <c r="B230" s="1" t="s">
        <v>306</v>
      </c>
      <c r="C230" s="1" t="s">
        <v>304</v>
      </c>
      <c r="D230" s="1" t="s">
        <v>526</v>
      </c>
      <c r="E230" s="1" t="s">
        <v>548</v>
      </c>
      <c r="F230" s="1" t="s">
        <v>152</v>
      </c>
      <c r="G230" s="4">
        <v>44239</v>
      </c>
      <c r="H230" s="4">
        <v>44258</v>
      </c>
      <c r="I230" s="1" t="s">
        <v>878</v>
      </c>
      <c r="J230" s="5">
        <v>255749.68</v>
      </c>
    </row>
    <row r="231" spans="1:10" x14ac:dyDescent="0.25">
      <c r="A231" s="2" t="str">
        <f>HYPERLINK("https://my.zakupki.prom.ua/remote/dispatcher/state_purchase_view/23398193", "UA-2021-01-28-010039-b")</f>
        <v>UA-2021-01-28-010039-b</v>
      </c>
      <c r="B231" s="1" t="s">
        <v>389</v>
      </c>
      <c r="C231" s="1" t="s">
        <v>390</v>
      </c>
      <c r="D231" s="1" t="s">
        <v>462</v>
      </c>
      <c r="E231" s="1" t="s">
        <v>578</v>
      </c>
      <c r="F231" s="1" t="s">
        <v>205</v>
      </c>
      <c r="G231" s="1"/>
      <c r="H231" s="1"/>
      <c r="I231" s="1" t="s">
        <v>727</v>
      </c>
      <c r="J231" s="5">
        <v>4800</v>
      </c>
    </row>
    <row r="232" spans="1:10" x14ac:dyDescent="0.25">
      <c r="A232" s="2" t="str">
        <f>HYPERLINK("https://my.zakupki.prom.ua/remote/dispatcher/state_purchase_view/23375676", "UA-2021-01-28-004401-b")</f>
        <v>UA-2021-01-28-004401-b</v>
      </c>
      <c r="B232" s="1" t="s">
        <v>192</v>
      </c>
      <c r="C232" s="1" t="s">
        <v>191</v>
      </c>
      <c r="D232" s="1" t="s">
        <v>454</v>
      </c>
      <c r="E232" s="1" t="s">
        <v>606</v>
      </c>
      <c r="F232" s="1" t="s">
        <v>203</v>
      </c>
      <c r="G232" s="4">
        <v>44255</v>
      </c>
      <c r="H232" s="4">
        <v>44265</v>
      </c>
      <c r="I232" s="1" t="s">
        <v>734</v>
      </c>
      <c r="J232" s="5">
        <v>302617.55</v>
      </c>
    </row>
    <row r="233" spans="1:10" x14ac:dyDescent="0.25">
      <c r="A233" s="2" t="str">
        <f>HYPERLINK("https://my.zakupki.prom.ua/remote/dispatcher/state_purchase_view/23368995", "UA-2021-01-28-002957-b")</f>
        <v>UA-2021-01-28-002957-b</v>
      </c>
      <c r="B233" s="1" t="s">
        <v>166</v>
      </c>
      <c r="C233" s="1" t="s">
        <v>162</v>
      </c>
      <c r="D233" s="1" t="s">
        <v>462</v>
      </c>
      <c r="E233" s="1" t="s">
        <v>474</v>
      </c>
      <c r="F233" s="1" t="s">
        <v>129</v>
      </c>
      <c r="G233" s="1"/>
      <c r="H233" s="1"/>
      <c r="I233" s="1" t="s">
        <v>638</v>
      </c>
      <c r="J233" s="5">
        <v>58300</v>
      </c>
    </row>
    <row r="234" spans="1:10" x14ac:dyDescent="0.25">
      <c r="A234" s="2" t="str">
        <f>HYPERLINK("https://my.zakupki.prom.ua/remote/dispatcher/state_purchase_view/23357850", "UA-2021-01-28-000170-b")</f>
        <v>UA-2021-01-28-000170-b</v>
      </c>
      <c r="B234" s="1" t="s">
        <v>336</v>
      </c>
      <c r="C234" s="1" t="s">
        <v>337</v>
      </c>
      <c r="D234" s="1" t="s">
        <v>462</v>
      </c>
      <c r="E234" s="1" t="s">
        <v>556</v>
      </c>
      <c r="F234" s="1" t="s">
        <v>250</v>
      </c>
      <c r="G234" s="1"/>
      <c r="H234" s="1"/>
      <c r="I234" s="1" t="s">
        <v>841</v>
      </c>
      <c r="J234" s="5">
        <v>1950</v>
      </c>
    </row>
    <row r="235" spans="1:10" x14ac:dyDescent="0.25">
      <c r="A235" s="2" t="str">
        <f>HYPERLINK("https://my.zakupki.prom.ua/remote/dispatcher/state_purchase_view/23325167", "UA-2021-01-27-005963-b")</f>
        <v>UA-2021-01-27-005963-b</v>
      </c>
      <c r="B235" s="1" t="s">
        <v>182</v>
      </c>
      <c r="C235" s="1" t="s">
        <v>185</v>
      </c>
      <c r="D235" s="1" t="s">
        <v>454</v>
      </c>
      <c r="E235" s="1" t="s">
        <v>603</v>
      </c>
      <c r="F235" s="1" t="s">
        <v>85</v>
      </c>
      <c r="G235" s="4">
        <v>44254</v>
      </c>
      <c r="H235" s="4">
        <v>44264</v>
      </c>
      <c r="I235" s="1" t="s">
        <v>721</v>
      </c>
      <c r="J235" s="5">
        <v>5792</v>
      </c>
    </row>
    <row r="236" spans="1:10" x14ac:dyDescent="0.25">
      <c r="A236" s="2" t="str">
        <f>HYPERLINK("https://my.zakupki.prom.ua/remote/dispatcher/state_purchase_view/23268974", "UA-2021-01-26-005329-b")</f>
        <v>UA-2021-01-26-005329-b</v>
      </c>
      <c r="B236" s="1" t="s">
        <v>424</v>
      </c>
      <c r="C236" s="1" t="s">
        <v>425</v>
      </c>
      <c r="D236" s="1" t="s">
        <v>462</v>
      </c>
      <c r="E236" s="1" t="s">
        <v>468</v>
      </c>
      <c r="F236" s="1" t="s">
        <v>42</v>
      </c>
      <c r="G236" s="1"/>
      <c r="H236" s="1"/>
      <c r="I236" s="1" t="s">
        <v>658</v>
      </c>
      <c r="J236" s="5">
        <v>22705</v>
      </c>
    </row>
    <row r="237" spans="1:10" x14ac:dyDescent="0.25">
      <c r="A237" s="2" t="str">
        <f>HYPERLINK("https://my.zakupki.prom.ua/remote/dispatcher/state_purchase_view/23265161", "UA-2021-01-26-004404-b")</f>
        <v>UA-2021-01-26-004404-b</v>
      </c>
      <c r="B237" s="1" t="s">
        <v>15</v>
      </c>
      <c r="C237" s="1" t="s">
        <v>346</v>
      </c>
      <c r="D237" s="1" t="s">
        <v>462</v>
      </c>
      <c r="E237" s="1" t="s">
        <v>468</v>
      </c>
      <c r="F237" s="1" t="s">
        <v>42</v>
      </c>
      <c r="G237" s="1"/>
      <c r="H237" s="1"/>
      <c r="I237" s="1" t="s">
        <v>660</v>
      </c>
      <c r="J237" s="5">
        <v>49948</v>
      </c>
    </row>
    <row r="238" spans="1:10" x14ac:dyDescent="0.25">
      <c r="A238" s="2" t="str">
        <f>HYPERLINK("https://my.zakupki.prom.ua/remote/dispatcher/state_purchase_view/23255498", "UA-2021-01-26-002091-b")</f>
        <v>UA-2021-01-26-002091-b</v>
      </c>
      <c r="B238" s="1" t="s">
        <v>25</v>
      </c>
      <c r="C238" s="1" t="s">
        <v>425</v>
      </c>
      <c r="D238" s="1" t="s">
        <v>462</v>
      </c>
      <c r="E238" s="1" t="s">
        <v>468</v>
      </c>
      <c r="F238" s="1" t="s">
        <v>42</v>
      </c>
      <c r="G238" s="1"/>
      <c r="H238" s="1"/>
      <c r="I238" s="1" t="s">
        <v>659</v>
      </c>
      <c r="J238" s="5">
        <v>36543</v>
      </c>
    </row>
    <row r="239" spans="1:10" x14ac:dyDescent="0.25">
      <c r="A239" s="2" t="str">
        <f>HYPERLINK("https://my.zakupki.prom.ua/remote/dispatcher/state_purchase_view/23248563", "UA-2021-01-26-000331-b")</f>
        <v>UA-2021-01-26-000331-b</v>
      </c>
      <c r="B239" s="1" t="s">
        <v>26</v>
      </c>
      <c r="C239" s="1" t="s">
        <v>433</v>
      </c>
      <c r="D239" s="1" t="s">
        <v>462</v>
      </c>
      <c r="E239" s="1" t="s">
        <v>489</v>
      </c>
      <c r="F239" s="1" t="s">
        <v>101</v>
      </c>
      <c r="G239" s="1"/>
      <c r="H239" s="1"/>
      <c r="I239" s="1" t="s">
        <v>888</v>
      </c>
      <c r="J239" s="5">
        <v>2040</v>
      </c>
    </row>
    <row r="240" spans="1:10" x14ac:dyDescent="0.25">
      <c r="A240" s="2" t="str">
        <f>HYPERLINK("https://my.zakupki.prom.ua/remote/dispatcher/state_purchase_view/23233154", "UA-2021-01-25-008140-b")</f>
        <v>UA-2021-01-25-008140-b</v>
      </c>
      <c r="B240" s="1" t="s">
        <v>156</v>
      </c>
      <c r="C240" s="1" t="s">
        <v>158</v>
      </c>
      <c r="D240" s="1" t="s">
        <v>454</v>
      </c>
      <c r="E240" s="1" t="s">
        <v>603</v>
      </c>
      <c r="F240" s="1" t="s">
        <v>85</v>
      </c>
      <c r="G240" s="4">
        <v>44255</v>
      </c>
      <c r="H240" s="4">
        <v>44265</v>
      </c>
      <c r="I240" s="1" t="s">
        <v>637</v>
      </c>
      <c r="J240" s="5">
        <v>34580</v>
      </c>
    </row>
    <row r="241" spans="1:10" x14ac:dyDescent="0.25">
      <c r="A241" s="2" t="str">
        <f>HYPERLINK("https://my.zakupki.prom.ua/remote/dispatcher/state_purchase_view/23230161", "UA-2021-01-25-007413-b")</f>
        <v>UA-2021-01-25-007413-b</v>
      </c>
      <c r="B241" s="1" t="s">
        <v>190</v>
      </c>
      <c r="C241" s="1" t="s">
        <v>191</v>
      </c>
      <c r="D241" s="1" t="s">
        <v>454</v>
      </c>
      <c r="E241" s="1" t="s">
        <v>606</v>
      </c>
      <c r="F241" s="1" t="s">
        <v>203</v>
      </c>
      <c r="G241" s="4">
        <v>44250</v>
      </c>
      <c r="H241" s="4">
        <v>44260</v>
      </c>
      <c r="I241" s="1" t="s">
        <v>722</v>
      </c>
      <c r="J241" s="5">
        <v>58566.2</v>
      </c>
    </row>
    <row r="242" spans="1:10" x14ac:dyDescent="0.25">
      <c r="A242" s="2" t="str">
        <f>HYPERLINK("https://my.zakupki.prom.ua/remote/dispatcher/state_purchase_view/23227725", "UA-2021-01-25-006781-b")</f>
        <v>UA-2021-01-25-006781-b</v>
      </c>
      <c r="B242" s="1" t="s">
        <v>187</v>
      </c>
      <c r="C242" s="1" t="s">
        <v>186</v>
      </c>
      <c r="D242" s="1" t="s">
        <v>454</v>
      </c>
      <c r="E242" s="1" t="s">
        <v>606</v>
      </c>
      <c r="F242" s="1" t="s">
        <v>203</v>
      </c>
      <c r="G242" s="4">
        <v>44255</v>
      </c>
      <c r="H242" s="4">
        <v>44265</v>
      </c>
      <c r="I242" s="1" t="s">
        <v>730</v>
      </c>
      <c r="J242" s="5">
        <v>41410.17</v>
      </c>
    </row>
    <row r="243" spans="1:10" x14ac:dyDescent="0.25">
      <c r="A243" s="2" t="str">
        <f>HYPERLINK("https://my.zakupki.prom.ua/remote/dispatcher/state_purchase_view/23213688", "UA-2021-01-25-003515-b")</f>
        <v>UA-2021-01-25-003515-b</v>
      </c>
      <c r="B243" s="1" t="s">
        <v>332</v>
      </c>
      <c r="C243" s="1" t="s">
        <v>333</v>
      </c>
      <c r="D243" s="1" t="s">
        <v>526</v>
      </c>
      <c r="E243" s="1" t="s">
        <v>546</v>
      </c>
      <c r="F243" s="1" t="s">
        <v>250</v>
      </c>
      <c r="G243" s="4">
        <v>44232</v>
      </c>
      <c r="H243" s="4">
        <v>44251</v>
      </c>
      <c r="I243" s="1" t="s">
        <v>710</v>
      </c>
      <c r="J243" s="5">
        <v>83325</v>
      </c>
    </row>
    <row r="244" spans="1:10" x14ac:dyDescent="0.25">
      <c r="A244" s="2" t="str">
        <f>HYPERLINK("https://my.zakupki.prom.ua/remote/dispatcher/state_purchase_view/23183636", "UA-2021-01-22-011055-b")</f>
        <v>UA-2021-01-22-011055-b</v>
      </c>
      <c r="B244" s="1" t="s">
        <v>297</v>
      </c>
      <c r="C244" s="1" t="s">
        <v>298</v>
      </c>
      <c r="D244" s="1" t="s">
        <v>454</v>
      </c>
      <c r="E244" s="1" t="s">
        <v>543</v>
      </c>
      <c r="F244" s="1" t="s">
        <v>249</v>
      </c>
      <c r="G244" s="4">
        <v>44248</v>
      </c>
      <c r="H244" s="4">
        <v>44258</v>
      </c>
      <c r="I244" s="1" t="s">
        <v>717</v>
      </c>
      <c r="J244" s="5">
        <v>157784</v>
      </c>
    </row>
    <row r="245" spans="1:10" x14ac:dyDescent="0.25">
      <c r="A245" s="2" t="str">
        <f>HYPERLINK("https://my.zakupki.prom.ua/remote/dispatcher/state_purchase_view/23180824", "UA-2021-01-22-010124-b")</f>
        <v>UA-2021-01-22-010124-b</v>
      </c>
      <c r="B245" s="1" t="s">
        <v>297</v>
      </c>
      <c r="C245" s="1" t="s">
        <v>298</v>
      </c>
      <c r="D245" s="1" t="s">
        <v>454</v>
      </c>
      <c r="E245" s="1" t="s">
        <v>543</v>
      </c>
      <c r="F245" s="1" t="s">
        <v>249</v>
      </c>
      <c r="G245" s="4">
        <v>44248</v>
      </c>
      <c r="H245" s="4">
        <v>44258</v>
      </c>
      <c r="I245" s="1" t="s">
        <v>718</v>
      </c>
      <c r="J245" s="5">
        <v>60245</v>
      </c>
    </row>
    <row r="246" spans="1:10" x14ac:dyDescent="0.25">
      <c r="A246" s="2" t="str">
        <f>HYPERLINK("https://my.zakupki.prom.ua/remote/dispatcher/state_purchase_view/23164636", "UA-2021-01-22-004876-b")</f>
        <v>UA-2021-01-22-004876-b</v>
      </c>
      <c r="B246" s="1" t="s">
        <v>342</v>
      </c>
      <c r="C246" s="1" t="s">
        <v>343</v>
      </c>
      <c r="D246" s="1" t="s">
        <v>526</v>
      </c>
      <c r="E246" s="1" t="s">
        <v>516</v>
      </c>
      <c r="F246" s="1" t="s">
        <v>71</v>
      </c>
      <c r="G246" s="4">
        <v>44232</v>
      </c>
      <c r="H246" s="4">
        <v>44251</v>
      </c>
      <c r="I246" s="1" t="s">
        <v>847</v>
      </c>
      <c r="J246" s="5">
        <v>100800</v>
      </c>
    </row>
    <row r="247" spans="1:10" x14ac:dyDescent="0.25">
      <c r="A247" s="2" t="str">
        <f>HYPERLINK("https://my.zakupki.prom.ua/remote/dispatcher/state_purchase_view/23151883", "UA-2021-01-22-000842-b")</f>
        <v>UA-2021-01-22-000842-b</v>
      </c>
      <c r="B247" s="1" t="s">
        <v>320</v>
      </c>
      <c r="C247" s="1" t="s">
        <v>317</v>
      </c>
      <c r="D247" s="1" t="s">
        <v>462</v>
      </c>
      <c r="E247" s="1" t="s">
        <v>468</v>
      </c>
      <c r="F247" s="1" t="s">
        <v>42</v>
      </c>
      <c r="G247" s="1"/>
      <c r="H247" s="1"/>
      <c r="I247" s="1" t="s">
        <v>830</v>
      </c>
      <c r="J247" s="5">
        <v>45</v>
      </c>
    </row>
    <row r="248" spans="1:10" x14ac:dyDescent="0.25">
      <c r="A248" s="2" t="str">
        <f>HYPERLINK("https://my.zakupki.prom.ua/remote/dispatcher/state_purchase_view/23142546", "UA-2021-01-21-010250-b")</f>
        <v>UA-2021-01-21-010250-b</v>
      </c>
      <c r="B248" s="1" t="s">
        <v>164</v>
      </c>
      <c r="C248" s="1" t="s">
        <v>162</v>
      </c>
      <c r="D248" s="1" t="s">
        <v>462</v>
      </c>
      <c r="E248" s="1" t="s">
        <v>522</v>
      </c>
      <c r="F248" s="1" t="s">
        <v>102</v>
      </c>
      <c r="G248" s="1"/>
      <c r="H248" s="1"/>
      <c r="I248" s="1" t="s">
        <v>755</v>
      </c>
      <c r="J248" s="5">
        <v>63525</v>
      </c>
    </row>
    <row r="249" spans="1:10" x14ac:dyDescent="0.25">
      <c r="A249" s="2" t="str">
        <f>HYPERLINK("https://my.zakupki.prom.ua/remote/dispatcher/state_purchase_view/23139585", "UA-2021-01-21-009346-b")</f>
        <v>UA-2021-01-21-009346-b</v>
      </c>
      <c r="B249" s="1" t="s">
        <v>312</v>
      </c>
      <c r="C249" s="1" t="s">
        <v>314</v>
      </c>
      <c r="D249" s="1" t="s">
        <v>526</v>
      </c>
      <c r="E249" s="1" t="s">
        <v>548</v>
      </c>
      <c r="F249" s="1" t="s">
        <v>152</v>
      </c>
      <c r="G249" s="4">
        <v>44238</v>
      </c>
      <c r="H249" s="4">
        <v>44257</v>
      </c>
      <c r="I249" s="1" t="s">
        <v>877</v>
      </c>
      <c r="J249" s="5">
        <v>3000</v>
      </c>
    </row>
    <row r="250" spans="1:10" x14ac:dyDescent="0.25">
      <c r="A250" s="2" t="str">
        <f>HYPERLINK("https://my.zakupki.prom.ua/remote/dispatcher/state_purchase_view/23125096", "UA-2021-01-21-005170-b")</f>
        <v>UA-2021-01-21-005170-b</v>
      </c>
      <c r="B250" s="1" t="s">
        <v>48</v>
      </c>
      <c r="C250" s="1" t="s">
        <v>47</v>
      </c>
      <c r="D250" s="1" t="s">
        <v>497</v>
      </c>
      <c r="E250" s="1" t="s">
        <v>472</v>
      </c>
      <c r="F250" s="1" t="s">
        <v>153</v>
      </c>
      <c r="G250" s="4">
        <v>44228</v>
      </c>
      <c r="H250" s="4">
        <v>44253</v>
      </c>
      <c r="I250" s="1" t="s">
        <v>632</v>
      </c>
      <c r="J250" s="5">
        <v>133515</v>
      </c>
    </row>
    <row r="251" spans="1:10" x14ac:dyDescent="0.25">
      <c r="A251" s="2" t="str">
        <f>HYPERLINK("https://my.zakupki.prom.ua/remote/dispatcher/state_purchase_view/23120719", "UA-2021-01-21-003891-b")</f>
        <v>UA-2021-01-21-003891-b</v>
      </c>
      <c r="B251" s="1" t="s">
        <v>398</v>
      </c>
      <c r="C251" s="1" t="s">
        <v>397</v>
      </c>
      <c r="D251" s="1" t="s">
        <v>462</v>
      </c>
      <c r="E251" s="1" t="s">
        <v>492</v>
      </c>
      <c r="F251" s="1" t="s">
        <v>215</v>
      </c>
      <c r="G251" s="1"/>
      <c r="H251" s="1"/>
      <c r="I251" s="1" t="s">
        <v>744</v>
      </c>
      <c r="J251" s="5">
        <v>12600</v>
      </c>
    </row>
    <row r="252" spans="1:10" x14ac:dyDescent="0.25">
      <c r="A252" s="2" t="str">
        <f>HYPERLINK("https://my.zakupki.prom.ua/remote/dispatcher/state_purchase_view/23115942", "UA-2021-01-21-002428-b")</f>
        <v>UA-2021-01-21-002428-b</v>
      </c>
      <c r="B252" s="1" t="s">
        <v>2</v>
      </c>
      <c r="C252" s="1" t="s">
        <v>79</v>
      </c>
      <c r="D252" s="1" t="s">
        <v>462</v>
      </c>
      <c r="E252" s="1" t="s">
        <v>488</v>
      </c>
      <c r="F252" s="1" t="s">
        <v>39</v>
      </c>
      <c r="G252" s="1"/>
      <c r="H252" s="1"/>
      <c r="I252" s="1" t="s">
        <v>698</v>
      </c>
      <c r="J252" s="5">
        <v>2736</v>
      </c>
    </row>
    <row r="253" spans="1:10" x14ac:dyDescent="0.25">
      <c r="A253" s="2" t="str">
        <f>HYPERLINK("https://my.zakupki.prom.ua/remote/dispatcher/state_purchase_view/23041091", "UA-2021-01-19-000387-a")</f>
        <v>UA-2021-01-19-000387-a</v>
      </c>
      <c r="B253" s="1" t="s">
        <v>195</v>
      </c>
      <c r="C253" s="1" t="s">
        <v>196</v>
      </c>
      <c r="D253" s="1" t="s">
        <v>462</v>
      </c>
      <c r="E253" s="1" t="s">
        <v>482</v>
      </c>
      <c r="F253" s="1" t="s">
        <v>97</v>
      </c>
      <c r="G253" s="1"/>
      <c r="H253" s="1"/>
      <c r="I253" s="1" t="s">
        <v>635</v>
      </c>
      <c r="J253" s="5">
        <v>2996.5</v>
      </c>
    </row>
    <row r="254" spans="1:10" x14ac:dyDescent="0.25">
      <c r="A254" s="2" t="str">
        <f>HYPERLINK("https://my.zakupki.prom.ua/remote/dispatcher/state_purchase_view/23034949", "UA-2021-01-18-005396-a")</f>
        <v>UA-2021-01-18-005396-a</v>
      </c>
      <c r="B254" s="1" t="s">
        <v>161</v>
      </c>
      <c r="C254" s="1" t="s">
        <v>160</v>
      </c>
      <c r="D254" s="1" t="s">
        <v>454</v>
      </c>
      <c r="E254" s="1" t="s">
        <v>604</v>
      </c>
      <c r="F254" s="1" t="s">
        <v>142</v>
      </c>
      <c r="G254" s="4">
        <v>44248</v>
      </c>
      <c r="H254" s="4">
        <v>44258</v>
      </c>
      <c r="I254" s="1" t="s">
        <v>727</v>
      </c>
      <c r="J254" s="5">
        <v>266419.90000000002</v>
      </c>
    </row>
    <row r="255" spans="1:10" x14ac:dyDescent="0.25">
      <c r="A255" s="2" t="str">
        <f>HYPERLINK("https://my.zakupki.prom.ua/remote/dispatcher/state_purchase_view/23033860", "UA-2021-01-18-005146-a")</f>
        <v>UA-2021-01-18-005146-a</v>
      </c>
      <c r="B255" s="1" t="s">
        <v>49</v>
      </c>
      <c r="C255" s="1" t="s">
        <v>47</v>
      </c>
      <c r="D255" s="1" t="s">
        <v>497</v>
      </c>
      <c r="E255" s="1" t="s">
        <v>470</v>
      </c>
      <c r="F255" s="1" t="s">
        <v>118</v>
      </c>
      <c r="G255" s="4">
        <v>44225</v>
      </c>
      <c r="H255" s="4">
        <v>44250</v>
      </c>
      <c r="I255" s="1" t="s">
        <v>679</v>
      </c>
      <c r="J255" s="5">
        <v>1951675</v>
      </c>
    </row>
    <row r="256" spans="1:10" x14ac:dyDescent="0.25">
      <c r="A256" s="2" t="str">
        <f>HYPERLINK("https://my.zakupki.prom.ua/remote/dispatcher/state_purchase_view/23031705", "UA-2021-01-18-004699-a")</f>
        <v>UA-2021-01-18-004699-a</v>
      </c>
      <c r="B256" s="1" t="s">
        <v>344</v>
      </c>
      <c r="C256" s="1" t="s">
        <v>343</v>
      </c>
      <c r="D256" s="1" t="s">
        <v>462</v>
      </c>
      <c r="E256" s="1" t="s">
        <v>555</v>
      </c>
      <c r="F256" s="1" t="s">
        <v>109</v>
      </c>
      <c r="G256" s="1"/>
      <c r="H256" s="1"/>
      <c r="I256" s="1" t="s">
        <v>733</v>
      </c>
      <c r="J256" s="5">
        <v>8400</v>
      </c>
    </row>
    <row r="257" spans="1:10" x14ac:dyDescent="0.25">
      <c r="A257" s="2" t="str">
        <f>HYPERLINK("https://my.zakupki.prom.ua/remote/dispatcher/state_purchase_view/23029297", "UA-2021-01-18-004125-a")</f>
        <v>UA-2021-01-18-004125-a</v>
      </c>
      <c r="B257" s="1" t="s">
        <v>430</v>
      </c>
      <c r="C257" s="1" t="s">
        <v>429</v>
      </c>
      <c r="D257" s="1" t="s">
        <v>526</v>
      </c>
      <c r="E257" s="1" t="s">
        <v>529</v>
      </c>
      <c r="F257" s="1" t="s">
        <v>243</v>
      </c>
      <c r="G257" s="4">
        <v>44232</v>
      </c>
      <c r="H257" s="4">
        <v>44251</v>
      </c>
      <c r="I257" s="1" t="s">
        <v>672</v>
      </c>
      <c r="J257" s="5">
        <v>5790</v>
      </c>
    </row>
    <row r="258" spans="1:10" x14ac:dyDescent="0.25">
      <c r="A258" s="2" t="str">
        <f>HYPERLINK("https://my.zakupki.prom.ua/remote/dispatcher/state_purchase_view/23020382", "UA-2021-01-18-002121-a")</f>
        <v>UA-2021-01-18-002121-a</v>
      </c>
      <c r="B258" s="1" t="s">
        <v>392</v>
      </c>
      <c r="C258" s="1" t="s">
        <v>397</v>
      </c>
      <c r="D258" s="1" t="s">
        <v>462</v>
      </c>
      <c r="E258" s="1" t="s">
        <v>473</v>
      </c>
      <c r="F258" s="1" t="s">
        <v>80</v>
      </c>
      <c r="G258" s="1"/>
      <c r="H258" s="1"/>
      <c r="I258" s="1" t="s">
        <v>628</v>
      </c>
      <c r="J258" s="5">
        <v>12720</v>
      </c>
    </row>
    <row r="259" spans="1:10" x14ac:dyDescent="0.25">
      <c r="A259" s="2" t="str">
        <f>HYPERLINK("https://my.zakupki.prom.ua/remote/dispatcher/state_purchase_view/22980996", "UA-2021-01-15-004656-a")</f>
        <v>UA-2021-01-15-004656-a</v>
      </c>
      <c r="B259" s="1" t="s">
        <v>360</v>
      </c>
      <c r="C259" s="1" t="s">
        <v>367</v>
      </c>
      <c r="D259" s="1" t="s">
        <v>462</v>
      </c>
      <c r="E259" s="1" t="s">
        <v>562</v>
      </c>
      <c r="F259" s="1" t="s">
        <v>139</v>
      </c>
      <c r="G259" s="1"/>
      <c r="H259" s="1"/>
      <c r="I259" s="1" t="s">
        <v>812</v>
      </c>
      <c r="J259" s="5">
        <v>2990</v>
      </c>
    </row>
    <row r="260" spans="1:10" x14ac:dyDescent="0.25">
      <c r="A260" s="2" t="str">
        <f>HYPERLINK("https://my.zakupki.prom.ua/remote/dispatcher/state_purchase_view/22959337", "UA-2021-01-14-003276-a")</f>
        <v>UA-2021-01-14-003276-a</v>
      </c>
      <c r="B260" s="1" t="s">
        <v>355</v>
      </c>
      <c r="C260" s="1" t="s">
        <v>367</v>
      </c>
      <c r="D260" s="1" t="s">
        <v>462</v>
      </c>
      <c r="E260" s="1" t="s">
        <v>559</v>
      </c>
      <c r="F260" s="1" t="s">
        <v>248</v>
      </c>
      <c r="G260" s="1"/>
      <c r="H260" s="1"/>
      <c r="I260" s="1" t="s">
        <v>687</v>
      </c>
      <c r="J260" s="5">
        <v>33000</v>
      </c>
    </row>
    <row r="261" spans="1:10" x14ac:dyDescent="0.25">
      <c r="A261" s="2" t="str">
        <f>HYPERLINK("https://my.zakupki.prom.ua/remote/dispatcher/state_purchase_view/22954674", "UA-2021-01-14-002016-a")</f>
        <v>UA-2021-01-14-002016-a</v>
      </c>
      <c r="B261" s="1" t="s">
        <v>14</v>
      </c>
      <c r="C261" s="1" t="s">
        <v>345</v>
      </c>
      <c r="D261" s="1" t="s">
        <v>462</v>
      </c>
      <c r="E261" s="1" t="s">
        <v>563</v>
      </c>
      <c r="F261" s="1" t="s">
        <v>259</v>
      </c>
      <c r="G261" s="1"/>
      <c r="H261" s="1"/>
      <c r="I261" s="1" t="s">
        <v>884</v>
      </c>
      <c r="J261" s="5">
        <v>36375.72</v>
      </c>
    </row>
    <row r="262" spans="1:10" x14ac:dyDescent="0.25">
      <c r="A262" s="2" t="str">
        <f>HYPERLINK("https://my.zakupki.prom.ua/remote/dispatcher/state_purchase_view/22952542", "UA-2021-01-14-001381-a")</f>
        <v>UA-2021-01-14-001381-a</v>
      </c>
      <c r="B262" s="1" t="s">
        <v>184</v>
      </c>
      <c r="C262" s="1" t="s">
        <v>185</v>
      </c>
      <c r="D262" s="1" t="s">
        <v>454</v>
      </c>
      <c r="E262" s="1" t="s">
        <v>593</v>
      </c>
      <c r="F262" s="1" t="s">
        <v>83</v>
      </c>
      <c r="G262" s="4">
        <v>44242</v>
      </c>
      <c r="H262" s="4">
        <v>44252</v>
      </c>
      <c r="I262" s="1" t="s">
        <v>685</v>
      </c>
      <c r="J262" s="5">
        <v>57504</v>
      </c>
    </row>
    <row r="263" spans="1:10" x14ac:dyDescent="0.25">
      <c r="A263" s="2" t="str">
        <f>HYPERLINK("https://my.zakupki.prom.ua/remote/dispatcher/state_purchase_view/22945413", "UA-2021-01-13-005872-a")</f>
        <v>UA-2021-01-13-005872-a</v>
      </c>
      <c r="B263" s="1" t="s">
        <v>365</v>
      </c>
      <c r="C263" s="1" t="s">
        <v>367</v>
      </c>
      <c r="D263" s="1" t="s">
        <v>462</v>
      </c>
      <c r="E263" s="1" t="s">
        <v>562</v>
      </c>
      <c r="F263" s="1" t="s">
        <v>139</v>
      </c>
      <c r="G263" s="1"/>
      <c r="H263" s="1"/>
      <c r="I263" s="1" t="s">
        <v>796</v>
      </c>
      <c r="J263" s="5">
        <v>2990</v>
      </c>
    </row>
    <row r="264" spans="1:10" x14ac:dyDescent="0.25">
      <c r="A264" s="2" t="str">
        <f>HYPERLINK("https://my.zakupki.prom.ua/remote/dispatcher/state_purchase_view/22944753", "UA-2021-01-13-005650-a")</f>
        <v>UA-2021-01-13-005650-a</v>
      </c>
      <c r="B264" s="1" t="s">
        <v>364</v>
      </c>
      <c r="C264" s="1" t="s">
        <v>367</v>
      </c>
      <c r="D264" s="1" t="s">
        <v>462</v>
      </c>
      <c r="E264" s="1" t="s">
        <v>562</v>
      </c>
      <c r="F264" s="1" t="s">
        <v>139</v>
      </c>
      <c r="G264" s="1"/>
      <c r="H264" s="1"/>
      <c r="I264" s="1" t="s">
        <v>768</v>
      </c>
      <c r="J264" s="5">
        <v>2990</v>
      </c>
    </row>
    <row r="265" spans="1:10" x14ac:dyDescent="0.25">
      <c r="A265" s="2" t="str">
        <f>HYPERLINK("https://my.zakupki.prom.ua/remote/dispatcher/state_purchase_view/22944201", "UA-2021-01-13-005424-a")</f>
        <v>UA-2021-01-13-005424-a</v>
      </c>
      <c r="B265" s="1" t="s">
        <v>359</v>
      </c>
      <c r="C265" s="1" t="s">
        <v>367</v>
      </c>
      <c r="D265" s="1" t="s">
        <v>462</v>
      </c>
      <c r="E265" s="1" t="s">
        <v>562</v>
      </c>
      <c r="F265" s="1" t="s">
        <v>139</v>
      </c>
      <c r="G265" s="1"/>
      <c r="H265" s="1"/>
      <c r="I265" s="1" t="s">
        <v>748</v>
      </c>
      <c r="J265" s="5">
        <v>2990</v>
      </c>
    </row>
    <row r="266" spans="1:10" x14ac:dyDescent="0.25">
      <c r="A266" s="2" t="str">
        <f>HYPERLINK("https://my.zakupki.prom.ua/remote/dispatcher/state_purchase_view/22943382", "UA-2021-01-13-005146-a")</f>
        <v>UA-2021-01-13-005146-a</v>
      </c>
      <c r="B266" s="1" t="s">
        <v>357</v>
      </c>
      <c r="C266" s="1" t="s">
        <v>367</v>
      </c>
      <c r="D266" s="1" t="s">
        <v>462</v>
      </c>
      <c r="E266" s="1" t="s">
        <v>562</v>
      </c>
      <c r="F266" s="1" t="s">
        <v>139</v>
      </c>
      <c r="G266" s="1"/>
      <c r="H266" s="1"/>
      <c r="I266" s="1" t="s">
        <v>720</v>
      </c>
      <c r="J266" s="5">
        <v>2990</v>
      </c>
    </row>
    <row r="267" spans="1:10" x14ac:dyDescent="0.25">
      <c r="A267" s="2" t="str">
        <f>HYPERLINK("https://my.zakupki.prom.ua/remote/dispatcher/state_purchase_view/22942516", "UA-2021-01-13-004867-a")</f>
        <v>UA-2021-01-13-004867-a</v>
      </c>
      <c r="B267" s="1" t="s">
        <v>358</v>
      </c>
      <c r="C267" s="1" t="s">
        <v>367</v>
      </c>
      <c r="D267" s="1" t="s">
        <v>462</v>
      </c>
      <c r="E267" s="1" t="s">
        <v>562</v>
      </c>
      <c r="F267" s="1" t="s">
        <v>139</v>
      </c>
      <c r="G267" s="1"/>
      <c r="H267" s="1"/>
      <c r="I267" s="1" t="s">
        <v>635</v>
      </c>
      <c r="J267" s="5">
        <v>2990</v>
      </c>
    </row>
    <row r="268" spans="1:10" x14ac:dyDescent="0.25">
      <c r="A268" s="2" t="str">
        <f>HYPERLINK("https://my.zakupki.prom.ua/remote/dispatcher/state_purchase_view/22918190", "UA-2021-01-12-002703-a")</f>
        <v>UA-2021-01-12-002703-a</v>
      </c>
      <c r="B268" s="1" t="s">
        <v>179</v>
      </c>
      <c r="C268" s="1" t="s">
        <v>175</v>
      </c>
      <c r="D268" s="1" t="s">
        <v>454</v>
      </c>
      <c r="E268" s="1" t="s">
        <v>540</v>
      </c>
      <c r="F268" s="1" t="s">
        <v>266</v>
      </c>
      <c r="G268" s="4">
        <v>44240</v>
      </c>
      <c r="H268" s="4">
        <v>44250</v>
      </c>
      <c r="I268" s="1" t="s">
        <v>697</v>
      </c>
      <c r="J268" s="5">
        <v>233750.46</v>
      </c>
    </row>
    <row r="269" spans="1:10" x14ac:dyDescent="0.25">
      <c r="A269" s="2" t="str">
        <f>HYPERLINK("https://my.zakupki.prom.ua/remote/dispatcher/state_purchase_view/22914982", "UA-2021-01-12-001878-a")</f>
        <v>UA-2021-01-12-001878-a</v>
      </c>
      <c r="B269" s="1" t="s">
        <v>427</v>
      </c>
      <c r="C269" s="1" t="s">
        <v>428</v>
      </c>
      <c r="D269" s="1" t="s">
        <v>462</v>
      </c>
      <c r="E269" s="1" t="s">
        <v>563</v>
      </c>
      <c r="F269" s="1" t="s">
        <v>259</v>
      </c>
      <c r="G269" s="1"/>
      <c r="H269" s="1"/>
      <c r="I269" s="1" t="s">
        <v>882</v>
      </c>
      <c r="J269" s="5">
        <v>53003.12</v>
      </c>
    </row>
    <row r="270" spans="1:10" x14ac:dyDescent="0.25">
      <c r="A270" s="2" t="str">
        <f>HYPERLINK("https://my.zakupki.prom.ua/remote/dispatcher/state_purchase_view/22914181", "UA-2021-01-12-001660-a")</f>
        <v>UA-2021-01-12-001660-a</v>
      </c>
      <c r="B270" s="1" t="s">
        <v>305</v>
      </c>
      <c r="C270" s="1" t="s">
        <v>304</v>
      </c>
      <c r="D270" s="1" t="s">
        <v>526</v>
      </c>
      <c r="E270" s="1" t="s">
        <v>543</v>
      </c>
      <c r="F270" s="1" t="s">
        <v>249</v>
      </c>
      <c r="G270" s="4">
        <v>44223</v>
      </c>
      <c r="H270" s="4">
        <v>44242</v>
      </c>
      <c r="I270" s="1" t="s">
        <v>650</v>
      </c>
      <c r="J270" s="5">
        <v>165249</v>
      </c>
    </row>
    <row r="271" spans="1:10" x14ac:dyDescent="0.25">
      <c r="A271" s="2" t="str">
        <f>HYPERLINK("https://my.zakupki.prom.ua/remote/dispatcher/state_purchase_view/22879390", "UA-2021-01-06-001194-b")</f>
        <v>UA-2021-01-06-001194-b</v>
      </c>
      <c r="B271" s="1" t="s">
        <v>406</v>
      </c>
      <c r="C271" s="1" t="s">
        <v>407</v>
      </c>
      <c r="D271" s="1" t="s">
        <v>526</v>
      </c>
      <c r="E271" s="1" t="s">
        <v>587</v>
      </c>
      <c r="F271" s="1" t="s">
        <v>242</v>
      </c>
      <c r="G271" s="4">
        <v>44218</v>
      </c>
      <c r="H271" s="4">
        <v>44237</v>
      </c>
      <c r="I271" s="1" t="s">
        <v>737</v>
      </c>
      <c r="J271" s="5">
        <v>9600</v>
      </c>
    </row>
    <row r="272" spans="1:10" x14ac:dyDescent="0.25">
      <c r="A272" s="2" t="str">
        <f>HYPERLINK("https://my.zakupki.prom.ua/remote/dispatcher/state_purchase_view/22876675", "UA-2021-01-06-000533-b")</f>
        <v>UA-2021-01-06-000533-b</v>
      </c>
      <c r="B272" s="1" t="s">
        <v>334</v>
      </c>
      <c r="C272" s="1" t="s">
        <v>335</v>
      </c>
      <c r="D272" s="1" t="s">
        <v>526</v>
      </c>
      <c r="E272" s="1" t="s">
        <v>550</v>
      </c>
      <c r="F272" s="1" t="s">
        <v>141</v>
      </c>
      <c r="G272" s="4">
        <v>44218</v>
      </c>
      <c r="H272" s="4">
        <v>44237</v>
      </c>
      <c r="I272" s="1" t="s">
        <v>841</v>
      </c>
      <c r="J272" s="5">
        <v>37200</v>
      </c>
    </row>
    <row r="273" spans="1:10" x14ac:dyDescent="0.25">
      <c r="A273" s="2" t="str">
        <f>HYPERLINK("https://my.zakupki.prom.ua/remote/dispatcher/state_purchase_view/22870364", "UA-2021-01-05-003077-c")</f>
        <v>UA-2021-01-05-003077-c</v>
      </c>
      <c r="B273" s="1" t="s">
        <v>399</v>
      </c>
      <c r="C273" s="1" t="s">
        <v>400</v>
      </c>
      <c r="D273" s="1" t="s">
        <v>526</v>
      </c>
      <c r="E273" s="1" t="s">
        <v>541</v>
      </c>
      <c r="F273" s="1" t="s">
        <v>202</v>
      </c>
      <c r="G273" s="4">
        <v>44223</v>
      </c>
      <c r="H273" s="4">
        <v>44242</v>
      </c>
      <c r="I273" s="1" t="s">
        <v>676</v>
      </c>
      <c r="J273" s="5">
        <v>93312</v>
      </c>
    </row>
    <row r="274" spans="1:10" x14ac:dyDescent="0.25">
      <c r="A274" s="2" t="str">
        <f>HYPERLINK("https://my.zakupki.prom.ua/remote/dispatcher/state_purchase_view/22867225", "UA-2021-01-05-002309-c")</f>
        <v>UA-2021-01-05-002309-c</v>
      </c>
      <c r="B274" s="1" t="s">
        <v>405</v>
      </c>
      <c r="C274" s="1" t="s">
        <v>407</v>
      </c>
      <c r="D274" s="1" t="s">
        <v>526</v>
      </c>
      <c r="E274" s="1" t="s">
        <v>587</v>
      </c>
      <c r="F274" s="1" t="s">
        <v>242</v>
      </c>
      <c r="G274" s="4">
        <v>44219</v>
      </c>
      <c r="H274" s="4">
        <v>44238</v>
      </c>
      <c r="I274" s="1" t="s">
        <v>738</v>
      </c>
      <c r="J274" s="5">
        <v>44800</v>
      </c>
    </row>
    <row r="275" spans="1:10" x14ac:dyDescent="0.25">
      <c r="A275" s="2" t="str">
        <f>HYPERLINK("https://my.zakupki.prom.ua/remote/dispatcher/state_purchase_view/22797128", "UA-2020-12-30-002279-a")</f>
        <v>UA-2020-12-30-002279-a</v>
      </c>
      <c r="B275" s="1" t="s">
        <v>54</v>
      </c>
      <c r="C275" s="1" t="s">
        <v>53</v>
      </c>
      <c r="D275" s="1" t="s">
        <v>526</v>
      </c>
      <c r="E275" s="1" t="s">
        <v>551</v>
      </c>
      <c r="F275" s="1" t="s">
        <v>232</v>
      </c>
      <c r="G275" s="4">
        <v>44215</v>
      </c>
      <c r="H275" s="4">
        <v>44234</v>
      </c>
      <c r="I275" s="1" t="s">
        <v>858</v>
      </c>
      <c r="J275" s="5">
        <v>6622.2</v>
      </c>
    </row>
    <row r="276" spans="1:10" x14ac:dyDescent="0.25">
      <c r="A276" s="2" t="str">
        <f>HYPERLINK("https://my.zakupki.prom.ua/remote/dispatcher/state_purchase_view/22775725", "UA-2020-12-29-008026-a")</f>
        <v>UA-2020-12-29-008026-a</v>
      </c>
      <c r="B276" s="1" t="s">
        <v>404</v>
      </c>
      <c r="C276" s="1" t="s">
        <v>403</v>
      </c>
      <c r="D276" s="1" t="s">
        <v>462</v>
      </c>
      <c r="E276" s="1" t="s">
        <v>495</v>
      </c>
      <c r="F276" s="1" t="s">
        <v>210</v>
      </c>
      <c r="G276" s="1"/>
      <c r="H276" s="1"/>
      <c r="I276" s="1" t="s">
        <v>838</v>
      </c>
      <c r="J276" s="5">
        <v>800</v>
      </c>
    </row>
    <row r="277" spans="1:10" x14ac:dyDescent="0.25">
      <c r="A277" s="2" t="str">
        <f>HYPERLINK("https://my.zakupki.prom.ua/remote/dispatcher/state_purchase_view/22730562", "UA-2020-12-28-012280-c")</f>
        <v>UA-2020-12-28-012280-c</v>
      </c>
      <c r="B277" s="1" t="s">
        <v>623</v>
      </c>
      <c r="C277" s="1" t="s">
        <v>423</v>
      </c>
      <c r="D277" s="1" t="s">
        <v>497</v>
      </c>
      <c r="E277" s="1" t="s">
        <v>467</v>
      </c>
      <c r="F277" s="1" t="s">
        <v>41</v>
      </c>
      <c r="G277" s="4">
        <v>44204</v>
      </c>
      <c r="H277" s="4">
        <v>44229</v>
      </c>
      <c r="I277" s="1" t="s">
        <v>796</v>
      </c>
      <c r="J277" s="5">
        <v>3498616.7</v>
      </c>
    </row>
    <row r="278" spans="1:10" x14ac:dyDescent="0.25">
      <c r="A278" s="2" t="str">
        <f>HYPERLINK("https://my.zakupki.prom.ua/remote/dispatcher/state_purchase_view/22580079", "UA-2020-12-23-011443-c")</f>
        <v>UA-2020-12-23-011443-c</v>
      </c>
      <c r="B278" s="1" t="s">
        <v>361</v>
      </c>
      <c r="C278" s="1" t="s">
        <v>367</v>
      </c>
      <c r="D278" s="1" t="s">
        <v>462</v>
      </c>
      <c r="E278" s="1" t="s">
        <v>614</v>
      </c>
      <c r="F278" s="1" t="s">
        <v>96</v>
      </c>
      <c r="G278" s="1"/>
      <c r="H278" s="1"/>
      <c r="I278" s="1" t="s">
        <v>725</v>
      </c>
      <c r="J278" s="5">
        <v>2990</v>
      </c>
    </row>
    <row r="279" spans="1:10" x14ac:dyDescent="0.25">
      <c r="A279" s="2" t="str">
        <f>HYPERLINK("https://my.zakupki.prom.ua/remote/dispatcher/state_purchase_view/22555188", "UA-2020-12-23-002227-c")</f>
        <v>UA-2020-12-23-002227-c</v>
      </c>
      <c r="B279" s="1" t="s">
        <v>12</v>
      </c>
      <c r="C279" s="1" t="s">
        <v>314</v>
      </c>
      <c r="D279" s="1" t="s">
        <v>462</v>
      </c>
      <c r="E279" s="1" t="s">
        <v>568</v>
      </c>
      <c r="F279" s="1" t="s">
        <v>144</v>
      </c>
      <c r="G279" s="1"/>
      <c r="H279" s="1"/>
      <c r="I279" s="1" t="s">
        <v>671</v>
      </c>
      <c r="J279" s="5">
        <v>2177.16</v>
      </c>
    </row>
    <row r="280" spans="1:10" x14ac:dyDescent="0.25">
      <c r="A280" s="2" t="str">
        <f>HYPERLINK("https://my.zakupki.prom.ua/remote/dispatcher/state_purchase_view/22375761", "UA-2020-12-18-008270-c")</f>
        <v>UA-2020-12-18-008270-c</v>
      </c>
      <c r="B280" s="1" t="s">
        <v>393</v>
      </c>
      <c r="C280" s="1" t="s">
        <v>397</v>
      </c>
      <c r="D280" s="1" t="s">
        <v>462</v>
      </c>
      <c r="E280" s="1" t="s">
        <v>571</v>
      </c>
      <c r="F280" s="1" t="s">
        <v>223</v>
      </c>
      <c r="G280" s="1"/>
      <c r="H280" s="1"/>
      <c r="I280" s="1" t="s">
        <v>842</v>
      </c>
      <c r="J280" s="5">
        <v>46000</v>
      </c>
    </row>
    <row r="281" spans="1:10" x14ac:dyDescent="0.25">
      <c r="A281" s="2" t="str">
        <f>HYPERLINK("https://my.zakupki.prom.ua/remote/dispatcher/state_purchase_view/22292474", "UA-2020-12-17-003609-c")</f>
        <v>UA-2020-12-17-003609-c</v>
      </c>
      <c r="B281" s="1" t="s">
        <v>65</v>
      </c>
      <c r="C281" s="1" t="s">
        <v>66</v>
      </c>
      <c r="D281" s="1" t="s">
        <v>462</v>
      </c>
      <c r="E281" s="1" t="s">
        <v>554</v>
      </c>
      <c r="F281" s="1" t="s">
        <v>90</v>
      </c>
      <c r="G281" s="1"/>
      <c r="H281" s="1"/>
      <c r="I281" s="1" t="s">
        <v>881</v>
      </c>
      <c r="J281" s="5">
        <v>1180</v>
      </c>
    </row>
    <row r="282" spans="1:10" x14ac:dyDescent="0.25">
      <c r="A282" s="2" t="str">
        <f>HYPERLINK("https://my.zakupki.prom.ua/remote/dispatcher/state_purchase_view/22290589", "UA-2020-12-17-003054-c")</f>
        <v>UA-2020-12-17-003054-c</v>
      </c>
      <c r="B282" s="1" t="s">
        <v>6</v>
      </c>
      <c r="C282" s="1" t="s">
        <v>231</v>
      </c>
      <c r="D282" s="1" t="s">
        <v>462</v>
      </c>
      <c r="E282" s="1" t="s">
        <v>554</v>
      </c>
      <c r="F282" s="1" t="s">
        <v>90</v>
      </c>
      <c r="G282" s="1"/>
      <c r="H282" s="1"/>
      <c r="I282" s="1" t="s">
        <v>880</v>
      </c>
      <c r="J282" s="5">
        <v>2698</v>
      </c>
    </row>
    <row r="283" spans="1:10" x14ac:dyDescent="0.25">
      <c r="A283" s="2" t="str">
        <f>HYPERLINK("https://my.zakupki.prom.ua/remote/dispatcher/state_purchase_view/22282774", "UA-2020-12-17-000794-c")</f>
        <v>UA-2020-12-17-000794-c</v>
      </c>
      <c r="B283" s="1" t="s">
        <v>22</v>
      </c>
      <c r="C283" s="1" t="s">
        <v>383</v>
      </c>
      <c r="D283" s="1" t="s">
        <v>462</v>
      </c>
      <c r="E283" s="1" t="s">
        <v>439</v>
      </c>
      <c r="F283" s="1" t="s">
        <v>122</v>
      </c>
      <c r="G283" s="1"/>
      <c r="H283" s="1"/>
      <c r="I283" s="1" t="s">
        <v>828</v>
      </c>
      <c r="J283" s="5">
        <v>2498</v>
      </c>
    </row>
    <row r="284" spans="1:10" x14ac:dyDescent="0.25">
      <c r="A284" s="2" t="str">
        <f>HYPERLINK("https://my.zakupki.prom.ua/remote/dispatcher/state_purchase_view/22260042", "UA-2020-12-16-013694-c")</f>
        <v>UA-2020-12-16-013694-c</v>
      </c>
      <c r="B284" s="1" t="s">
        <v>3</v>
      </c>
      <c r="C284" s="1" t="s">
        <v>135</v>
      </c>
      <c r="D284" s="1" t="s">
        <v>462</v>
      </c>
      <c r="E284" s="1" t="s">
        <v>554</v>
      </c>
      <c r="F284" s="1" t="s">
        <v>90</v>
      </c>
      <c r="G284" s="1"/>
      <c r="H284" s="1"/>
      <c r="I284" s="1" t="s">
        <v>794</v>
      </c>
      <c r="J284" s="5">
        <v>398</v>
      </c>
    </row>
    <row r="285" spans="1:10" x14ac:dyDescent="0.25">
      <c r="A285" s="2" t="str">
        <f>HYPERLINK("https://my.zakupki.prom.ua/remote/dispatcher/state_purchase_view/22258401", "UA-2020-12-16-013037-c")</f>
        <v>UA-2020-12-16-013037-c</v>
      </c>
      <c r="B285" s="1" t="s">
        <v>8</v>
      </c>
      <c r="C285" s="1" t="s">
        <v>274</v>
      </c>
      <c r="D285" s="1" t="s">
        <v>462</v>
      </c>
      <c r="E285" s="1" t="s">
        <v>554</v>
      </c>
      <c r="F285" s="1" t="s">
        <v>90</v>
      </c>
      <c r="G285" s="1"/>
      <c r="H285" s="1"/>
      <c r="I285" s="1" t="s">
        <v>792</v>
      </c>
      <c r="J285" s="5">
        <v>748.4</v>
      </c>
    </row>
    <row r="286" spans="1:10" x14ac:dyDescent="0.25">
      <c r="A286" s="2" t="str">
        <f>HYPERLINK("https://my.zakupki.prom.ua/remote/dispatcher/state_purchase_view/21994707", "UA-2020-12-10-007375-c")</f>
        <v>UA-2020-12-10-007375-c</v>
      </c>
      <c r="B286" s="1" t="s">
        <v>373</v>
      </c>
      <c r="C286" s="1" t="s">
        <v>375</v>
      </c>
      <c r="D286" s="1" t="s">
        <v>462</v>
      </c>
      <c r="E286" s="1" t="s">
        <v>569</v>
      </c>
      <c r="F286" s="1" t="s">
        <v>189</v>
      </c>
      <c r="G286" s="1"/>
      <c r="H286" s="1"/>
      <c r="I286" s="1" t="s">
        <v>839</v>
      </c>
      <c r="J286" s="5">
        <v>3041.16</v>
      </c>
    </row>
    <row r="287" spans="1:10" x14ac:dyDescent="0.25">
      <c r="A287" s="2" t="str">
        <f>HYPERLINK("https://my.zakupki.prom.ua/remote/dispatcher/state_purchase_view/21993360", "UA-2020-12-10-006936-c")</f>
        <v>UA-2020-12-10-006936-c</v>
      </c>
      <c r="B287" s="1" t="s">
        <v>20</v>
      </c>
      <c r="C287" s="1" t="s">
        <v>375</v>
      </c>
      <c r="D287" s="1" t="s">
        <v>462</v>
      </c>
      <c r="E287" s="1" t="s">
        <v>569</v>
      </c>
      <c r="F287" s="1" t="s">
        <v>189</v>
      </c>
      <c r="G287" s="1"/>
      <c r="H287" s="1"/>
      <c r="I287" s="1" t="s">
        <v>838</v>
      </c>
      <c r="J287" s="5">
        <v>416.56</v>
      </c>
    </row>
    <row r="288" spans="1:10" x14ac:dyDescent="0.25">
      <c r="A288" s="2" t="str">
        <f>HYPERLINK("https://my.zakupki.prom.ua/remote/dispatcher/state_purchase_view/21840590", "UA-2020-12-07-005183-c")</f>
        <v>UA-2020-12-07-005183-c</v>
      </c>
      <c r="B288" s="1" t="s">
        <v>353</v>
      </c>
      <c r="C288" s="1" t="s">
        <v>352</v>
      </c>
      <c r="D288" s="1" t="s">
        <v>462</v>
      </c>
      <c r="E288" s="1" t="s">
        <v>439</v>
      </c>
      <c r="F288" s="1" t="s">
        <v>122</v>
      </c>
      <c r="G288" s="1"/>
      <c r="H288" s="1"/>
      <c r="I288" s="1" t="s">
        <v>824</v>
      </c>
      <c r="J288" s="5">
        <v>1848</v>
      </c>
    </row>
    <row r="289" spans="1:10" x14ac:dyDescent="0.25">
      <c r="A289" s="2" t="str">
        <f>HYPERLINK("https://my.zakupki.prom.ua/remote/dispatcher/state_purchase_view/21823940", "UA-2020-12-07-009108-b")</f>
        <v>UA-2020-12-07-009108-b</v>
      </c>
      <c r="B289" s="1" t="s">
        <v>46</v>
      </c>
      <c r="C289" s="1" t="s">
        <v>46</v>
      </c>
      <c r="D289" s="1" t="s">
        <v>454</v>
      </c>
      <c r="E289" s="1" t="s">
        <v>535</v>
      </c>
      <c r="F289" s="1" t="s">
        <v>252</v>
      </c>
      <c r="G289" s="4">
        <v>44205</v>
      </c>
      <c r="H289" s="4">
        <v>44215</v>
      </c>
      <c r="I289" s="1" t="s">
        <v>822</v>
      </c>
      <c r="J289" s="5">
        <v>475218.4</v>
      </c>
    </row>
    <row r="290" spans="1:10" x14ac:dyDescent="0.25">
      <c r="A290" s="2" t="str">
        <f>HYPERLINK("https://my.zakupki.prom.ua/remote/dispatcher/state_purchase_view/21776510", "UA-2020-12-04-012301-b")</f>
        <v>UA-2020-12-04-012301-b</v>
      </c>
      <c r="B290" s="1" t="s">
        <v>74</v>
      </c>
      <c r="C290" s="1" t="s">
        <v>76</v>
      </c>
      <c r="D290" s="1" t="s">
        <v>526</v>
      </c>
      <c r="E290" s="1" t="s">
        <v>570</v>
      </c>
      <c r="F290" s="1" t="s">
        <v>201</v>
      </c>
      <c r="G290" s="4">
        <v>44181</v>
      </c>
      <c r="H290" s="4">
        <v>44200</v>
      </c>
      <c r="I290" s="1" t="s">
        <v>887</v>
      </c>
      <c r="J290" s="5">
        <v>9531</v>
      </c>
    </row>
    <row r="291" spans="1:10" x14ac:dyDescent="0.25">
      <c r="A291" s="2" t="str">
        <f>HYPERLINK("https://my.zakupki.prom.ua/remote/dispatcher/state_purchase_view/21771298", "UA-2020-12-04-010546-b")</f>
        <v>UA-2020-12-04-010546-b</v>
      </c>
      <c r="B291" s="1" t="s">
        <v>75</v>
      </c>
      <c r="C291" s="1" t="s">
        <v>76</v>
      </c>
      <c r="D291" s="1" t="s">
        <v>526</v>
      </c>
      <c r="E291" s="1" t="s">
        <v>538</v>
      </c>
      <c r="F291" s="1" t="s">
        <v>174</v>
      </c>
      <c r="G291" s="4">
        <v>44182</v>
      </c>
      <c r="H291" s="4">
        <v>44201</v>
      </c>
      <c r="I291" s="1" t="s">
        <v>889</v>
      </c>
      <c r="J291" s="5">
        <v>29350</v>
      </c>
    </row>
    <row r="292" spans="1:10" x14ac:dyDescent="0.25">
      <c r="A292" s="2" t="str">
        <f>HYPERLINK("https://my.zakupki.prom.ua/remote/dispatcher/state_purchase_view/21761824", "UA-2020-12-04-007348-b")</f>
        <v>UA-2020-12-04-007348-b</v>
      </c>
      <c r="B292" s="1" t="s">
        <v>420</v>
      </c>
      <c r="C292" s="1" t="s">
        <v>418</v>
      </c>
      <c r="D292" s="1" t="s">
        <v>462</v>
      </c>
      <c r="E292" s="1" t="s">
        <v>466</v>
      </c>
      <c r="F292" s="1" t="s">
        <v>43</v>
      </c>
      <c r="G292" s="1"/>
      <c r="H292" s="1"/>
      <c r="I292" s="1" t="s">
        <v>662</v>
      </c>
      <c r="J292" s="5">
        <v>456</v>
      </c>
    </row>
    <row r="293" spans="1:10" x14ac:dyDescent="0.25">
      <c r="A293" s="2" t="str">
        <f>HYPERLINK("https://my.zakupki.prom.ua/remote/dispatcher/state_purchase_view/21754566", "UA-2020-12-04-004832-b")</f>
        <v>UA-2020-12-04-004832-b</v>
      </c>
      <c r="B293" s="1" t="s">
        <v>60</v>
      </c>
      <c r="C293" s="1" t="s">
        <v>61</v>
      </c>
      <c r="D293" s="1" t="s">
        <v>462</v>
      </c>
      <c r="E293" s="1" t="s">
        <v>494</v>
      </c>
      <c r="F293" s="1" t="s">
        <v>251</v>
      </c>
      <c r="G293" s="1"/>
      <c r="H293" s="1"/>
      <c r="I293" s="1" t="s">
        <v>833</v>
      </c>
      <c r="J293" s="5">
        <v>2999.94</v>
      </c>
    </row>
    <row r="294" spans="1:10" x14ac:dyDescent="0.25">
      <c r="A294" s="2" t="str">
        <f>HYPERLINK("https://my.zakupki.prom.ua/remote/dispatcher/state_purchase_view/21710985", "UA-2020-12-03-007675-b")</f>
        <v>UA-2020-12-03-007675-b</v>
      </c>
      <c r="B294" s="1" t="s">
        <v>363</v>
      </c>
      <c r="C294" s="1" t="s">
        <v>367</v>
      </c>
      <c r="D294" s="1" t="s">
        <v>462</v>
      </c>
      <c r="E294" s="1" t="s">
        <v>614</v>
      </c>
      <c r="F294" s="1" t="s">
        <v>96</v>
      </c>
      <c r="G294" s="1"/>
      <c r="H294" s="1"/>
      <c r="I294" s="1" t="s">
        <v>724</v>
      </c>
      <c r="J294" s="5">
        <v>2990</v>
      </c>
    </row>
    <row r="295" spans="1:10" x14ac:dyDescent="0.25">
      <c r="A295" s="2" t="str">
        <f>HYPERLINK("https://my.zakupki.prom.ua/remote/dispatcher/state_purchase_view/21709069", "UA-2020-12-03-007120-b")</f>
        <v>UA-2020-12-03-007120-b</v>
      </c>
      <c r="B295" s="1" t="s">
        <v>362</v>
      </c>
      <c r="C295" s="1" t="s">
        <v>367</v>
      </c>
      <c r="D295" s="1" t="s">
        <v>462</v>
      </c>
      <c r="E295" s="1" t="s">
        <v>614</v>
      </c>
      <c r="F295" s="1" t="s">
        <v>96</v>
      </c>
      <c r="G295" s="1"/>
      <c r="H295" s="1"/>
      <c r="I295" s="1" t="s">
        <v>723</v>
      </c>
      <c r="J295" s="5">
        <v>2990</v>
      </c>
    </row>
    <row r="296" spans="1:10" x14ac:dyDescent="0.25">
      <c r="A296" s="2" t="str">
        <f>HYPERLINK("https://my.zakupki.prom.ua/remote/dispatcher/state_purchase_view/21612676", "UA-2020-12-01-007274-b")</f>
        <v>UA-2020-12-01-007274-b</v>
      </c>
      <c r="B296" s="1" t="s">
        <v>351</v>
      </c>
      <c r="C296" s="1" t="s">
        <v>352</v>
      </c>
      <c r="D296" s="1" t="s">
        <v>462</v>
      </c>
      <c r="E296" s="1" t="s">
        <v>439</v>
      </c>
      <c r="F296" s="1" t="s">
        <v>122</v>
      </c>
      <c r="G296" s="1"/>
      <c r="H296" s="1"/>
      <c r="I296" s="1" t="s">
        <v>818</v>
      </c>
      <c r="J296" s="5">
        <v>14557</v>
      </c>
    </row>
  </sheetData>
  <autoFilter ref="A1:J296"/>
  <hyperlinks>
    <hyperlink ref="A2" r:id="rId1" display="https://my.zakupki.prom.ua/remote/dispatcher/state_purchase_view/33393887"/>
    <hyperlink ref="A3" r:id="rId2" display="https://my.zakupki.prom.ua/remote/dispatcher/state_purchase_view/33200038"/>
    <hyperlink ref="A4" r:id="rId3" display="https://my.zakupki.prom.ua/remote/dispatcher/state_purchase_view/33124848"/>
    <hyperlink ref="A5" r:id="rId4" display="https://my.zakupki.prom.ua/remote/dispatcher/state_purchase_view/33057396"/>
    <hyperlink ref="A6" r:id="rId5" display="https://my.zakupki.prom.ua/remote/dispatcher/state_purchase_view/33038103"/>
    <hyperlink ref="A7" r:id="rId6" display="https://my.zakupki.prom.ua/remote/dispatcher/state_purchase_view/33036868"/>
    <hyperlink ref="A8" r:id="rId7" display="https://my.zakupki.prom.ua/remote/dispatcher/state_purchase_view/32960847"/>
    <hyperlink ref="A9" r:id="rId8" display="https://my.zakupki.prom.ua/remote/dispatcher/state_purchase_view/32935044"/>
    <hyperlink ref="A10" r:id="rId9" display="https://my.zakupki.prom.ua/remote/dispatcher/state_purchase_view/32930157"/>
    <hyperlink ref="A11" r:id="rId10" display="https://my.zakupki.prom.ua/remote/dispatcher/state_purchase_view/32909890"/>
    <hyperlink ref="A12" r:id="rId11" display="https://my.zakupki.prom.ua/remote/dispatcher/state_purchase_view/32808459"/>
    <hyperlink ref="A13" r:id="rId12" display="https://my.zakupki.prom.ua/remote/dispatcher/state_purchase_view/32498257"/>
    <hyperlink ref="A14" r:id="rId13" display="https://my.zakupki.prom.ua/remote/dispatcher/state_purchase_view/32459794"/>
    <hyperlink ref="A15" r:id="rId14" display="https://my.zakupki.prom.ua/remote/dispatcher/state_purchase_view/32458726"/>
    <hyperlink ref="A16" r:id="rId15" display="https://my.zakupki.prom.ua/remote/dispatcher/state_purchase_view/32456585"/>
    <hyperlink ref="A17" r:id="rId16" display="https://my.zakupki.prom.ua/remote/dispatcher/state_purchase_view/32455144"/>
    <hyperlink ref="A18" r:id="rId17" display="https://my.zakupki.prom.ua/remote/dispatcher/state_purchase_view/32429076"/>
    <hyperlink ref="A19" r:id="rId18" display="https://my.zakupki.prom.ua/remote/dispatcher/state_purchase_view/32412497"/>
    <hyperlink ref="A20" r:id="rId19" display="https://my.zakupki.prom.ua/remote/dispatcher/state_purchase_view/32348818"/>
    <hyperlink ref="A21" r:id="rId20" display="https://my.zakupki.prom.ua/remote/dispatcher/state_purchase_view/32295510"/>
    <hyperlink ref="A22" r:id="rId21" display="https://my.zakupki.prom.ua/remote/dispatcher/state_purchase_view/32267024"/>
    <hyperlink ref="A23" r:id="rId22" display="https://my.zakupki.prom.ua/remote/dispatcher/state_purchase_view/32185153"/>
    <hyperlink ref="A24" r:id="rId23" display="https://my.zakupki.prom.ua/remote/dispatcher/state_purchase_view/32181961"/>
    <hyperlink ref="A25" r:id="rId24" display="https://my.zakupki.prom.ua/remote/dispatcher/state_purchase_view/32167952"/>
    <hyperlink ref="A26" r:id="rId25" display="https://my.zakupki.prom.ua/remote/dispatcher/state_purchase_view/32062480"/>
    <hyperlink ref="A27" r:id="rId26" display="https://my.zakupki.prom.ua/remote/dispatcher/state_purchase_view/32046850"/>
    <hyperlink ref="A28" r:id="rId27" display="https://my.zakupki.prom.ua/remote/dispatcher/state_purchase_view/31924948"/>
    <hyperlink ref="A29" r:id="rId28" display="https://my.zakupki.prom.ua/remote/dispatcher/state_purchase_view/31902360"/>
    <hyperlink ref="A30" r:id="rId29" display="https://my.zakupki.prom.ua/remote/dispatcher/state_purchase_view/31885499"/>
    <hyperlink ref="A31" r:id="rId30" display="https://my.zakupki.prom.ua/remote/dispatcher/state_purchase_view/31846388"/>
    <hyperlink ref="A32" r:id="rId31" display="https://my.zakupki.prom.ua/remote/dispatcher/state_purchase_view/31749190"/>
    <hyperlink ref="A33" r:id="rId32" display="https://my.zakupki.prom.ua/remote/dispatcher/state_purchase_view/31710778"/>
    <hyperlink ref="A34" r:id="rId33" display="https://my.zakupki.prom.ua/remote/dispatcher/state_purchase_view/31623961"/>
    <hyperlink ref="A35" r:id="rId34" display="https://my.zakupki.prom.ua/remote/dispatcher/state_purchase_view/31547426"/>
    <hyperlink ref="A36" r:id="rId35" display="https://my.zakupki.prom.ua/remote/dispatcher/state_purchase_view/31493427"/>
    <hyperlink ref="A37" r:id="rId36" display="https://my.zakupki.prom.ua/remote/dispatcher/state_purchase_view/31473069"/>
    <hyperlink ref="A38" r:id="rId37" display="https://my.zakupki.prom.ua/remote/dispatcher/state_purchase_view/31446888"/>
    <hyperlink ref="A39" r:id="rId38" display="https://my.zakupki.prom.ua/remote/dispatcher/state_purchase_view/31445230"/>
    <hyperlink ref="A40" r:id="rId39" display="https://my.zakupki.prom.ua/remote/dispatcher/state_purchase_view/31444618"/>
    <hyperlink ref="A41" r:id="rId40" display="https://my.zakupki.prom.ua/remote/dispatcher/state_purchase_view/31443325"/>
    <hyperlink ref="A42" r:id="rId41" display="https://my.zakupki.prom.ua/remote/dispatcher/state_purchase_view/31442137"/>
    <hyperlink ref="A43" r:id="rId42" display="https://my.zakupki.prom.ua/remote/dispatcher/state_purchase_view/31380321"/>
    <hyperlink ref="A44" r:id="rId43" display="https://my.zakupki.prom.ua/remote/dispatcher/state_purchase_view/31379274"/>
    <hyperlink ref="A45" r:id="rId44" display="https://my.zakupki.prom.ua/remote/dispatcher/state_purchase_view/31377972"/>
    <hyperlink ref="A46" r:id="rId45" display="https://my.zakupki.prom.ua/remote/dispatcher/state_purchase_view/31263953"/>
    <hyperlink ref="A47" r:id="rId46" display="https://my.zakupki.prom.ua/remote/dispatcher/state_purchase_view/31223918"/>
    <hyperlink ref="A48" r:id="rId47" display="https://my.zakupki.prom.ua/remote/dispatcher/state_purchase_view/31048854"/>
    <hyperlink ref="A49" r:id="rId48" display="https://my.zakupki.prom.ua/remote/dispatcher/state_purchase_view/30990529"/>
    <hyperlink ref="A50" r:id="rId49" display="https://my.zakupki.prom.ua/remote/dispatcher/state_purchase_view/30776125"/>
    <hyperlink ref="A51" r:id="rId50" display="https://my.zakupki.prom.ua/remote/dispatcher/state_purchase_view/30762487"/>
    <hyperlink ref="A52" r:id="rId51" display="https://my.zakupki.prom.ua/remote/dispatcher/state_purchase_view/30697842"/>
    <hyperlink ref="A53" r:id="rId52" display="https://my.zakupki.prom.ua/remote/dispatcher/state_purchase_view/30672707"/>
    <hyperlink ref="A54" r:id="rId53" display="https://my.zakupki.prom.ua/remote/dispatcher/state_purchase_view/30662304"/>
    <hyperlink ref="A55" r:id="rId54" display="https://my.zakupki.prom.ua/remote/dispatcher/state_purchase_view/30545519"/>
    <hyperlink ref="A56" r:id="rId55" display="https://my.zakupki.prom.ua/remote/dispatcher/state_purchase_view/30501995"/>
    <hyperlink ref="A57" r:id="rId56" display="https://my.zakupki.prom.ua/remote/dispatcher/state_purchase_view/30497585"/>
    <hyperlink ref="A58" r:id="rId57" display="https://my.zakupki.prom.ua/remote/dispatcher/state_purchase_view/30494635"/>
    <hyperlink ref="A59" r:id="rId58" display="https://my.zakupki.prom.ua/remote/dispatcher/state_purchase_view/30492148"/>
    <hyperlink ref="A60" r:id="rId59" display="https://my.zakupki.prom.ua/remote/dispatcher/state_purchase_view/30482607"/>
    <hyperlink ref="A61" r:id="rId60" display="https://my.zakupki.prom.ua/remote/dispatcher/state_purchase_view/30480238"/>
    <hyperlink ref="A62" r:id="rId61" display="https://my.zakupki.prom.ua/remote/dispatcher/state_purchase_view/30478489"/>
    <hyperlink ref="A63" r:id="rId62" display="https://my.zakupki.prom.ua/remote/dispatcher/state_purchase_view/30450322"/>
    <hyperlink ref="A64" r:id="rId63" display="https://my.zakupki.prom.ua/remote/dispatcher/state_purchase_view/30422258"/>
    <hyperlink ref="A65" r:id="rId64" display="https://my.zakupki.prom.ua/remote/dispatcher/state_purchase_view/30422136"/>
    <hyperlink ref="A66" r:id="rId65" display="https://my.zakupki.prom.ua/remote/dispatcher/state_purchase_view/30421818"/>
    <hyperlink ref="A67" r:id="rId66" display="https://my.zakupki.prom.ua/remote/dispatcher/state_purchase_view/30420010"/>
    <hyperlink ref="A68" r:id="rId67" display="https://my.zakupki.prom.ua/remote/dispatcher/state_purchase_view/30419775"/>
    <hyperlink ref="A69" r:id="rId68" display="https://my.zakupki.prom.ua/remote/dispatcher/state_purchase_view/30419297"/>
    <hyperlink ref="A70" r:id="rId69" display="https://my.zakupki.prom.ua/remote/dispatcher/state_purchase_view/30419005"/>
    <hyperlink ref="A71" r:id="rId70" display="https://my.zakupki.prom.ua/remote/dispatcher/state_purchase_view/30418557"/>
    <hyperlink ref="A72" r:id="rId71" display="https://my.zakupki.prom.ua/remote/dispatcher/state_purchase_view/30393576"/>
    <hyperlink ref="A73" r:id="rId72" display="https://my.zakupki.prom.ua/remote/dispatcher/state_purchase_view/30338895"/>
    <hyperlink ref="A74" r:id="rId73" display="https://my.zakupki.prom.ua/remote/dispatcher/state_purchase_view/30302350"/>
    <hyperlink ref="A75" r:id="rId74" display="https://my.zakupki.prom.ua/remote/dispatcher/state_purchase_view/30260996"/>
    <hyperlink ref="A76" r:id="rId75" display="https://my.zakupki.prom.ua/remote/dispatcher/state_purchase_view/30141857"/>
    <hyperlink ref="A77" r:id="rId76" display="https://my.zakupki.prom.ua/remote/dispatcher/state_purchase_view/30032392"/>
    <hyperlink ref="A78" r:id="rId77" display="https://my.zakupki.prom.ua/remote/dispatcher/state_purchase_view/29813403"/>
    <hyperlink ref="A79" r:id="rId78" display="https://my.zakupki.prom.ua/remote/dispatcher/state_purchase_view/29662149"/>
    <hyperlink ref="A80" r:id="rId79" display="https://my.zakupki.prom.ua/remote/dispatcher/state_purchase_view/29598735"/>
    <hyperlink ref="A81" r:id="rId80" display="https://my.zakupki.prom.ua/remote/dispatcher/state_purchase_view/29521347"/>
    <hyperlink ref="A82" r:id="rId81" display="https://my.zakupki.prom.ua/remote/dispatcher/state_purchase_view/29224876"/>
    <hyperlink ref="A83" r:id="rId82" display="https://my.zakupki.prom.ua/remote/dispatcher/state_purchase_view/29220807"/>
    <hyperlink ref="A84" r:id="rId83" display="https://my.zakupki.prom.ua/remote/dispatcher/state_purchase_view/29125310"/>
    <hyperlink ref="A85" r:id="rId84" display="https://my.zakupki.prom.ua/remote/dispatcher/state_purchase_view/28979481"/>
    <hyperlink ref="A86" r:id="rId85" display="https://my.zakupki.prom.ua/remote/dispatcher/state_purchase_view/28968015"/>
    <hyperlink ref="A87" r:id="rId86" display="https://my.zakupki.prom.ua/remote/dispatcher/state_purchase_view/28954469"/>
    <hyperlink ref="A88" r:id="rId87" display="https://my.zakupki.prom.ua/remote/dispatcher/state_purchase_view/28899692"/>
    <hyperlink ref="A89" r:id="rId88" display="https://my.zakupki.prom.ua/remote/dispatcher/state_purchase_view/28896463"/>
    <hyperlink ref="A90" r:id="rId89" display="https://my.zakupki.prom.ua/remote/dispatcher/state_purchase_view/28761344"/>
    <hyperlink ref="A91" r:id="rId90" display="https://my.zakupki.prom.ua/remote/dispatcher/state_purchase_view/28722120"/>
    <hyperlink ref="A92" r:id="rId91" display="https://my.zakupki.prom.ua/remote/dispatcher/state_purchase_view/28630434"/>
    <hyperlink ref="A93" r:id="rId92" display="https://my.zakupki.prom.ua/remote/dispatcher/state_purchase_view/28625300"/>
    <hyperlink ref="A94" r:id="rId93" display="https://my.zakupki.prom.ua/remote/dispatcher/state_purchase_view/28590627"/>
    <hyperlink ref="A95" r:id="rId94" display="https://my.zakupki.prom.ua/remote/dispatcher/state_purchase_view/28580126"/>
    <hyperlink ref="A96" r:id="rId95" display="https://my.zakupki.prom.ua/remote/dispatcher/state_purchase_view/28579062"/>
    <hyperlink ref="A97" r:id="rId96" display="https://my.zakupki.prom.ua/remote/dispatcher/state_purchase_view/28576512"/>
    <hyperlink ref="A98" r:id="rId97" display="https://my.zakupki.prom.ua/remote/dispatcher/state_purchase_view/28571162"/>
    <hyperlink ref="A99" r:id="rId98" display="https://my.zakupki.prom.ua/remote/dispatcher/state_purchase_view/28558165"/>
    <hyperlink ref="A100" r:id="rId99" display="https://my.zakupki.prom.ua/remote/dispatcher/state_purchase_view/28543743"/>
    <hyperlink ref="A101" r:id="rId100" display="https://my.zakupki.prom.ua/remote/dispatcher/state_purchase_view/28441806"/>
    <hyperlink ref="A102" r:id="rId101" display="https://my.zakupki.prom.ua/remote/dispatcher/state_purchase_view/28402648"/>
    <hyperlink ref="A103" r:id="rId102" display="https://my.zakupki.prom.ua/remote/dispatcher/state_purchase_view/28401759"/>
    <hyperlink ref="A104" r:id="rId103" display="https://my.zakupki.prom.ua/remote/dispatcher/state_purchase_view/28401083"/>
    <hyperlink ref="A105" r:id="rId104" display="https://my.zakupki.prom.ua/remote/dispatcher/state_purchase_view/28399672"/>
    <hyperlink ref="A106" r:id="rId105" display="https://my.zakupki.prom.ua/remote/dispatcher/state_purchase_view/28398915"/>
    <hyperlink ref="A107" r:id="rId106" display="https://my.zakupki.prom.ua/remote/dispatcher/state_purchase_view/28381903"/>
    <hyperlink ref="A108" r:id="rId107" display="https://my.zakupki.prom.ua/remote/dispatcher/state_purchase_view/28380284"/>
    <hyperlink ref="A109" r:id="rId108" display="https://my.zakupki.prom.ua/remote/dispatcher/state_purchase_view/28315569"/>
    <hyperlink ref="A110" r:id="rId109" display="https://my.zakupki.prom.ua/remote/dispatcher/state_purchase_view/28280979"/>
    <hyperlink ref="A111" r:id="rId110" display="https://my.zakupki.prom.ua/remote/dispatcher/state_purchase_view/28280876"/>
    <hyperlink ref="A112" r:id="rId111" display="https://my.zakupki.prom.ua/remote/dispatcher/state_purchase_view/28280646"/>
    <hyperlink ref="A113" r:id="rId112" display="https://my.zakupki.prom.ua/remote/dispatcher/state_purchase_view/28280553"/>
    <hyperlink ref="A114" r:id="rId113" display="https://my.zakupki.prom.ua/remote/dispatcher/state_purchase_view/28280197"/>
    <hyperlink ref="A115" r:id="rId114" display="https://my.zakupki.prom.ua/remote/dispatcher/state_purchase_view/28279931"/>
    <hyperlink ref="A116" r:id="rId115" display="https://my.zakupki.prom.ua/remote/dispatcher/state_purchase_view/28279553"/>
    <hyperlink ref="A117" r:id="rId116" display="https://my.zakupki.prom.ua/remote/dispatcher/state_purchase_view/28279000"/>
    <hyperlink ref="A118" r:id="rId117" display="https://my.zakupki.prom.ua/remote/dispatcher/state_purchase_view/28203116"/>
    <hyperlink ref="A119" r:id="rId118" display="https://my.zakupki.prom.ua/remote/dispatcher/state_purchase_view/28081177"/>
    <hyperlink ref="A120" r:id="rId119" display="https://my.zakupki.prom.ua/remote/dispatcher/state_purchase_view/27926456"/>
    <hyperlink ref="A121" r:id="rId120" display="https://my.zakupki.prom.ua/remote/dispatcher/state_purchase_view/27826509"/>
    <hyperlink ref="A122" r:id="rId121" display="https://my.zakupki.prom.ua/remote/dispatcher/state_purchase_view/27825325"/>
    <hyperlink ref="A123" r:id="rId122" display="https://my.zakupki.prom.ua/remote/dispatcher/state_purchase_view/27820655"/>
    <hyperlink ref="A124" r:id="rId123" display="https://my.zakupki.prom.ua/remote/dispatcher/state_purchase_view/27813587"/>
    <hyperlink ref="A125" r:id="rId124" display="https://my.zakupki.prom.ua/remote/dispatcher/state_purchase_view/27748003"/>
    <hyperlink ref="A126" r:id="rId125" display="https://my.zakupki.prom.ua/remote/dispatcher/state_purchase_view/27649233"/>
    <hyperlink ref="A127" r:id="rId126" display="https://my.zakupki.prom.ua/remote/dispatcher/state_purchase_view/27630807"/>
    <hyperlink ref="A128" r:id="rId127" display="https://my.zakupki.prom.ua/remote/dispatcher/state_purchase_view/27601360"/>
    <hyperlink ref="A129" r:id="rId128" display="https://my.zakupki.prom.ua/remote/dispatcher/state_purchase_view/27599489"/>
    <hyperlink ref="A130" r:id="rId129" display="https://my.zakupki.prom.ua/remote/dispatcher/state_purchase_view/27498151"/>
    <hyperlink ref="A131" r:id="rId130" display="https://my.zakupki.prom.ua/remote/dispatcher/state_purchase_view/27337522"/>
    <hyperlink ref="A132" r:id="rId131" display="https://my.zakupki.prom.ua/remote/dispatcher/state_purchase_view/27243505"/>
    <hyperlink ref="A133" r:id="rId132" display="https://my.zakupki.prom.ua/remote/dispatcher/state_purchase_view/27241096"/>
    <hyperlink ref="A134" r:id="rId133" display="https://my.zakupki.prom.ua/remote/dispatcher/state_purchase_view/27230270"/>
    <hyperlink ref="A135" r:id="rId134" display="https://my.zakupki.prom.ua/remote/dispatcher/state_purchase_view/27215354"/>
    <hyperlink ref="A136" r:id="rId135" display="https://my.zakupki.prom.ua/remote/dispatcher/state_purchase_view/27071324"/>
    <hyperlink ref="A137" r:id="rId136" display="https://my.zakupki.prom.ua/remote/dispatcher/state_purchase_view/26990055"/>
    <hyperlink ref="A138" r:id="rId137" display="https://my.zakupki.prom.ua/remote/dispatcher/state_purchase_view/26988184"/>
    <hyperlink ref="A139" r:id="rId138" display="https://my.zakupki.prom.ua/remote/dispatcher/state_purchase_view/26970022"/>
    <hyperlink ref="A140" r:id="rId139" display="https://my.zakupki.prom.ua/remote/dispatcher/state_purchase_view/26967484"/>
    <hyperlink ref="A141" r:id="rId140" display="https://my.zakupki.prom.ua/remote/dispatcher/state_purchase_view/26966630"/>
    <hyperlink ref="A142" r:id="rId141" display="https://my.zakupki.prom.ua/remote/dispatcher/state_purchase_view/26965038"/>
    <hyperlink ref="A143" r:id="rId142" display="https://my.zakupki.prom.ua/remote/dispatcher/state_purchase_view/26884036"/>
    <hyperlink ref="A144" r:id="rId143" display="https://my.zakupki.prom.ua/remote/dispatcher/state_purchase_view/26808211"/>
    <hyperlink ref="A145" r:id="rId144" display="https://my.zakupki.prom.ua/remote/dispatcher/state_purchase_view/26806063"/>
    <hyperlink ref="A146" r:id="rId145" display="https://my.zakupki.prom.ua/remote/dispatcher/state_purchase_view/26702213"/>
    <hyperlink ref="A147" r:id="rId146" display="https://my.zakupki.prom.ua/remote/dispatcher/state_purchase_view/26688573"/>
    <hyperlink ref="A148" r:id="rId147" display="https://my.zakupki.prom.ua/remote/dispatcher/state_purchase_view/26666401"/>
    <hyperlink ref="A149" r:id="rId148" display="https://my.zakupki.prom.ua/remote/dispatcher/state_purchase_view/26657857"/>
    <hyperlink ref="A150" r:id="rId149" display="https://my.zakupki.prom.ua/remote/dispatcher/state_purchase_view/26657770"/>
    <hyperlink ref="A151" r:id="rId150" display="https://my.zakupki.prom.ua/remote/dispatcher/state_purchase_view/26395957"/>
    <hyperlink ref="A152" r:id="rId151" display="https://my.zakupki.prom.ua/remote/dispatcher/state_purchase_view/26392564"/>
    <hyperlink ref="A153" r:id="rId152" display="https://my.zakupki.prom.ua/remote/dispatcher/state_purchase_view/26353775"/>
    <hyperlink ref="A154" r:id="rId153" display="https://my.zakupki.prom.ua/remote/dispatcher/state_purchase_view/26314630"/>
    <hyperlink ref="A155" r:id="rId154" display="https://my.zakupki.prom.ua/remote/dispatcher/state_purchase_view/26222473"/>
    <hyperlink ref="A156" r:id="rId155" display="https://my.zakupki.prom.ua/remote/dispatcher/state_purchase_view/26213466"/>
    <hyperlink ref="A157" r:id="rId156" display="https://my.zakupki.prom.ua/remote/dispatcher/state_purchase_view/26130791"/>
    <hyperlink ref="A158" r:id="rId157" display="https://my.zakupki.prom.ua/remote/dispatcher/state_purchase_view/26117785"/>
    <hyperlink ref="A159" r:id="rId158" display="https://my.zakupki.prom.ua/remote/dispatcher/state_purchase_view/26116911"/>
    <hyperlink ref="A160" r:id="rId159" display="https://my.zakupki.prom.ua/remote/dispatcher/state_purchase_view/26115730"/>
    <hyperlink ref="A161" r:id="rId160" display="https://my.zakupki.prom.ua/remote/dispatcher/state_purchase_view/26111172"/>
    <hyperlink ref="A162" r:id="rId161" display="https://my.zakupki.prom.ua/remote/dispatcher/state_purchase_view/26109625"/>
    <hyperlink ref="A163" r:id="rId162" display="https://my.zakupki.prom.ua/remote/dispatcher/state_purchase_view/26103843"/>
    <hyperlink ref="A164" r:id="rId163" display="https://my.zakupki.prom.ua/remote/dispatcher/state_purchase_view/26101761"/>
    <hyperlink ref="A165" r:id="rId164" display="https://my.zakupki.prom.ua/remote/dispatcher/state_purchase_view/26097871"/>
    <hyperlink ref="A166" r:id="rId165" display="https://my.zakupki.prom.ua/remote/dispatcher/state_purchase_view/26095560"/>
    <hyperlink ref="A167" r:id="rId166" display="https://my.zakupki.prom.ua/remote/dispatcher/state_purchase_view/26086726"/>
    <hyperlink ref="A168" r:id="rId167" display="https://my.zakupki.prom.ua/remote/dispatcher/state_purchase_view/26080997"/>
    <hyperlink ref="A169" r:id="rId168" display="https://my.zakupki.prom.ua/remote/dispatcher/state_purchase_view/26079988"/>
    <hyperlink ref="A170" r:id="rId169" display="https://my.zakupki.prom.ua/remote/dispatcher/state_purchase_view/26077458"/>
    <hyperlink ref="A171" r:id="rId170" display="https://my.zakupki.prom.ua/remote/dispatcher/state_purchase_view/26074849"/>
    <hyperlink ref="A172" r:id="rId171" display="https://my.zakupki.prom.ua/remote/dispatcher/state_purchase_view/26073246"/>
    <hyperlink ref="A173" r:id="rId172" display="https://my.zakupki.prom.ua/remote/dispatcher/state_purchase_view/25860727"/>
    <hyperlink ref="A174" r:id="rId173" display="https://my.zakupki.prom.ua/remote/dispatcher/state_purchase_view/25854558"/>
    <hyperlink ref="A175" r:id="rId174" display="https://my.zakupki.prom.ua/remote/dispatcher/state_purchase_view/25750441"/>
    <hyperlink ref="A176" r:id="rId175" display="https://my.zakupki.prom.ua/remote/dispatcher/state_purchase_view/25691395"/>
    <hyperlink ref="A177" r:id="rId176" display="https://my.zakupki.prom.ua/remote/dispatcher/state_purchase_view/25689458"/>
    <hyperlink ref="A178" r:id="rId177" display="https://my.zakupki.prom.ua/remote/dispatcher/state_purchase_view/25633065"/>
    <hyperlink ref="A179" r:id="rId178" display="https://my.zakupki.prom.ua/remote/dispatcher/state_purchase_view/25492348"/>
    <hyperlink ref="A180" r:id="rId179" display="https://my.zakupki.prom.ua/remote/dispatcher/state_purchase_view/25421979"/>
    <hyperlink ref="A181" r:id="rId180" display="https://my.zakupki.prom.ua/remote/dispatcher/state_purchase_view/25377662"/>
    <hyperlink ref="A182" r:id="rId181" display="https://my.zakupki.prom.ua/remote/dispatcher/state_purchase_view/25373775"/>
    <hyperlink ref="A183" r:id="rId182" display="https://my.zakupki.prom.ua/remote/dispatcher/state_purchase_view/25262564"/>
    <hyperlink ref="A184" r:id="rId183" display="https://my.zakupki.prom.ua/remote/dispatcher/state_purchase_view/25226898"/>
    <hyperlink ref="A185" r:id="rId184" display="https://my.zakupki.prom.ua/remote/dispatcher/state_purchase_view/25207291"/>
    <hyperlink ref="A186" r:id="rId185" display="https://my.zakupki.prom.ua/remote/dispatcher/state_purchase_view/25194791"/>
    <hyperlink ref="A187" r:id="rId186" display="https://my.zakupki.prom.ua/remote/dispatcher/state_purchase_view/25179053"/>
    <hyperlink ref="A188" r:id="rId187" display="https://my.zakupki.prom.ua/remote/dispatcher/state_purchase_view/25175710"/>
    <hyperlink ref="A189" r:id="rId188" display="https://my.zakupki.prom.ua/remote/dispatcher/state_purchase_view/25156228"/>
    <hyperlink ref="A190" r:id="rId189" display="https://my.zakupki.prom.ua/remote/dispatcher/state_purchase_view/25122296"/>
    <hyperlink ref="A191" r:id="rId190" display="https://my.zakupki.prom.ua/remote/dispatcher/state_purchase_view/25069833"/>
    <hyperlink ref="A192" r:id="rId191" display="https://my.zakupki.prom.ua/remote/dispatcher/state_purchase_view/24708423"/>
    <hyperlink ref="A193" r:id="rId192" display="https://my.zakupki.prom.ua/remote/dispatcher/state_purchase_view/24701058"/>
    <hyperlink ref="A194" r:id="rId193" display="https://my.zakupki.prom.ua/remote/dispatcher/state_purchase_view/24697151"/>
    <hyperlink ref="A195" r:id="rId194" display="https://my.zakupki.prom.ua/remote/dispatcher/state_purchase_view/24475858"/>
    <hyperlink ref="A196" r:id="rId195" display="https://my.zakupki.prom.ua/remote/dispatcher/state_purchase_view/24459092"/>
    <hyperlink ref="A197" r:id="rId196" display="https://my.zakupki.prom.ua/remote/dispatcher/state_purchase_view/24450844"/>
    <hyperlink ref="A198" r:id="rId197" display="https://my.zakupki.prom.ua/remote/dispatcher/state_purchase_view/24439140"/>
    <hyperlink ref="A199" r:id="rId198" display="https://my.zakupki.prom.ua/remote/dispatcher/state_purchase_view/24426861"/>
    <hyperlink ref="A200" r:id="rId199" display="https://my.zakupki.prom.ua/remote/dispatcher/state_purchase_view/24423442"/>
    <hyperlink ref="A201" r:id="rId200" display="https://my.zakupki.prom.ua/remote/dispatcher/state_purchase_view/24413306"/>
    <hyperlink ref="A202" r:id="rId201" display="https://my.zakupki.prom.ua/remote/dispatcher/state_purchase_view/24412732"/>
    <hyperlink ref="A203" r:id="rId202" display="https://my.zakupki.prom.ua/remote/dispatcher/state_purchase_view/24409598"/>
    <hyperlink ref="A204" r:id="rId203" display="https://my.zakupki.prom.ua/remote/dispatcher/state_purchase_view/24405304"/>
    <hyperlink ref="A205" r:id="rId204" display="https://my.zakupki.prom.ua/remote/dispatcher/state_purchase_view/24403724"/>
    <hyperlink ref="A206" r:id="rId205" display="https://my.zakupki.prom.ua/remote/dispatcher/state_purchase_view/24401177"/>
    <hyperlink ref="A207" r:id="rId206" display="https://my.zakupki.prom.ua/remote/dispatcher/state_purchase_view/24353717"/>
    <hyperlink ref="A208" r:id="rId207" display="https://my.zakupki.prom.ua/remote/dispatcher/state_purchase_view/24326166"/>
    <hyperlink ref="A209" r:id="rId208" display="https://my.zakupki.prom.ua/remote/dispatcher/state_purchase_view/24325869"/>
    <hyperlink ref="A210" r:id="rId209" display="https://my.zakupki.prom.ua/remote/dispatcher/state_purchase_view/24325407"/>
    <hyperlink ref="A211" r:id="rId210" display="https://my.zakupki.prom.ua/remote/dispatcher/state_purchase_view/24307888"/>
    <hyperlink ref="A212" r:id="rId211" display="https://my.zakupki.prom.ua/remote/dispatcher/state_purchase_view/24291132"/>
    <hyperlink ref="A213" r:id="rId212" display="https://my.zakupki.prom.ua/remote/dispatcher/state_purchase_view/24265109"/>
    <hyperlink ref="A214" r:id="rId213" display="https://my.zakupki.prom.ua/remote/dispatcher/state_purchase_view/24220200"/>
    <hyperlink ref="A215" r:id="rId214" display="https://my.zakupki.prom.ua/remote/dispatcher/state_purchase_view/24217202"/>
    <hyperlink ref="A216" r:id="rId215" display="https://my.zakupki.prom.ua/remote/dispatcher/state_purchase_view/24151144"/>
    <hyperlink ref="A217" r:id="rId216" display="https://my.zakupki.prom.ua/remote/dispatcher/state_purchase_view/24125031"/>
    <hyperlink ref="A218" r:id="rId217" display="https://my.zakupki.prom.ua/remote/dispatcher/state_purchase_view/24056558"/>
    <hyperlink ref="A219" r:id="rId218" display="https://my.zakupki.prom.ua/remote/dispatcher/state_purchase_view/24055292"/>
    <hyperlink ref="A220" r:id="rId219" display="https://my.zakupki.prom.ua/remote/dispatcher/state_purchase_view/24001371"/>
    <hyperlink ref="A221" r:id="rId220" display="https://my.zakupki.prom.ua/remote/dispatcher/state_purchase_view/23875010"/>
    <hyperlink ref="A222" r:id="rId221" display="https://my.zakupki.prom.ua/remote/dispatcher/state_purchase_view/23869395"/>
    <hyperlink ref="A223" r:id="rId222" display="https://my.zakupki.prom.ua/remote/dispatcher/state_purchase_view/23717910"/>
    <hyperlink ref="A224" r:id="rId223" display="https://my.zakupki.prom.ua/remote/dispatcher/state_purchase_view/23700244"/>
    <hyperlink ref="A225" r:id="rId224" display="https://my.zakupki.prom.ua/remote/dispatcher/state_purchase_view/23575593"/>
    <hyperlink ref="A226" r:id="rId225" display="https://my.zakupki.prom.ua/remote/dispatcher/state_purchase_view/23530009"/>
    <hyperlink ref="A227" r:id="rId226" display="https://my.zakupki.prom.ua/remote/dispatcher/state_purchase_view/23489408"/>
    <hyperlink ref="A228" r:id="rId227" display="https://my.zakupki.prom.ua/remote/dispatcher/state_purchase_view/23487206"/>
    <hyperlink ref="A229" r:id="rId228" display="https://my.zakupki.prom.ua/remote/dispatcher/state_purchase_view/23476332"/>
    <hyperlink ref="A230" r:id="rId229" display="https://my.zakupki.prom.ua/remote/dispatcher/state_purchase_view/23408480"/>
    <hyperlink ref="A231" r:id="rId230" display="https://my.zakupki.prom.ua/remote/dispatcher/state_purchase_view/23398193"/>
    <hyperlink ref="A232" r:id="rId231" display="https://my.zakupki.prom.ua/remote/dispatcher/state_purchase_view/23375676"/>
    <hyperlink ref="A233" r:id="rId232" display="https://my.zakupki.prom.ua/remote/dispatcher/state_purchase_view/23368995"/>
    <hyperlink ref="A234" r:id="rId233" display="https://my.zakupki.prom.ua/remote/dispatcher/state_purchase_view/23357850"/>
    <hyperlink ref="A235" r:id="rId234" display="https://my.zakupki.prom.ua/remote/dispatcher/state_purchase_view/23325167"/>
    <hyperlink ref="A236" r:id="rId235" display="https://my.zakupki.prom.ua/remote/dispatcher/state_purchase_view/23268974"/>
    <hyperlink ref="A237" r:id="rId236" display="https://my.zakupki.prom.ua/remote/dispatcher/state_purchase_view/23265161"/>
    <hyperlink ref="A238" r:id="rId237" display="https://my.zakupki.prom.ua/remote/dispatcher/state_purchase_view/23255498"/>
    <hyperlink ref="A239" r:id="rId238" display="https://my.zakupki.prom.ua/remote/dispatcher/state_purchase_view/23248563"/>
    <hyperlink ref="A240" r:id="rId239" display="https://my.zakupki.prom.ua/remote/dispatcher/state_purchase_view/23233154"/>
    <hyperlink ref="A241" r:id="rId240" display="https://my.zakupki.prom.ua/remote/dispatcher/state_purchase_view/23230161"/>
    <hyperlink ref="A242" r:id="rId241" display="https://my.zakupki.prom.ua/remote/dispatcher/state_purchase_view/23227725"/>
    <hyperlink ref="A243" r:id="rId242" display="https://my.zakupki.prom.ua/remote/dispatcher/state_purchase_view/23213688"/>
    <hyperlink ref="A244" r:id="rId243" display="https://my.zakupki.prom.ua/remote/dispatcher/state_purchase_view/23183636"/>
    <hyperlink ref="A245" r:id="rId244" display="https://my.zakupki.prom.ua/remote/dispatcher/state_purchase_view/23180824"/>
    <hyperlink ref="A246" r:id="rId245" display="https://my.zakupki.prom.ua/remote/dispatcher/state_purchase_view/23164636"/>
    <hyperlink ref="A247" r:id="rId246" display="https://my.zakupki.prom.ua/remote/dispatcher/state_purchase_view/23151883"/>
    <hyperlink ref="A248" r:id="rId247" display="https://my.zakupki.prom.ua/remote/dispatcher/state_purchase_view/23142546"/>
    <hyperlink ref="A249" r:id="rId248" display="https://my.zakupki.prom.ua/remote/dispatcher/state_purchase_view/23139585"/>
    <hyperlink ref="A250" r:id="rId249" display="https://my.zakupki.prom.ua/remote/dispatcher/state_purchase_view/23125096"/>
    <hyperlink ref="A251" r:id="rId250" display="https://my.zakupki.prom.ua/remote/dispatcher/state_purchase_view/23120719"/>
    <hyperlink ref="A252" r:id="rId251" display="https://my.zakupki.prom.ua/remote/dispatcher/state_purchase_view/23115942"/>
    <hyperlink ref="A253" r:id="rId252" display="https://my.zakupki.prom.ua/remote/dispatcher/state_purchase_view/23041091"/>
    <hyperlink ref="A254" r:id="rId253" display="https://my.zakupki.prom.ua/remote/dispatcher/state_purchase_view/23034949"/>
    <hyperlink ref="A255" r:id="rId254" display="https://my.zakupki.prom.ua/remote/dispatcher/state_purchase_view/23033860"/>
    <hyperlink ref="A256" r:id="rId255" display="https://my.zakupki.prom.ua/remote/dispatcher/state_purchase_view/23031705"/>
    <hyperlink ref="A257" r:id="rId256" display="https://my.zakupki.prom.ua/remote/dispatcher/state_purchase_view/23029297"/>
    <hyperlink ref="A258" r:id="rId257" display="https://my.zakupki.prom.ua/remote/dispatcher/state_purchase_view/23020382"/>
    <hyperlink ref="A259" r:id="rId258" display="https://my.zakupki.prom.ua/remote/dispatcher/state_purchase_view/22980996"/>
    <hyperlink ref="A260" r:id="rId259" display="https://my.zakupki.prom.ua/remote/dispatcher/state_purchase_view/22959337"/>
    <hyperlink ref="A261" r:id="rId260" display="https://my.zakupki.prom.ua/remote/dispatcher/state_purchase_view/22954674"/>
    <hyperlink ref="A262" r:id="rId261" display="https://my.zakupki.prom.ua/remote/dispatcher/state_purchase_view/22952542"/>
    <hyperlink ref="A263" r:id="rId262" display="https://my.zakupki.prom.ua/remote/dispatcher/state_purchase_view/22945413"/>
    <hyperlink ref="A264" r:id="rId263" display="https://my.zakupki.prom.ua/remote/dispatcher/state_purchase_view/22944753"/>
    <hyperlink ref="A265" r:id="rId264" display="https://my.zakupki.prom.ua/remote/dispatcher/state_purchase_view/22944201"/>
    <hyperlink ref="A266" r:id="rId265" display="https://my.zakupki.prom.ua/remote/dispatcher/state_purchase_view/22943382"/>
    <hyperlink ref="A267" r:id="rId266" display="https://my.zakupki.prom.ua/remote/dispatcher/state_purchase_view/22942516"/>
    <hyperlink ref="A268" r:id="rId267" display="https://my.zakupki.prom.ua/remote/dispatcher/state_purchase_view/22918190"/>
    <hyperlink ref="A269" r:id="rId268" display="https://my.zakupki.prom.ua/remote/dispatcher/state_purchase_view/22914982"/>
    <hyperlink ref="A270" r:id="rId269" display="https://my.zakupki.prom.ua/remote/dispatcher/state_purchase_view/22914181"/>
    <hyperlink ref="A271" r:id="rId270" display="https://my.zakupki.prom.ua/remote/dispatcher/state_purchase_view/22879390"/>
    <hyperlink ref="A272" r:id="rId271" display="https://my.zakupki.prom.ua/remote/dispatcher/state_purchase_view/22876675"/>
    <hyperlink ref="A273" r:id="rId272" display="https://my.zakupki.prom.ua/remote/dispatcher/state_purchase_view/22870364"/>
    <hyperlink ref="A274" r:id="rId273" display="https://my.zakupki.prom.ua/remote/dispatcher/state_purchase_view/22867225"/>
    <hyperlink ref="A275" r:id="rId274" display="https://my.zakupki.prom.ua/remote/dispatcher/state_purchase_view/22797128"/>
    <hyperlink ref="A276" r:id="rId275" display="https://my.zakupki.prom.ua/remote/dispatcher/state_purchase_view/22775725"/>
    <hyperlink ref="A277" r:id="rId276" display="https://my.zakupki.prom.ua/remote/dispatcher/state_purchase_view/22730562"/>
    <hyperlink ref="A278" r:id="rId277" display="https://my.zakupki.prom.ua/remote/dispatcher/state_purchase_view/22580079"/>
    <hyperlink ref="A279" r:id="rId278" display="https://my.zakupki.prom.ua/remote/dispatcher/state_purchase_view/22555188"/>
    <hyperlink ref="A280" r:id="rId279" display="https://my.zakupki.prom.ua/remote/dispatcher/state_purchase_view/22375761"/>
    <hyperlink ref="A281" r:id="rId280" display="https://my.zakupki.prom.ua/remote/dispatcher/state_purchase_view/22292474"/>
    <hyperlink ref="A282" r:id="rId281" display="https://my.zakupki.prom.ua/remote/dispatcher/state_purchase_view/22290589"/>
    <hyperlink ref="A283" r:id="rId282" display="https://my.zakupki.prom.ua/remote/dispatcher/state_purchase_view/22282774"/>
    <hyperlink ref="A284" r:id="rId283" display="https://my.zakupki.prom.ua/remote/dispatcher/state_purchase_view/22260042"/>
    <hyperlink ref="A285" r:id="rId284" display="https://my.zakupki.prom.ua/remote/dispatcher/state_purchase_view/22258401"/>
    <hyperlink ref="A286" r:id="rId285" display="https://my.zakupki.prom.ua/remote/dispatcher/state_purchase_view/21994707"/>
    <hyperlink ref="A287" r:id="rId286" display="https://my.zakupki.prom.ua/remote/dispatcher/state_purchase_view/21993360"/>
    <hyperlink ref="A288" r:id="rId287" display="https://my.zakupki.prom.ua/remote/dispatcher/state_purchase_view/21840590"/>
    <hyperlink ref="A289" r:id="rId288" display="https://my.zakupki.prom.ua/remote/dispatcher/state_purchase_view/21823940"/>
    <hyperlink ref="A290" r:id="rId289" display="https://my.zakupki.prom.ua/remote/dispatcher/state_purchase_view/21776510"/>
    <hyperlink ref="A291" r:id="rId290" display="https://my.zakupki.prom.ua/remote/dispatcher/state_purchase_view/21771298"/>
    <hyperlink ref="A292" r:id="rId291" display="https://my.zakupki.prom.ua/remote/dispatcher/state_purchase_view/21761824"/>
    <hyperlink ref="A293" r:id="rId292" display="https://my.zakupki.prom.ua/remote/dispatcher/state_purchase_view/21754566"/>
    <hyperlink ref="A294" r:id="rId293" display="https://my.zakupki.prom.ua/remote/dispatcher/state_purchase_view/21710985"/>
    <hyperlink ref="A295" r:id="rId294" display="https://my.zakupki.prom.ua/remote/dispatcher/state_purchase_view/21709069"/>
    <hyperlink ref="A296" r:id="rId295" display="https://my.zakupki.prom.ua/remote/dispatcher/state_purchase_view/21612676"/>
  </hyperlink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dc:title>
  <dc:subject/>
  <dc:creator>Unknown</dc:creator>
  <cp:keywords/>
  <dc:description/>
  <cp:lastModifiedBy>User</cp:lastModifiedBy>
  <dcterms:created xsi:type="dcterms:W3CDTF">2022-01-27T08:30:59Z</dcterms:created>
  <dcterms:modified xsi:type="dcterms:W3CDTF">2022-01-27T07:00:55Z</dcterms:modified>
  <cp:category/>
</cp:coreProperties>
</file>