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-120" yWindow="-120" windowWidth="24240" windowHeight="13740" tabRatio="609"/>
  </bookViews>
  <sheets>
    <sheet name="Додаток 1 (форма плану)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7" i="1" l="1"/>
  <c r="E55" i="1"/>
  <c r="C29" i="1"/>
  <c r="I43" i="1"/>
  <c r="F56" i="1"/>
  <c r="F54" i="1" s="1"/>
  <c r="G56" i="1"/>
  <c r="G54" i="1" s="1"/>
  <c r="I47" i="1" l="1"/>
  <c r="G45" i="1"/>
  <c r="J53" i="1"/>
  <c r="G50" i="1"/>
  <c r="H40" i="1" l="1"/>
  <c r="I40" i="1"/>
  <c r="G34" i="1" l="1"/>
  <c r="F34" i="1"/>
  <c r="I49" i="1"/>
  <c r="H49" i="1"/>
  <c r="G49" i="1"/>
  <c r="F49" i="1"/>
  <c r="G85" i="1" l="1"/>
  <c r="F85" i="1"/>
  <c r="G84" i="1"/>
  <c r="H84" i="1"/>
  <c r="I84" i="1"/>
  <c r="F84" i="1"/>
  <c r="G82" i="1"/>
  <c r="H82" i="1"/>
  <c r="I82" i="1"/>
  <c r="F82" i="1"/>
  <c r="I41" i="1" l="1"/>
  <c r="I85" i="1" s="1"/>
  <c r="H41" i="1" l="1"/>
  <c r="H85" i="1" s="1"/>
  <c r="F27" i="1" l="1"/>
  <c r="C27" i="1"/>
  <c r="D27" i="1"/>
  <c r="G27" i="1"/>
  <c r="H27" i="1"/>
  <c r="E56" i="1" l="1"/>
  <c r="E38" i="1" l="1"/>
  <c r="I29" i="1"/>
  <c r="H29" i="1"/>
  <c r="G29" i="1"/>
  <c r="F29" i="1"/>
  <c r="D29" i="1"/>
  <c r="E86" i="1"/>
  <c r="E85" i="1"/>
  <c r="E84" i="1"/>
  <c r="E83" i="1"/>
  <c r="E82" i="1"/>
  <c r="E81" i="1"/>
  <c r="I80" i="1"/>
  <c r="H80" i="1"/>
  <c r="G80" i="1"/>
  <c r="F80" i="1"/>
  <c r="D80" i="1"/>
  <c r="C80" i="1"/>
  <c r="E78" i="1"/>
  <c r="E74" i="1"/>
  <c r="E73" i="1"/>
  <c r="E72" i="1"/>
  <c r="E71" i="1"/>
  <c r="I70" i="1"/>
  <c r="H70" i="1"/>
  <c r="G70" i="1"/>
  <c r="F70" i="1"/>
  <c r="D70" i="1"/>
  <c r="C70" i="1"/>
  <c r="E69" i="1"/>
  <c r="E68" i="1"/>
  <c r="E67" i="1"/>
  <c r="E66" i="1"/>
  <c r="I65" i="1"/>
  <c r="H65" i="1"/>
  <c r="G65" i="1"/>
  <c r="F65" i="1"/>
  <c r="D65" i="1"/>
  <c r="C65" i="1"/>
  <c r="E63" i="1"/>
  <c r="E62" i="1"/>
  <c r="E61" i="1"/>
  <c r="E60" i="1"/>
  <c r="E59" i="1"/>
  <c r="E58" i="1"/>
  <c r="I57" i="1"/>
  <c r="I52" i="1" s="1"/>
  <c r="H57" i="1"/>
  <c r="H52" i="1" s="1"/>
  <c r="F57" i="1"/>
  <c r="D57" i="1"/>
  <c r="D52" i="1" s="1"/>
  <c r="C57" i="1"/>
  <c r="C52" i="1" s="1"/>
  <c r="I54" i="1"/>
  <c r="H54" i="1"/>
  <c r="D54" i="1"/>
  <c r="C54" i="1"/>
  <c r="E50" i="1"/>
  <c r="E49" i="1"/>
  <c r="E48" i="1"/>
  <c r="E47" i="1"/>
  <c r="E46" i="1"/>
  <c r="E45" i="1"/>
  <c r="E44" i="1"/>
  <c r="E43" i="1"/>
  <c r="E42" i="1"/>
  <c r="E41" i="1"/>
  <c r="E40" i="1"/>
  <c r="E37" i="1"/>
  <c r="E36" i="1"/>
  <c r="E35" i="1"/>
  <c r="E34" i="1"/>
  <c r="E33" i="1"/>
  <c r="E32" i="1"/>
  <c r="E31" i="1"/>
  <c r="E30" i="1"/>
  <c r="E28" i="1"/>
  <c r="I27" i="1"/>
  <c r="E27" i="1" s="1"/>
  <c r="E26" i="1"/>
  <c r="D24" i="1"/>
  <c r="C24" i="1"/>
  <c r="F52" i="1" l="1"/>
  <c r="E57" i="1"/>
  <c r="C51" i="1"/>
  <c r="C76" i="1"/>
  <c r="C77" i="1" s="1"/>
  <c r="G52" i="1"/>
  <c r="E70" i="1"/>
  <c r="E80" i="1"/>
  <c r="E54" i="1"/>
  <c r="E29" i="1"/>
  <c r="D51" i="1"/>
  <c r="D76" i="1" s="1"/>
  <c r="D77" i="1" s="1"/>
  <c r="E65" i="1"/>
  <c r="E52" i="1" l="1"/>
  <c r="J52" i="1"/>
  <c r="J54" i="1" s="1"/>
  <c r="H24" i="1" l="1"/>
  <c r="I24" i="1"/>
  <c r="I51" i="1" s="1"/>
  <c r="I76" i="1" s="1"/>
  <c r="I77" i="1" s="1"/>
  <c r="F24" i="1"/>
  <c r="G24" i="1"/>
  <c r="G51" i="1" s="1"/>
  <c r="F51" i="1" l="1"/>
  <c r="F76" i="1" s="1"/>
  <c r="F77" i="1" s="1"/>
  <c r="G76" i="1"/>
  <c r="G77" i="1" s="1"/>
  <c r="J51" i="1"/>
  <c r="E25" i="1"/>
  <c r="H51" i="1"/>
  <c r="E24" i="1"/>
  <c r="H76" i="1" l="1"/>
  <c r="E51" i="1"/>
  <c r="H77" i="1" l="1"/>
  <c r="E77" i="1" s="1"/>
  <c r="E76" i="1"/>
</calcChain>
</file>

<file path=xl/sharedStrings.xml><?xml version="1.0" encoding="utf-8"?>
<sst xmlns="http://schemas.openxmlformats.org/spreadsheetml/2006/main" count="140" uniqueCount="134">
  <si>
    <t>Код рядка</t>
  </si>
  <si>
    <t>Факт мину-лого року</t>
  </si>
  <si>
    <t>Показники </t>
  </si>
  <si>
    <t>1 </t>
  </si>
  <si>
    <t>2 </t>
  </si>
  <si>
    <t>(підпис)</t>
  </si>
  <si>
    <t>І</t>
  </si>
  <si>
    <t>ІІ</t>
  </si>
  <si>
    <t>ІІІ</t>
  </si>
  <si>
    <t>ІV</t>
  </si>
  <si>
    <t>Штатна чисельність працівників</t>
  </si>
  <si>
    <t>Плановий рік, усього  </t>
  </si>
  <si>
    <t xml:space="preserve">   благодійні внески, гранти та дарунки </t>
  </si>
  <si>
    <t>Фінансовий результат, у тому числі:</t>
  </si>
  <si>
    <t xml:space="preserve">нерозподілені доходи </t>
  </si>
  <si>
    <t xml:space="preserve">резервний фонд </t>
  </si>
  <si>
    <t>на 01.04</t>
  </si>
  <si>
    <t>на 01.07</t>
  </si>
  <si>
    <t>на 01.10</t>
  </si>
  <si>
    <t>(назва підприємства)</t>
  </si>
  <si>
    <t xml:space="preserve">                  (П.І.Б.)</t>
  </si>
  <si>
    <t>капітальний ремонт</t>
  </si>
  <si>
    <t xml:space="preserve">   плата за послуги, що надаються згідно з основною діяльністю (платні послуги)</t>
  </si>
  <si>
    <t>Проект</t>
  </si>
  <si>
    <t>зробити позначку "Х"</t>
  </si>
  <si>
    <t>грн.</t>
  </si>
  <si>
    <t>Заступник директора департаменту- начальник управління фінансово-економічного забезпечення- головний бухгалтер</t>
  </si>
  <si>
    <t>О.І.Воронько</t>
  </si>
  <si>
    <t>Ю.І.Віклієнко</t>
  </si>
  <si>
    <t>Заступник директора-начальник управління організації медичної допомоги департаменту охорони здоров'я населення Дніпровської міської ради</t>
  </si>
  <si>
    <t>надходження коштів як компенсація орендарем комунальних послуг</t>
  </si>
  <si>
    <t>на 2021 рік</t>
  </si>
  <si>
    <t>Керівник підприємства</t>
  </si>
  <si>
    <t>Заступник керівника</t>
  </si>
  <si>
    <t>Інші надходження (дохід) (розписати)</t>
  </si>
  <si>
    <t>Додаток 1</t>
  </si>
  <si>
    <t>до Порядку складання фінансового плану комунальним некомерційним підприємством та контролю за його виконанням</t>
  </si>
  <si>
    <t>ПОГОДЖЕНО:</t>
  </si>
  <si>
    <t>ЗАТВЕРДЖУЮ:</t>
  </si>
  <si>
    <t>(Посада, П.І.Б.  підпис)</t>
  </si>
  <si>
    <t>Одиниця виміру             грн.</t>
  </si>
  <si>
    <t xml:space="preserve">Уточнений </t>
  </si>
  <si>
    <t>ФІНАНСОВИЙ ПЛАН</t>
  </si>
  <si>
    <t>Прогноз на наступний рік</t>
  </si>
  <si>
    <t>У тому числі за кварталами планового року</t>
  </si>
  <si>
    <t>I. Формування фінансових результатів</t>
  </si>
  <si>
    <t>Доходи</t>
  </si>
  <si>
    <t>Надходження (дохід)  від реалізації продукції (товарів, робіт, послуг), у т.ч.:</t>
  </si>
  <si>
    <t>1010</t>
  </si>
  <si>
    <t>1011</t>
  </si>
  <si>
    <t xml:space="preserve">   медична субвенція та інши субвенції</t>
  </si>
  <si>
    <t>1012</t>
  </si>
  <si>
    <t xml:space="preserve">Надходження (дохід) за рахунок коштів бюджету міста </t>
  </si>
  <si>
    <t>1020</t>
  </si>
  <si>
    <t xml:space="preserve">Дохід з місцевого бюджету </t>
  </si>
  <si>
    <t>1021</t>
  </si>
  <si>
    <t>Інші надходження (доходи) , у т.ч.:</t>
  </si>
  <si>
    <t xml:space="preserve">   кошти, що отримуються підприємством на окремі доручення (кошти від депутатів міської, обласної, державної ради)</t>
  </si>
  <si>
    <t>платні послуги, очикувані доходи</t>
  </si>
  <si>
    <t>надходження (доходи) від реалізації майна</t>
  </si>
  <si>
    <t>реалізація дров, ганчірря та інше</t>
  </si>
  <si>
    <t>надходження (дохід) майбутніх періодов (від оренди майна та інше)</t>
  </si>
  <si>
    <t xml:space="preserve">отримання грошей як попередньої оплати щодо послуг, які надаються тривалий час (наприклад, за оренду). Окрім авансового рахунку 681 також часто використовується рахунок 69 “Доходи майбутніх періодів”.
</t>
  </si>
  <si>
    <t>відшкодування (очикуване)</t>
  </si>
  <si>
    <t>надходження (дохід) від централізованого постачання</t>
  </si>
  <si>
    <t>ІІ. Видатки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</si>
  <si>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</si>
  <si>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</si>
  <si>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</si>
  <si>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</si>
  <si>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</si>
  <si>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</si>
  <si>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 xml:space="preserve">Видатки на відрядження </t>
  </si>
  <si>
    <t>Оплата комунальних послуг та енергоносіїв</t>
  </si>
  <si>
    <t xml:space="preserve">Окремі заходи по реалізації державних (регіональних) програм, не віднесені до заходів розвитку </t>
  </si>
  <si>
    <t>Соціальне забезпечення</t>
  </si>
  <si>
    <t>Інші поточні видатки</t>
  </si>
  <si>
    <t>Усього доходів</t>
  </si>
  <si>
    <t>Усього видатків</t>
  </si>
  <si>
    <t>ІІІ.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</si>
  <si>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</si>
  <si>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</si>
  <si>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капітальне будівництво</t>
  </si>
  <si>
    <t>модернізація, модифікація (добудова, дообладнання, реконструкція) основних засобів</t>
  </si>
  <si>
    <t>ІV. Фінансова діяльність</t>
  </si>
  <si>
    <t>Доходи від фінансової діяльності за зобов'язаннями, у т.ч.:</t>
  </si>
  <si>
    <t xml:space="preserve">   кредити</t>
  </si>
  <si>
    <t xml:space="preserve">   позики</t>
  </si>
  <si>
    <t xml:space="preserve">   депозити</t>
  </si>
  <si>
    <t>Інші надходження</t>
  </si>
  <si>
    <t>Витрати від фінансової діяльності та зобов'язання, у т.ч.:</t>
  </si>
  <si>
    <t>Інші витрати</t>
  </si>
  <si>
    <t>V.  Фінансовий результат діяльності </t>
  </si>
  <si>
    <t>VI. Розрахунки з бюджетом</t>
  </si>
  <si>
    <t>Податки, збори та платежі до бюджету, у т.ч.:</t>
  </si>
  <si>
    <t xml:space="preserve">   податок на додану вартість</t>
  </si>
  <si>
    <t xml:space="preserve">   військовий збір</t>
  </si>
  <si>
    <t xml:space="preserve">   плата за землю</t>
  </si>
  <si>
    <t xml:space="preserve">   податок на дохід фізичних осіб</t>
  </si>
  <si>
    <t xml:space="preserve">   єдиний внесок на загальнообов'язкове державне соціальне страхування               </t>
  </si>
  <si>
    <t xml:space="preserve">   інші (розшифрувати)</t>
  </si>
  <si>
    <t>VIІ. Додаткова інформація</t>
  </si>
  <si>
    <t>на 01.01</t>
  </si>
  <si>
    <t>Вартість основних засобів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</si>
  <si>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</si>
  <si>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</si>
  <si>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</si>
  <si>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</si>
  <si>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Збиток не може бути!!! Фінансовий результат має бути позитивним!!!</t>
  </si>
  <si>
    <t>Створюється для покриття в наступних періодах непередбачених витратат</t>
  </si>
  <si>
    <t xml:space="preserve">Фінансовий план містить інформацію щодо прогнозних показників на поточний рік, яка складається, виходячи з фактичної проміжної </t>
  </si>
  <si>
    <t>інформації та очикувань стосовно господарської діяльності підприємства в поточному році. (з Наказу " 205 від 02.03.2015)</t>
  </si>
  <si>
    <t>дата/місяць/рік</t>
  </si>
  <si>
    <t>Видатки від інвестиційної діяльності, у т.ч.:</t>
  </si>
  <si>
    <t xml:space="preserve">   доходи надавача за програмою медичних гарантій від НСЗУ </t>
  </si>
  <si>
    <t>ОБОВ'ЯЗКОВО СТАВИМО ДАТУ! ЗМІН!!</t>
  </si>
  <si>
    <t>на період</t>
  </si>
  <si>
    <t>інші необоротни матеріальни активи</t>
  </si>
  <si>
    <t>нематеріальні активи</t>
  </si>
  <si>
    <t>основні засоби</t>
  </si>
  <si>
    <t xml:space="preserve">дохід з інших джерел по капітальних видатках </t>
  </si>
  <si>
    <t>Дохід, від амортизації по НА та ОЗ, що отримані як цільове фінансування. Наприклад: дохід від амортизайції, списання що отримані як цільове фінансування.</t>
  </si>
  <si>
    <t xml:space="preserve">Дохід від амортизації  по НА та ОЗ, що отримані безоплатно </t>
  </si>
  <si>
    <t>вибуття!! (фактичні видатки)</t>
  </si>
  <si>
    <r>
      <rPr>
        <b/>
        <sz val="13.5"/>
        <color rgb="FFFF0000"/>
        <rFont val="Calibri"/>
        <family val="2"/>
        <charset val="204"/>
        <scheme val="minor"/>
      </rPr>
      <t xml:space="preserve">Згідно з договорами НСЗУ після їх підписання, до ціого моменту </t>
    </r>
    <r>
      <rPr>
        <b/>
        <sz val="13.5"/>
        <color rgb="FFFF0000"/>
        <rFont val="Calibri"/>
        <family val="2"/>
        <charset val="204"/>
      </rPr>
      <t>―</t>
    </r>
    <r>
      <rPr>
        <b/>
        <sz val="13.5"/>
        <color rgb="FFFF0000"/>
        <rFont val="Calibri"/>
        <family val="2"/>
        <charset val="204"/>
        <scheme val="minor"/>
      </rPr>
      <t xml:space="preserve"> </t>
    </r>
    <r>
      <rPr>
        <sz val="13.5"/>
        <color rgb="FF000000"/>
        <rFont val="Calibri"/>
        <family val="2"/>
        <charset val="204"/>
        <scheme val="minor"/>
      </rPr>
      <t xml:space="preserve">очикувані доходи (сума договору з НСЗУ) з поквартальною розбивкою. </t>
    </r>
    <r>
      <rPr>
        <b/>
        <sz val="13.5"/>
        <color indexed="8"/>
        <rFont val="Calibri"/>
        <family val="2"/>
        <charset val="204"/>
      </rPr>
      <t>Отримання доходу по наданню послуг НСЗУ (за всіма пакетами).</t>
    </r>
    <r>
      <rPr>
        <sz val="13.5"/>
        <color indexed="8"/>
        <rFont val="Calibri"/>
        <family val="2"/>
        <charset val="204"/>
      </rPr>
      <t xml:space="preserve">
</t>
    </r>
  </si>
  <si>
    <r>
      <t xml:space="preserve"> </t>
    </r>
    <r>
      <rPr>
        <b/>
        <sz val="13.5"/>
        <rFont val="Calibri"/>
        <family val="2"/>
        <charset val="204"/>
      </rPr>
      <t>Отримання цільового фінансування по бюджетним програмам (наприклад, по цільовій програмі місцевого бюджету по лікуванню і реабілітації учасників АТО, осіб з інвалідністю).</t>
    </r>
    <r>
      <rPr>
        <sz val="13.5"/>
        <rFont val="Calibri"/>
        <family val="2"/>
        <charset val="204"/>
      </rPr>
      <t xml:space="preserve">
</t>
    </r>
  </si>
  <si>
    <t xml:space="preserve"> комунального некомерційного підприємства "Дніпровський центр первинної медико-санітарної допомоги № 11" Дніпровської міської ради</t>
  </si>
  <si>
    <t>С.М. Тихоненко</t>
  </si>
  <si>
    <t>І.В. Любарцева</t>
  </si>
  <si>
    <t xml:space="preserve">Інші надходження (дохід) </t>
  </si>
  <si>
    <t>Середньооблікова кількість штатних працівників 160 чол.</t>
  </si>
  <si>
    <t>Місцезнаходження 49080, м. Дніпро, вул. Висоцького, 2-А</t>
  </si>
  <si>
    <t>Телефон 794-34-96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</si>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</sst>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_(&quot;$&quot;* #,##0.00_);_(&quot;$&quot;* \(#,##0.00\);_(&quot;$&quot;* &quot;-&quot;??_);_(@_)"/>
    <numFmt numFmtId="166" formatCode="0.000"/>
  </numFmts>
  <fonts count="27" x14ac:knownFonts="1">
    <font>
      <sz val="11"/>
      <color theme="1"/>
      <name val="Calibri"/>
      <family val="2"/>
      <charset val="204"/>
      <scheme val="minor"/>
    </font>
    <font>
      <sz val="13.5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3.5"/>
      <name val="Times New Roman"/>
      <family val="1"/>
      <charset val="204"/>
    </font>
    <font>
      <sz val="13.5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13.5"/>
      <name val="Arial Cyr"/>
      <charset val="204"/>
    </font>
    <font>
      <sz val="11.5"/>
      <name val="Times New Roman"/>
      <family val="1"/>
      <charset val="204"/>
    </font>
    <font>
      <sz val="13.5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9"/>
      <color rgb="FF000000"/>
      <name val="Arial"/>
      <family val="2"/>
      <charset val="204"/>
    </font>
    <font>
      <sz val="13.5"/>
      <color rgb="FF000000"/>
      <name val="Calibri"/>
      <family val="2"/>
      <charset val="204"/>
      <scheme val="minor"/>
    </font>
    <font>
      <b/>
      <sz val="13.5"/>
      <color indexed="8"/>
      <name val="Calibri"/>
      <family val="2"/>
      <charset val="204"/>
    </font>
    <font>
      <sz val="13.5"/>
      <color indexed="8"/>
      <name val="Calibri"/>
      <family val="2"/>
      <charset val="204"/>
    </font>
    <font>
      <b/>
      <sz val="13.5"/>
      <name val="Calibri"/>
      <family val="2"/>
      <charset val="204"/>
    </font>
    <font>
      <sz val="13.5"/>
      <name val="Calibri"/>
      <family val="2"/>
      <charset val="204"/>
    </font>
    <font>
      <b/>
      <sz val="13.5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3.5"/>
      <color rgb="FFFF0000"/>
      <name val="Calibri"/>
      <family val="2"/>
      <charset val="204"/>
      <scheme val="minor"/>
    </font>
    <font>
      <b/>
      <sz val="13.5"/>
      <color rgb="FFFF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3" fillId="0" borderId="0" applyFont="0" applyFill="0" applyBorder="0" applyAlignment="0" applyProtection="0"/>
    <xf numFmtId="0" fontId="14" fillId="0" borderId="0"/>
    <xf numFmtId="0" fontId="15" fillId="0" borderId="0"/>
    <xf numFmtId="0" fontId="16" fillId="0" borderId="0"/>
  </cellStyleXfs>
  <cellXfs count="179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Border="1" applyProtection="1">
      <protection locked="0"/>
    </xf>
    <xf numFmtId="0" fontId="5" fillId="2" borderId="1" xfId="0" applyFont="1" applyFill="1" applyBorder="1" applyAlignment="1" applyProtection="1">
      <alignment horizontal="justify" vertical="center" wrapText="1"/>
      <protection locked="0"/>
    </xf>
    <xf numFmtId="0" fontId="2" fillId="2" borderId="1" xfId="0" applyFont="1" applyFill="1" applyBorder="1" applyAlignment="1" applyProtection="1">
      <alignment horizontal="justify" vertical="center" wrapText="1"/>
      <protection locked="0"/>
    </xf>
    <xf numFmtId="0" fontId="12" fillId="0" borderId="0" xfId="0" applyFont="1" applyProtection="1">
      <protection locked="0"/>
    </xf>
    <xf numFmtId="0" fontId="2" fillId="2" borderId="5" xfId="0" applyFont="1" applyFill="1" applyBorder="1" applyAlignment="1" applyProtection="1">
      <alignment horizontal="justify" vertical="center" wrapText="1"/>
      <protection locked="0"/>
    </xf>
    <xf numFmtId="0" fontId="1" fillId="3" borderId="0" xfId="3" applyFont="1" applyFill="1"/>
    <xf numFmtId="0" fontId="2" fillId="0" borderId="8" xfId="0" applyFont="1" applyFill="1" applyBorder="1" applyAlignment="1">
      <alignment horizontal="justify" vertical="center" wrapText="1"/>
    </xf>
    <xf numFmtId="0" fontId="2" fillId="0" borderId="8" xfId="0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/>
    </xf>
    <xf numFmtId="0" fontId="3" fillId="0" borderId="0" xfId="3" applyFont="1" applyFill="1" applyBorder="1"/>
    <xf numFmtId="0" fontId="3" fillId="0" borderId="0" xfId="3" applyFont="1" applyFill="1" applyBorder="1" applyAlignment="1">
      <alignment horizontal="center"/>
    </xf>
    <xf numFmtId="164" fontId="3" fillId="0" borderId="0" xfId="3" applyNumberFormat="1" applyFont="1" applyFill="1" applyBorder="1" applyAlignment="1">
      <alignment horizontal="center"/>
    </xf>
    <xf numFmtId="164" fontId="4" fillId="0" borderId="0" xfId="3" applyNumberFormat="1" applyFont="1" applyFill="1" applyAlignment="1">
      <alignment horizontal="center"/>
    </xf>
    <xf numFmtId="0" fontId="3" fillId="2" borderId="0" xfId="3" applyFont="1" applyFill="1" applyBorder="1"/>
    <xf numFmtId="0" fontId="3" fillId="2" borderId="0" xfId="3" applyFont="1" applyFill="1" applyBorder="1" applyAlignment="1">
      <alignment horizontal="center"/>
    </xf>
    <xf numFmtId="0" fontId="6" fillId="2" borderId="0" xfId="3" applyFont="1" applyFill="1" applyBorder="1" applyAlignment="1">
      <alignment horizontal="center"/>
    </xf>
    <xf numFmtId="0" fontId="4" fillId="0" borderId="0" xfId="3" applyFont="1" applyAlignment="1">
      <alignment horizontal="center"/>
    </xf>
    <xf numFmtId="0" fontId="4" fillId="0" borderId="0" xfId="3" applyFont="1"/>
    <xf numFmtId="0" fontId="11" fillId="2" borderId="8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/>
    </xf>
    <xf numFmtId="0" fontId="3" fillId="2" borderId="4" xfId="3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 wrapText="1"/>
    </xf>
    <xf numFmtId="0" fontId="3" fillId="0" borderId="0" xfId="3" applyFont="1"/>
    <xf numFmtId="0" fontId="3" fillId="0" borderId="0" xfId="3" applyFont="1" applyAlignment="1">
      <alignment horizontal="center"/>
    </xf>
    <xf numFmtId="0" fontId="5" fillId="0" borderId="0" xfId="3" applyFont="1" applyAlignment="1" applyProtection="1">
      <alignment horizontal="center" vertical="center" wrapText="1"/>
      <protection locked="0"/>
    </xf>
    <xf numFmtId="0" fontId="6" fillId="0" borderId="0" xfId="3" applyFont="1" applyAlignment="1" applyProtection="1">
      <alignment horizontal="center" vertical="center" wrapText="1"/>
      <protection locked="0"/>
    </xf>
    <xf numFmtId="0" fontId="7" fillId="0" borderId="0" xfId="3" applyFont="1" applyAlignment="1" applyProtection="1">
      <alignment horizontal="center" vertical="center"/>
      <protection locked="0"/>
    </xf>
    <xf numFmtId="0" fontId="3" fillId="0" borderId="0" xfId="3" applyFont="1" applyAlignment="1" applyProtection="1">
      <alignment horizontal="left" vertical="center" wrapText="1"/>
      <protection locked="0"/>
    </xf>
    <xf numFmtId="0" fontId="4" fillId="0" borderId="0" xfId="3" applyFont="1" applyAlignment="1" applyProtection="1">
      <alignment horizontal="left" vertical="center"/>
      <protection locked="0"/>
    </xf>
    <xf numFmtId="0" fontId="4" fillId="0" borderId="0" xfId="3" applyFont="1" applyAlignment="1">
      <alignment horizontal="left"/>
    </xf>
    <xf numFmtId="0" fontId="5" fillId="0" borderId="0" xfId="3" applyFont="1" applyAlignment="1" applyProtection="1">
      <alignment vertical="center" wrapText="1"/>
      <protection locked="0"/>
    </xf>
    <xf numFmtId="0" fontId="2" fillId="0" borderId="0" xfId="3" applyFont="1" applyBorder="1" applyAlignment="1" applyProtection="1">
      <alignment vertical="center" wrapText="1"/>
      <protection locked="0"/>
    </xf>
    <xf numFmtId="0" fontId="2" fillId="0" borderId="6" xfId="3" applyFont="1" applyBorder="1" applyAlignment="1" applyProtection="1">
      <alignment horizontal="right" wrapText="1"/>
      <protection locked="0"/>
    </xf>
    <xf numFmtId="0" fontId="3" fillId="0" borderId="0" xfId="3" applyFont="1" applyAlignment="1"/>
    <xf numFmtId="0" fontId="8" fillId="0" borderId="0" xfId="3" applyFont="1" applyAlignment="1" applyProtection="1">
      <alignment horizontal="center" vertical="center" wrapText="1"/>
      <protection locked="0"/>
    </xf>
    <xf numFmtId="0" fontId="8" fillId="0" borderId="0" xfId="3" applyFont="1" applyAlignment="1" applyProtection="1">
      <alignment vertical="center" wrapText="1"/>
      <protection locked="0"/>
    </xf>
    <xf numFmtId="0" fontId="8" fillId="0" borderId="0" xfId="3" applyFont="1" applyAlignment="1" applyProtection="1">
      <alignment horizontal="left" vertical="center" wrapText="1"/>
      <protection locked="0"/>
    </xf>
    <xf numFmtId="0" fontId="8" fillId="0" borderId="8" xfId="3" applyFont="1" applyBorder="1" applyAlignment="1" applyProtection="1">
      <alignment vertical="center" wrapText="1"/>
      <protection locked="0"/>
    </xf>
    <xf numFmtId="0" fontId="8" fillId="0" borderId="8" xfId="3" applyFont="1" applyBorder="1" applyAlignment="1" applyProtection="1">
      <alignment horizontal="left" vertical="center" wrapText="1"/>
      <protection locked="0"/>
    </xf>
    <xf numFmtId="0" fontId="10" fillId="2" borderId="0" xfId="3" applyFont="1" applyFill="1" applyBorder="1"/>
    <xf numFmtId="0" fontId="10" fillId="2" borderId="0" xfId="3" applyFont="1" applyFill="1" applyBorder="1" applyAlignment="1">
      <alignment horizontal="center"/>
    </xf>
    <xf numFmtId="0" fontId="2" fillId="2" borderId="0" xfId="3" applyFont="1" applyFill="1" applyBorder="1" applyAlignment="1">
      <alignment horizontal="center"/>
    </xf>
    <xf numFmtId="0" fontId="4" fillId="0" borderId="8" xfId="3" applyFont="1" applyBorder="1" applyAlignment="1">
      <alignment horizontal="center" vertical="center"/>
    </xf>
    <xf numFmtId="0" fontId="2" fillId="2" borderId="1" xfId="3" applyFont="1" applyFill="1" applyBorder="1" applyAlignment="1">
      <alignment horizontal="center" vertical="center" wrapText="1"/>
    </xf>
    <xf numFmtId="0" fontId="2" fillId="2" borderId="5" xfId="3" applyFont="1" applyFill="1" applyBorder="1" applyAlignment="1">
      <alignment horizontal="center" vertical="center" wrapText="1"/>
    </xf>
    <xf numFmtId="0" fontId="2" fillId="2" borderId="8" xfId="3" applyFont="1" applyFill="1" applyBorder="1" applyAlignment="1">
      <alignment horizontal="center" vertical="center" wrapText="1"/>
    </xf>
    <xf numFmtId="0" fontId="2" fillId="0" borderId="8" xfId="3" applyFont="1" applyBorder="1" applyAlignment="1">
      <alignment horizontal="center"/>
    </xf>
    <xf numFmtId="166" fontId="1" fillId="3" borderId="0" xfId="3" applyNumberFormat="1" applyFont="1" applyFill="1"/>
    <xf numFmtId="0" fontId="5" fillId="2" borderId="1" xfId="0" applyFont="1" applyFill="1" applyBorder="1" applyAlignment="1">
      <alignment horizontal="justify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17" fillId="3" borderId="0" xfId="3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justify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justify" vertical="center" wrapText="1"/>
    </xf>
    <xf numFmtId="49" fontId="2" fillId="2" borderId="17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/>
    </xf>
    <xf numFmtId="0" fontId="4" fillId="3" borderId="0" xfId="3" applyFont="1" applyFill="1"/>
    <xf numFmtId="0" fontId="5" fillId="0" borderId="0" xfId="0" applyFont="1" applyFill="1" applyBorder="1" applyAlignment="1">
      <alignment horizontal="justify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4" fillId="3" borderId="14" xfId="3" applyFont="1" applyFill="1" applyBorder="1" applyAlignment="1">
      <alignment horizontal="left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0" fontId="4" fillId="3" borderId="18" xfId="3" applyFont="1" applyFill="1" applyBorder="1" applyAlignment="1">
      <alignment horizontal="left" wrapText="1"/>
    </xf>
    <xf numFmtId="0" fontId="5" fillId="0" borderId="8" xfId="0" applyFont="1" applyFill="1" applyBorder="1"/>
    <xf numFmtId="0" fontId="2" fillId="0" borderId="8" xfId="0" applyFont="1" applyFill="1" applyBorder="1" applyAlignment="1">
      <alignment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left" vertical="center"/>
    </xf>
    <xf numFmtId="0" fontId="1" fillId="3" borderId="18" xfId="3" applyFont="1" applyFill="1" applyBorder="1" applyAlignment="1">
      <alignment horizontal="left" wrapText="1"/>
    </xf>
    <xf numFmtId="4" fontId="2" fillId="0" borderId="9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/>
    </xf>
    <xf numFmtId="4" fontId="2" fillId="0" borderId="8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justify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center"/>
    </xf>
    <xf numFmtId="4" fontId="5" fillId="0" borderId="8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9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justify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23" fillId="3" borderId="0" xfId="3" applyFont="1" applyFill="1"/>
    <xf numFmtId="0" fontId="4" fillId="0" borderId="0" xfId="3" applyFont="1" applyFill="1" applyAlignment="1">
      <alignment horizontal="center"/>
    </xf>
    <xf numFmtId="0" fontId="12" fillId="3" borderId="0" xfId="3" applyFont="1" applyFill="1"/>
    <xf numFmtId="0" fontId="24" fillId="0" borderId="8" xfId="0" applyFont="1" applyBorder="1" applyAlignment="1" applyProtection="1">
      <alignment horizontal="center"/>
      <protection locked="0"/>
    </xf>
    <xf numFmtId="0" fontId="23" fillId="3" borderId="18" xfId="3" applyFont="1" applyFill="1" applyBorder="1" applyAlignment="1">
      <alignment horizontal="left" vertical="center" wrapText="1"/>
    </xf>
    <xf numFmtId="0" fontId="1" fillId="3" borderId="0" xfId="3" applyFont="1" applyFill="1" applyAlignment="1">
      <alignment vertical="top"/>
    </xf>
    <xf numFmtId="0" fontId="25" fillId="3" borderId="0" xfId="3" applyFont="1" applyFill="1"/>
    <xf numFmtId="0" fontId="23" fillId="3" borderId="18" xfId="3" applyFont="1" applyFill="1" applyBorder="1" applyAlignment="1">
      <alignment vertical="top" wrapText="1"/>
    </xf>
    <xf numFmtId="0" fontId="18" fillId="3" borderId="14" xfId="3" applyFont="1" applyFill="1" applyBorder="1" applyAlignment="1">
      <alignment horizontal="left" wrapText="1"/>
    </xf>
    <xf numFmtId="0" fontId="1" fillId="3" borderId="0" xfId="3" applyFont="1" applyFill="1" applyAlignment="1">
      <alignment horizontal="left"/>
    </xf>
    <xf numFmtId="4" fontId="1" fillId="3" borderId="0" xfId="3" applyNumberFormat="1" applyFont="1" applyFill="1" applyAlignment="1">
      <alignment horizontal="left"/>
    </xf>
    <xf numFmtId="3" fontId="1" fillId="3" borderId="0" xfId="3" applyNumberFormat="1" applyFont="1" applyFill="1" applyAlignment="1">
      <alignment horizontal="left"/>
    </xf>
    <xf numFmtId="4" fontId="2" fillId="0" borderId="22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4" fontId="1" fillId="3" borderId="0" xfId="3" applyNumberFormat="1" applyFont="1" applyFill="1"/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8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164" fontId="2" fillId="3" borderId="11" xfId="0" applyNumberFormat="1" applyFont="1" applyFill="1" applyBorder="1" applyAlignment="1">
      <alignment horizontal="center" vertical="center" wrapText="1"/>
    </xf>
    <xf numFmtId="164" fontId="2" fillId="3" borderId="12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vertical="center" wrapText="1"/>
    </xf>
    <xf numFmtId="164" fontId="5" fillId="3" borderId="8" xfId="0" applyNumberFormat="1" applyFont="1" applyFill="1" applyBorder="1" applyAlignment="1">
      <alignment horizontal="center" vertical="center" wrapText="1"/>
    </xf>
    <xf numFmtId="164" fontId="5" fillId="3" borderId="8" xfId="0" applyNumberFormat="1" applyFont="1" applyFill="1" applyBorder="1" applyAlignment="1">
      <alignment horizontal="center"/>
    </xf>
    <xf numFmtId="0" fontId="8" fillId="0" borderId="8" xfId="3" applyFont="1" applyBorder="1" applyAlignment="1" applyProtection="1">
      <alignment horizontal="center" vertical="center" wrapText="1"/>
      <protection locked="0"/>
    </xf>
    <xf numFmtId="14" fontId="8" fillId="0" borderId="8" xfId="3" applyNumberFormat="1" applyFont="1" applyBorder="1" applyAlignment="1" applyProtection="1">
      <alignment horizontal="left" vertical="center" wrapText="1"/>
      <protection locked="0"/>
    </xf>
    <xf numFmtId="0" fontId="6" fillId="2" borderId="0" xfId="3" applyFont="1" applyFill="1" applyBorder="1" applyAlignment="1">
      <alignment horizontal="center"/>
    </xf>
    <xf numFmtId="0" fontId="3" fillId="2" borderId="0" xfId="3" applyFont="1" applyFill="1" applyBorder="1" applyAlignment="1">
      <alignment horizontal="center"/>
    </xf>
    <xf numFmtId="0" fontId="9" fillId="0" borderId="0" xfId="3" applyFont="1" applyAlignment="1" applyProtection="1">
      <alignment horizontal="center" vertical="center" wrapText="1"/>
      <protection locked="0"/>
    </xf>
    <xf numFmtId="0" fontId="9" fillId="0" borderId="6" xfId="3" applyFont="1" applyBorder="1" applyAlignment="1" applyProtection="1">
      <alignment horizontal="center" vertical="center" wrapText="1"/>
      <protection locked="0"/>
    </xf>
    <xf numFmtId="0" fontId="8" fillId="0" borderId="0" xfId="3" applyFont="1" applyAlignment="1" applyProtection="1">
      <alignment horizontal="left" vertical="center" wrapText="1"/>
      <protection locked="0"/>
    </xf>
    <xf numFmtId="0" fontId="5" fillId="0" borderId="0" xfId="3" applyFont="1" applyAlignment="1" applyProtection="1">
      <alignment horizontal="left" vertical="center" wrapText="1"/>
      <protection locked="0"/>
    </xf>
    <xf numFmtId="0" fontId="2" fillId="0" borderId="0" xfId="3" applyFont="1" applyAlignment="1" applyProtection="1">
      <alignment horizontal="left" vertical="center" wrapText="1"/>
      <protection locked="0"/>
    </xf>
    <xf numFmtId="0" fontId="2" fillId="0" borderId="6" xfId="3" applyFont="1" applyBorder="1" applyAlignment="1" applyProtection="1">
      <alignment horizontal="right" wrapText="1"/>
      <protection locked="0"/>
    </xf>
    <xf numFmtId="0" fontId="8" fillId="0" borderId="0" xfId="3" applyFont="1" applyAlignment="1" applyProtection="1">
      <alignment horizontal="center" vertical="center" wrapText="1"/>
      <protection locked="0"/>
    </xf>
    <xf numFmtId="0" fontId="8" fillId="0" borderId="9" xfId="3" applyFont="1" applyBorder="1" applyAlignment="1" applyProtection="1">
      <alignment horizontal="center" vertical="center" wrapText="1"/>
      <protection locked="0"/>
    </xf>
    <xf numFmtId="0" fontId="8" fillId="0" borderId="7" xfId="3" applyFont="1" applyBorder="1" applyAlignment="1" applyProtection="1">
      <alignment horizontal="center" vertical="center" wrapText="1"/>
      <protection locked="0"/>
    </xf>
    <xf numFmtId="0" fontId="8" fillId="0" borderId="10" xfId="3" applyFont="1" applyBorder="1" applyAlignment="1" applyProtection="1">
      <alignment horizontal="center" vertical="center" wrapText="1"/>
      <protection locked="0"/>
    </xf>
    <xf numFmtId="0" fontId="11" fillId="2" borderId="11" xfId="3" applyFont="1" applyFill="1" applyBorder="1" applyAlignment="1">
      <alignment horizontal="center" vertical="center" wrapText="1"/>
    </xf>
    <xf numFmtId="0" fontId="11" fillId="2" borderId="8" xfId="3" applyFont="1" applyFill="1" applyBorder="1" applyAlignment="1">
      <alignment horizontal="center" vertical="center" wrapText="1"/>
    </xf>
    <xf numFmtId="0" fontId="5" fillId="2" borderId="14" xfId="3" applyFont="1" applyFill="1" applyBorder="1" applyAlignment="1">
      <alignment horizontal="center" vertical="center" wrapText="1"/>
    </xf>
    <xf numFmtId="0" fontId="5" fillId="2" borderId="0" xfId="3" applyFont="1" applyFill="1" applyBorder="1" applyAlignment="1">
      <alignment horizontal="center" vertical="center" wrapText="1"/>
    </xf>
    <xf numFmtId="0" fontId="5" fillId="2" borderId="16" xfId="3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1" fillId="2" borderId="1" xfId="3" applyFont="1" applyFill="1" applyBorder="1" applyAlignment="1">
      <alignment horizontal="center" vertical="center" wrapText="1"/>
    </xf>
    <xf numFmtId="0" fontId="12" fillId="3" borderId="18" xfId="3" applyFont="1" applyFill="1" applyBorder="1" applyAlignment="1">
      <alignment horizontal="left" wrapText="1"/>
    </xf>
    <xf numFmtId="0" fontId="1" fillId="3" borderId="18" xfId="3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center"/>
    </xf>
    <xf numFmtId="0" fontId="3" fillId="2" borderId="4" xfId="3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/>
    </xf>
  </cellXfs>
  <cellStyles count="5">
    <cellStyle name="Денежный 2" xfId="1"/>
    <cellStyle name="Звичайний 2" xfId="4"/>
    <cellStyle name="Звичайний 2 2" xfId="3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134"/>
  <sheetViews>
    <sheetView tabSelected="1" zoomScale="89" zoomScaleNormal="89" workbookViewId="0">
      <selection activeCell="F88" sqref="F88"/>
    </sheetView>
  </sheetViews>
  <sheetFormatPr defaultColWidth="9.140625" defaultRowHeight="18" x14ac:dyDescent="0.3"/>
  <cols>
    <col min="1" max="1" width="72.5703125" style="23" customWidth="1"/>
    <col min="2" max="2" width="7.140625" style="23" customWidth="1"/>
    <col min="3" max="3" width="14.140625" style="22" customWidth="1"/>
    <col min="4" max="4" width="12" style="22" customWidth="1"/>
    <col min="5" max="5" width="14.42578125" style="22" customWidth="1"/>
    <col min="6" max="6" width="14.140625" style="22" customWidth="1"/>
    <col min="7" max="7" width="16.5703125" style="22" customWidth="1"/>
    <col min="8" max="9" width="14.140625" style="22" customWidth="1"/>
    <col min="10" max="10" width="159.5703125" style="7" customWidth="1"/>
    <col min="11" max="16384" width="9.140625" style="1"/>
  </cols>
  <sheetData>
    <row r="1" spans="1:13" ht="18.75" customHeight="1" x14ac:dyDescent="0.3">
      <c r="A1" s="28"/>
      <c r="B1" s="28"/>
      <c r="C1" s="29"/>
      <c r="D1" s="30" t="s">
        <v>35</v>
      </c>
      <c r="E1" s="31"/>
      <c r="F1" s="31"/>
      <c r="G1" s="32"/>
    </row>
    <row r="2" spans="1:13" ht="27" customHeight="1" x14ac:dyDescent="0.3">
      <c r="A2" s="28"/>
      <c r="B2" s="28"/>
      <c r="C2" s="29"/>
      <c r="D2" s="150" t="s">
        <v>36</v>
      </c>
      <c r="E2" s="150"/>
      <c r="F2" s="150"/>
      <c r="G2" s="150"/>
      <c r="H2" s="150"/>
      <c r="I2" s="150"/>
    </row>
    <row r="3" spans="1:13" ht="20.25" customHeight="1" x14ac:dyDescent="0.3">
      <c r="A3" s="28"/>
      <c r="B3" s="28"/>
      <c r="C3" s="29"/>
      <c r="D3" s="33"/>
      <c r="E3" s="33"/>
      <c r="F3" s="33"/>
      <c r="G3" s="34"/>
      <c r="H3" s="35"/>
      <c r="I3" s="35"/>
    </row>
    <row r="4" spans="1:13" ht="31.15" customHeight="1" x14ac:dyDescent="0.3">
      <c r="A4" s="36" t="s">
        <v>37</v>
      </c>
      <c r="B4" s="28"/>
      <c r="C4" s="29"/>
      <c r="D4" s="151" t="s">
        <v>38</v>
      </c>
      <c r="E4" s="151"/>
      <c r="F4" s="151"/>
      <c r="G4" s="151"/>
      <c r="H4" s="151"/>
      <c r="I4" s="151"/>
    </row>
    <row r="5" spans="1:13" ht="36.75" customHeight="1" x14ac:dyDescent="0.3">
      <c r="A5" s="37" t="s">
        <v>26</v>
      </c>
      <c r="B5" s="28"/>
      <c r="C5" s="29"/>
      <c r="D5" s="152" t="s">
        <v>29</v>
      </c>
      <c r="E5" s="152"/>
      <c r="F5" s="152"/>
      <c r="G5" s="152"/>
      <c r="H5" s="152"/>
      <c r="I5" s="152"/>
    </row>
    <row r="6" spans="1:13" ht="18" customHeight="1" x14ac:dyDescent="0.3">
      <c r="A6" s="38" t="s">
        <v>27</v>
      </c>
      <c r="B6" s="39"/>
      <c r="C6" s="29"/>
      <c r="D6" s="153" t="s">
        <v>28</v>
      </c>
      <c r="E6" s="153"/>
      <c r="F6" s="153"/>
      <c r="G6" s="153"/>
      <c r="H6" s="153"/>
      <c r="I6" s="153"/>
    </row>
    <row r="7" spans="1:13" ht="18" customHeight="1" x14ac:dyDescent="0.3">
      <c r="A7" s="40" t="s">
        <v>39</v>
      </c>
      <c r="B7" s="28"/>
      <c r="C7" s="29"/>
      <c r="D7" s="154" t="s">
        <v>39</v>
      </c>
      <c r="E7" s="154"/>
      <c r="F7" s="154"/>
      <c r="G7" s="154"/>
      <c r="H7" s="154"/>
      <c r="I7" s="154"/>
    </row>
    <row r="8" spans="1:13" ht="18" customHeight="1" x14ac:dyDescent="0.3">
      <c r="A8" s="41"/>
      <c r="B8" s="28"/>
      <c r="C8" s="29"/>
      <c r="D8" s="42"/>
      <c r="E8" s="42"/>
      <c r="F8" s="42"/>
      <c r="G8" s="42"/>
      <c r="H8" s="42"/>
      <c r="I8" s="42"/>
    </row>
    <row r="9" spans="1:13" ht="18" customHeight="1" x14ac:dyDescent="0.3">
      <c r="A9" s="43" t="s">
        <v>40</v>
      </c>
      <c r="B9" s="28"/>
      <c r="C9" s="29"/>
      <c r="D9" s="44" t="s">
        <v>23</v>
      </c>
      <c r="E9" s="44"/>
      <c r="F9" s="44"/>
      <c r="G9" s="42"/>
      <c r="H9" s="42"/>
      <c r="I9" s="42"/>
    </row>
    <row r="10" spans="1:13" ht="18" customHeight="1" x14ac:dyDescent="0.3">
      <c r="A10" s="43" t="s">
        <v>130</v>
      </c>
      <c r="B10" s="28"/>
      <c r="C10" s="29"/>
      <c r="D10" s="44" t="s">
        <v>41</v>
      </c>
      <c r="E10" s="144" t="s">
        <v>133</v>
      </c>
      <c r="F10" s="44" t="s">
        <v>112</v>
      </c>
      <c r="G10" s="42"/>
      <c r="H10" s="42"/>
      <c r="I10" s="42"/>
      <c r="J10" s="121" t="s">
        <v>115</v>
      </c>
    </row>
    <row r="11" spans="1:13" ht="18" customHeight="1" x14ac:dyDescent="0.3">
      <c r="A11" s="43" t="s">
        <v>131</v>
      </c>
      <c r="B11" s="28"/>
      <c r="C11" s="29"/>
      <c r="D11" s="44"/>
      <c r="E11" s="44"/>
      <c r="F11" s="145">
        <v>44404</v>
      </c>
      <c r="G11" s="42"/>
      <c r="H11" s="42"/>
      <c r="I11" s="42"/>
    </row>
    <row r="12" spans="1:13" ht="18" customHeight="1" x14ac:dyDescent="0.3">
      <c r="A12" s="43" t="s">
        <v>132</v>
      </c>
      <c r="B12" s="28"/>
      <c r="C12" s="29"/>
      <c r="D12" s="155" t="s">
        <v>24</v>
      </c>
      <c r="E12" s="156"/>
      <c r="F12" s="157"/>
      <c r="G12" s="42"/>
      <c r="H12" s="42"/>
      <c r="I12" s="42"/>
    </row>
    <row r="13" spans="1:13" ht="18" customHeight="1" x14ac:dyDescent="0.3">
      <c r="A13" s="41"/>
      <c r="B13" s="28"/>
      <c r="C13" s="29"/>
      <c r="D13" s="42"/>
      <c r="E13" s="42"/>
      <c r="F13" s="42"/>
      <c r="G13" s="42"/>
      <c r="H13" s="42"/>
      <c r="I13" s="42"/>
    </row>
    <row r="14" spans="1:13" ht="22.5" customHeight="1" x14ac:dyDescent="0.3">
      <c r="A14" s="148" t="s">
        <v>42</v>
      </c>
      <c r="B14" s="148"/>
      <c r="C14" s="148"/>
      <c r="D14" s="148"/>
      <c r="E14" s="148"/>
      <c r="F14" s="148"/>
      <c r="G14" s="148"/>
      <c r="H14" s="148"/>
      <c r="I14" s="148"/>
      <c r="J14" s="7" t="s">
        <v>110</v>
      </c>
      <c r="M14" s="2"/>
    </row>
    <row r="15" spans="1:13" ht="33" customHeight="1" x14ac:dyDescent="0.3">
      <c r="A15" s="149" t="s">
        <v>126</v>
      </c>
      <c r="B15" s="149"/>
      <c r="C15" s="149"/>
      <c r="D15" s="149"/>
      <c r="E15" s="149"/>
      <c r="F15" s="149"/>
      <c r="G15" s="149"/>
      <c r="H15" s="149"/>
      <c r="I15" s="149"/>
      <c r="J15" s="120" t="s">
        <v>111</v>
      </c>
    </row>
    <row r="16" spans="1:13" ht="20.45" customHeight="1" x14ac:dyDescent="0.3">
      <c r="A16" s="146" t="s">
        <v>19</v>
      </c>
      <c r="B16" s="146"/>
      <c r="C16" s="146"/>
      <c r="D16" s="146"/>
      <c r="E16" s="146"/>
      <c r="F16" s="146"/>
      <c r="G16" s="146"/>
      <c r="H16" s="146"/>
      <c r="I16" s="146"/>
    </row>
    <row r="17" spans="1:11" ht="20.25" customHeight="1" x14ac:dyDescent="0.3">
      <c r="A17" s="147" t="s">
        <v>31</v>
      </c>
      <c r="B17" s="147"/>
      <c r="C17" s="147"/>
      <c r="D17" s="147"/>
      <c r="E17" s="147"/>
      <c r="F17" s="147"/>
      <c r="G17" s="147"/>
      <c r="H17" s="147"/>
      <c r="I17" s="147"/>
    </row>
    <row r="18" spans="1:11" ht="17.45" customHeight="1" x14ac:dyDescent="0.3">
      <c r="A18" s="45"/>
      <c r="B18" s="46"/>
      <c r="C18" s="46"/>
      <c r="D18" s="46"/>
      <c r="E18" s="46"/>
      <c r="H18" s="47"/>
      <c r="I18" s="22" t="s">
        <v>25</v>
      </c>
    </row>
    <row r="19" spans="1:11" ht="11.45" customHeight="1" x14ac:dyDescent="0.3">
      <c r="A19" s="169" t="s">
        <v>2</v>
      </c>
      <c r="B19" s="169" t="s">
        <v>0</v>
      </c>
      <c r="C19" s="169" t="s">
        <v>1</v>
      </c>
      <c r="D19" s="169" t="s">
        <v>43</v>
      </c>
      <c r="E19" s="158" t="s">
        <v>11</v>
      </c>
      <c r="F19" s="159" t="s">
        <v>44</v>
      </c>
      <c r="G19" s="159"/>
      <c r="H19" s="159"/>
      <c r="I19" s="159"/>
    </row>
    <row r="20" spans="1:11" ht="30" customHeight="1" x14ac:dyDescent="0.3">
      <c r="A20" s="169"/>
      <c r="B20" s="169"/>
      <c r="C20" s="169"/>
      <c r="D20" s="169"/>
      <c r="E20" s="158"/>
      <c r="F20" s="24" t="s">
        <v>6</v>
      </c>
      <c r="G20" s="48" t="s">
        <v>7</v>
      </c>
      <c r="H20" s="48" t="s">
        <v>8</v>
      </c>
      <c r="I20" s="48" t="s">
        <v>9</v>
      </c>
    </row>
    <row r="21" spans="1:11" ht="21" customHeight="1" x14ac:dyDescent="0.3">
      <c r="A21" s="49" t="s">
        <v>3</v>
      </c>
      <c r="B21" s="49" t="s">
        <v>4</v>
      </c>
      <c r="C21" s="49">
        <v>3</v>
      </c>
      <c r="D21" s="49">
        <v>4</v>
      </c>
      <c r="E21" s="50">
        <v>5</v>
      </c>
      <c r="F21" s="51">
        <v>6</v>
      </c>
      <c r="G21" s="52">
        <v>7</v>
      </c>
      <c r="H21" s="52">
        <v>8</v>
      </c>
      <c r="I21" s="52">
        <v>9</v>
      </c>
    </row>
    <row r="22" spans="1:11" ht="15" customHeight="1" x14ac:dyDescent="0.3">
      <c r="A22" s="160" t="s">
        <v>45</v>
      </c>
      <c r="B22" s="161"/>
      <c r="C22" s="161"/>
      <c r="D22" s="161"/>
      <c r="E22" s="161"/>
      <c r="F22" s="161"/>
      <c r="G22" s="161"/>
      <c r="H22" s="161"/>
      <c r="I22" s="162"/>
      <c r="J22" s="53"/>
    </row>
    <row r="23" spans="1:11" x14ac:dyDescent="0.3">
      <c r="A23" s="160" t="s">
        <v>46</v>
      </c>
      <c r="B23" s="161"/>
      <c r="C23" s="161"/>
      <c r="D23" s="161"/>
      <c r="E23" s="161"/>
      <c r="F23" s="161"/>
      <c r="G23" s="161"/>
      <c r="H23" s="161"/>
      <c r="I23" s="162"/>
      <c r="J23" s="53"/>
    </row>
    <row r="24" spans="1:11" ht="31.5" x14ac:dyDescent="0.3">
      <c r="A24" s="54" t="s">
        <v>47</v>
      </c>
      <c r="B24" s="55" t="s">
        <v>48</v>
      </c>
      <c r="C24" s="56">
        <f>C25+C26</f>
        <v>31449600.48</v>
      </c>
      <c r="D24" s="56">
        <f>D25+D26</f>
        <v>0</v>
      </c>
      <c r="E24" s="57">
        <f t="shared" ref="E24:E38" si="0">F24+G24+H24+I24</f>
        <v>38659456</v>
      </c>
      <c r="F24" s="56">
        <f>F25+F26</f>
        <v>8617251.9800000004</v>
      </c>
      <c r="G24" s="56">
        <f>G25+G26</f>
        <v>8570845.7799999993</v>
      </c>
      <c r="H24" s="56">
        <f>H25+H26</f>
        <v>10598673.060000001</v>
      </c>
      <c r="I24" s="56">
        <f>I25+I26</f>
        <v>10872685.18</v>
      </c>
      <c r="J24" s="58">
        <v>38659456</v>
      </c>
    </row>
    <row r="25" spans="1:11" ht="15.75" customHeight="1" x14ac:dyDescent="0.3">
      <c r="A25" s="59" t="s">
        <v>114</v>
      </c>
      <c r="B25" s="60" t="s">
        <v>49</v>
      </c>
      <c r="C25" s="61">
        <v>31449600.48</v>
      </c>
      <c r="D25" s="61"/>
      <c r="E25" s="57">
        <f t="shared" si="0"/>
        <v>38659456</v>
      </c>
      <c r="F25" s="62">
        <v>8617251.9800000004</v>
      </c>
      <c r="G25" s="62">
        <v>8570845.7799999993</v>
      </c>
      <c r="H25" s="62">
        <v>10598673.060000001</v>
      </c>
      <c r="I25" s="62">
        <v>10872685.18</v>
      </c>
      <c r="J25" s="123" t="s">
        <v>124</v>
      </c>
    </row>
    <row r="26" spans="1:11" ht="15.75" customHeight="1" x14ac:dyDescent="0.3">
      <c r="A26" s="63" t="s">
        <v>50</v>
      </c>
      <c r="B26" s="64" t="s">
        <v>51</v>
      </c>
      <c r="C26" s="65"/>
      <c r="D26" s="65"/>
      <c r="E26" s="57">
        <f t="shared" si="0"/>
        <v>0</v>
      </c>
      <c r="F26" s="66"/>
      <c r="G26" s="67"/>
      <c r="H26" s="67"/>
      <c r="I26" s="67"/>
      <c r="J26" s="68"/>
    </row>
    <row r="27" spans="1:11" ht="15.75" customHeight="1" x14ac:dyDescent="0.3">
      <c r="A27" s="69" t="s">
        <v>52</v>
      </c>
      <c r="B27" s="70" t="s">
        <v>53</v>
      </c>
      <c r="C27" s="71">
        <f>C28</f>
        <v>14450226.51</v>
      </c>
      <c r="D27" s="71">
        <f>D28</f>
        <v>0</v>
      </c>
      <c r="E27" s="72">
        <f t="shared" si="0"/>
        <v>10823939.199999999</v>
      </c>
      <c r="F27" s="71">
        <f>F28</f>
        <v>2004304.54</v>
      </c>
      <c r="G27" s="71">
        <f>G28</f>
        <v>2969634.66</v>
      </c>
      <c r="H27" s="71">
        <f>H28</f>
        <v>2800000</v>
      </c>
      <c r="I27" s="71">
        <f>I28</f>
        <v>3050000</v>
      </c>
      <c r="J27" s="73" t="s">
        <v>125</v>
      </c>
    </row>
    <row r="28" spans="1:11" x14ac:dyDescent="0.3">
      <c r="A28" s="8" t="s">
        <v>54</v>
      </c>
      <c r="B28" s="74" t="s">
        <v>55</v>
      </c>
      <c r="C28" s="75">
        <v>14450226.51</v>
      </c>
      <c r="D28" s="75"/>
      <c r="E28" s="72">
        <f t="shared" si="0"/>
        <v>10823939.199999999</v>
      </c>
      <c r="F28" s="75">
        <v>2004304.54</v>
      </c>
      <c r="G28" s="75">
        <v>2969634.66</v>
      </c>
      <c r="H28" s="75">
        <v>2800000</v>
      </c>
      <c r="I28" s="75">
        <v>3050000</v>
      </c>
      <c r="J28" s="76"/>
      <c r="K28" s="5"/>
    </row>
    <row r="29" spans="1:11" x14ac:dyDescent="0.3">
      <c r="A29" s="77" t="s">
        <v>56</v>
      </c>
      <c r="B29" s="27">
        <v>1030</v>
      </c>
      <c r="C29" s="56">
        <f>C30+C31+C32+C33+C34+C35+C36+C37+C38</f>
        <v>1208099.06</v>
      </c>
      <c r="D29" s="56">
        <f>D30+D31+D32+D33+D34+D35+D36+D37+D38</f>
        <v>0</v>
      </c>
      <c r="E29" s="56">
        <f t="shared" si="0"/>
        <v>4394328.66</v>
      </c>
      <c r="F29" s="56">
        <f t="shared" ref="F29:I29" si="1">F30+F31+F32+F33+F34+F35+F36+F37+F38</f>
        <v>786121.98</v>
      </c>
      <c r="G29" s="56">
        <f t="shared" si="1"/>
        <v>3435592.6799999997</v>
      </c>
      <c r="H29" s="56">
        <f t="shared" si="1"/>
        <v>41439</v>
      </c>
      <c r="I29" s="56">
        <f t="shared" si="1"/>
        <v>131175</v>
      </c>
    </row>
    <row r="30" spans="1:11" ht="32.25" x14ac:dyDescent="0.3">
      <c r="A30" s="78" t="s">
        <v>57</v>
      </c>
      <c r="B30" s="9">
        <v>1031</v>
      </c>
      <c r="C30" s="79"/>
      <c r="D30" s="79"/>
      <c r="E30" s="56">
        <f t="shared" si="0"/>
        <v>0</v>
      </c>
      <c r="F30" s="79"/>
      <c r="G30" s="80"/>
      <c r="H30" s="80"/>
      <c r="I30" s="80"/>
    </row>
    <row r="31" spans="1:11" ht="32.25" customHeight="1" x14ac:dyDescent="0.3">
      <c r="A31" s="78" t="s">
        <v>22</v>
      </c>
      <c r="B31" s="9">
        <v>1032</v>
      </c>
      <c r="C31" s="79"/>
      <c r="D31" s="79"/>
      <c r="E31" s="56">
        <f t="shared" si="0"/>
        <v>0</v>
      </c>
      <c r="F31" s="79"/>
      <c r="G31" s="80"/>
      <c r="H31" s="80"/>
      <c r="I31" s="80"/>
      <c r="J31" s="7" t="s">
        <v>58</v>
      </c>
    </row>
    <row r="32" spans="1:11" ht="15.75" customHeight="1" x14ac:dyDescent="0.3">
      <c r="A32" s="81" t="s">
        <v>12</v>
      </c>
      <c r="B32" s="9">
        <v>1033</v>
      </c>
      <c r="C32" s="79">
        <v>107159.99</v>
      </c>
      <c r="D32" s="79"/>
      <c r="E32" s="56">
        <f t="shared" si="0"/>
        <v>600471.53999999992</v>
      </c>
      <c r="F32" s="79">
        <v>8127.72</v>
      </c>
      <c r="G32" s="80">
        <v>592343.81999999995</v>
      </c>
      <c r="H32" s="80"/>
      <c r="I32" s="80"/>
      <c r="J32" s="82"/>
      <c r="K32" s="5"/>
    </row>
    <row r="33" spans="1:11" ht="15.75" customHeight="1" x14ac:dyDescent="0.3">
      <c r="A33" s="78" t="s">
        <v>59</v>
      </c>
      <c r="B33" s="9">
        <v>1034</v>
      </c>
      <c r="C33" s="79"/>
      <c r="D33" s="79"/>
      <c r="E33" s="56">
        <f t="shared" si="0"/>
        <v>0</v>
      </c>
      <c r="F33" s="83"/>
      <c r="G33" s="80"/>
      <c r="H33" s="80"/>
      <c r="I33" s="80"/>
      <c r="J33" s="7" t="s">
        <v>60</v>
      </c>
      <c r="K33" s="5"/>
    </row>
    <row r="34" spans="1:11" ht="15.75" customHeight="1" x14ac:dyDescent="0.3">
      <c r="A34" s="84" t="s">
        <v>61</v>
      </c>
      <c r="B34" s="9">
        <v>1035</v>
      </c>
      <c r="C34" s="79">
        <v>37216.54</v>
      </c>
      <c r="D34" s="79"/>
      <c r="E34" s="56">
        <f t="shared" si="0"/>
        <v>42042.87</v>
      </c>
      <c r="F34" s="83">
        <f>9461.42+812.21</f>
        <v>10273.630000000001</v>
      </c>
      <c r="G34" s="80">
        <f>9757.05+812.19</f>
        <v>10569.24</v>
      </c>
      <c r="H34" s="80">
        <v>10600</v>
      </c>
      <c r="I34" s="80">
        <v>10600</v>
      </c>
      <c r="J34" s="119" t="s">
        <v>62</v>
      </c>
    </row>
    <row r="35" spans="1:11" x14ac:dyDescent="0.3">
      <c r="A35" s="8" t="s">
        <v>30</v>
      </c>
      <c r="B35" s="9">
        <v>1036</v>
      </c>
      <c r="C35" s="79">
        <v>203987.26</v>
      </c>
      <c r="D35" s="79"/>
      <c r="E35" s="56">
        <f t="shared" si="0"/>
        <v>297032.82</v>
      </c>
      <c r="F35" s="79">
        <v>111428.72</v>
      </c>
      <c r="G35" s="80">
        <v>34190.1</v>
      </c>
      <c r="H35" s="80">
        <v>30839</v>
      </c>
      <c r="I35" s="80">
        <v>120575</v>
      </c>
      <c r="J35" s="7" t="s">
        <v>63</v>
      </c>
      <c r="K35" s="5"/>
    </row>
    <row r="36" spans="1:11" x14ac:dyDescent="0.3">
      <c r="A36" s="78" t="s">
        <v>64</v>
      </c>
      <c r="B36" s="9">
        <v>1037</v>
      </c>
      <c r="C36" s="85">
        <v>859735.27</v>
      </c>
      <c r="D36" s="85"/>
      <c r="E36" s="56">
        <f t="shared" si="0"/>
        <v>3454781.43</v>
      </c>
      <c r="F36" s="85">
        <v>656291.91</v>
      </c>
      <c r="G36" s="85">
        <v>2798489.52</v>
      </c>
      <c r="H36" s="85"/>
      <c r="I36" s="85"/>
    </row>
    <row r="37" spans="1:11" x14ac:dyDescent="0.3">
      <c r="A37" s="78" t="s">
        <v>129</v>
      </c>
      <c r="B37" s="9">
        <v>1038</v>
      </c>
      <c r="C37" s="85"/>
      <c r="D37" s="85"/>
      <c r="E37" s="56">
        <f t="shared" si="0"/>
        <v>0</v>
      </c>
      <c r="F37" s="85"/>
      <c r="G37" s="85"/>
      <c r="H37" s="85"/>
      <c r="I37" s="85"/>
    </row>
    <row r="38" spans="1:11" x14ac:dyDescent="0.3">
      <c r="A38" s="78" t="s">
        <v>34</v>
      </c>
      <c r="B38" s="118">
        <v>1039</v>
      </c>
      <c r="C38" s="9"/>
      <c r="D38" s="85"/>
      <c r="E38" s="56">
        <f t="shared" si="0"/>
        <v>0</v>
      </c>
      <c r="F38" s="56"/>
      <c r="G38" s="85"/>
      <c r="H38" s="85"/>
      <c r="I38" s="85"/>
    </row>
    <row r="39" spans="1:11" x14ac:dyDescent="0.3">
      <c r="A39" s="163" t="s">
        <v>65</v>
      </c>
      <c r="B39" s="164"/>
      <c r="C39" s="164"/>
      <c r="D39" s="164"/>
      <c r="E39" s="164"/>
      <c r="F39" s="164"/>
      <c r="G39" s="164"/>
      <c r="H39" s="164"/>
      <c r="I39" s="165"/>
    </row>
    <row r="40" spans="1:11" x14ac:dyDescent="0.3">
      <c r="A40" s="86" t="s">
        <v>66</v>
      </c>
      <c r="B40" s="87">
        <v>1040</v>
      </c>
      <c r="C40" s="88">
        <v>23554994.050000001</v>
      </c>
      <c r="D40" s="88"/>
      <c r="E40" s="62">
        <f>F40+G40+H40+I40</f>
        <v>28394920.300000001</v>
      </c>
      <c r="F40" s="89">
        <v>6011412.1299999999</v>
      </c>
      <c r="G40" s="80">
        <v>6810001.8799999999</v>
      </c>
      <c r="H40" s="80">
        <f>7068986.15+774283.59</f>
        <v>7843269.7400000002</v>
      </c>
      <c r="I40" s="80">
        <f>7218401.12+511835.43</f>
        <v>7730236.5499999998</v>
      </c>
      <c r="J40" s="125"/>
    </row>
    <row r="41" spans="1:11" x14ac:dyDescent="0.3">
      <c r="A41" s="86" t="s">
        <v>67</v>
      </c>
      <c r="B41" s="90">
        <v>1050</v>
      </c>
      <c r="C41" s="91">
        <v>4987745.17</v>
      </c>
      <c r="D41" s="91"/>
      <c r="E41" s="62">
        <f t="shared" ref="E41:E50" si="2">F41+G41+H41+I41</f>
        <v>6138296.9038000004</v>
      </c>
      <c r="F41" s="92">
        <v>1279231.6599999999</v>
      </c>
      <c r="G41" s="92">
        <v>1432893.86</v>
      </c>
      <c r="H41" s="92">
        <f>H40*0.22</f>
        <v>1725519.3428</v>
      </c>
      <c r="I41" s="79">
        <f>I40*0.22</f>
        <v>1700652.041</v>
      </c>
      <c r="J41" s="125"/>
    </row>
    <row r="42" spans="1:11" ht="18.600000000000001" customHeight="1" x14ac:dyDescent="0.3">
      <c r="A42" s="86" t="s">
        <v>68</v>
      </c>
      <c r="B42" s="90">
        <v>1060</v>
      </c>
      <c r="C42" s="91">
        <v>209522.29</v>
      </c>
      <c r="D42" s="91"/>
      <c r="E42" s="62">
        <f t="shared" si="2"/>
        <v>187504.5</v>
      </c>
      <c r="F42" s="92">
        <v>22418.26</v>
      </c>
      <c r="G42" s="80">
        <v>51086.239999999998</v>
      </c>
      <c r="H42" s="80">
        <v>53000</v>
      </c>
      <c r="I42" s="80">
        <v>61000</v>
      </c>
      <c r="J42" s="125"/>
    </row>
    <row r="43" spans="1:11" x14ac:dyDescent="0.3">
      <c r="A43" s="86" t="s">
        <v>69</v>
      </c>
      <c r="B43" s="90">
        <v>1070</v>
      </c>
      <c r="C43" s="91">
        <v>2577603.81</v>
      </c>
      <c r="D43" s="91"/>
      <c r="E43" s="62">
        <f t="shared" si="2"/>
        <v>5847509.0800000001</v>
      </c>
      <c r="F43" s="92">
        <v>1047105.72</v>
      </c>
      <c r="G43" s="80">
        <v>3895907.96</v>
      </c>
      <c r="H43" s="80">
        <v>444000</v>
      </c>
      <c r="I43" s="80">
        <f>460000+495.4</f>
        <v>460495.4</v>
      </c>
      <c r="J43" s="126"/>
    </row>
    <row r="44" spans="1:11" ht="26.25" customHeight="1" x14ac:dyDescent="0.3">
      <c r="A44" s="86" t="s">
        <v>70</v>
      </c>
      <c r="B44" s="90">
        <v>1080</v>
      </c>
      <c r="C44" s="91">
        <v>731222.93</v>
      </c>
      <c r="D44" s="91"/>
      <c r="E44" s="62">
        <f t="shared" si="2"/>
        <v>487061.55</v>
      </c>
      <c r="F44" s="92">
        <v>108234.92</v>
      </c>
      <c r="G44" s="80">
        <v>96826.63</v>
      </c>
      <c r="H44" s="80">
        <v>127000</v>
      </c>
      <c r="I44" s="80">
        <v>155000</v>
      </c>
      <c r="J44" s="125"/>
    </row>
    <row r="45" spans="1:11" ht="18" customHeight="1" x14ac:dyDescent="0.3">
      <c r="A45" s="86" t="s">
        <v>71</v>
      </c>
      <c r="B45" s="90">
        <v>1090</v>
      </c>
      <c r="C45" s="91">
        <v>3609517.29</v>
      </c>
      <c r="D45" s="91"/>
      <c r="E45" s="62">
        <f t="shared" si="2"/>
        <v>3405594.01</v>
      </c>
      <c r="F45" s="92">
        <v>684745.89</v>
      </c>
      <c r="G45" s="80">
        <f>676819.5+239927.49+9420.13-579</f>
        <v>925588.12</v>
      </c>
      <c r="H45" s="80">
        <v>979960</v>
      </c>
      <c r="I45" s="80">
        <v>815300</v>
      </c>
      <c r="J45" s="124"/>
    </row>
    <row r="46" spans="1:11" ht="18" customHeight="1" x14ac:dyDescent="0.3">
      <c r="A46" s="86" t="s">
        <v>72</v>
      </c>
      <c r="B46" s="90">
        <v>1100</v>
      </c>
      <c r="C46" s="91"/>
      <c r="D46" s="91"/>
      <c r="E46" s="62">
        <f t="shared" si="2"/>
        <v>0</v>
      </c>
      <c r="F46" s="92"/>
      <c r="G46" s="80"/>
      <c r="H46" s="80"/>
      <c r="I46" s="80"/>
    </row>
    <row r="47" spans="1:11" ht="19.899999999999999" customHeight="1" x14ac:dyDescent="0.3">
      <c r="A47" s="86" t="s">
        <v>73</v>
      </c>
      <c r="B47" s="90">
        <v>1110</v>
      </c>
      <c r="C47" s="91">
        <v>817536.94</v>
      </c>
      <c r="D47" s="91"/>
      <c r="E47" s="62">
        <f t="shared" si="2"/>
        <v>1045013</v>
      </c>
      <c r="F47" s="92">
        <v>368759.95</v>
      </c>
      <c r="G47" s="80">
        <v>182144.58</v>
      </c>
      <c r="H47" s="80">
        <v>92000</v>
      </c>
      <c r="I47" s="80">
        <f>360000+42108.47</f>
        <v>402108.47</v>
      </c>
    </row>
    <row r="48" spans="1:11" ht="33.75" customHeight="1" x14ac:dyDescent="0.3">
      <c r="A48" s="93" t="s">
        <v>74</v>
      </c>
      <c r="B48" s="90">
        <v>1120</v>
      </c>
      <c r="C48" s="91">
        <v>13460</v>
      </c>
      <c r="D48" s="91"/>
      <c r="E48" s="62">
        <f t="shared" si="2"/>
        <v>7990</v>
      </c>
      <c r="F48" s="92">
        <v>1990</v>
      </c>
      <c r="G48" s="80">
        <v>579</v>
      </c>
      <c r="H48" s="80">
        <v>3580</v>
      </c>
      <c r="I48" s="80">
        <v>1841</v>
      </c>
    </row>
    <row r="49" spans="1:10" ht="18" customHeight="1" x14ac:dyDescent="0.3">
      <c r="A49" s="93" t="s">
        <v>75</v>
      </c>
      <c r="B49" s="90">
        <v>1130</v>
      </c>
      <c r="C49" s="91">
        <v>4308614.1100000003</v>
      </c>
      <c r="D49" s="91"/>
      <c r="E49" s="62">
        <f t="shared" si="2"/>
        <v>4311266</v>
      </c>
      <c r="F49" s="92">
        <f>570117.47+43200</f>
        <v>613317.47</v>
      </c>
      <c r="G49" s="80">
        <f>1155866.14+43200</f>
        <v>1199066.1399999999</v>
      </c>
      <c r="H49" s="80">
        <f>1086412+43200</f>
        <v>1129612</v>
      </c>
      <c r="I49" s="80">
        <f>1326070.39+43200</f>
        <v>1369270.39</v>
      </c>
    </row>
    <row r="50" spans="1:10" x14ac:dyDescent="0.3">
      <c r="A50" s="86" t="s">
        <v>76</v>
      </c>
      <c r="B50" s="90">
        <v>1140</v>
      </c>
      <c r="C50" s="91">
        <v>60070.91</v>
      </c>
      <c r="D50" s="91"/>
      <c r="E50" s="62">
        <f t="shared" si="2"/>
        <v>266592.49</v>
      </c>
      <c r="F50" s="92">
        <v>92044.33</v>
      </c>
      <c r="G50" s="80">
        <f>172886.12+812.19+849.85</f>
        <v>174548.16</v>
      </c>
      <c r="H50" s="80"/>
      <c r="I50" s="80"/>
    </row>
    <row r="51" spans="1:10" ht="18" customHeight="1" x14ac:dyDescent="0.3">
      <c r="A51" s="94" t="s">
        <v>77</v>
      </c>
      <c r="B51" s="95">
        <v>1160</v>
      </c>
      <c r="C51" s="62">
        <f>C24+C27+C29+C54+C65</f>
        <v>48567553.000000007</v>
      </c>
      <c r="D51" s="62">
        <f>D24+D27+D29+D54+D65</f>
        <v>0</v>
      </c>
      <c r="E51" s="62">
        <f>F51+G51+H51+I51</f>
        <v>54595494.240000002</v>
      </c>
      <c r="F51" s="62">
        <f>F24+F27+F29+F54+F65</f>
        <v>11626457.370000001</v>
      </c>
      <c r="G51" s="62">
        <f>G24+G27+G29+G54+G65</f>
        <v>15471464.630000001</v>
      </c>
      <c r="H51" s="62">
        <f>H24+H27+H29+H54+H65</f>
        <v>13441912.060000001</v>
      </c>
      <c r="I51" s="62">
        <f>I24+I27+I29+I54+I65</f>
        <v>14055660.18</v>
      </c>
      <c r="J51" s="130">
        <f>G51-15471464.63</f>
        <v>0</v>
      </c>
    </row>
    <row r="52" spans="1:10" ht="18" customHeight="1" x14ac:dyDescent="0.3">
      <c r="A52" s="94" t="s">
        <v>78</v>
      </c>
      <c r="B52" s="95">
        <v>1170</v>
      </c>
      <c r="C52" s="62">
        <f>C40+C41+C42+C43+C44+C45+C46+C47+C48+C49+C50+C57+C70</f>
        <v>42761467.879999995</v>
      </c>
      <c r="D52" s="62">
        <f>D40+D41+D42+D43+D44+D45+D46+D47+D48+D49+D50+D57+D70</f>
        <v>0</v>
      </c>
      <c r="E52" s="62">
        <f>F52+G52+H52+I52</f>
        <v>51769368.513800003</v>
      </c>
      <c r="F52" s="62">
        <f>F40+F41+F42+F43+F44+F45+F46+F47+F48+F49+F50+F57+F70</f>
        <v>10507321.27</v>
      </c>
      <c r="G52" s="62">
        <f>G40+G41+G42+G43+G44+G45+G46+G47+G48+G49+G50+G57+G70</f>
        <v>15329393.310000002</v>
      </c>
      <c r="H52" s="62">
        <f>H40+H41+H42+H43+H44+H45+H46+H47+H48+H49+H50+H57+H70</f>
        <v>12817345.082800001</v>
      </c>
      <c r="I52" s="62">
        <f>I40+I41+I42+I43+I44+I45+I46+I47+I48+I49+I50+I57+I70</f>
        <v>13115308.851000002</v>
      </c>
      <c r="J52" s="130">
        <f>15329393.31-G52</f>
        <v>0</v>
      </c>
    </row>
    <row r="53" spans="1:10" x14ac:dyDescent="0.3">
      <c r="A53" s="166" t="s">
        <v>79</v>
      </c>
      <c r="B53" s="167"/>
      <c r="C53" s="167"/>
      <c r="D53" s="167"/>
      <c r="E53" s="167"/>
      <c r="F53" s="167"/>
      <c r="G53" s="167"/>
      <c r="H53" s="167"/>
      <c r="I53" s="168"/>
      <c r="J53" s="7">
        <f>535134.18+23018.52+2598.04</f>
        <v>560750.74000000011</v>
      </c>
    </row>
    <row r="54" spans="1:10" x14ac:dyDescent="0.3">
      <c r="A54" s="96" t="s">
        <v>80</v>
      </c>
      <c r="B54" s="27">
        <v>2010</v>
      </c>
      <c r="C54" s="56">
        <f>C55+C56</f>
        <v>0</v>
      </c>
      <c r="D54" s="56">
        <f>D55</f>
        <v>0</v>
      </c>
      <c r="E54" s="56">
        <f>F54+G54+H54+I54</f>
        <v>710677.2</v>
      </c>
      <c r="F54" s="56">
        <f>F55+F56</f>
        <v>217150.07</v>
      </c>
      <c r="G54" s="56">
        <f>G55+G56</f>
        <v>493527.13</v>
      </c>
      <c r="H54" s="56">
        <f>H55</f>
        <v>0</v>
      </c>
      <c r="I54" s="56">
        <f>I55</f>
        <v>0</v>
      </c>
      <c r="J54" s="130">
        <f>J53-J52</f>
        <v>560750.74000000011</v>
      </c>
    </row>
    <row r="55" spans="1:10" ht="36.75" customHeight="1" x14ac:dyDescent="0.3">
      <c r="A55" s="97" t="s">
        <v>81</v>
      </c>
      <c r="B55" s="9">
        <v>2011</v>
      </c>
      <c r="C55" s="56"/>
      <c r="D55" s="56"/>
      <c r="E55" s="56">
        <f>F55+G55+H55+I55</f>
        <v>574737.28</v>
      </c>
      <c r="F55" s="56">
        <v>108722.02</v>
      </c>
      <c r="G55" s="56">
        <v>466015.26</v>
      </c>
      <c r="H55" s="56"/>
      <c r="I55" s="56"/>
      <c r="J55" s="122" t="s">
        <v>121</v>
      </c>
    </row>
    <row r="56" spans="1:10" x14ac:dyDescent="0.3">
      <c r="A56" s="97" t="s">
        <v>120</v>
      </c>
      <c r="B56" s="9">
        <v>2012</v>
      </c>
      <c r="C56" s="56"/>
      <c r="D56" s="56"/>
      <c r="E56" s="56">
        <f>F56+G56+H56+I56</f>
        <v>135939.92000000001</v>
      </c>
      <c r="F56" s="56">
        <f>5396.25+103031.8</f>
        <v>108428.05</v>
      </c>
      <c r="G56" s="56">
        <f>5396.25+22115.62</f>
        <v>27511.87</v>
      </c>
      <c r="H56" s="56"/>
      <c r="I56" s="56"/>
      <c r="J56" s="122" t="s">
        <v>122</v>
      </c>
    </row>
    <row r="57" spans="1:10" x14ac:dyDescent="0.3">
      <c r="A57" s="98" t="s">
        <v>113</v>
      </c>
      <c r="B57" s="99">
        <v>3010</v>
      </c>
      <c r="C57" s="100">
        <f>C58+C59+C60+C61+C62+C63</f>
        <v>1891180.38</v>
      </c>
      <c r="D57" s="100">
        <f>D58+D59+D60+D61+D62+D63</f>
        <v>0</v>
      </c>
      <c r="E57" s="100">
        <f>F57+G57+H57+I57</f>
        <v>1677620.6800000002</v>
      </c>
      <c r="F57" s="100">
        <f>F58+F59+F60+F61+F62+F63</f>
        <v>278060.94</v>
      </c>
      <c r="G57" s="100">
        <f>G58+G59+G60+G61+G62+G63</f>
        <v>560750.74000000011</v>
      </c>
      <c r="H57" s="100">
        <f>H58+H59+H60+H61+H62+H63</f>
        <v>419404</v>
      </c>
      <c r="I57" s="100">
        <f>I58+I59+I60+I61+I62+I63</f>
        <v>419405</v>
      </c>
    </row>
    <row r="58" spans="1:10" ht="18" customHeight="1" x14ac:dyDescent="0.3">
      <c r="A58" s="86" t="s">
        <v>82</v>
      </c>
      <c r="B58" s="90">
        <v>3011</v>
      </c>
      <c r="C58" s="91"/>
      <c r="D58" s="91"/>
      <c r="E58" s="62">
        <f t="shared" ref="E58:E63" si="3">F58+G58+H58+I58</f>
        <v>0</v>
      </c>
      <c r="F58" s="92"/>
      <c r="G58" s="80"/>
      <c r="H58" s="80"/>
      <c r="I58" s="80"/>
      <c r="J58" s="170" t="s">
        <v>123</v>
      </c>
    </row>
    <row r="59" spans="1:10" x14ac:dyDescent="0.3">
      <c r="A59" s="86" t="s">
        <v>119</v>
      </c>
      <c r="B59" s="90">
        <v>3012</v>
      </c>
      <c r="C59" s="131">
        <v>1891180.38</v>
      </c>
      <c r="D59" s="131"/>
      <c r="E59" s="62">
        <f t="shared" si="3"/>
        <v>1431730.3</v>
      </c>
      <c r="F59" s="92">
        <v>180731.12</v>
      </c>
      <c r="G59" s="80">
        <v>535134.18000000005</v>
      </c>
      <c r="H59" s="132">
        <v>357932</v>
      </c>
      <c r="I59" s="132">
        <v>357933</v>
      </c>
      <c r="J59" s="171"/>
    </row>
    <row r="60" spans="1:10" x14ac:dyDescent="0.3">
      <c r="A60" s="86" t="s">
        <v>117</v>
      </c>
      <c r="B60" s="90">
        <v>3013</v>
      </c>
      <c r="C60" s="91"/>
      <c r="D60" s="91"/>
      <c r="E60" s="62">
        <f t="shared" si="3"/>
        <v>235881.91999999998</v>
      </c>
      <c r="F60" s="92">
        <v>94923.4</v>
      </c>
      <c r="G60" s="80">
        <v>23018.52</v>
      </c>
      <c r="H60" s="80">
        <v>58970</v>
      </c>
      <c r="I60" s="80">
        <v>58970</v>
      </c>
      <c r="J60" s="171"/>
    </row>
    <row r="61" spans="1:10" x14ac:dyDescent="0.3">
      <c r="A61" s="86" t="s">
        <v>118</v>
      </c>
      <c r="B61" s="90">
        <v>3014</v>
      </c>
      <c r="C61" s="91"/>
      <c r="D61" s="91"/>
      <c r="E61" s="62">
        <f t="shared" si="3"/>
        <v>10008.459999999999</v>
      </c>
      <c r="F61" s="92">
        <v>2406.42</v>
      </c>
      <c r="G61" s="80">
        <v>2598.04</v>
      </c>
      <c r="H61" s="80">
        <v>2502</v>
      </c>
      <c r="I61" s="80">
        <v>2502</v>
      </c>
      <c r="J61" s="171"/>
    </row>
    <row r="62" spans="1:10" ht="30.6" customHeight="1" x14ac:dyDescent="0.3">
      <c r="A62" s="86" t="s">
        <v>83</v>
      </c>
      <c r="B62" s="90">
        <v>3015</v>
      </c>
      <c r="C62" s="91"/>
      <c r="D62" s="91"/>
      <c r="E62" s="62">
        <f t="shared" si="3"/>
        <v>0</v>
      </c>
      <c r="F62" s="92"/>
      <c r="G62" s="80"/>
      <c r="H62" s="80"/>
      <c r="I62" s="80"/>
    </row>
    <row r="63" spans="1:10" x14ac:dyDescent="0.3">
      <c r="A63" s="86" t="s">
        <v>21</v>
      </c>
      <c r="B63" s="90">
        <v>3016</v>
      </c>
      <c r="C63" s="91"/>
      <c r="D63" s="91"/>
      <c r="E63" s="62">
        <f t="shared" si="3"/>
        <v>0</v>
      </c>
      <c r="F63" s="92"/>
      <c r="G63" s="80"/>
      <c r="H63" s="80"/>
      <c r="I63" s="80"/>
    </row>
    <row r="64" spans="1:10" x14ac:dyDescent="0.3">
      <c r="A64" s="166" t="s">
        <v>84</v>
      </c>
      <c r="B64" s="167"/>
      <c r="C64" s="167"/>
      <c r="D64" s="167"/>
      <c r="E64" s="167"/>
      <c r="F64" s="167"/>
      <c r="G64" s="167"/>
      <c r="H64" s="167"/>
      <c r="I64" s="174"/>
    </row>
    <row r="65" spans="1:10" x14ac:dyDescent="0.3">
      <c r="A65" s="101" t="s">
        <v>85</v>
      </c>
      <c r="B65" s="27">
        <v>4010</v>
      </c>
      <c r="C65" s="102">
        <f>C66+C67+C68+C69</f>
        <v>1459626.9500000002</v>
      </c>
      <c r="D65" s="102">
        <f>D66+D67+D68+D69</f>
        <v>0</v>
      </c>
      <c r="E65" s="62">
        <f>F65+G65+H65+I65</f>
        <v>7093.18</v>
      </c>
      <c r="F65" s="102">
        <f>F66+F67+F68+F69</f>
        <v>1628.8</v>
      </c>
      <c r="G65" s="102">
        <f>G66+G67+G68+G69</f>
        <v>1864.38</v>
      </c>
      <c r="H65" s="102">
        <f>H66+H67+H68+H69</f>
        <v>1800</v>
      </c>
      <c r="I65" s="102">
        <f>I66+I67+I68+I69</f>
        <v>1800</v>
      </c>
    </row>
    <row r="66" spans="1:10" x14ac:dyDescent="0.3">
      <c r="A66" s="86" t="s">
        <v>86</v>
      </c>
      <c r="B66" s="87">
        <v>4011</v>
      </c>
      <c r="C66" s="91"/>
      <c r="D66" s="91"/>
      <c r="E66" s="62">
        <f t="shared" ref="E66:E73" si="4">F66+G66+H66+I66</f>
        <v>0</v>
      </c>
      <c r="F66" s="92"/>
      <c r="G66" s="80"/>
      <c r="H66" s="80"/>
      <c r="I66" s="80"/>
    </row>
    <row r="67" spans="1:10" x14ac:dyDescent="0.3">
      <c r="A67" s="86" t="s">
        <v>87</v>
      </c>
      <c r="B67" s="90">
        <v>4012</v>
      </c>
      <c r="C67" s="91"/>
      <c r="D67" s="91"/>
      <c r="E67" s="62">
        <f t="shared" si="4"/>
        <v>0</v>
      </c>
      <c r="F67" s="92"/>
      <c r="G67" s="80"/>
      <c r="H67" s="80"/>
      <c r="I67" s="80"/>
    </row>
    <row r="68" spans="1:10" x14ac:dyDescent="0.3">
      <c r="A68" s="86" t="s">
        <v>88</v>
      </c>
      <c r="B68" s="90">
        <v>4013</v>
      </c>
      <c r="C68" s="91">
        <v>251527.89</v>
      </c>
      <c r="D68" s="91"/>
      <c r="E68" s="62">
        <f t="shared" si="4"/>
        <v>7093.18</v>
      </c>
      <c r="F68" s="92">
        <v>1628.8</v>
      </c>
      <c r="G68" s="80">
        <v>1864.38</v>
      </c>
      <c r="H68" s="80">
        <v>1800</v>
      </c>
      <c r="I68" s="80">
        <v>1800</v>
      </c>
    </row>
    <row r="69" spans="1:10" x14ac:dyDescent="0.3">
      <c r="A69" s="86" t="s">
        <v>89</v>
      </c>
      <c r="B69" s="90">
        <v>4020</v>
      </c>
      <c r="C69" s="91">
        <v>1208099.06</v>
      </c>
      <c r="D69" s="91"/>
      <c r="E69" s="62">
        <f t="shared" si="4"/>
        <v>0</v>
      </c>
      <c r="F69" s="92"/>
      <c r="G69" s="80"/>
      <c r="H69" s="80"/>
      <c r="I69" s="80"/>
    </row>
    <row r="70" spans="1:10" x14ac:dyDescent="0.3">
      <c r="A70" s="94" t="s">
        <v>90</v>
      </c>
      <c r="B70" s="95">
        <v>4030</v>
      </c>
      <c r="C70" s="62">
        <f>C71+C72+C73+C74</f>
        <v>0</v>
      </c>
      <c r="D70" s="62">
        <f>D71+D72+D73+D74</f>
        <v>0</v>
      </c>
      <c r="E70" s="62">
        <f>F70+G70+H70+I70</f>
        <v>0</v>
      </c>
      <c r="F70" s="62">
        <f>F71+F72+F73+F74</f>
        <v>0</v>
      </c>
      <c r="G70" s="62">
        <f>G71+G72+G73+G74</f>
        <v>0</v>
      </c>
      <c r="H70" s="62">
        <f>H71+H72+H73+H74</f>
        <v>0</v>
      </c>
      <c r="I70" s="62">
        <f>I71+I72+I73+I74</f>
        <v>0</v>
      </c>
    </row>
    <row r="71" spans="1:10" x14ac:dyDescent="0.3">
      <c r="A71" s="86" t="s">
        <v>86</v>
      </c>
      <c r="B71" s="90">
        <v>4031</v>
      </c>
      <c r="C71" s="91"/>
      <c r="D71" s="91"/>
      <c r="E71" s="62">
        <f t="shared" si="4"/>
        <v>0</v>
      </c>
      <c r="F71" s="92"/>
      <c r="G71" s="80"/>
      <c r="H71" s="80"/>
      <c r="I71" s="80"/>
    </row>
    <row r="72" spans="1:10" x14ac:dyDescent="0.3">
      <c r="A72" s="86" t="s">
        <v>87</v>
      </c>
      <c r="B72" s="90">
        <v>4032</v>
      </c>
      <c r="C72" s="91"/>
      <c r="D72" s="91"/>
      <c r="E72" s="62">
        <f t="shared" si="4"/>
        <v>0</v>
      </c>
      <c r="F72" s="92"/>
      <c r="G72" s="80"/>
      <c r="H72" s="80"/>
      <c r="I72" s="80"/>
    </row>
    <row r="73" spans="1:10" x14ac:dyDescent="0.3">
      <c r="A73" s="86" t="s">
        <v>88</v>
      </c>
      <c r="B73" s="90">
        <v>4033</v>
      </c>
      <c r="C73" s="91"/>
      <c r="D73" s="91"/>
      <c r="E73" s="62">
        <f t="shared" si="4"/>
        <v>0</v>
      </c>
      <c r="F73" s="92"/>
      <c r="G73" s="80"/>
      <c r="H73" s="80"/>
      <c r="I73" s="80"/>
    </row>
    <row r="74" spans="1:10" x14ac:dyDescent="0.3">
      <c r="A74" s="93" t="s">
        <v>91</v>
      </c>
      <c r="B74" s="90">
        <v>4040</v>
      </c>
      <c r="C74" s="91"/>
      <c r="D74" s="91"/>
      <c r="E74" s="62">
        <f>F74+G74+H74+I74</f>
        <v>0</v>
      </c>
      <c r="F74" s="92"/>
      <c r="G74" s="80"/>
      <c r="H74" s="80"/>
      <c r="I74" s="80"/>
    </row>
    <row r="75" spans="1:10" x14ac:dyDescent="0.3">
      <c r="A75" s="175" t="s">
        <v>92</v>
      </c>
      <c r="B75" s="176"/>
      <c r="C75" s="176"/>
      <c r="D75" s="176"/>
      <c r="E75" s="176"/>
      <c r="F75" s="176"/>
      <c r="G75" s="176"/>
      <c r="H75" s="176"/>
      <c r="I75" s="177"/>
    </row>
    <row r="76" spans="1:10" ht="24.6" customHeight="1" x14ac:dyDescent="0.3">
      <c r="A76" s="3" t="s">
        <v>13</v>
      </c>
      <c r="B76" s="27">
        <v>5010</v>
      </c>
      <c r="C76" s="56">
        <f>C51-C52</f>
        <v>5806085.1200000122</v>
      </c>
      <c r="D76" s="56">
        <f>D51-D52</f>
        <v>0</v>
      </c>
      <c r="E76" s="62">
        <f>F76+G76+H76+I76</f>
        <v>2826125.7261999976</v>
      </c>
      <c r="F76" s="56">
        <f>F51-F52</f>
        <v>1119136.1000000015</v>
      </c>
      <c r="G76" s="56">
        <f>G51-G52</f>
        <v>142071.31999999844</v>
      </c>
      <c r="H76" s="56">
        <f>H51-H52</f>
        <v>624566.97719999962</v>
      </c>
      <c r="I76" s="56">
        <f>I51-I52</f>
        <v>940351.32899999805</v>
      </c>
      <c r="J76" s="117" t="s">
        <v>108</v>
      </c>
    </row>
    <row r="77" spans="1:10" x14ac:dyDescent="0.3">
      <c r="A77" s="4" t="s">
        <v>14</v>
      </c>
      <c r="B77" s="9">
        <v>5011</v>
      </c>
      <c r="C77" s="56">
        <f>C76-C78</f>
        <v>5806085.1200000122</v>
      </c>
      <c r="D77" s="56">
        <f>D76-D78</f>
        <v>0</v>
      </c>
      <c r="E77" s="62">
        <f>F77+G77+H77+I77</f>
        <v>2826125.7261999976</v>
      </c>
      <c r="F77" s="56">
        <f>F76-F78</f>
        <v>1119136.1000000015</v>
      </c>
      <c r="G77" s="56">
        <f>G76-G78</f>
        <v>142071.31999999844</v>
      </c>
      <c r="H77" s="56">
        <f>H76-H78</f>
        <v>624566.97719999962</v>
      </c>
      <c r="I77" s="56">
        <f>I76-I78</f>
        <v>940351.32899999805</v>
      </c>
    </row>
    <row r="78" spans="1:10" x14ac:dyDescent="0.3">
      <c r="A78" s="6" t="s">
        <v>15</v>
      </c>
      <c r="B78" s="9">
        <v>5012</v>
      </c>
      <c r="C78" s="56"/>
      <c r="D78" s="56"/>
      <c r="E78" s="62">
        <f>F78+G78+H78+I78</f>
        <v>0</v>
      </c>
      <c r="F78" s="56"/>
      <c r="G78" s="103"/>
      <c r="H78" s="103"/>
      <c r="I78" s="103"/>
      <c r="J78" s="7" t="s">
        <v>109</v>
      </c>
    </row>
    <row r="79" spans="1:10" ht="17.45" customHeight="1" x14ac:dyDescent="0.3">
      <c r="A79" s="166" t="s">
        <v>93</v>
      </c>
      <c r="B79" s="167"/>
      <c r="C79" s="167"/>
      <c r="D79" s="167"/>
      <c r="E79" s="167"/>
      <c r="F79" s="167"/>
      <c r="G79" s="167"/>
      <c r="H79" s="167"/>
      <c r="I79" s="168"/>
    </row>
    <row r="80" spans="1:10" ht="17.45" customHeight="1" x14ac:dyDescent="0.3">
      <c r="A80" s="96" t="s">
        <v>94</v>
      </c>
      <c r="B80" s="27">
        <v>6010</v>
      </c>
      <c r="C80" s="104">
        <f>C81+C82+C83+C84+C85+C86</f>
        <v>9571782.3099999987</v>
      </c>
      <c r="D80" s="104">
        <f>D81+D82+D83+D84+D85+D86</f>
        <v>0</v>
      </c>
      <c r="E80" s="104">
        <f t="shared" ref="E80:E86" si="5">F80+G80+H80+I80</f>
        <v>11675306.362299999</v>
      </c>
      <c r="F80" s="104">
        <f>F81+F82+F83+F84+F85+F86</f>
        <v>2451457.0253499998</v>
      </c>
      <c r="G80" s="104">
        <f>G81+G82+G83+G84+G85+G86</f>
        <v>2760844.2266000002</v>
      </c>
      <c r="H80" s="104">
        <f>H81+H82+H83+H84+H85+H86</f>
        <v>3254956.9420999996</v>
      </c>
      <c r="I80" s="104">
        <f>I81+I82+I83+I84+I85+I86</f>
        <v>3208048.1682500001</v>
      </c>
    </row>
    <row r="81" spans="1:10" x14ac:dyDescent="0.3">
      <c r="A81" s="105" t="s">
        <v>95</v>
      </c>
      <c r="B81" s="87">
        <v>6011</v>
      </c>
      <c r="C81" s="88"/>
      <c r="D81" s="88"/>
      <c r="E81" s="104">
        <f t="shared" si="5"/>
        <v>0</v>
      </c>
      <c r="F81" s="89"/>
      <c r="G81" s="89"/>
      <c r="H81" s="89"/>
      <c r="I81" s="106"/>
    </row>
    <row r="82" spans="1:10" ht="16.899999999999999" customHeight="1" x14ac:dyDescent="0.3">
      <c r="A82" s="107" t="s">
        <v>96</v>
      </c>
      <c r="B82" s="87">
        <v>6012</v>
      </c>
      <c r="C82" s="91">
        <v>353453.51</v>
      </c>
      <c r="D82" s="91"/>
      <c r="E82" s="104">
        <f t="shared" si="5"/>
        <v>425923.80449999997</v>
      </c>
      <c r="F82" s="92">
        <f>F40*0.015</f>
        <v>90171.181949999998</v>
      </c>
      <c r="G82" s="92">
        <f t="shared" ref="G82:I82" si="6">G40*0.015</f>
        <v>102150.0282</v>
      </c>
      <c r="H82" s="92">
        <f t="shared" si="6"/>
        <v>117649.04609999999</v>
      </c>
      <c r="I82" s="127">
        <f t="shared" si="6"/>
        <v>115953.54824999999</v>
      </c>
    </row>
    <row r="83" spans="1:10" ht="16.899999999999999" customHeight="1" x14ac:dyDescent="0.3">
      <c r="A83" s="107" t="s">
        <v>97</v>
      </c>
      <c r="B83" s="87">
        <v>6013</v>
      </c>
      <c r="C83" s="91"/>
      <c r="D83" s="91"/>
      <c r="E83" s="104">
        <f t="shared" si="5"/>
        <v>0</v>
      </c>
      <c r="F83" s="92"/>
      <c r="G83" s="80"/>
      <c r="H83" s="108"/>
      <c r="I83" s="80"/>
    </row>
    <row r="84" spans="1:10" ht="16.899999999999999" customHeight="1" x14ac:dyDescent="0.3">
      <c r="A84" s="107" t="s">
        <v>98</v>
      </c>
      <c r="B84" s="87">
        <v>6014</v>
      </c>
      <c r="C84" s="91">
        <v>4230583.63</v>
      </c>
      <c r="D84" s="91"/>
      <c r="E84" s="104">
        <f t="shared" si="5"/>
        <v>5111085.6540000001</v>
      </c>
      <c r="F84" s="92">
        <f>F40*0.18</f>
        <v>1082054.1834</v>
      </c>
      <c r="G84" s="92">
        <f t="shared" ref="G84:I84" si="7">G40*0.18</f>
        <v>1225800.3384</v>
      </c>
      <c r="H84" s="92">
        <f t="shared" si="7"/>
        <v>1411788.5532</v>
      </c>
      <c r="I84" s="128">
        <f t="shared" si="7"/>
        <v>1391442.5789999999</v>
      </c>
    </row>
    <row r="85" spans="1:10" ht="31.5" x14ac:dyDescent="0.3">
      <c r="A85" s="109" t="s">
        <v>99</v>
      </c>
      <c r="B85" s="87">
        <v>6015</v>
      </c>
      <c r="C85" s="110">
        <v>4987745.17</v>
      </c>
      <c r="D85" s="110"/>
      <c r="E85" s="104">
        <f t="shared" si="5"/>
        <v>6138296.9038000004</v>
      </c>
      <c r="F85" s="66">
        <f>F41</f>
        <v>1279231.6599999999</v>
      </c>
      <c r="G85" s="66">
        <f t="shared" ref="G85:I85" si="8">G41</f>
        <v>1432893.86</v>
      </c>
      <c r="H85" s="66">
        <f t="shared" si="8"/>
        <v>1725519.3428</v>
      </c>
      <c r="I85" s="129">
        <f t="shared" si="8"/>
        <v>1700652.041</v>
      </c>
    </row>
    <row r="86" spans="1:10" ht="16.5" customHeight="1" x14ac:dyDescent="0.3">
      <c r="A86" s="111" t="s">
        <v>100</v>
      </c>
      <c r="B86" s="87">
        <v>6016</v>
      </c>
      <c r="C86" s="79"/>
      <c r="D86" s="79"/>
      <c r="E86" s="104">
        <f t="shared" si="5"/>
        <v>0</v>
      </c>
      <c r="F86" s="79"/>
      <c r="G86" s="80"/>
      <c r="H86" s="80"/>
      <c r="I86" s="80"/>
    </row>
    <row r="87" spans="1:10" x14ac:dyDescent="0.3">
      <c r="A87" s="163" t="s">
        <v>101</v>
      </c>
      <c r="B87" s="164"/>
      <c r="C87" s="164"/>
      <c r="D87" s="164"/>
      <c r="E87" s="164"/>
      <c r="F87" s="164"/>
      <c r="G87" s="164"/>
      <c r="H87" s="164"/>
      <c r="I87" s="165"/>
    </row>
    <row r="88" spans="1:10" ht="19.149999999999999" customHeight="1" x14ac:dyDescent="0.3">
      <c r="A88" s="97" t="s">
        <v>10</v>
      </c>
      <c r="B88" s="87">
        <v>7010</v>
      </c>
      <c r="C88" s="112">
        <v>165</v>
      </c>
      <c r="D88" s="112"/>
      <c r="E88" s="112"/>
      <c r="F88" s="112">
        <v>167</v>
      </c>
      <c r="G88" s="112">
        <v>161</v>
      </c>
      <c r="H88" s="112">
        <v>161</v>
      </c>
      <c r="I88" s="112">
        <v>161</v>
      </c>
    </row>
    <row r="89" spans="1:10" ht="19.149999999999999" customHeight="1" x14ac:dyDescent="0.3">
      <c r="A89" s="97"/>
      <c r="B89" s="87"/>
      <c r="C89" s="112"/>
      <c r="D89" s="112"/>
      <c r="E89" s="112"/>
      <c r="F89" s="112" t="s">
        <v>16</v>
      </c>
      <c r="G89" s="112" t="s">
        <v>17</v>
      </c>
      <c r="H89" s="112" t="s">
        <v>18</v>
      </c>
      <c r="I89" s="112" t="s">
        <v>102</v>
      </c>
      <c r="J89" s="117" t="s">
        <v>116</v>
      </c>
    </row>
    <row r="90" spans="1:10" ht="16.899999999999999" customHeight="1" x14ac:dyDescent="0.3">
      <c r="A90" s="133" t="s">
        <v>103</v>
      </c>
      <c r="B90" s="134">
        <v>7011</v>
      </c>
      <c r="C90" s="131">
        <v>18981000</v>
      </c>
      <c r="D90" s="135"/>
      <c r="E90" s="135"/>
      <c r="F90" s="135">
        <v>21868.639999999999</v>
      </c>
      <c r="G90" s="131">
        <v>23994100.02</v>
      </c>
      <c r="H90" s="131">
        <v>24494100</v>
      </c>
      <c r="I90" s="136">
        <v>24494100</v>
      </c>
    </row>
    <row r="91" spans="1:10" x14ac:dyDescent="0.3">
      <c r="A91" s="97" t="s">
        <v>104</v>
      </c>
      <c r="B91" s="90">
        <v>7012</v>
      </c>
      <c r="C91" s="113"/>
      <c r="D91" s="113"/>
      <c r="E91" s="113"/>
      <c r="F91" s="114"/>
      <c r="G91" s="10"/>
      <c r="H91" s="10"/>
      <c r="I91" s="10"/>
    </row>
    <row r="92" spans="1:10" ht="16.899999999999999" customHeight="1" x14ac:dyDescent="0.3">
      <c r="A92" s="97" t="s">
        <v>105</v>
      </c>
      <c r="B92" s="90">
        <v>7013</v>
      </c>
      <c r="C92" s="113"/>
      <c r="D92" s="113"/>
      <c r="E92" s="113"/>
      <c r="F92" s="114"/>
      <c r="G92" s="10"/>
      <c r="H92" s="10"/>
      <c r="I92" s="10"/>
    </row>
    <row r="93" spans="1:10" ht="16.899999999999999" customHeight="1" x14ac:dyDescent="0.3">
      <c r="A93" s="133" t="s">
        <v>106</v>
      </c>
      <c r="B93" s="137">
        <v>7016</v>
      </c>
      <c r="C93" s="138"/>
      <c r="D93" s="138"/>
      <c r="E93" s="138"/>
      <c r="F93" s="139">
        <v>85928.65</v>
      </c>
      <c r="G93" s="140">
        <v>65646.95</v>
      </c>
      <c r="H93" s="140"/>
      <c r="I93" s="140"/>
    </row>
    <row r="94" spans="1:10" ht="16.899999999999999" customHeight="1" x14ac:dyDescent="0.3">
      <c r="A94" s="133" t="s">
        <v>107</v>
      </c>
      <c r="B94" s="141">
        <v>7020</v>
      </c>
      <c r="C94" s="142"/>
      <c r="D94" s="142"/>
      <c r="E94" s="142"/>
      <c r="F94" s="142"/>
      <c r="G94" s="143"/>
      <c r="H94" s="143"/>
      <c r="I94" s="143"/>
      <c r="J94" s="115"/>
    </row>
    <row r="95" spans="1:10" ht="16.899999999999999" customHeight="1" x14ac:dyDescent="0.3">
      <c r="A95" s="11"/>
      <c r="B95" s="12"/>
      <c r="C95" s="13"/>
      <c r="D95" s="13"/>
      <c r="E95" s="13"/>
      <c r="F95" s="13"/>
      <c r="G95" s="14"/>
      <c r="H95" s="14"/>
      <c r="I95" s="14"/>
    </row>
    <row r="96" spans="1:10" ht="16.899999999999999" customHeight="1" x14ac:dyDescent="0.3">
      <c r="A96" s="15" t="s">
        <v>32</v>
      </c>
      <c r="B96" s="16"/>
      <c r="C96" s="25"/>
      <c r="D96" s="17"/>
      <c r="E96" s="178" t="s">
        <v>127</v>
      </c>
      <c r="F96" s="178"/>
      <c r="G96" s="18"/>
      <c r="H96" s="116"/>
      <c r="I96" s="116"/>
    </row>
    <row r="97" spans="1:8" ht="16.899999999999999" customHeight="1" x14ac:dyDescent="0.3">
      <c r="A97" s="19"/>
      <c r="B97" s="20"/>
      <c r="C97" s="21" t="s">
        <v>5</v>
      </c>
      <c r="D97" s="172" t="s">
        <v>20</v>
      </c>
      <c r="E97" s="172"/>
      <c r="F97" s="172"/>
    </row>
    <row r="98" spans="1:8" ht="16.899999999999999" customHeight="1" x14ac:dyDescent="0.3">
      <c r="A98" s="19" t="s">
        <v>33</v>
      </c>
      <c r="B98" s="20"/>
      <c r="C98" s="26"/>
      <c r="D98" s="20"/>
      <c r="E98" s="173" t="s">
        <v>128</v>
      </c>
      <c r="F98" s="173"/>
    </row>
    <row r="99" spans="1:8" ht="16.899999999999999" customHeight="1" x14ac:dyDescent="0.3">
      <c r="A99" s="19"/>
      <c r="B99" s="20"/>
      <c r="C99" s="21" t="s">
        <v>5</v>
      </c>
      <c r="D99" s="172" t="s">
        <v>20</v>
      </c>
      <c r="E99" s="172"/>
      <c r="F99" s="172"/>
    </row>
    <row r="100" spans="1:8" ht="16.899999999999999" customHeight="1" x14ac:dyDescent="0.3"/>
    <row r="102" spans="1:8" ht="16.899999999999999" customHeight="1" x14ac:dyDescent="0.3">
      <c r="A102" s="28"/>
      <c r="B102" s="28"/>
      <c r="C102" s="29"/>
      <c r="D102" s="29"/>
      <c r="E102" s="29"/>
      <c r="F102" s="29"/>
      <c r="G102" s="29"/>
      <c r="H102" s="29"/>
    </row>
    <row r="103" spans="1:8" ht="16.899999999999999" customHeight="1" x14ac:dyDescent="0.3">
      <c r="A103" s="28"/>
      <c r="B103" s="28"/>
      <c r="C103" s="29"/>
      <c r="D103" s="29"/>
      <c r="E103" s="29"/>
      <c r="F103" s="29"/>
      <c r="G103" s="29"/>
      <c r="H103" s="29"/>
    </row>
    <row r="104" spans="1:8" ht="16.899999999999999" customHeight="1" x14ac:dyDescent="0.3">
      <c r="A104" s="28"/>
      <c r="B104" s="28"/>
      <c r="C104" s="29"/>
      <c r="D104" s="29"/>
      <c r="E104" s="29"/>
      <c r="F104" s="29"/>
      <c r="G104" s="29"/>
      <c r="H104" s="29"/>
    </row>
    <row r="105" spans="1:8" ht="16.899999999999999" customHeight="1" x14ac:dyDescent="0.3">
      <c r="A105" s="28"/>
      <c r="B105" s="28"/>
      <c r="C105" s="29"/>
      <c r="D105" s="29"/>
      <c r="E105" s="29"/>
      <c r="F105" s="29"/>
      <c r="G105" s="29"/>
      <c r="H105" s="29"/>
    </row>
    <row r="106" spans="1:8" ht="16.899999999999999" customHeight="1" x14ac:dyDescent="0.3">
      <c r="A106" s="28"/>
      <c r="B106" s="28"/>
      <c r="C106" s="29"/>
      <c r="D106" s="29"/>
      <c r="E106" s="29"/>
      <c r="F106" s="29"/>
      <c r="G106" s="29"/>
      <c r="H106" s="29"/>
    </row>
    <row r="107" spans="1:8" x14ac:dyDescent="0.3">
      <c r="A107" s="28"/>
      <c r="B107" s="28"/>
      <c r="C107" s="29"/>
      <c r="D107" s="29"/>
      <c r="E107" s="29"/>
      <c r="F107" s="29"/>
      <c r="G107" s="29"/>
      <c r="H107" s="29"/>
    </row>
    <row r="108" spans="1:8" ht="16.899999999999999" customHeight="1" x14ac:dyDescent="0.3"/>
    <row r="109" spans="1:8" ht="16.899999999999999" customHeight="1" x14ac:dyDescent="0.3"/>
    <row r="110" spans="1:8" ht="16.899999999999999" customHeight="1" x14ac:dyDescent="0.3"/>
    <row r="111" spans="1:8" ht="16.899999999999999" customHeight="1" x14ac:dyDescent="0.3"/>
    <row r="112" spans="1:8" ht="16.899999999999999" customHeight="1" x14ac:dyDescent="0.3"/>
    <row r="113" ht="15" customHeight="1" x14ac:dyDescent="0.3"/>
    <row r="114" ht="23.45" customHeight="1" x14ac:dyDescent="0.3"/>
    <row r="115" ht="17.45" customHeight="1" x14ac:dyDescent="0.3"/>
    <row r="116" ht="16.149999999999999" customHeight="1" x14ac:dyDescent="0.3"/>
    <row r="117" ht="16.899999999999999" customHeight="1" x14ac:dyDescent="0.3"/>
    <row r="118" ht="16.899999999999999" customHeight="1" x14ac:dyDescent="0.3"/>
    <row r="121" ht="18" customHeight="1" x14ac:dyDescent="0.3"/>
    <row r="124" ht="24.6" customHeight="1" x14ac:dyDescent="0.3"/>
    <row r="125" ht="16.899999999999999" customHeight="1" x14ac:dyDescent="0.3"/>
    <row r="126" ht="16.899999999999999" customHeight="1" x14ac:dyDescent="0.3"/>
    <row r="127" ht="16.899999999999999" customHeight="1" x14ac:dyDescent="0.3"/>
    <row r="130" ht="18.600000000000001" customHeight="1" x14ac:dyDescent="0.3"/>
    <row r="131" ht="21.75" customHeight="1" x14ac:dyDescent="0.3"/>
    <row r="133" ht="13.9" customHeight="1" x14ac:dyDescent="0.3"/>
    <row r="134" ht="13.9" customHeight="1" x14ac:dyDescent="0.3"/>
  </sheetData>
  <mergeCells count="29">
    <mergeCell ref="J58:J61"/>
    <mergeCell ref="D97:F97"/>
    <mergeCell ref="E98:F98"/>
    <mergeCell ref="D99:F99"/>
    <mergeCell ref="A64:I64"/>
    <mergeCell ref="A75:I75"/>
    <mergeCell ref="A79:I79"/>
    <mergeCell ref="A87:I87"/>
    <mergeCell ref="E96:F96"/>
    <mergeCell ref="E19:E20"/>
    <mergeCell ref="F19:I19"/>
    <mergeCell ref="A22:I22"/>
    <mergeCell ref="A39:I39"/>
    <mergeCell ref="A53:I53"/>
    <mergeCell ref="A23:I23"/>
    <mergeCell ref="A19:A20"/>
    <mergeCell ref="B19:B20"/>
    <mergeCell ref="C19:C20"/>
    <mergeCell ref="D19:D20"/>
    <mergeCell ref="A16:I16"/>
    <mergeCell ref="A17:I17"/>
    <mergeCell ref="A14:I14"/>
    <mergeCell ref="A15:I15"/>
    <mergeCell ref="D2:I2"/>
    <mergeCell ref="D4:I4"/>
    <mergeCell ref="D5:I5"/>
    <mergeCell ref="D6:I6"/>
    <mergeCell ref="D7:I7"/>
    <mergeCell ref="D12:F12"/>
  </mergeCells>
  <pageMargins left="0.82677165354330717" right="0.43307086614173229" top="0.74803149606299213" bottom="0.74803149606299213" header="0" footer="0"/>
  <pageSetup paperSize="9" scale="70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Додаток 1 (форма плану)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Geo1</dc:creator>
  <cp:lastModifiedBy>buh3</cp:lastModifiedBy>
  <cp:lastPrinted>2021-07-28T05:56:58Z</cp:lastPrinted>
  <dcterms:created xsi:type="dcterms:W3CDTF">2016-09-17T08:38:05Z</dcterms:created>
  <dcterms:modified xsi:type="dcterms:W3CDTF">2021-07-30T10:17:27Z</dcterms:modified>
</cp:coreProperties>
</file>