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-120" yWindow="-60" windowWidth="24240" windowHeight="13740" tabRatio="609"/>
  </bookViews>
  <sheets>
    <sheet name="Фінансовий план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I26" i="1"/>
  <c r="I48" i="1"/>
  <c r="F44" i="1" l="1"/>
  <c r="F49" i="1"/>
  <c r="I44" i="1"/>
  <c r="F42" i="1"/>
  <c r="H44" i="1" l="1"/>
  <c r="G44" i="1"/>
  <c r="G43" i="1"/>
  <c r="G26" i="1" l="1"/>
  <c r="I43" i="1"/>
  <c r="H42" i="1"/>
  <c r="G42" i="1"/>
  <c r="C42" i="1" l="1"/>
  <c r="F36" i="1"/>
  <c r="F33" i="1"/>
  <c r="F26" i="1"/>
  <c r="H48" i="1" l="1"/>
  <c r="G48" i="1"/>
  <c r="F48" i="1"/>
  <c r="C26" i="1" l="1"/>
  <c r="C69" i="1"/>
  <c r="C49" i="1"/>
  <c r="C46" i="1"/>
  <c r="C44" i="1"/>
  <c r="C43" i="1"/>
  <c r="C39" i="1"/>
  <c r="C23" i="1" l="1"/>
  <c r="F84" i="1" l="1"/>
  <c r="F85" i="1"/>
  <c r="G84" i="1"/>
  <c r="H84" i="1"/>
  <c r="G82" i="1"/>
  <c r="H82" i="1"/>
  <c r="F82" i="1"/>
  <c r="I39" i="1" l="1"/>
  <c r="H40" i="1"/>
  <c r="H85" i="1" s="1"/>
  <c r="G40" i="1"/>
  <c r="G85" i="1" s="1"/>
  <c r="I82" i="1" l="1"/>
  <c r="I84" i="1"/>
  <c r="I40" i="1"/>
  <c r="I85" i="1" s="1"/>
  <c r="E56" i="1" l="1"/>
  <c r="C28" i="1" l="1"/>
  <c r="E37" i="1"/>
  <c r="I28" i="1"/>
  <c r="H28" i="1"/>
  <c r="G28" i="1"/>
  <c r="F28" i="1"/>
  <c r="D28" i="1"/>
  <c r="E86" i="1"/>
  <c r="E85" i="1"/>
  <c r="E84" i="1"/>
  <c r="E83" i="1"/>
  <c r="E82" i="1"/>
  <c r="E81" i="1"/>
  <c r="I80" i="1"/>
  <c r="H80" i="1"/>
  <c r="G80" i="1"/>
  <c r="F80" i="1"/>
  <c r="D80" i="1"/>
  <c r="C80" i="1"/>
  <c r="E78" i="1"/>
  <c r="E74" i="1"/>
  <c r="E73" i="1"/>
  <c r="E72" i="1"/>
  <c r="E71" i="1"/>
  <c r="I70" i="1"/>
  <c r="H70" i="1"/>
  <c r="G70" i="1"/>
  <c r="F70" i="1"/>
  <c r="D70" i="1"/>
  <c r="C70" i="1"/>
  <c r="E69" i="1"/>
  <c r="E68" i="1"/>
  <c r="E67" i="1"/>
  <c r="E66" i="1"/>
  <c r="I65" i="1"/>
  <c r="H65" i="1"/>
  <c r="G65" i="1"/>
  <c r="F65" i="1"/>
  <c r="D65" i="1"/>
  <c r="C65" i="1"/>
  <c r="E63" i="1"/>
  <c r="E62" i="1"/>
  <c r="E61" i="1"/>
  <c r="E60" i="1"/>
  <c r="E59" i="1"/>
  <c r="E58" i="1"/>
  <c r="I57" i="1"/>
  <c r="H57" i="1"/>
  <c r="G57" i="1"/>
  <c r="F57" i="1"/>
  <c r="D57" i="1"/>
  <c r="C57" i="1"/>
  <c r="E55" i="1"/>
  <c r="I54" i="1"/>
  <c r="H54" i="1"/>
  <c r="G54" i="1"/>
  <c r="F54" i="1"/>
  <c r="D54" i="1"/>
  <c r="C54" i="1"/>
  <c r="E50" i="1"/>
  <c r="E49" i="1"/>
  <c r="E48" i="1"/>
  <c r="E47" i="1"/>
  <c r="E46" i="1"/>
  <c r="E45" i="1"/>
  <c r="E44" i="1"/>
  <c r="E43" i="1"/>
  <c r="E42" i="1"/>
  <c r="E41" i="1"/>
  <c r="E40" i="1"/>
  <c r="E39" i="1"/>
  <c r="E36" i="1"/>
  <c r="E35" i="1"/>
  <c r="E34" i="1"/>
  <c r="E33" i="1"/>
  <c r="E32" i="1"/>
  <c r="E31" i="1"/>
  <c r="E30" i="1"/>
  <c r="E29" i="1"/>
  <c r="E27" i="1"/>
  <c r="D26" i="1"/>
  <c r="E25" i="1"/>
  <c r="D23" i="1"/>
  <c r="H52" i="1" l="1"/>
  <c r="C52" i="1"/>
  <c r="E26" i="1"/>
  <c r="D52" i="1"/>
  <c r="I52" i="1"/>
  <c r="E70" i="1"/>
  <c r="F52" i="1"/>
  <c r="G52" i="1"/>
  <c r="E54" i="1"/>
  <c r="E28" i="1"/>
  <c r="C51" i="1"/>
  <c r="C76" i="1" s="1"/>
  <c r="C77" i="1" s="1"/>
  <c r="E80" i="1"/>
  <c r="D51" i="1"/>
  <c r="E65" i="1"/>
  <c r="E57" i="1"/>
  <c r="D76" i="1" l="1"/>
  <c r="D77" i="1" s="1"/>
  <c r="E52" i="1"/>
  <c r="H23" i="1" l="1"/>
  <c r="I23" i="1"/>
  <c r="I51" i="1" s="1"/>
  <c r="I76" i="1" s="1"/>
  <c r="I77" i="1" s="1"/>
  <c r="F23" i="1" l="1"/>
  <c r="F51" i="1" s="1"/>
  <c r="H51" i="1"/>
  <c r="F76" i="1" l="1"/>
  <c r="F77" i="1" s="1"/>
  <c r="H76" i="1"/>
  <c r="H77" i="1" l="1"/>
  <c r="G23" i="1" l="1"/>
  <c r="E23" i="1" s="1"/>
  <c r="E24" i="1"/>
  <c r="G51" i="1" l="1"/>
  <c r="G76" i="1" l="1"/>
  <c r="E51" i="1"/>
  <c r="E76" i="1" l="1"/>
  <c r="G77" i="1"/>
  <c r="E77" i="1" s="1"/>
</calcChain>
</file>

<file path=xl/sharedStrings.xml><?xml version="1.0" encoding="utf-8"?>
<sst xmlns="http://schemas.openxmlformats.org/spreadsheetml/2006/main" count="126" uniqueCount="120">
  <si>
    <t>Код рядка</t>
  </si>
  <si>
    <t>Факт мину-лого року</t>
  </si>
  <si>
    <t>Показники </t>
  </si>
  <si>
    <t>1 </t>
  </si>
  <si>
    <t>2 </t>
  </si>
  <si>
    <t>(підпис)</t>
  </si>
  <si>
    <t>І</t>
  </si>
  <si>
    <t>ІІ</t>
  </si>
  <si>
    <t>ІІІ</t>
  </si>
  <si>
    <t>ІV</t>
  </si>
  <si>
    <t>Штатна чисельність працівників</t>
  </si>
  <si>
    <t>Плановий рік, усього  </t>
  </si>
  <si>
    <t xml:space="preserve">   благодійні внески, гранти та дарунки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</si>
  <si>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</si>
  <si>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</si>
  <si>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</si>
  <si>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на 01.04</t>
  </si>
  <si>
    <t>на 01.07</t>
  </si>
  <si>
    <t>на 01.10</t>
  </si>
  <si>
    <t>(назва підприємства)</t>
  </si>
  <si>
    <t xml:space="preserve">                  (П.І.Б.)</t>
  </si>
  <si>
    <t>капітальний ремонт</t>
  </si>
  <si>
    <t xml:space="preserve">   плата за послуги, що надаються згідно з основною діяльністю (платні послуги)</t>
  </si>
  <si>
    <t>АМОРТИЗАЦІЯ</t>
  </si>
  <si>
    <t>Проект</t>
  </si>
  <si>
    <t>зробити позначку "Х"</t>
  </si>
  <si>
    <t>грн.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</si>
  <si>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</si>
  <si>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</si>
  <si>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>Ю.І.Віклієнко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</si>
  <si>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</si>
  <si>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надходження коштів як компенсація орендарем комунальних послуг</t>
  </si>
  <si>
    <t>на 2021 рік</t>
  </si>
  <si>
    <t>Керівник підприємства</t>
  </si>
  <si>
    <t>Заступник керівника</t>
  </si>
  <si>
    <t>Інші надходження (дохід) (розписати)</t>
  </si>
  <si>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</si>
  <si>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</si>
  <si>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</si>
  <si>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ЗАТВЕРДЖУЮ:</t>
  </si>
  <si>
    <t>(Посада, П.І.Б.  підпис)</t>
  </si>
  <si>
    <t>Одиниця виміру             грн.</t>
  </si>
  <si>
    <t xml:space="preserve">Уточнений </t>
  </si>
  <si>
    <t>Телефон</t>
  </si>
  <si>
    <t>ФІНАНСОВИЙ ПЛАН</t>
  </si>
  <si>
    <t>Прогноз на наступний рік</t>
  </si>
  <si>
    <t>У тому числі за кварталами планового року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</si>
  <si>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</si>
  <si>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</si>
  <si>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</si>
  <si>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</si>
  <si>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</si>
  <si>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</si>
  <si>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</si>
  <si>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</si>
  <si>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</si>
  <si>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</si>
  <si>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</si>
  <si>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</si>
  <si>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</si>
  <si>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</si>
  <si>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</si>
  <si>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</si>
  <si>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(дохід) від централізованого постачання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</si>
  <si>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</si>
  <si>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</si>
  <si>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</si>
  <si>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</si>
  <si>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</si>
  <si>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</si>
  <si>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</si>
  <si>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</si>
  <si>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</si>
  <si>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</si>
  <si>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</si>
  <si>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</si>
  <si>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</si>
  <si>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</si>
  <si>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</si>
  <si>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</si>
  <si>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</si>
  <si>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</si>
  <si>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</si>
  <si>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</si>
  <si>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</si>
  <si>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</si>
  <si>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</si>
  <si>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</si>
  <si>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</si>
  <si>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</si>
  <si>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</si>
  <si>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</si>
  <si>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</si>
  <si>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</si>
  <si>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</si>
  <si>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</si>
  <si>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</si>
  <si>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</si>
  <si>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</si>
  <si>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</si>
  <si>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</si>
  <si>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</si>
  <si>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</si>
  <si>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</si>
  <si>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</si>
  <si>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</si>
  <si>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</si>
  <si>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</si>
  <si>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</si>
  <si>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</si>
  <si>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</si>
  <si>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дата/місяць/рік</t>
  </si>
  <si>
    <t>Видатки від інвестиційної діяльності, у т.ч.:</t>
  </si>
  <si>
    <t xml:space="preserve"> Комунального некомерційного підприємства "Дніпровський центр первинної медико-санітарної допомоги № 11" Дніпровської міської ради</t>
  </si>
  <si>
    <t>Інші надходження (дохід) (амортизація, яка відноситься на фінансовий результат)</t>
  </si>
  <si>
    <t>С.М. Тихоненко</t>
  </si>
  <si>
    <t>І.В. Любарцева</t>
  </si>
  <si>
    <t xml:space="preserve">Середньооблікова кількість штатних працівників </t>
  </si>
  <si>
    <t xml:space="preserve">Місцезнаходження </t>
  </si>
  <si>
    <t xml:space="preserve">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</si>
</sst>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3.5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3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</cellStyleXfs>
  <cellXfs count="15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Protection="1">
      <protection locked="0"/>
    </xf>
    <xf numFmtId="0" fontId="2" fillId="2" borderId="5" xfId="0" applyFont="1" applyFill="1" applyBorder="1" applyAlignment="1" applyProtection="1">
      <alignment horizontal="justify" vertical="center" wrapText="1"/>
      <protection locked="0"/>
    </xf>
    <xf numFmtId="0" fontId="2" fillId="0" borderId="8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Alignment="1">
      <alignment horizontal="center"/>
    </xf>
    <xf numFmtId="0" fontId="3" fillId="2" borderId="0" xfId="3" applyFont="1" applyFill="1" applyBorder="1"/>
    <xf numFmtId="0" fontId="3" fillId="2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11" fillId="2" borderId="8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3" fillId="0" borderId="0" xfId="3" applyFont="1"/>
    <xf numFmtId="0" fontId="3" fillId="0" borderId="0" xfId="3" applyFont="1" applyAlignment="1">
      <alignment horizontal="center"/>
    </xf>
    <xf numFmtId="0" fontId="5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5" fillId="0" borderId="0" xfId="3" applyFont="1" applyAlignment="1" applyProtection="1">
      <alignment vertical="center" wrapText="1"/>
      <protection locked="0"/>
    </xf>
    <xf numFmtId="0" fontId="2" fillId="0" borderId="0" xfId="3" applyFont="1" applyBorder="1" applyAlignment="1" applyProtection="1">
      <alignment vertical="center" wrapText="1"/>
      <protection locked="0"/>
    </xf>
    <xf numFmtId="0" fontId="2" fillId="0" borderId="6" xfId="3" applyFont="1" applyBorder="1" applyAlignment="1" applyProtection="1">
      <alignment horizontal="right" wrapText="1"/>
      <protection locked="0"/>
    </xf>
    <xf numFmtId="0" fontId="3" fillId="0" borderId="0" xfId="3" applyFont="1" applyAlignment="1"/>
    <xf numFmtId="0" fontId="8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vertical="center" wrapText="1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8" fillId="0" borderId="8" xfId="3" applyFont="1" applyBorder="1" applyAlignment="1" applyProtection="1">
      <alignment vertical="center" wrapText="1"/>
      <protection locked="0"/>
    </xf>
    <xf numFmtId="0" fontId="8" fillId="0" borderId="8" xfId="3" applyFont="1" applyBorder="1" applyAlignment="1" applyProtection="1">
      <alignment horizontal="left" vertical="center" wrapText="1"/>
      <protection locked="0"/>
    </xf>
    <xf numFmtId="0" fontId="10" fillId="2" borderId="0" xfId="3" applyFont="1" applyFill="1" applyBorder="1"/>
    <xf numFmtId="0" fontId="10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4" fillId="0" borderId="8" xfId="3" applyFont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/>
    </xf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justify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/>
    <xf numFmtId="0" fontId="2" fillId="0" borderId="8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justify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4" fontId="1" fillId="0" borderId="0" xfId="0" applyNumberFormat="1" applyFont="1" applyProtection="1">
      <protection locked="0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 applyProtection="1">
      <alignment horizontal="center"/>
      <protection locked="0"/>
    </xf>
    <xf numFmtId="0" fontId="6" fillId="2" borderId="0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5" fillId="0" borderId="0" xfId="3" applyFont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left" vertical="center" wrapText="1"/>
      <protection locked="0"/>
    </xf>
    <xf numFmtId="0" fontId="2" fillId="0" borderId="6" xfId="3" applyFont="1" applyBorder="1" applyAlignment="1" applyProtection="1">
      <alignment horizontal="right" wrapText="1"/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0" fontId="8" fillId="0" borderId="9" xfId="3" applyFont="1" applyBorder="1" applyAlignment="1" applyProtection="1">
      <alignment horizontal="center" vertical="center" wrapText="1"/>
      <protection locked="0"/>
    </xf>
    <xf numFmtId="0" fontId="8" fillId="0" borderId="7" xfId="3" applyFont="1" applyBorder="1" applyAlignment="1" applyProtection="1">
      <alignment horizontal="center" vertical="center" wrapText="1"/>
      <protection locked="0"/>
    </xf>
    <xf numFmtId="0" fontId="8" fillId="0" borderId="10" xfId="3" applyFont="1" applyBorder="1" applyAlignment="1" applyProtection="1">
      <alignment horizontal="center" vertical="center" wrapText="1"/>
      <protection locked="0"/>
    </xf>
    <xf numFmtId="0" fontId="11" fillId="2" borderId="11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/>
    </xf>
  </cellXfs>
  <cellStyles count="5">
    <cellStyle name="Денежный 2" xfId="1"/>
    <cellStyle name="Звичайний 2" xfId="4"/>
    <cellStyle name="Звичайний 2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34"/>
  <sheetViews>
    <sheetView tabSelected="1" topLeftCell="A70" zoomScale="89" zoomScaleNormal="89" workbookViewId="0">
      <selection activeCell="A108" sqref="A108"/>
    </sheetView>
  </sheetViews>
  <sheetFormatPr defaultColWidth="9.140625" defaultRowHeight="18" x14ac:dyDescent="0.3"/>
  <cols>
    <col min="1" max="1" width="72.5703125" style="22" customWidth="1"/>
    <col min="2" max="2" width="7.140625" style="22" customWidth="1"/>
    <col min="3" max="3" width="15.28515625" style="21" customWidth="1"/>
    <col min="4" max="4" width="13" style="21" customWidth="1"/>
    <col min="5" max="5" width="14.85546875" style="21" customWidth="1"/>
    <col min="6" max="6" width="15.42578125" style="21" customWidth="1"/>
    <col min="7" max="7" width="15.5703125" style="21" customWidth="1"/>
    <col min="8" max="8" width="16" style="21" customWidth="1"/>
    <col min="9" max="9" width="17" style="21" customWidth="1"/>
    <col min="10" max="10" width="9.140625" style="1"/>
    <col min="11" max="11" width="14.85546875" style="1" bestFit="1" customWidth="1"/>
    <col min="12" max="16384" width="9.140625" style="1"/>
  </cols>
  <sheetData>
    <row r="1" spans="1:12" ht="18.75" customHeight="1" x14ac:dyDescent="0.3">
      <c r="A1" s="28"/>
      <c r="B1" s="28"/>
      <c r="C1" s="29"/>
      <c r="D1" s="30" t="s">
        <v>36</v>
      </c>
      <c r="E1" s="31"/>
      <c r="F1" s="31"/>
      <c r="G1" s="32"/>
    </row>
    <row r="2" spans="1:12" ht="27" customHeight="1" x14ac:dyDescent="0.3">
      <c r="A2" s="28"/>
      <c r="B2" s="28"/>
      <c r="C2" s="29"/>
      <c r="D2" s="124" t="s">
        <v>37</v>
      </c>
      <c r="E2" s="124"/>
      <c r="F2" s="124"/>
      <c r="G2" s="124"/>
      <c r="H2" s="124"/>
      <c r="I2" s="124"/>
    </row>
    <row r="3" spans="1:12" ht="17.25" customHeight="1" x14ac:dyDescent="0.3">
      <c r="A3" s="33" t="s">
        <v>38</v>
      </c>
      <c r="B3" s="28"/>
      <c r="C3" s="29"/>
      <c r="D3" s="125" t="s">
        <v>39</v>
      </c>
      <c r="E3" s="125"/>
      <c r="F3" s="125"/>
      <c r="G3" s="125"/>
      <c r="H3" s="125"/>
      <c r="I3" s="125"/>
    </row>
    <row r="4" spans="1:12" ht="36" customHeight="1" x14ac:dyDescent="0.3">
      <c r="A4" s="34" t="s">
        <v>27</v>
      </c>
      <c r="B4" s="28"/>
      <c r="C4" s="29"/>
      <c r="D4" s="126" t="s">
        <v>30</v>
      </c>
      <c r="E4" s="126"/>
      <c r="F4" s="126"/>
      <c r="G4" s="126"/>
      <c r="H4" s="126"/>
      <c r="I4" s="126"/>
    </row>
    <row r="5" spans="1:12" ht="18" customHeight="1" x14ac:dyDescent="0.3">
      <c r="A5" s="35" t="s">
        <v>28</v>
      </c>
      <c r="B5" s="36"/>
      <c r="C5" s="29"/>
      <c r="D5" s="127" t="s">
        <v>29</v>
      </c>
      <c r="E5" s="127"/>
      <c r="F5" s="127"/>
      <c r="G5" s="127"/>
      <c r="H5" s="127"/>
      <c r="I5" s="127"/>
    </row>
    <row r="6" spans="1:12" ht="18" customHeight="1" x14ac:dyDescent="0.3">
      <c r="A6" s="37" t="s">
        <v>40</v>
      </c>
      <c r="B6" s="28"/>
      <c r="C6" s="29"/>
      <c r="D6" s="128" t="s">
        <v>40</v>
      </c>
      <c r="E6" s="128"/>
      <c r="F6" s="128"/>
      <c r="G6" s="128"/>
      <c r="H6" s="128"/>
      <c r="I6" s="128"/>
    </row>
    <row r="7" spans="1:12" ht="18" customHeight="1" x14ac:dyDescent="0.3">
      <c r="A7" s="38"/>
      <c r="B7" s="28"/>
      <c r="C7" s="29"/>
      <c r="D7" s="39"/>
      <c r="E7" s="39"/>
      <c r="F7" s="39"/>
      <c r="G7" s="39"/>
      <c r="H7" s="39"/>
      <c r="I7" s="39"/>
    </row>
    <row r="8" spans="1:12" ht="18" customHeight="1" x14ac:dyDescent="0.3">
      <c r="A8" s="40" t="s">
        <v>41</v>
      </c>
      <c r="B8" s="28"/>
      <c r="C8" s="29"/>
      <c r="D8" s="41" t="s">
        <v>24</v>
      </c>
      <c r="E8" s="41"/>
      <c r="F8" s="41"/>
      <c r="G8" s="39"/>
      <c r="H8" s="39"/>
      <c r="I8" s="39"/>
    </row>
    <row r="9" spans="1:12" ht="18" customHeight="1" x14ac:dyDescent="0.3">
      <c r="A9" s="40" t="s">
        <v>117</v>
      </c>
      <c r="B9" s="28"/>
      <c r="C9" s="29"/>
      <c r="D9" s="41" t="s">
        <v>42</v>
      </c>
      <c r="E9" s="41" t="s">
        <v>119</v>
      </c>
      <c r="F9" s="41" t="s">
        <v>111</v>
      </c>
      <c r="G9" s="39"/>
      <c r="H9" s="39"/>
      <c r="I9" s="39"/>
    </row>
    <row r="10" spans="1:12" ht="18" customHeight="1" x14ac:dyDescent="0.3">
      <c r="A10" s="40" t="s">
        <v>118</v>
      </c>
      <c r="B10" s="28"/>
      <c r="C10" s="29"/>
      <c r="D10" s="41"/>
      <c r="E10" s="41"/>
      <c r="F10" s="41"/>
      <c r="G10" s="39"/>
      <c r="H10" s="39"/>
      <c r="I10" s="39"/>
    </row>
    <row r="11" spans="1:12" ht="18" customHeight="1" x14ac:dyDescent="0.3">
      <c r="A11" s="40" t="s">
        <v>43</v>
      </c>
      <c r="B11" s="28"/>
      <c r="C11" s="29"/>
      <c r="D11" s="129" t="s">
        <v>25</v>
      </c>
      <c r="E11" s="130"/>
      <c r="F11" s="131"/>
      <c r="G11" s="39"/>
      <c r="H11" s="39"/>
      <c r="I11" s="39"/>
    </row>
    <row r="12" spans="1:12" ht="18" customHeight="1" x14ac:dyDescent="0.3">
      <c r="A12" s="38"/>
      <c r="B12" s="28"/>
      <c r="C12" s="29"/>
      <c r="D12" s="39"/>
      <c r="E12" s="39"/>
      <c r="F12" s="39"/>
      <c r="G12" s="39"/>
      <c r="H12" s="39"/>
      <c r="I12" s="39"/>
    </row>
    <row r="13" spans="1:12" ht="21" customHeight="1" x14ac:dyDescent="0.3">
      <c r="A13" s="122" t="s">
        <v>44</v>
      </c>
      <c r="B13" s="122"/>
      <c r="C13" s="122"/>
      <c r="D13" s="122"/>
      <c r="E13" s="122"/>
      <c r="F13" s="122"/>
      <c r="G13" s="122"/>
      <c r="H13" s="122"/>
      <c r="I13" s="122"/>
      <c r="L13" s="2"/>
    </row>
    <row r="14" spans="1:12" ht="33" customHeight="1" x14ac:dyDescent="0.3">
      <c r="A14" s="123" t="s">
        <v>113</v>
      </c>
      <c r="B14" s="123"/>
      <c r="C14" s="123"/>
      <c r="D14" s="123"/>
      <c r="E14" s="123"/>
      <c r="F14" s="123"/>
      <c r="G14" s="123"/>
      <c r="H14" s="123"/>
      <c r="I14" s="123"/>
    </row>
    <row r="15" spans="1:12" ht="20.45" customHeight="1" x14ac:dyDescent="0.3">
      <c r="A15" s="120" t="s">
        <v>19</v>
      </c>
      <c r="B15" s="120"/>
      <c r="C15" s="120"/>
      <c r="D15" s="120"/>
      <c r="E15" s="120"/>
      <c r="F15" s="120"/>
      <c r="G15" s="120"/>
      <c r="H15" s="120"/>
      <c r="I15" s="120"/>
    </row>
    <row r="16" spans="1:12" ht="18.75" customHeight="1" x14ac:dyDescent="0.3">
      <c r="A16" s="121" t="s">
        <v>32</v>
      </c>
      <c r="B16" s="121"/>
      <c r="C16" s="121"/>
      <c r="D16" s="121"/>
      <c r="E16" s="121"/>
      <c r="F16" s="121"/>
      <c r="G16" s="121"/>
      <c r="H16" s="121"/>
      <c r="I16" s="121"/>
    </row>
    <row r="17" spans="1:10" ht="17.45" customHeight="1" x14ac:dyDescent="0.3">
      <c r="A17" s="42"/>
      <c r="B17" s="43"/>
      <c r="C17" s="43"/>
      <c r="D17" s="43"/>
      <c r="E17" s="43"/>
      <c r="H17" s="44"/>
      <c r="I17" s="21" t="s">
        <v>26</v>
      </c>
    </row>
    <row r="18" spans="1:10" ht="16.5" customHeight="1" x14ac:dyDescent="0.3">
      <c r="A18" s="143" t="s">
        <v>2</v>
      </c>
      <c r="B18" s="143" t="s">
        <v>0</v>
      </c>
      <c r="C18" s="143" t="s">
        <v>1</v>
      </c>
      <c r="D18" s="143" t="s">
        <v>45</v>
      </c>
      <c r="E18" s="132" t="s">
        <v>11</v>
      </c>
      <c r="F18" s="133" t="s">
        <v>46</v>
      </c>
      <c r="G18" s="133"/>
      <c r="H18" s="133"/>
      <c r="I18" s="133"/>
    </row>
    <row r="19" spans="1:10" ht="30" customHeight="1" x14ac:dyDescent="0.3">
      <c r="A19" s="143"/>
      <c r="B19" s="143"/>
      <c r="C19" s="143"/>
      <c r="D19" s="143"/>
      <c r="E19" s="132"/>
      <c r="F19" s="23" t="s">
        <v>6</v>
      </c>
      <c r="G19" s="45" t="s">
        <v>7</v>
      </c>
      <c r="H19" s="45" t="s">
        <v>8</v>
      </c>
      <c r="I19" s="45" t="s">
        <v>9</v>
      </c>
    </row>
    <row r="20" spans="1:10" ht="21" customHeight="1" x14ac:dyDescent="0.3">
      <c r="A20" s="46" t="s">
        <v>3</v>
      </c>
      <c r="B20" s="46" t="s">
        <v>4</v>
      </c>
      <c r="C20" s="46">
        <v>3</v>
      </c>
      <c r="D20" s="46">
        <v>4</v>
      </c>
      <c r="E20" s="47">
        <v>5</v>
      </c>
      <c r="F20" s="48">
        <v>6</v>
      </c>
      <c r="G20" s="49">
        <v>7</v>
      </c>
      <c r="H20" s="49">
        <v>8</v>
      </c>
      <c r="I20" s="49">
        <v>9</v>
      </c>
    </row>
    <row r="21" spans="1:10" ht="15" customHeight="1" x14ac:dyDescent="0.3">
      <c r="A21" s="134" t="s">
        <v>47</v>
      </c>
      <c r="B21" s="135"/>
      <c r="C21" s="135"/>
      <c r="D21" s="135"/>
      <c r="E21" s="135"/>
      <c r="F21" s="135"/>
      <c r="G21" s="135"/>
      <c r="H21" s="135"/>
      <c r="I21" s="136"/>
    </row>
    <row r="22" spans="1:10" x14ac:dyDescent="0.3">
      <c r="A22" s="134" t="s">
        <v>48</v>
      </c>
      <c r="B22" s="135"/>
      <c r="C22" s="135"/>
      <c r="D22" s="135"/>
      <c r="E22" s="135"/>
      <c r="F22" s="135"/>
      <c r="G22" s="135"/>
      <c r="H22" s="135"/>
      <c r="I22" s="136"/>
    </row>
    <row r="23" spans="1:10" ht="31.5" x14ac:dyDescent="0.3">
      <c r="A23" s="50" t="s">
        <v>49</v>
      </c>
      <c r="B23" s="51" t="s">
        <v>50</v>
      </c>
      <c r="C23" s="52">
        <f>C24+C25</f>
        <v>31449600.48</v>
      </c>
      <c r="D23" s="52">
        <f>D24+D25</f>
        <v>0</v>
      </c>
      <c r="E23" s="53">
        <f t="shared" ref="E23:E37" si="0">F23+G23+H23+I23</f>
        <v>35227455.980000004</v>
      </c>
      <c r="F23" s="52">
        <f>F24+F25</f>
        <v>8617251.9800000004</v>
      </c>
      <c r="G23" s="52">
        <f>G24+G25</f>
        <v>8733199.6500000004</v>
      </c>
      <c r="H23" s="52">
        <f>H24+H25</f>
        <v>8902072.0500000007</v>
      </c>
      <c r="I23" s="52">
        <f>I24+I25</f>
        <v>8974932.3000000007</v>
      </c>
    </row>
    <row r="24" spans="1:10" ht="25.5" customHeight="1" x14ac:dyDescent="0.3">
      <c r="A24" s="54" t="s">
        <v>51</v>
      </c>
      <c r="B24" s="55" t="s">
        <v>52</v>
      </c>
      <c r="C24" s="56">
        <v>31449600.48</v>
      </c>
      <c r="D24" s="56"/>
      <c r="E24" s="53">
        <f t="shared" si="0"/>
        <v>35227455.980000004</v>
      </c>
      <c r="F24" s="57">
        <v>8617251.9800000004</v>
      </c>
      <c r="G24" s="57">
        <v>8733199.6500000004</v>
      </c>
      <c r="H24" s="57">
        <v>8902072.0500000007</v>
      </c>
      <c r="I24" s="57">
        <v>8974932.3000000007</v>
      </c>
    </row>
    <row r="25" spans="1:10" ht="21" customHeight="1" x14ac:dyDescent="0.3">
      <c r="A25" s="58" t="s">
        <v>53</v>
      </c>
      <c r="B25" s="59" t="s">
        <v>54</v>
      </c>
      <c r="C25" s="60"/>
      <c r="D25" s="60"/>
      <c r="E25" s="53">
        <f t="shared" si="0"/>
        <v>0</v>
      </c>
      <c r="F25" s="61"/>
      <c r="G25" s="62"/>
      <c r="H25" s="62"/>
      <c r="I25" s="62"/>
    </row>
    <row r="26" spans="1:10" ht="22.5" customHeight="1" x14ac:dyDescent="0.3">
      <c r="A26" s="63" t="s">
        <v>55</v>
      </c>
      <c r="B26" s="64" t="s">
        <v>56</v>
      </c>
      <c r="C26" s="65">
        <f>C27</f>
        <v>14450226.51</v>
      </c>
      <c r="D26" s="65">
        <f>D27</f>
        <v>0</v>
      </c>
      <c r="E26" s="66">
        <f t="shared" si="0"/>
        <v>9755304.5399999991</v>
      </c>
      <c r="F26" s="65">
        <f>F27</f>
        <v>2004304.54</v>
      </c>
      <c r="G26" s="65">
        <f>G27</f>
        <v>2230000</v>
      </c>
      <c r="H26" s="65">
        <f>H27</f>
        <v>2471000</v>
      </c>
      <c r="I26" s="65">
        <f>I27</f>
        <v>3050000</v>
      </c>
    </row>
    <row r="27" spans="1:10" x14ac:dyDescent="0.3">
      <c r="A27" s="7" t="s">
        <v>57</v>
      </c>
      <c r="B27" s="67" t="s">
        <v>58</v>
      </c>
      <c r="C27" s="68">
        <v>14450226.51</v>
      </c>
      <c r="D27" s="68"/>
      <c r="E27" s="66">
        <f t="shared" si="0"/>
        <v>9755304.5399999991</v>
      </c>
      <c r="F27" s="68">
        <v>2004304.54</v>
      </c>
      <c r="G27" s="68">
        <v>2230000</v>
      </c>
      <c r="H27" s="68">
        <v>2471000</v>
      </c>
      <c r="I27" s="68">
        <v>3050000</v>
      </c>
      <c r="J27" s="5"/>
    </row>
    <row r="28" spans="1:10" x14ac:dyDescent="0.3">
      <c r="A28" s="69" t="s">
        <v>59</v>
      </c>
      <c r="B28" s="26">
        <v>1030</v>
      </c>
      <c r="C28" s="52">
        <f>C29+C30+C31+C32+C33+C34+C35+C36+C37</f>
        <v>1208099.06</v>
      </c>
      <c r="D28" s="52">
        <f>D29+D30+D31+D32+D33+D34+D35+D36+D37</f>
        <v>0</v>
      </c>
      <c r="E28" s="52">
        <f t="shared" si="0"/>
        <v>1225938.95</v>
      </c>
      <c r="F28" s="52">
        <f t="shared" ref="F28:I28" si="1">F29+F30+F31+F32+F33+F34+F35+F36+F37</f>
        <v>1003272.05</v>
      </c>
      <c r="G28" s="52">
        <f t="shared" si="1"/>
        <v>50469.09</v>
      </c>
      <c r="H28" s="52">
        <f t="shared" si="1"/>
        <v>41139.880000000005</v>
      </c>
      <c r="I28" s="52">
        <f t="shared" si="1"/>
        <v>131057.93</v>
      </c>
    </row>
    <row r="29" spans="1:10" ht="32.25" x14ac:dyDescent="0.3">
      <c r="A29" s="70" t="s">
        <v>60</v>
      </c>
      <c r="B29" s="8">
        <v>1031</v>
      </c>
      <c r="C29" s="71"/>
      <c r="D29" s="71"/>
      <c r="E29" s="52">
        <f t="shared" si="0"/>
        <v>0</v>
      </c>
      <c r="F29" s="71"/>
      <c r="G29" s="72"/>
      <c r="H29" s="72"/>
      <c r="I29" s="72"/>
    </row>
    <row r="30" spans="1:10" ht="35.25" customHeight="1" x14ac:dyDescent="0.3">
      <c r="A30" s="70" t="s">
        <v>22</v>
      </c>
      <c r="B30" s="8">
        <v>1032</v>
      </c>
      <c r="C30" s="71"/>
      <c r="D30" s="71"/>
      <c r="E30" s="52">
        <f t="shared" si="0"/>
        <v>0</v>
      </c>
      <c r="F30" s="71"/>
      <c r="G30" s="72"/>
      <c r="H30" s="72"/>
      <c r="I30" s="72"/>
    </row>
    <row r="31" spans="1:10" ht="24" customHeight="1" x14ac:dyDescent="0.3">
      <c r="A31" s="73" t="s">
        <v>12</v>
      </c>
      <c r="B31" s="8">
        <v>1033</v>
      </c>
      <c r="C31" s="71">
        <v>107159.99</v>
      </c>
      <c r="D31" s="71"/>
      <c r="E31" s="52">
        <f t="shared" si="0"/>
        <v>8127.72</v>
      </c>
      <c r="F31" s="71">
        <v>8127.72</v>
      </c>
      <c r="G31" s="72"/>
      <c r="H31" s="72"/>
      <c r="I31" s="72"/>
      <c r="J31" s="5"/>
    </row>
    <row r="32" spans="1:10" ht="19.5" customHeight="1" x14ac:dyDescent="0.3">
      <c r="A32" s="70" t="s">
        <v>61</v>
      </c>
      <c r="B32" s="8">
        <v>1034</v>
      </c>
      <c r="C32" s="71"/>
      <c r="D32" s="71"/>
      <c r="E32" s="52">
        <f t="shared" si="0"/>
        <v>0</v>
      </c>
      <c r="F32" s="74"/>
      <c r="G32" s="72"/>
      <c r="H32" s="72"/>
      <c r="I32" s="72"/>
      <c r="J32" s="5"/>
    </row>
    <row r="33" spans="1:11" ht="22.5" customHeight="1" x14ac:dyDescent="0.3">
      <c r="A33" s="75" t="s">
        <v>62</v>
      </c>
      <c r="B33" s="8">
        <v>1035</v>
      </c>
      <c r="C33" s="71">
        <v>37216.54</v>
      </c>
      <c r="D33" s="71"/>
      <c r="E33" s="52">
        <f t="shared" si="0"/>
        <v>41173.630000000005</v>
      </c>
      <c r="F33" s="74">
        <f>9461.42+812.21</f>
        <v>10273.630000000001</v>
      </c>
      <c r="G33" s="72">
        <v>10300</v>
      </c>
      <c r="H33" s="72">
        <v>10300</v>
      </c>
      <c r="I33" s="72">
        <v>10300</v>
      </c>
    </row>
    <row r="34" spans="1:11" x14ac:dyDescent="0.3">
      <c r="A34" s="7" t="s">
        <v>31</v>
      </c>
      <c r="B34" s="8">
        <v>1036</v>
      </c>
      <c r="C34" s="71">
        <v>203987.26</v>
      </c>
      <c r="D34" s="71"/>
      <c r="E34" s="52">
        <f t="shared" si="0"/>
        <v>303195.62</v>
      </c>
      <c r="F34" s="71">
        <v>111428.72</v>
      </c>
      <c r="G34" s="72">
        <v>40169.089999999997</v>
      </c>
      <c r="H34" s="72">
        <v>30839.88</v>
      </c>
      <c r="I34" s="72">
        <v>120757.93</v>
      </c>
      <c r="J34" s="5"/>
    </row>
    <row r="35" spans="1:11" x14ac:dyDescent="0.3">
      <c r="A35" s="70" t="s">
        <v>63</v>
      </c>
      <c r="B35" s="8">
        <v>1037</v>
      </c>
      <c r="C35" s="76">
        <v>859735.27</v>
      </c>
      <c r="D35" s="76"/>
      <c r="E35" s="52">
        <f t="shared" si="0"/>
        <v>656291.91</v>
      </c>
      <c r="F35" s="76">
        <v>656291.91</v>
      </c>
      <c r="G35" s="76"/>
      <c r="H35" s="76"/>
      <c r="I35" s="76"/>
    </row>
    <row r="36" spans="1:11" ht="31.5" customHeight="1" x14ac:dyDescent="0.3">
      <c r="A36" s="70" t="s">
        <v>114</v>
      </c>
      <c r="B36" s="8">
        <v>1038</v>
      </c>
      <c r="C36" s="76"/>
      <c r="D36" s="76"/>
      <c r="E36" s="52">
        <f t="shared" si="0"/>
        <v>217150.07</v>
      </c>
      <c r="F36" s="76">
        <f>108428.05+108722.02</f>
        <v>217150.07</v>
      </c>
      <c r="G36" s="76"/>
      <c r="H36" s="76"/>
      <c r="I36" s="76"/>
    </row>
    <row r="37" spans="1:11" x14ac:dyDescent="0.3">
      <c r="A37" s="70" t="s">
        <v>35</v>
      </c>
      <c r="B37" s="119">
        <v>1039</v>
      </c>
      <c r="C37" s="8"/>
      <c r="D37" s="76"/>
      <c r="E37" s="52">
        <f t="shared" si="0"/>
        <v>0</v>
      </c>
      <c r="F37" s="52"/>
      <c r="G37" s="76"/>
      <c r="H37" s="76"/>
      <c r="I37" s="76"/>
    </row>
    <row r="38" spans="1:11" x14ac:dyDescent="0.3">
      <c r="A38" s="137" t="s">
        <v>64</v>
      </c>
      <c r="B38" s="138"/>
      <c r="C38" s="138"/>
      <c r="D38" s="138"/>
      <c r="E38" s="138"/>
      <c r="F38" s="138"/>
      <c r="G38" s="138"/>
      <c r="H38" s="138"/>
      <c r="I38" s="139"/>
    </row>
    <row r="39" spans="1:11" x14ac:dyDescent="0.3">
      <c r="A39" s="77" t="s">
        <v>65</v>
      </c>
      <c r="B39" s="78">
        <v>1040</v>
      </c>
      <c r="C39" s="79">
        <f>23286931.67+268062.38</f>
        <v>23554994.050000001</v>
      </c>
      <c r="D39" s="79"/>
      <c r="E39" s="57">
        <f>F39+G39+H39+I39</f>
        <v>26425970.924999997</v>
      </c>
      <c r="F39" s="80">
        <v>6011412.1299999999</v>
      </c>
      <c r="G39" s="80">
        <v>6554523.2400000002</v>
      </c>
      <c r="H39" s="80">
        <v>6863634.3499999996</v>
      </c>
      <c r="I39" s="80">
        <f>6995745.46+655.745</f>
        <v>6996401.2050000001</v>
      </c>
      <c r="K39" s="115"/>
    </row>
    <row r="40" spans="1:11" x14ac:dyDescent="0.3">
      <c r="A40" s="77" t="s">
        <v>66</v>
      </c>
      <c r="B40" s="81">
        <v>1050</v>
      </c>
      <c r="C40" s="82">
        <v>4987745.17</v>
      </c>
      <c r="D40" s="82"/>
      <c r="E40" s="57">
        <f t="shared" ref="E40:E50" si="2">F40+G40+H40+I40</f>
        <v>5770434.5949000008</v>
      </c>
      <c r="F40" s="83">
        <v>1279231.6599999999</v>
      </c>
      <c r="G40" s="83">
        <f>G39*0.22</f>
        <v>1441995.1128</v>
      </c>
      <c r="H40" s="83">
        <f t="shared" ref="H40:I40" si="3">H39*0.22</f>
        <v>1509999.557</v>
      </c>
      <c r="I40" s="83">
        <f t="shared" si="3"/>
        <v>1539208.2651</v>
      </c>
    </row>
    <row r="41" spans="1:11" ht="18.600000000000001" customHeight="1" x14ac:dyDescent="0.3">
      <c r="A41" s="77" t="s">
        <v>67</v>
      </c>
      <c r="B41" s="81">
        <v>1060</v>
      </c>
      <c r="C41" s="82">
        <v>209522.29</v>
      </c>
      <c r="D41" s="82"/>
      <c r="E41" s="57">
        <f t="shared" si="2"/>
        <v>144138.26</v>
      </c>
      <c r="F41" s="83">
        <v>22418.26</v>
      </c>
      <c r="G41" s="72">
        <v>38420</v>
      </c>
      <c r="H41" s="72">
        <v>29300</v>
      </c>
      <c r="I41" s="72">
        <v>54000</v>
      </c>
    </row>
    <row r="42" spans="1:11" x14ac:dyDescent="0.3">
      <c r="A42" s="77" t="s">
        <v>68</v>
      </c>
      <c r="B42" s="81">
        <v>1070</v>
      </c>
      <c r="C42" s="82">
        <f>1615003.65+37843.31+924756.85</f>
        <v>2577603.81</v>
      </c>
      <c r="D42" s="82"/>
      <c r="E42" s="57">
        <f t="shared" si="2"/>
        <v>2361005.7199999997</v>
      </c>
      <c r="F42" s="83">
        <f>382686.09+664419.63</f>
        <v>1047105.72</v>
      </c>
      <c r="G42" s="72">
        <f>434000</f>
        <v>434000</v>
      </c>
      <c r="H42" s="72">
        <f>435000</f>
        <v>435000</v>
      </c>
      <c r="I42" s="72">
        <v>444900</v>
      </c>
    </row>
    <row r="43" spans="1:11" ht="26.25" customHeight="1" x14ac:dyDescent="0.3">
      <c r="A43" s="77" t="s">
        <v>69</v>
      </c>
      <c r="B43" s="81">
        <v>1080</v>
      </c>
      <c r="C43" s="82">
        <f>730584.53+638.4</f>
        <v>731222.93</v>
      </c>
      <c r="D43" s="82"/>
      <c r="E43" s="57">
        <f t="shared" si="2"/>
        <v>595627.04</v>
      </c>
      <c r="F43" s="83">
        <v>108234.92</v>
      </c>
      <c r="G43" s="72">
        <f>142020+17646</f>
        <v>159666</v>
      </c>
      <c r="H43" s="72">
        <v>142020</v>
      </c>
      <c r="I43" s="72">
        <f>142020+23484.96+20201.16</f>
        <v>185706.12</v>
      </c>
    </row>
    <row r="44" spans="1:11" ht="18" customHeight="1" x14ac:dyDescent="0.3">
      <c r="A44" s="77" t="s">
        <v>70</v>
      </c>
      <c r="B44" s="81">
        <v>1090</v>
      </c>
      <c r="C44" s="82">
        <f>3601428.06+8089.23</f>
        <v>3609517.29</v>
      </c>
      <c r="D44" s="82"/>
      <c r="E44" s="57">
        <f t="shared" si="2"/>
        <v>3063680.88</v>
      </c>
      <c r="F44" s="83">
        <f>611083.95+67250.93-1990+8401.01</f>
        <v>684745.8899999999</v>
      </c>
      <c r="G44" s="72">
        <f>661095+167000</f>
        <v>828095</v>
      </c>
      <c r="H44" s="72">
        <f>631170+131000</f>
        <v>762170</v>
      </c>
      <c r="I44" s="72">
        <f>601245+137000+58826-8401.01</f>
        <v>788669.99</v>
      </c>
    </row>
    <row r="45" spans="1:11" ht="18" customHeight="1" x14ac:dyDescent="0.3">
      <c r="A45" s="77" t="s">
        <v>71</v>
      </c>
      <c r="B45" s="81">
        <v>1100</v>
      </c>
      <c r="C45" s="82"/>
      <c r="D45" s="82"/>
      <c r="E45" s="57">
        <f t="shared" si="2"/>
        <v>0</v>
      </c>
      <c r="F45" s="83"/>
      <c r="G45" s="72"/>
      <c r="H45" s="72"/>
      <c r="I45" s="72"/>
    </row>
    <row r="46" spans="1:11" ht="19.899999999999999" customHeight="1" x14ac:dyDescent="0.3">
      <c r="A46" s="77" t="s">
        <v>72</v>
      </c>
      <c r="B46" s="81">
        <v>1110</v>
      </c>
      <c r="C46" s="82">
        <f>789565.65+27971.29</f>
        <v>817536.94000000006</v>
      </c>
      <c r="D46" s="82"/>
      <c r="E46" s="57">
        <f t="shared" si="2"/>
        <v>1045012.84</v>
      </c>
      <c r="F46" s="83">
        <v>368759.95</v>
      </c>
      <c r="G46" s="72">
        <v>220000</v>
      </c>
      <c r="H46" s="72">
        <v>90000</v>
      </c>
      <c r="I46" s="72">
        <v>366252.89</v>
      </c>
    </row>
    <row r="47" spans="1:11" ht="33.75" customHeight="1" x14ac:dyDescent="0.3">
      <c r="A47" s="84" t="s">
        <v>73</v>
      </c>
      <c r="B47" s="81">
        <v>1120</v>
      </c>
      <c r="C47" s="82">
        <v>13460</v>
      </c>
      <c r="D47" s="82"/>
      <c r="E47" s="57">
        <f t="shared" si="2"/>
        <v>17390</v>
      </c>
      <c r="F47" s="83">
        <v>1990</v>
      </c>
      <c r="G47" s="72">
        <v>12000</v>
      </c>
      <c r="H47" s="72">
        <v>1400</v>
      </c>
      <c r="I47" s="72">
        <v>2000</v>
      </c>
    </row>
    <row r="48" spans="1:11" ht="18" customHeight="1" x14ac:dyDescent="0.3">
      <c r="A48" s="84" t="s">
        <v>74</v>
      </c>
      <c r="B48" s="81">
        <v>1130</v>
      </c>
      <c r="C48" s="82">
        <v>4308614.1100000003</v>
      </c>
      <c r="D48" s="82"/>
      <c r="E48" s="57">
        <f t="shared" si="2"/>
        <v>4281266</v>
      </c>
      <c r="F48" s="83">
        <f>570117.47+43200</f>
        <v>613317.47</v>
      </c>
      <c r="G48" s="72">
        <f>966176+43200</f>
        <v>1009376</v>
      </c>
      <c r="H48" s="72">
        <f>1116412+43200</f>
        <v>1159612</v>
      </c>
      <c r="I48" s="72">
        <f>1262648+43200+193112.53</f>
        <v>1498960.53</v>
      </c>
    </row>
    <row r="49" spans="1:9" ht="18" customHeight="1" x14ac:dyDescent="0.3">
      <c r="A49" s="77" t="s">
        <v>75</v>
      </c>
      <c r="B49" s="81">
        <v>1140</v>
      </c>
      <c r="C49" s="82">
        <f>51693.93+8376.98</f>
        <v>60070.91</v>
      </c>
      <c r="D49" s="82"/>
      <c r="E49" s="57">
        <f t="shared" si="2"/>
        <v>92044.33</v>
      </c>
      <c r="F49" s="83">
        <f>91258.12+786.21</f>
        <v>92044.33</v>
      </c>
      <c r="G49" s="72"/>
      <c r="H49" s="72"/>
      <c r="I49" s="72"/>
    </row>
    <row r="50" spans="1:9" ht="18" customHeight="1" x14ac:dyDescent="0.3">
      <c r="A50" s="85" t="s">
        <v>23</v>
      </c>
      <c r="B50" s="81">
        <v>1150</v>
      </c>
      <c r="C50" s="82">
        <v>1891180.38</v>
      </c>
      <c r="D50" s="82"/>
      <c r="E50" s="57">
        <f t="shared" si="2"/>
        <v>1112243.94</v>
      </c>
      <c r="F50" s="83">
        <v>278060.94</v>
      </c>
      <c r="G50" s="86">
        <v>278061</v>
      </c>
      <c r="H50" s="86">
        <v>278061</v>
      </c>
      <c r="I50" s="86">
        <v>278061</v>
      </c>
    </row>
    <row r="51" spans="1:9" ht="18" customHeight="1" x14ac:dyDescent="0.3">
      <c r="A51" s="87" t="s">
        <v>76</v>
      </c>
      <c r="B51" s="88">
        <v>1160</v>
      </c>
      <c r="C51" s="57">
        <f>C23+C26+C28+C54+C65</f>
        <v>48567553.000000007</v>
      </c>
      <c r="D51" s="57">
        <f>D23+D26+D28+D54+D65</f>
        <v>0</v>
      </c>
      <c r="E51" s="57">
        <f>F51+G51+H51+I51</f>
        <v>46215028.269999996</v>
      </c>
      <c r="F51" s="57">
        <f>F23+F26+F28+F54+F65</f>
        <v>11626457.370000001</v>
      </c>
      <c r="G51" s="57">
        <f>G23+G26+G28+G54+G65</f>
        <v>11015268.74</v>
      </c>
      <c r="H51" s="57">
        <f>H23+H26+H28+H54+H65</f>
        <v>11415811.930000002</v>
      </c>
      <c r="I51" s="57">
        <f>I23+I26+I28+I54+I65</f>
        <v>12157490.23</v>
      </c>
    </row>
    <row r="52" spans="1:9" ht="18" customHeight="1" x14ac:dyDescent="0.3">
      <c r="A52" s="87" t="s">
        <v>77</v>
      </c>
      <c r="B52" s="88">
        <v>1170</v>
      </c>
      <c r="C52" s="57">
        <f>C39+C40+C41+C42+C43+C44+C45+C46+C47+C48+C49+C50+C57+C70</f>
        <v>42761467.879999995</v>
      </c>
      <c r="D52" s="57">
        <f>D39+D40+D41+D42+D43+D44+D45+D46+D47+D48+D49+D50+D57+D70</f>
        <v>0</v>
      </c>
      <c r="E52" s="57">
        <f>F52+G52+H52+I52</f>
        <v>44908814.529899999</v>
      </c>
      <c r="F52" s="57">
        <f>F39+F40+F41+F42+F43+F44+F45+F46+F47+F48+F49+F50+F57+F70</f>
        <v>10507321.27</v>
      </c>
      <c r="G52" s="57">
        <f>G39+G40+G41+G42+G43+G44+G45+G46+G47+G48+G49+G50+G57+G70</f>
        <v>10976136.3528</v>
      </c>
      <c r="H52" s="57">
        <f>H39+H40+H41+H42+H43+H44+H45+H46+H47+H48+H49+H50+H57+H70</f>
        <v>11271196.907</v>
      </c>
      <c r="I52" s="57">
        <f>I39+I40+I41+I42+I43+I44+I45+I46+I47+I48+I49+I50+I57+I70</f>
        <v>12154160.0001</v>
      </c>
    </row>
    <row r="53" spans="1:9" x14ac:dyDescent="0.3">
      <c r="A53" s="140" t="s">
        <v>78</v>
      </c>
      <c r="B53" s="141"/>
      <c r="C53" s="141"/>
      <c r="D53" s="141"/>
      <c r="E53" s="141"/>
      <c r="F53" s="141"/>
      <c r="G53" s="141"/>
      <c r="H53" s="141"/>
      <c r="I53" s="142"/>
    </row>
    <row r="54" spans="1:9" x14ac:dyDescent="0.3">
      <c r="A54" s="89" t="s">
        <v>79</v>
      </c>
      <c r="B54" s="26">
        <v>2010</v>
      </c>
      <c r="C54" s="52">
        <f>C55+C56</f>
        <v>0</v>
      </c>
      <c r="D54" s="52">
        <f>D55</f>
        <v>0</v>
      </c>
      <c r="E54" s="52">
        <f>F54+G54+H54+I54</f>
        <v>0</v>
      </c>
      <c r="F54" s="52">
        <f>F55</f>
        <v>0</v>
      </c>
      <c r="G54" s="52">
        <f>G55</f>
        <v>0</v>
      </c>
      <c r="H54" s="52">
        <f>H55</f>
        <v>0</v>
      </c>
      <c r="I54" s="52">
        <f>I55</f>
        <v>0</v>
      </c>
    </row>
    <row r="55" spans="1:9" ht="31.5" x14ac:dyDescent="0.3">
      <c r="A55" s="90" t="s">
        <v>80</v>
      </c>
      <c r="B55" s="8">
        <v>2011</v>
      </c>
      <c r="C55" s="52"/>
      <c r="D55" s="52"/>
      <c r="E55" s="52">
        <f>F55+G55+H55+I55</f>
        <v>0</v>
      </c>
      <c r="F55" s="52"/>
      <c r="G55" s="52"/>
      <c r="H55" s="52"/>
      <c r="I55" s="52"/>
    </row>
    <row r="56" spans="1:9" x14ac:dyDescent="0.3">
      <c r="A56" s="90" t="s">
        <v>81</v>
      </c>
      <c r="B56" s="8">
        <v>2012</v>
      </c>
      <c r="C56" s="52"/>
      <c r="D56" s="52"/>
      <c r="E56" s="52">
        <f>F56+G56+H56+I56</f>
        <v>0</v>
      </c>
      <c r="F56" s="52"/>
      <c r="G56" s="52"/>
      <c r="H56" s="52"/>
      <c r="I56" s="52"/>
    </row>
    <row r="57" spans="1:9" x14ac:dyDescent="0.3">
      <c r="A57" s="91" t="s">
        <v>112</v>
      </c>
      <c r="B57" s="92">
        <v>3010</v>
      </c>
      <c r="C57" s="93">
        <f>C58+C59+C60+C61+C62+C63</f>
        <v>0</v>
      </c>
      <c r="D57" s="93">
        <f>D58+D59+D60+D61+D62+D63</f>
        <v>0</v>
      </c>
      <c r="E57" s="93">
        <f>F57+G57+H57+I57</f>
        <v>0</v>
      </c>
      <c r="F57" s="93">
        <f>F58+F59+F60+F61+F62+F63</f>
        <v>0</v>
      </c>
      <c r="G57" s="93">
        <f>G58+G59+G60+G61+G62+G63</f>
        <v>0</v>
      </c>
      <c r="H57" s="93">
        <f>H58+H59+H60+H61+H62+H63</f>
        <v>0</v>
      </c>
      <c r="I57" s="93">
        <f>I58+I59+I60+I61+I62+I63</f>
        <v>0</v>
      </c>
    </row>
    <row r="58" spans="1:9" ht="18" customHeight="1" x14ac:dyDescent="0.3">
      <c r="A58" s="77" t="s">
        <v>82</v>
      </c>
      <c r="B58" s="81">
        <v>3011</v>
      </c>
      <c r="C58" s="82"/>
      <c r="D58" s="82"/>
      <c r="E58" s="57">
        <f t="shared" ref="E58:E63" si="4">F58+G58+H58+I58</f>
        <v>0</v>
      </c>
      <c r="F58" s="83"/>
      <c r="G58" s="72"/>
      <c r="H58" s="72"/>
      <c r="I58" s="72"/>
    </row>
    <row r="59" spans="1:9" x14ac:dyDescent="0.3">
      <c r="A59" s="77" t="s">
        <v>83</v>
      </c>
      <c r="B59" s="81">
        <v>3012</v>
      </c>
      <c r="C59" s="82"/>
      <c r="D59" s="82"/>
      <c r="E59" s="57">
        <f t="shared" si="4"/>
        <v>0</v>
      </c>
      <c r="F59" s="83"/>
      <c r="G59" s="72"/>
      <c r="H59" s="72"/>
      <c r="I59" s="72"/>
    </row>
    <row r="60" spans="1:9" x14ac:dyDescent="0.3">
      <c r="A60" s="77" t="s">
        <v>84</v>
      </c>
      <c r="B60" s="81">
        <v>3013</v>
      </c>
      <c r="C60" s="82"/>
      <c r="D60" s="82"/>
      <c r="E60" s="57">
        <f t="shared" si="4"/>
        <v>0</v>
      </c>
      <c r="F60" s="83"/>
      <c r="G60" s="72"/>
      <c r="H60" s="72"/>
      <c r="I60" s="72"/>
    </row>
    <row r="61" spans="1:9" x14ac:dyDescent="0.3">
      <c r="A61" s="77" t="s">
        <v>85</v>
      </c>
      <c r="B61" s="81">
        <v>3014</v>
      </c>
      <c r="C61" s="82"/>
      <c r="D61" s="82"/>
      <c r="E61" s="57">
        <f t="shared" si="4"/>
        <v>0</v>
      </c>
      <c r="F61" s="83"/>
      <c r="G61" s="72"/>
      <c r="H61" s="72"/>
      <c r="I61" s="72"/>
    </row>
    <row r="62" spans="1:9" ht="30.6" customHeight="1" x14ac:dyDescent="0.3">
      <c r="A62" s="77" t="s">
        <v>86</v>
      </c>
      <c r="B62" s="81">
        <v>3015</v>
      </c>
      <c r="C62" s="82"/>
      <c r="D62" s="82"/>
      <c r="E62" s="57">
        <f t="shared" si="4"/>
        <v>0</v>
      </c>
      <c r="F62" s="83"/>
      <c r="G62" s="72"/>
      <c r="H62" s="72"/>
      <c r="I62" s="72"/>
    </row>
    <row r="63" spans="1:9" x14ac:dyDescent="0.3">
      <c r="A63" s="77" t="s">
        <v>21</v>
      </c>
      <c r="B63" s="81">
        <v>3016</v>
      </c>
      <c r="C63" s="82"/>
      <c r="D63" s="82"/>
      <c r="E63" s="57">
        <f t="shared" si="4"/>
        <v>0</v>
      </c>
      <c r="F63" s="83"/>
      <c r="G63" s="72"/>
      <c r="H63" s="72"/>
      <c r="I63" s="72"/>
    </row>
    <row r="64" spans="1:9" x14ac:dyDescent="0.3">
      <c r="A64" s="140" t="s">
        <v>87</v>
      </c>
      <c r="B64" s="141"/>
      <c r="C64" s="141"/>
      <c r="D64" s="141"/>
      <c r="E64" s="141"/>
      <c r="F64" s="141"/>
      <c r="G64" s="141"/>
      <c r="H64" s="141"/>
      <c r="I64" s="146"/>
    </row>
    <row r="65" spans="1:9" x14ac:dyDescent="0.3">
      <c r="A65" s="94" t="s">
        <v>88</v>
      </c>
      <c r="B65" s="26">
        <v>4010</v>
      </c>
      <c r="C65" s="95">
        <f>C66+C67+C68+C69</f>
        <v>1459626.9500000002</v>
      </c>
      <c r="D65" s="95">
        <f>D66+D67+D68+D69</f>
        <v>0</v>
      </c>
      <c r="E65" s="57">
        <f>F65+G65+H65+I65</f>
        <v>6328.8</v>
      </c>
      <c r="F65" s="95">
        <f>F66+F67+F68+F69</f>
        <v>1628.8</v>
      </c>
      <c r="G65" s="95">
        <f>G66+G67+G68+G69</f>
        <v>1600</v>
      </c>
      <c r="H65" s="95">
        <f>H66+H67+H68+H69</f>
        <v>1600</v>
      </c>
      <c r="I65" s="95">
        <f>I66+I67+I68+I69</f>
        <v>1500</v>
      </c>
    </row>
    <row r="66" spans="1:9" x14ac:dyDescent="0.3">
      <c r="A66" s="77" t="s">
        <v>89</v>
      </c>
      <c r="B66" s="78">
        <v>4011</v>
      </c>
      <c r="C66" s="82"/>
      <c r="D66" s="82"/>
      <c r="E66" s="57">
        <f t="shared" ref="E66:E73" si="5">F66+G66+H66+I66</f>
        <v>0</v>
      </c>
      <c r="F66" s="83"/>
      <c r="G66" s="72"/>
      <c r="H66" s="72"/>
      <c r="I66" s="72"/>
    </row>
    <row r="67" spans="1:9" x14ac:dyDescent="0.3">
      <c r="A67" s="77" t="s">
        <v>90</v>
      </c>
      <c r="B67" s="81">
        <v>4012</v>
      </c>
      <c r="C67" s="82"/>
      <c r="D67" s="82"/>
      <c r="E67" s="57">
        <f t="shared" si="5"/>
        <v>0</v>
      </c>
      <c r="F67" s="83"/>
      <c r="G67" s="72"/>
      <c r="H67" s="72"/>
      <c r="I67" s="72"/>
    </row>
    <row r="68" spans="1:9" x14ac:dyDescent="0.3">
      <c r="A68" s="77" t="s">
        <v>91</v>
      </c>
      <c r="B68" s="81">
        <v>4013</v>
      </c>
      <c r="C68" s="82">
        <v>251527.89</v>
      </c>
      <c r="D68" s="82"/>
      <c r="E68" s="57">
        <f t="shared" si="5"/>
        <v>6328.8</v>
      </c>
      <c r="F68" s="83">
        <v>1628.8</v>
      </c>
      <c r="G68" s="72">
        <v>1600</v>
      </c>
      <c r="H68" s="72">
        <v>1600</v>
      </c>
      <c r="I68" s="72">
        <v>1500</v>
      </c>
    </row>
    <row r="69" spans="1:9" x14ac:dyDescent="0.3">
      <c r="A69" s="77" t="s">
        <v>92</v>
      </c>
      <c r="B69" s="81">
        <v>4020</v>
      </c>
      <c r="C69" s="82">
        <f>1208099.06</f>
        <v>1208099.06</v>
      </c>
      <c r="D69" s="82"/>
      <c r="E69" s="57">
        <f t="shared" si="5"/>
        <v>0</v>
      </c>
      <c r="F69" s="83"/>
      <c r="G69" s="72"/>
      <c r="H69" s="72"/>
      <c r="I69" s="72"/>
    </row>
    <row r="70" spans="1:9" x14ac:dyDescent="0.3">
      <c r="A70" s="87" t="s">
        <v>93</v>
      </c>
      <c r="B70" s="88">
        <v>4030</v>
      </c>
      <c r="C70" s="57">
        <f>C71+C72+C73+C74</f>
        <v>0</v>
      </c>
      <c r="D70" s="57">
        <f>D71+D72+D73+D74</f>
        <v>0</v>
      </c>
      <c r="E70" s="57">
        <f>F70+G70+H70+I70</f>
        <v>0</v>
      </c>
      <c r="F70" s="57">
        <f>F71+F72+F73+F74</f>
        <v>0</v>
      </c>
      <c r="G70" s="57">
        <f>G71+G72+G73+G74</f>
        <v>0</v>
      </c>
      <c r="H70" s="57">
        <f>H71+H72+H73+H74</f>
        <v>0</v>
      </c>
      <c r="I70" s="57">
        <f>I71+I72+I73+I74</f>
        <v>0</v>
      </c>
    </row>
    <row r="71" spans="1:9" x14ac:dyDescent="0.3">
      <c r="A71" s="77" t="s">
        <v>89</v>
      </c>
      <c r="B71" s="81">
        <v>4031</v>
      </c>
      <c r="C71" s="82"/>
      <c r="D71" s="82"/>
      <c r="E71" s="57">
        <f t="shared" si="5"/>
        <v>0</v>
      </c>
      <c r="F71" s="83"/>
      <c r="G71" s="72"/>
      <c r="H71" s="72"/>
      <c r="I71" s="72"/>
    </row>
    <row r="72" spans="1:9" x14ac:dyDescent="0.3">
      <c r="A72" s="77" t="s">
        <v>90</v>
      </c>
      <c r="B72" s="81">
        <v>4032</v>
      </c>
      <c r="C72" s="82"/>
      <c r="D72" s="82"/>
      <c r="E72" s="57">
        <f t="shared" si="5"/>
        <v>0</v>
      </c>
      <c r="F72" s="83"/>
      <c r="G72" s="72"/>
      <c r="H72" s="72"/>
      <c r="I72" s="72"/>
    </row>
    <row r="73" spans="1:9" x14ac:dyDescent="0.3">
      <c r="A73" s="77" t="s">
        <v>91</v>
      </c>
      <c r="B73" s="81">
        <v>4033</v>
      </c>
      <c r="C73" s="82"/>
      <c r="D73" s="82"/>
      <c r="E73" s="57">
        <f t="shared" si="5"/>
        <v>0</v>
      </c>
      <c r="F73" s="83"/>
      <c r="G73" s="72"/>
      <c r="H73" s="72"/>
      <c r="I73" s="72"/>
    </row>
    <row r="74" spans="1:9" x14ac:dyDescent="0.3">
      <c r="A74" s="84" t="s">
        <v>94</v>
      </c>
      <c r="B74" s="81">
        <v>4040</v>
      </c>
      <c r="C74" s="82"/>
      <c r="D74" s="82"/>
      <c r="E74" s="57">
        <f>F74+G74+H74+I74</f>
        <v>0</v>
      </c>
      <c r="F74" s="83"/>
      <c r="G74" s="72"/>
      <c r="H74" s="72"/>
      <c r="I74" s="72"/>
    </row>
    <row r="75" spans="1:9" x14ac:dyDescent="0.3">
      <c r="A75" s="147" t="s">
        <v>95</v>
      </c>
      <c r="B75" s="148"/>
      <c r="C75" s="148"/>
      <c r="D75" s="148"/>
      <c r="E75" s="148"/>
      <c r="F75" s="148"/>
      <c r="G75" s="148"/>
      <c r="H75" s="148"/>
      <c r="I75" s="149"/>
    </row>
    <row r="76" spans="1:9" ht="24.6" customHeight="1" x14ac:dyDescent="0.3">
      <c r="A76" s="3" t="s">
        <v>13</v>
      </c>
      <c r="B76" s="26">
        <v>5010</v>
      </c>
      <c r="C76" s="52">
        <f>C51-C52</f>
        <v>5806085.1200000122</v>
      </c>
      <c r="D76" s="52">
        <f>D51-D52</f>
        <v>0</v>
      </c>
      <c r="E76" s="57">
        <f>F76+G76+H76+I76</f>
        <v>1306213.7401000038</v>
      </c>
      <c r="F76" s="52">
        <f>F51-F52</f>
        <v>1119136.1000000015</v>
      </c>
      <c r="G76" s="52">
        <f>G51-G52</f>
        <v>39132.387199999765</v>
      </c>
      <c r="H76" s="52">
        <f>H51-H52</f>
        <v>144615.02300000191</v>
      </c>
      <c r="I76" s="52">
        <f>I51-I52</f>
        <v>3330.2299000006169</v>
      </c>
    </row>
    <row r="77" spans="1:9" x14ac:dyDescent="0.3">
      <c r="A77" s="4" t="s">
        <v>14</v>
      </c>
      <c r="B77" s="8">
        <v>5011</v>
      </c>
      <c r="C77" s="52">
        <f>C76-C78</f>
        <v>5806085.1200000122</v>
      </c>
      <c r="D77" s="52">
        <f>D76-D78</f>
        <v>0</v>
      </c>
      <c r="E77" s="57">
        <f>F77+G77+H77+I77</f>
        <v>1306213.7401000038</v>
      </c>
      <c r="F77" s="52">
        <f>F76-F78</f>
        <v>1119136.1000000015</v>
      </c>
      <c r="G77" s="52">
        <f>G76-G78</f>
        <v>39132.387199999765</v>
      </c>
      <c r="H77" s="52">
        <f>H76-H78</f>
        <v>144615.02300000191</v>
      </c>
      <c r="I77" s="52">
        <f>I76-I78</f>
        <v>3330.2299000006169</v>
      </c>
    </row>
    <row r="78" spans="1:9" x14ac:dyDescent="0.3">
      <c r="A78" s="6" t="s">
        <v>15</v>
      </c>
      <c r="B78" s="8">
        <v>5012</v>
      </c>
      <c r="C78" s="52"/>
      <c r="D78" s="52"/>
      <c r="E78" s="57">
        <f>F78+G78+H78+I78</f>
        <v>0</v>
      </c>
      <c r="F78" s="52"/>
      <c r="G78" s="96"/>
      <c r="H78" s="96"/>
      <c r="I78" s="96"/>
    </row>
    <row r="79" spans="1:9" ht="17.45" customHeight="1" x14ac:dyDescent="0.3">
      <c r="A79" s="140" t="s">
        <v>96</v>
      </c>
      <c r="B79" s="141"/>
      <c r="C79" s="141"/>
      <c r="D79" s="141"/>
      <c r="E79" s="141"/>
      <c r="F79" s="141"/>
      <c r="G79" s="141"/>
      <c r="H79" s="141"/>
      <c r="I79" s="142"/>
    </row>
    <row r="80" spans="1:9" ht="17.45" customHeight="1" x14ac:dyDescent="0.3">
      <c r="A80" s="89" t="s">
        <v>97</v>
      </c>
      <c r="B80" s="26">
        <v>6010</v>
      </c>
      <c r="C80" s="97">
        <f>C81+C82+C83+C84+C85+C86</f>
        <v>9571782.3099999987</v>
      </c>
      <c r="D80" s="97">
        <f>D81+D82+D83+D84+D85+D86</f>
        <v>0</v>
      </c>
      <c r="E80" s="97">
        <f t="shared" ref="E80:E86" si="6">F80+G80+H80+I80</f>
        <v>10924285.135274999</v>
      </c>
      <c r="F80" s="97">
        <f>F81+F82+F83+F84+F85+F86</f>
        <v>2452243.2353499997</v>
      </c>
      <c r="G80" s="97">
        <f>G81+G82+G83+G84+G85+G86</f>
        <v>2720127.1446000002</v>
      </c>
      <c r="H80" s="97">
        <f>H81+H82+H83+H84+H85+H86</f>
        <v>2848408.2552499999</v>
      </c>
      <c r="I80" s="97">
        <f>I81+I82+I83+I84+I85+I86</f>
        <v>2903506.5000749999</v>
      </c>
    </row>
    <row r="81" spans="1:9" x14ac:dyDescent="0.3">
      <c r="A81" s="98" t="s">
        <v>98</v>
      </c>
      <c r="B81" s="78">
        <v>6011</v>
      </c>
      <c r="C81" s="79"/>
      <c r="D81" s="79"/>
      <c r="E81" s="97">
        <f t="shared" si="6"/>
        <v>0</v>
      </c>
      <c r="F81" s="80"/>
      <c r="G81" s="80"/>
      <c r="H81" s="80"/>
      <c r="I81" s="99"/>
    </row>
    <row r="82" spans="1:9" ht="16.899999999999999" customHeight="1" x14ac:dyDescent="0.3">
      <c r="A82" s="100" t="s">
        <v>99</v>
      </c>
      <c r="B82" s="78">
        <v>6012</v>
      </c>
      <c r="C82" s="82">
        <v>353453.51</v>
      </c>
      <c r="D82" s="82"/>
      <c r="E82" s="97">
        <f t="shared" si="6"/>
        <v>396389.56387499999</v>
      </c>
      <c r="F82" s="83">
        <f>F39*0.015</f>
        <v>90171.181949999998</v>
      </c>
      <c r="G82" s="83">
        <f t="shared" ref="G82:I82" si="7">G39*0.015</f>
        <v>98317.848599999998</v>
      </c>
      <c r="H82" s="83">
        <f t="shared" si="7"/>
        <v>102954.51525</v>
      </c>
      <c r="I82" s="116">
        <f t="shared" si="7"/>
        <v>104946.018075</v>
      </c>
    </row>
    <row r="83" spans="1:9" ht="16.899999999999999" customHeight="1" x14ac:dyDescent="0.3">
      <c r="A83" s="100" t="s">
        <v>100</v>
      </c>
      <c r="B83" s="78">
        <v>6013</v>
      </c>
      <c r="C83" s="82"/>
      <c r="D83" s="82"/>
      <c r="E83" s="97">
        <f t="shared" si="6"/>
        <v>786.21</v>
      </c>
      <c r="F83" s="83">
        <v>786.21</v>
      </c>
      <c r="G83" s="72"/>
      <c r="H83" s="101"/>
      <c r="I83" s="72"/>
    </row>
    <row r="84" spans="1:9" ht="16.899999999999999" customHeight="1" x14ac:dyDescent="0.3">
      <c r="A84" s="100" t="s">
        <v>101</v>
      </c>
      <c r="B84" s="78">
        <v>6014</v>
      </c>
      <c r="C84" s="82">
        <v>4230583.63</v>
      </c>
      <c r="D84" s="82"/>
      <c r="E84" s="97">
        <f t="shared" si="6"/>
        <v>4756674.7664999999</v>
      </c>
      <c r="F84" s="83">
        <f>F39*0.18</f>
        <v>1082054.1834</v>
      </c>
      <c r="G84" s="83">
        <f t="shared" ref="G84:I84" si="8">G39*0.18</f>
        <v>1179814.1832000001</v>
      </c>
      <c r="H84" s="83">
        <f t="shared" si="8"/>
        <v>1235454.183</v>
      </c>
      <c r="I84" s="117">
        <f t="shared" si="8"/>
        <v>1259352.2168999999</v>
      </c>
    </row>
    <row r="85" spans="1:9" ht="31.5" x14ac:dyDescent="0.3">
      <c r="A85" s="102" t="s">
        <v>102</v>
      </c>
      <c r="B85" s="78">
        <v>6015</v>
      </c>
      <c r="C85" s="103">
        <v>4987745.17</v>
      </c>
      <c r="D85" s="103"/>
      <c r="E85" s="97">
        <f t="shared" si="6"/>
        <v>5770434.5949000008</v>
      </c>
      <c r="F85" s="61">
        <f>F40</f>
        <v>1279231.6599999999</v>
      </c>
      <c r="G85" s="61">
        <f t="shared" ref="G85:I85" si="9">G40</f>
        <v>1441995.1128</v>
      </c>
      <c r="H85" s="61">
        <f t="shared" si="9"/>
        <v>1509999.557</v>
      </c>
      <c r="I85" s="118">
        <f t="shared" si="9"/>
        <v>1539208.2651</v>
      </c>
    </row>
    <row r="86" spans="1:9" ht="16.5" customHeight="1" x14ac:dyDescent="0.3">
      <c r="A86" s="104" t="s">
        <v>103</v>
      </c>
      <c r="B86" s="78">
        <v>6016</v>
      </c>
      <c r="C86" s="71"/>
      <c r="D86" s="71"/>
      <c r="E86" s="97">
        <f t="shared" si="6"/>
        <v>0</v>
      </c>
      <c r="F86" s="71"/>
      <c r="G86" s="72"/>
      <c r="H86" s="72"/>
      <c r="I86" s="72"/>
    </row>
    <row r="87" spans="1:9" x14ac:dyDescent="0.3">
      <c r="A87" s="137" t="s">
        <v>104</v>
      </c>
      <c r="B87" s="138"/>
      <c r="C87" s="138"/>
      <c r="D87" s="138"/>
      <c r="E87" s="138"/>
      <c r="F87" s="138"/>
      <c r="G87" s="138"/>
      <c r="H87" s="138"/>
      <c r="I87" s="139"/>
    </row>
    <row r="88" spans="1:9" ht="19.149999999999999" customHeight="1" x14ac:dyDescent="0.3">
      <c r="A88" s="90" t="s">
        <v>10</v>
      </c>
      <c r="B88" s="78">
        <v>7010</v>
      </c>
      <c r="C88" s="105">
        <v>165</v>
      </c>
      <c r="D88" s="105"/>
      <c r="E88" s="105"/>
      <c r="F88" s="105">
        <v>166</v>
      </c>
      <c r="G88" s="105">
        <v>167</v>
      </c>
      <c r="H88" s="105">
        <v>170</v>
      </c>
      <c r="I88" s="105">
        <v>170</v>
      </c>
    </row>
    <row r="89" spans="1:9" ht="19.149999999999999" customHeight="1" x14ac:dyDescent="0.3">
      <c r="A89" s="90"/>
      <c r="B89" s="78"/>
      <c r="C89" s="105"/>
      <c r="D89" s="105"/>
      <c r="E89" s="105"/>
      <c r="F89" s="105" t="s">
        <v>105</v>
      </c>
      <c r="G89" s="105" t="s">
        <v>16</v>
      </c>
      <c r="H89" s="105" t="s">
        <v>17</v>
      </c>
      <c r="I89" s="105" t="s">
        <v>18</v>
      </c>
    </row>
    <row r="90" spans="1:9" ht="16.899999999999999" customHeight="1" x14ac:dyDescent="0.3">
      <c r="A90" s="90" t="s">
        <v>106</v>
      </c>
      <c r="B90" s="81">
        <v>7011</v>
      </c>
      <c r="C90" s="106">
        <v>18981000</v>
      </c>
      <c r="D90" s="106"/>
      <c r="E90" s="106"/>
      <c r="F90" s="106">
        <v>18981000</v>
      </c>
      <c r="G90" s="106">
        <v>23147614.699999999</v>
      </c>
      <c r="H90" s="106">
        <v>23647614</v>
      </c>
      <c r="I90" s="107">
        <v>23647614</v>
      </c>
    </row>
    <row r="91" spans="1:9" x14ac:dyDescent="0.3">
      <c r="A91" s="90" t="s">
        <v>107</v>
      </c>
      <c r="B91" s="81">
        <v>7012</v>
      </c>
      <c r="C91" s="106"/>
      <c r="D91" s="106"/>
      <c r="E91" s="106"/>
      <c r="F91" s="108"/>
      <c r="G91" s="9"/>
      <c r="H91" s="9"/>
      <c r="I91" s="9"/>
    </row>
    <row r="92" spans="1:9" ht="16.899999999999999" customHeight="1" x14ac:dyDescent="0.3">
      <c r="A92" s="90" t="s">
        <v>108</v>
      </c>
      <c r="B92" s="81">
        <v>7013</v>
      </c>
      <c r="C92" s="106"/>
      <c r="D92" s="106"/>
      <c r="E92" s="106"/>
      <c r="F92" s="108"/>
      <c r="G92" s="9"/>
      <c r="H92" s="9"/>
      <c r="I92" s="9"/>
    </row>
    <row r="93" spans="1:9" ht="16.899999999999999" customHeight="1" x14ac:dyDescent="0.3">
      <c r="A93" s="90" t="s">
        <v>109</v>
      </c>
      <c r="B93" s="109">
        <v>7016</v>
      </c>
      <c r="C93" s="110"/>
      <c r="D93" s="110"/>
      <c r="E93" s="110"/>
      <c r="F93" s="111">
        <v>102253.83</v>
      </c>
      <c r="G93" s="112"/>
      <c r="H93" s="112"/>
      <c r="I93" s="112"/>
    </row>
    <row r="94" spans="1:9" ht="16.899999999999999" customHeight="1" x14ac:dyDescent="0.3">
      <c r="A94" s="90" t="s">
        <v>110</v>
      </c>
      <c r="B94" s="8">
        <v>7020</v>
      </c>
      <c r="C94" s="27"/>
      <c r="D94" s="27"/>
      <c r="E94" s="27"/>
      <c r="F94" s="27">
        <v>53052.6</v>
      </c>
      <c r="G94" s="113"/>
      <c r="H94" s="113"/>
      <c r="I94" s="113"/>
    </row>
    <row r="95" spans="1:9" ht="16.899999999999999" customHeight="1" x14ac:dyDescent="0.3">
      <c r="A95" s="10"/>
      <c r="B95" s="11"/>
      <c r="C95" s="12"/>
      <c r="D95" s="12"/>
      <c r="E95" s="12"/>
      <c r="F95" s="12"/>
      <c r="G95" s="13"/>
      <c r="H95" s="13"/>
      <c r="I95" s="13"/>
    </row>
    <row r="96" spans="1:9" ht="16.899999999999999" customHeight="1" x14ac:dyDescent="0.3">
      <c r="A96" s="14" t="s">
        <v>33</v>
      </c>
      <c r="B96" s="15"/>
      <c r="C96" s="24"/>
      <c r="D96" s="16"/>
      <c r="E96" s="150" t="s">
        <v>115</v>
      </c>
      <c r="F96" s="150"/>
      <c r="G96" s="17"/>
      <c r="H96" s="114"/>
      <c r="I96" s="114"/>
    </row>
    <row r="97" spans="1:8" ht="16.899999999999999" customHeight="1" x14ac:dyDescent="0.3">
      <c r="A97" s="18"/>
      <c r="B97" s="19"/>
      <c r="C97" s="20" t="s">
        <v>5</v>
      </c>
      <c r="D97" s="144" t="s">
        <v>20</v>
      </c>
      <c r="E97" s="144"/>
      <c r="F97" s="144"/>
    </row>
    <row r="98" spans="1:8" ht="16.899999999999999" customHeight="1" x14ac:dyDescent="0.3">
      <c r="A98" s="18" t="s">
        <v>34</v>
      </c>
      <c r="B98" s="19"/>
      <c r="C98" s="25"/>
      <c r="D98" s="19"/>
      <c r="E98" s="145" t="s">
        <v>116</v>
      </c>
      <c r="F98" s="145"/>
    </row>
    <row r="99" spans="1:8" ht="16.899999999999999" customHeight="1" x14ac:dyDescent="0.3">
      <c r="A99" s="18"/>
      <c r="B99" s="19"/>
      <c r="C99" s="20" t="s">
        <v>5</v>
      </c>
      <c r="D99" s="144" t="s">
        <v>20</v>
      </c>
      <c r="E99" s="144"/>
      <c r="F99" s="144"/>
    </row>
    <row r="100" spans="1:8" ht="16.899999999999999" customHeight="1" x14ac:dyDescent="0.3"/>
    <row r="102" spans="1:8" ht="16.899999999999999" customHeight="1" x14ac:dyDescent="0.3">
      <c r="A102" s="28"/>
      <c r="B102" s="28"/>
      <c r="C102" s="29"/>
      <c r="D102" s="29"/>
      <c r="E102" s="29"/>
      <c r="F102" s="29"/>
      <c r="G102" s="29"/>
      <c r="H102" s="29"/>
    </row>
    <row r="103" spans="1:8" ht="16.899999999999999" customHeight="1" x14ac:dyDescent="0.3">
      <c r="A103" s="28"/>
      <c r="B103" s="28"/>
      <c r="C103" s="29"/>
      <c r="D103" s="29"/>
      <c r="E103" s="29"/>
      <c r="F103" s="29"/>
      <c r="G103" s="29"/>
      <c r="H103" s="29"/>
    </row>
    <row r="104" spans="1:8" ht="16.899999999999999" customHeight="1" x14ac:dyDescent="0.3">
      <c r="A104" s="28"/>
      <c r="B104" s="28"/>
      <c r="C104" s="29"/>
      <c r="D104" s="29"/>
      <c r="E104" s="29"/>
      <c r="F104" s="29"/>
      <c r="G104" s="29"/>
      <c r="H104" s="29"/>
    </row>
    <row r="105" spans="1:8" ht="16.899999999999999" customHeight="1" x14ac:dyDescent="0.3">
      <c r="A105" s="28"/>
      <c r="B105" s="28"/>
      <c r="C105" s="29"/>
      <c r="D105" s="29"/>
      <c r="E105" s="29"/>
      <c r="F105" s="29"/>
      <c r="G105" s="29"/>
      <c r="H105" s="29"/>
    </row>
    <row r="106" spans="1:8" ht="16.899999999999999" customHeight="1" x14ac:dyDescent="0.3">
      <c r="A106" s="28"/>
      <c r="B106" s="28"/>
      <c r="C106" s="29"/>
      <c r="D106" s="29"/>
      <c r="E106" s="29"/>
      <c r="F106" s="29"/>
      <c r="G106" s="29"/>
      <c r="H106" s="29"/>
    </row>
    <row r="107" spans="1:8" x14ac:dyDescent="0.3">
      <c r="A107" s="28"/>
      <c r="B107" s="28"/>
      <c r="C107" s="29"/>
      <c r="D107" s="29"/>
      <c r="E107" s="29"/>
      <c r="F107" s="29"/>
      <c r="G107" s="29"/>
      <c r="H107" s="29"/>
    </row>
    <row r="108" spans="1:8" ht="16.899999999999999" customHeight="1" x14ac:dyDescent="0.3"/>
    <row r="109" spans="1:8" ht="16.899999999999999" customHeight="1" x14ac:dyDescent="0.3"/>
    <row r="110" spans="1:8" ht="16.899999999999999" customHeight="1" x14ac:dyDescent="0.3"/>
    <row r="111" spans="1:8" ht="16.899999999999999" customHeight="1" x14ac:dyDescent="0.3"/>
    <row r="112" spans="1:8" ht="16.899999999999999" customHeight="1" x14ac:dyDescent="0.3"/>
    <row r="113" ht="15" customHeight="1" x14ac:dyDescent="0.3"/>
    <row r="114" ht="23.45" customHeight="1" x14ac:dyDescent="0.3"/>
    <row r="115" ht="17.45" customHeight="1" x14ac:dyDescent="0.3"/>
    <row r="116" ht="16.149999999999999" customHeight="1" x14ac:dyDescent="0.3"/>
    <row r="117" ht="16.899999999999999" customHeight="1" x14ac:dyDescent="0.3"/>
    <row r="118" ht="16.899999999999999" customHeight="1" x14ac:dyDescent="0.3"/>
    <row r="121" ht="18" customHeight="1" x14ac:dyDescent="0.3"/>
    <row r="124" ht="24.6" customHeight="1" x14ac:dyDescent="0.3"/>
    <row r="125" ht="16.899999999999999" customHeight="1" x14ac:dyDescent="0.3"/>
    <row r="126" ht="16.899999999999999" customHeight="1" x14ac:dyDescent="0.3"/>
    <row r="127" ht="16.899999999999999" customHeight="1" x14ac:dyDescent="0.3"/>
    <row r="130" ht="18.600000000000001" customHeight="1" x14ac:dyDescent="0.3"/>
    <row r="131" ht="21.75" customHeight="1" x14ac:dyDescent="0.3"/>
    <row r="133" ht="13.9" customHeight="1" x14ac:dyDescent="0.3"/>
    <row r="134" ht="13.9" customHeight="1" x14ac:dyDescent="0.3"/>
  </sheetData>
  <mergeCells count="28">
    <mergeCell ref="D97:F97"/>
    <mergeCell ref="E98:F98"/>
    <mergeCell ref="D99:F99"/>
    <mergeCell ref="A64:I64"/>
    <mergeCell ref="A75:I75"/>
    <mergeCell ref="A79:I79"/>
    <mergeCell ref="A87:I87"/>
    <mergeCell ref="E96:F96"/>
    <mergeCell ref="E18:E19"/>
    <mergeCell ref="F18:I18"/>
    <mergeCell ref="A21:I21"/>
    <mergeCell ref="A38:I38"/>
    <mergeCell ref="A53:I53"/>
    <mergeCell ref="A22:I22"/>
    <mergeCell ref="A18:A19"/>
    <mergeCell ref="B18:B19"/>
    <mergeCell ref="C18:C19"/>
    <mergeCell ref="D18:D19"/>
    <mergeCell ref="A15:I15"/>
    <mergeCell ref="A16:I16"/>
    <mergeCell ref="A13:I13"/>
    <mergeCell ref="A14:I14"/>
    <mergeCell ref="D2:I2"/>
    <mergeCell ref="D3:I3"/>
    <mergeCell ref="D4:I4"/>
    <mergeCell ref="D5:I5"/>
    <mergeCell ref="D6:I6"/>
    <mergeCell ref="D11:F11"/>
  </mergeCells>
  <pageMargins left="0.82677165354330717" right="0.43307086614173229" top="0.74803149606299213" bottom="0" header="0" footer="0"/>
  <pageSetup paperSize="9" scale="7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Фінансовий 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Geo1</dc:creator>
  <cp:lastModifiedBy>buh3</cp:lastModifiedBy>
  <cp:lastPrinted>2021-04-27T11:50:18Z</cp:lastPrinted>
  <dcterms:created xsi:type="dcterms:W3CDTF">2016-09-17T08:38:05Z</dcterms:created>
  <dcterms:modified xsi:type="dcterms:W3CDTF">2021-04-30T11:10:17Z</dcterms:modified>
</cp:coreProperties>
</file>