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45"/>
  </bookViews>
  <sheets>
    <sheet name="Sheet" sheetId="1" r:id="rId1"/>
  </sheets>
  <definedNames>
    <definedName name="_xlnm._FilterDatabase" localSheetId="0" hidden="1">Sheet!$A$2:$M$154</definedName>
  </definedNames>
  <calcPr calcId="162913"/>
</workbook>
</file>

<file path=xl/calcChain.xml><?xml version="1.0" encoding="utf-8"?>
<calcChain xmlns="http://schemas.openxmlformats.org/spreadsheetml/2006/main">
  <c r="G154" i="1" l="1"/>
  <c r="A154" i="1"/>
  <c r="A153" i="1"/>
  <c r="A152" i="1"/>
  <c r="G151" i="1"/>
  <c r="A151" i="1"/>
  <c r="A150" i="1"/>
  <c r="A149" i="1"/>
  <c r="A148" i="1"/>
  <c r="A147" i="1"/>
  <c r="A146" i="1"/>
  <c r="A145" i="1"/>
  <c r="G144" i="1"/>
  <c r="A144" i="1"/>
  <c r="A143" i="1"/>
  <c r="A142" i="1"/>
  <c r="G141" i="1"/>
  <c r="A141" i="1"/>
  <c r="A140" i="1"/>
  <c r="A139" i="1"/>
  <c r="A138" i="1"/>
  <c r="A137" i="1"/>
  <c r="G136" i="1"/>
  <c r="A136" i="1"/>
  <c r="G135" i="1"/>
  <c r="A135" i="1"/>
  <c r="A134" i="1"/>
  <c r="A133" i="1"/>
  <c r="A132" i="1"/>
  <c r="G131" i="1"/>
  <c r="A131" i="1"/>
  <c r="G130" i="1"/>
  <c r="A130" i="1"/>
  <c r="G129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G104" i="1"/>
  <c r="A104" i="1"/>
  <c r="A103" i="1"/>
  <c r="G102" i="1"/>
  <c r="A102" i="1"/>
  <c r="G101" i="1"/>
  <c r="A101" i="1"/>
  <c r="A100" i="1"/>
  <c r="A99" i="1"/>
  <c r="G98" i="1"/>
  <c r="A98" i="1"/>
  <c r="A97" i="1"/>
  <c r="A96" i="1"/>
  <c r="G95" i="1"/>
  <c r="A95" i="1"/>
  <c r="A94" i="1"/>
  <c r="A93" i="1"/>
  <c r="A92" i="1"/>
  <c r="A91" i="1"/>
  <c r="A90" i="1"/>
  <c r="A89" i="1"/>
  <c r="A88" i="1"/>
  <c r="A87" i="1"/>
  <c r="A86" i="1"/>
  <c r="G85" i="1"/>
  <c r="A85" i="1"/>
  <c r="A84" i="1"/>
  <c r="G83" i="1"/>
  <c r="A83" i="1"/>
  <c r="A82" i="1"/>
  <c r="G81" i="1"/>
  <c r="A81" i="1"/>
  <c r="G80" i="1"/>
  <c r="A80" i="1"/>
  <c r="A79" i="1"/>
  <c r="G78" i="1"/>
  <c r="A78" i="1"/>
  <c r="A77" i="1"/>
  <c r="A76" i="1"/>
  <c r="A75" i="1"/>
  <c r="A74" i="1"/>
  <c r="G73" i="1"/>
  <c r="A73" i="1"/>
  <c r="A72" i="1"/>
  <c r="A71" i="1"/>
  <c r="A70" i="1"/>
  <c r="A69" i="1"/>
  <c r="A68" i="1"/>
  <c r="G67" i="1"/>
  <c r="A67" i="1"/>
  <c r="G66" i="1"/>
  <c r="A66" i="1"/>
  <c r="A65" i="1"/>
  <c r="A64" i="1"/>
  <c r="A63" i="1"/>
  <c r="G62" i="1"/>
  <c r="A62" i="1"/>
  <c r="A61" i="1"/>
  <c r="G60" i="1"/>
  <c r="A60" i="1"/>
  <c r="A59" i="1"/>
  <c r="A58" i="1"/>
  <c r="A57" i="1"/>
  <c r="G56" i="1"/>
  <c r="A56" i="1"/>
  <c r="A55" i="1"/>
  <c r="A54" i="1"/>
  <c r="A53" i="1"/>
  <c r="G52" i="1"/>
  <c r="A52" i="1"/>
  <c r="G51" i="1"/>
  <c r="A51" i="1"/>
  <c r="A50" i="1"/>
  <c r="A49" i="1"/>
  <c r="A48" i="1"/>
  <c r="G47" i="1"/>
  <c r="A47" i="1"/>
  <c r="G46" i="1"/>
  <c r="A46" i="1"/>
  <c r="A45" i="1"/>
  <c r="A44" i="1"/>
  <c r="A43" i="1"/>
  <c r="A42" i="1"/>
  <c r="A41" i="1"/>
  <c r="A40" i="1"/>
  <c r="A39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A31" i="1"/>
  <c r="A30" i="1"/>
  <c r="A29" i="1"/>
  <c r="A28" i="1"/>
  <c r="A27" i="1"/>
  <c r="G26" i="1"/>
  <c r="A26" i="1"/>
  <c r="A25" i="1"/>
  <c r="G24" i="1"/>
  <c r="A24" i="1"/>
  <c r="G23" i="1"/>
  <c r="A23" i="1"/>
  <c r="A22" i="1"/>
  <c r="G21" i="1"/>
  <c r="A21" i="1"/>
  <c r="A20" i="1"/>
  <c r="G19" i="1"/>
  <c r="A19" i="1"/>
  <c r="G18" i="1"/>
  <c r="A18" i="1"/>
  <c r="A17" i="1"/>
  <c r="G16" i="1"/>
  <c r="A16" i="1"/>
  <c r="G15" i="1"/>
  <c r="A15" i="1"/>
  <c r="G14" i="1"/>
  <c r="A14" i="1"/>
  <c r="G13" i="1"/>
  <c r="A13" i="1"/>
  <c r="A12" i="1"/>
  <c r="A11" i="1"/>
  <c r="A10" i="1"/>
  <c r="A9" i="1"/>
  <c r="A8" i="1"/>
  <c r="A7" i="1"/>
  <c r="A6" i="1"/>
  <c r="G5" i="1"/>
  <c r="A5" i="1"/>
  <c r="G4" i="1"/>
  <c r="A4" i="1"/>
  <c r="A3" i="1"/>
</calcChain>
</file>

<file path=xl/sharedStrings.xml><?xml version="1.0" encoding="utf-8"?>
<sst xmlns="http://schemas.openxmlformats.org/spreadsheetml/2006/main" count="1074" uniqueCount="555">
  <si>
    <t xml:space="preserve">
	30230000-0-Комп’ютерне обладнання. Персональні комп’ютери. Багатофункціональний пристрій. </t>
  </si>
  <si>
    <t xml:space="preserve"> 31510000-4 - Електричні лампи розжарення.  31220000-4 - Елементи електричних схем.</t>
  </si>
  <si>
    <t xml:space="preserve"> 31510000-4 - Електричні лампи розжарення. Лампа світлодіодна.</t>
  </si>
  <si>
    <t xml:space="preserve"> 32351000-8 - Приладдя до аудіо- та відеообладнання </t>
  </si>
  <si>
    <t xml:space="preserve"> 33120000-7 - Системи реєстрації медичної інформації та дослідне обладнання.  33121500-9 - Електрокардіографи.</t>
  </si>
  <si>
    <t xml:space="preserve"> 39530000-6 - Килимові покриття, килимки та килими.</t>
  </si>
  <si>
    <t xml:space="preserve"> 44160000-9 - Магістралі, трубопроводи, труби, обсадні труби, тюбінги та супутні вироби </t>
  </si>
  <si>
    <t xml:space="preserve"> 44160000-9 - Магістралі, трубопроводи, труби, обсадні труби, тюбінги та супутні вироби. (шланг, арматура).</t>
  </si>
  <si>
    <t xml:space="preserve"> 45111300-1 - Демонтажні роботи. Демонтаж засобів системи охоронної сигналізації та системи відеонагляду.</t>
  </si>
  <si>
    <t xml:space="preserve"> 50410000-2 - Послуги з ремонту і технічного обслуговування вимірювальних, випробувальних і контрольних приладів. Послуги з технічного обслуговування, поточного ремонту, перезарядці вогнегасників.</t>
  </si>
  <si>
    <t xml:space="preserve"> 65000000-3: Комунальні послуги</t>
  </si>
  <si>
    <t xml:space="preserve"> 71247000-1 - Нагляд за будівельними роботами. Здійснення авторського нагляду під час виконання робіт за адресою: м. Дніпро, житловий масив Червоний Камінь, 10».</t>
  </si>
  <si>
    <t xml:space="preserve"> 71520000-9 - Послуги з нагляду за виконанням будівельних робіт. Технічний нагляд об’єкту: "Поточний ремонт каналізації підвалу стояків та пожежних гідрантів КНП "ДЦПМСД №5" ДМР.</t>
  </si>
  <si>
    <t xml:space="preserve"> 72410000-7 - Послуги провайдерів. Телекомунікаційні послуги з доступу до мережі Інтернет.</t>
  </si>
  <si>
    <t xml:space="preserve"> 80510000-2 - Послуги з професійної підготовки спеціалістів. Навчання посадових осіб і спеціалістів Правил ТЕ теплових установок і мереж
та Правил підготовки теплових господарств до опалювального періоду.</t>
  </si>
  <si>
    <t xml:space="preserve"> 80510000-2 - Послуги з професійної підготовки спеціалістів. Навчання посадових осіб і спеціалістів з Правил безпечної експлуатації електроустановок споживачів.
</t>
  </si>
  <si>
    <t xml:space="preserve"> 80510000-2 - Послуги з професійної підготовки спеціалістів. Навчання робітників з Правил безпечної експлуатації електроустановок споживачів та Правил технічної експлуатацій' електроустановок споживачів.</t>
  </si>
  <si>
    <t>01985110</t>
  </si>
  <si>
    <t>01995663</t>
  </si>
  <si>
    <t>02010681</t>
  </si>
  <si>
    <t>03341305</t>
  </si>
  <si>
    <t>03363192</t>
  </si>
  <si>
    <t>03413000-8 Паливна деревина</t>
  </si>
  <si>
    <t>03413000-8 Паливна деревина. Дрова для опалення.</t>
  </si>
  <si>
    <t>04725941</t>
  </si>
  <si>
    <t>06-0/11825 П</t>
  </si>
  <si>
    <t>09111100-1 Вугілля</t>
  </si>
  <si>
    <t xml:space="preserve">09111100-1 – Вугілля </t>
  </si>
  <si>
    <t>09111100-1 – Вугілля.</t>
  </si>
  <si>
    <t>09310000-5 «Електрична енергія»</t>
  </si>
  <si>
    <t>09310000-5 Електрична енергія</t>
  </si>
  <si>
    <t>09320000-8 Пара, гаряча вода та пов’язана продукція</t>
  </si>
  <si>
    <t>09320000-8 Пара, гаряча вода та пов’язана продукція. Теплова енергія.</t>
  </si>
  <si>
    <t>13</t>
  </si>
  <si>
    <t>13755875</t>
  </si>
  <si>
    <t>14</t>
  </si>
  <si>
    <t>14359979</t>
  </si>
  <si>
    <t>15</t>
  </si>
  <si>
    <t>15510000-6 Молоко та вершки</t>
  </si>
  <si>
    <t>15510000-6 Молоко та вершки. Молоко стерилізоване для дитячого харчування «Малятко».</t>
  </si>
  <si>
    <t xml:space="preserve">15880000-0 -  «Спеціальні продукти харчування, збагачені поживними речовинами» (Лікувальна суміш МD мил ФКУ-3) </t>
  </si>
  <si>
    <t xml:space="preserve">15880000-0 - Спеціальні продукти харчування, збагачені поживними речовинами. Суміш суха молочна  (від 0-6 міс.)
Суміш суха молочна  ( від 6 міс. до 12 міс.) </t>
  </si>
  <si>
    <t xml:space="preserve">15880000-0 - Спеціальні продукти харчування, збагачені поживними речовинами. Суміш суха молочна  (від 0-6 міс.).
Суміш суха молочна  ( від 6 міс. до 12 міс.).
</t>
  </si>
  <si>
    <t>15880000-0 Спеціальні продукти харчування, збагачені поживними речовинами</t>
  </si>
  <si>
    <t>16</t>
  </si>
  <si>
    <t>1759701761</t>
  </si>
  <si>
    <t>18000000-9 - Одяг, взуття, сумки та аксесуари. Спецодяг, спецвзуття та інше.</t>
  </si>
  <si>
    <t>18000000-9 Одяг, взуття, сумки та аксесуари</t>
  </si>
  <si>
    <t xml:space="preserve">18930000-7 - Мішки та пакети </t>
  </si>
  <si>
    <t>18930000-7 Мішки та пакети</t>
  </si>
  <si>
    <t>19147295</t>
  </si>
  <si>
    <t>1944404332</t>
  </si>
  <si>
    <t>2015:50410000-2 «Послуги з ремонту і технічного обслуговування вимірювальних, випробувальних і контрольних приладів»</t>
  </si>
  <si>
    <t>2020/03/090</t>
  </si>
  <si>
    <t>2024200298</t>
  </si>
  <si>
    <t>21/м</t>
  </si>
  <si>
    <t>21869802</t>
  </si>
  <si>
    <t>21936609</t>
  </si>
  <si>
    <t>22200000-2 - Газети, періодичні спеціалізовані та інші періодичні видання і журнали. Журнал  «Головний бухгалтер медичного закладу».
Журнал  «Журнал головної медичної сестри».  Посібник «Технології деконтамінації поверхонь в закладах охорони здоров`я».</t>
  </si>
  <si>
    <t>22200000-2 - Газети, періодичні спеціалізовані та інші періодичні видання і журнали. Журнал «Держзакупівлі» з січня 2021.
Журнал «Довідник спеціаліста з охорони праці» 12 міс. з січня 2021. Газета «Головбух: Праця та зарплата» 12 міс. з січня 2021.
Е-журнал «Головбух: Медицина» (спецвипуск до журналу Головбух) 12 міс. з січня 2021.  Журнал «Управління закладом охорони здоров’я» 12 міс. з січня 2021. Е-журнал «Кадровик-01 (спецвипуск до журналу Кадровик-01) 12 міс. з січня 2021.
Журнал «Кадровик-01» 12 міс. з січня 2021.</t>
  </si>
  <si>
    <t>22200000-2 Газети, періодичні спеціалізовані та інші періодичні видання і журнали</t>
  </si>
  <si>
    <t>22450000-9 Друкована продукція з елементами захисту</t>
  </si>
  <si>
    <t xml:space="preserve">22450000-9 — Друкована продукція з елементами захисту. Ручка кулькова. Папір для рецептів ( блоки для запису без обкладинки/кубарики). </t>
  </si>
  <si>
    <t>22993200-9 Термочутливі папір або картон</t>
  </si>
  <si>
    <t xml:space="preserve">22993200-9 – Термочутливі папір або картон. Стрічка діаграмна для реєстрації параметрів в реєструючих приладах з тепловим записом. </t>
  </si>
  <si>
    <t>22993200-9 – Термочутливі папір або картон. Термопапір для ЕКГ (для електро-кардіографа Cardio M).</t>
  </si>
  <si>
    <t>2308617325</t>
  </si>
  <si>
    <t>2357915788</t>
  </si>
  <si>
    <t>2386200531</t>
  </si>
  <si>
    <t>24455000-8 Дезинфекційні засоби</t>
  </si>
  <si>
    <t>24455000-8 Дезінфекційні засоби. Неостерил безбарвний; Неостеріл блакитний. (для боротьбі із COVID-19)</t>
  </si>
  <si>
    <t>24455000-8- Дезинфекційні засоби. Засіб для антисептичної обробки рук, шкірних покривів Люмакс-Профі максі або еквівалент з дозатором.
Засіб для хірургічної та гігієнічної антисептики рук; швидкої дезінфекції поверхонь, інструментів, кувезів; рукавичок; ін’єкційних полів Еміталь-Протект максі або еквівалент з розпилювачем.
Засіб для дезінфекції поверхонь, санітарно-технічного устаткування; знезаражування виробів медичного призначення одноразового використання, медичних відходів Люмакс-Хлор лайт або еквівалент.
Засіб дезінфікуючий для гігієнічного миття та антисептичної обробки шкірних покривів, поверхонь Маносепт або еквівалент з дозатором.
Хлорний таблетований засіб Саніліт або еквівалент.</t>
  </si>
  <si>
    <t>24738845</t>
  </si>
  <si>
    <t>25/8/н</t>
  </si>
  <si>
    <t>25021641</t>
  </si>
  <si>
    <t>2568115607</t>
  </si>
  <si>
    <t>2586310885</t>
  </si>
  <si>
    <t>2682311900</t>
  </si>
  <si>
    <t>2752713235</t>
  </si>
  <si>
    <t>2774607763</t>
  </si>
  <si>
    <t>2872108896</t>
  </si>
  <si>
    <t>2904404956</t>
  </si>
  <si>
    <t>2924610224</t>
  </si>
  <si>
    <t>2953524895</t>
  </si>
  <si>
    <t>2974300628</t>
  </si>
  <si>
    <t>30190000-7 - Офісне устаткування та приладдя різне.</t>
  </si>
  <si>
    <t>30190000-7 Офісне устаткування та приладдя різне</t>
  </si>
  <si>
    <t>30190000-7-Офісне устаткування та приладдя різне . Папір офісний формат А-4.</t>
  </si>
  <si>
    <t xml:space="preserve">30190000-7-Офісне устаткування та приладдя різне .Папір офісний формат А4. </t>
  </si>
  <si>
    <t xml:space="preserve">30230000-0 - Комп’ютерне обладнання. Багатофункціональній пристрій. Персональні комп’ютери. </t>
  </si>
  <si>
    <t>30230000-0 Комп’ютерне обладнання</t>
  </si>
  <si>
    <t>30619226</t>
  </si>
  <si>
    <t>3062705535</t>
  </si>
  <si>
    <t>30982775</t>
  </si>
  <si>
    <t>3115711930</t>
  </si>
  <si>
    <t>3130905355</t>
  </si>
  <si>
    <t>31348357</t>
  </si>
  <si>
    <t>31400000-0 Акумулятори, гальванічні елементи та гальванічні батареї</t>
  </si>
  <si>
    <t>31400000-0 Акумулятори, гальванічні елементи та гальванічні батареї. Акумулятор 12в/7Ач.</t>
  </si>
  <si>
    <t>31510000-4 Електричні лампи розжарення</t>
  </si>
  <si>
    <t>31816235</t>
  </si>
  <si>
    <t>3187707384</t>
  </si>
  <si>
    <t>3192912955</t>
  </si>
  <si>
    <t>32174630</t>
  </si>
  <si>
    <t>32241041</t>
  </si>
  <si>
    <t>32350310</t>
  </si>
  <si>
    <t>32351000-8 Приладдя до аудіо- та відеообладнання</t>
  </si>
  <si>
    <t xml:space="preserve">32421000-0 - Мережеві кабелі </t>
  </si>
  <si>
    <t>32421000-0 Мережеві кабелі</t>
  </si>
  <si>
    <t>32440000-9 Телеметричне та термінальне обладнання</t>
  </si>
  <si>
    <t>32440000-9 Телеметричне та термінальне обладнання. Антивірусний кіоск.</t>
  </si>
  <si>
    <t>32447987</t>
  </si>
  <si>
    <t>324902426531</t>
  </si>
  <si>
    <t>32490244</t>
  </si>
  <si>
    <t>32653295</t>
  </si>
  <si>
    <t>32688148</t>
  </si>
  <si>
    <t>3287320861</t>
  </si>
  <si>
    <t xml:space="preserve">33120000-7 - Системи реєстрації медичної інформації  та дослідне обладнання» (33123200-0 Електрокардіограф) </t>
  </si>
  <si>
    <t>33120000-7 - Системи реєстрації медичної інформації та дослідне обладнання. 33121500-9 - Електрокардіографи.</t>
  </si>
  <si>
    <t>33120000-7 Системи реєстрації медичної інформації та дослідне обладнання</t>
  </si>
  <si>
    <t>33124131-2 Індикаторні смужки</t>
  </si>
  <si>
    <t xml:space="preserve">33124131-2 Індикаторні смужки. Тест-система для визначення тропоніну I, КК-МВ, міоглобіну CITO TEST® Cardio Combo. Тест-система для визначення для визначення HBsAg гепатиту В. Тест-система для визначення антитіл до гепатиту С. SECRET® - тест-смужка для визначення вагітності. Тест-смужки для загального аналізу сечі UrineRS. </t>
  </si>
  <si>
    <t>33140000-3  Медичні матеріали, рукавички оглядові М.  (для боротьби с COVID 19)</t>
  </si>
  <si>
    <t>33140000-3  Медичні матеріали. Серветка спиртова  (100 шт/уп). Серветки марлеві медичні, 5х5см  №2.</t>
  </si>
  <si>
    <t>33140000-3 Медичні матеріали</t>
  </si>
  <si>
    <t>33140000-3 Медичні матеріали. Ємність для зберігання термометрів
Ємність для очищення і дезінфекції інструментів і медичних виробів 3 л
Ємність для очищення і дезінфекції інструментів і медичних виробів 5 л
Ємність для очищення і дезінфекції інструментів і медичних виробів 10 л
Контейнер для відпрацьованих голок
Контейнер для збору медичних відходів 10л.
Настінний ліктьовий дозатор закритого типу для дозованої подачі антисептиків</t>
  </si>
  <si>
    <t>33140000-3 Медичні матеріали. Бахіли одноразові; Шапочка одноразова; Рукавички нітрилові нестерильні неприпудрені; Маска медична захисна одноразового використання нестерильна. (для боротьби з COVID-19)</t>
  </si>
  <si>
    <t xml:space="preserve">33140000-3 Медичні матеріали. Рукавички оглядові не стерильні нітрилові, розмір М. </t>
  </si>
  <si>
    <t>33140000-3 Медичні матеріали. Рукавички оглядові нітрилові нестерильні (для запобігання виникненню та поширенню
короновірусної хвороби СОУШ-19)</t>
  </si>
  <si>
    <t>33140000-3 Медичні матеріали. Халат ізоляційний захисний нестерильний, стійкий до рідини. Шапочка одноразова. Рукавички латексні
неопудрені p. L. Щиток захисний.</t>
  </si>
  <si>
    <t>33140000-3 Медичні матеріали. Шпатель ЛОР. Ємкість для сечі, 60 мл. Ємкість для сечі, 90 мл. Ємкість для мокроти.</t>
  </si>
  <si>
    <t xml:space="preserve">33180000-5 - Апаратура для підтримування фізіологічних функцій організму (слухові апарати) </t>
  </si>
  <si>
    <t>33180000-5 Апаратура для підтримування фізіологічних функцій організму</t>
  </si>
  <si>
    <t>33180000-5 Апаратура для підтримування фізіологічних функцій організму. Апарат слуховий для компенсації слабих і середніх втрат слуху.</t>
  </si>
  <si>
    <t>33180000-5 Апаратура для підтримування фізіологічних функцій організму» Слухові апарати.</t>
  </si>
  <si>
    <t>33182100-0 Дефібрилятори</t>
  </si>
  <si>
    <t xml:space="preserve">33190000-8 - Медичне обладнання та вироби медичного призначення різні. Апарат для вимірювання кров’яного тиску (з функцією голосового супроводу). Пульсоксиметр для виміру насичення гемоглобіну киснем і частоти пульсу через палець. </t>
  </si>
  <si>
    <t>33190000-8 - Медичне обладнання та вироби медичного призначення різні. Пробірки вакуумні для взяття венозної крові з активатором згортання.</t>
  </si>
  <si>
    <t>33190000-8 - Медичне обладнання та вироби медичного призначення різні. Рециркулятори бактерицидні ОRВВ 30*1 (для запобігання виникненню та поширенню
короновірусної хвороби СОVID-19)</t>
  </si>
  <si>
    <t xml:space="preserve">33190000-8 - Медичне обладнання та вироби медичного призначення різні. Ростомір дитячий (настільний)., Апарат для вимірювання кров’яного тиску., Спалювач голок та деструктор шприців., Бактерицидний рециркулятор ORBB 15х2.
</t>
  </si>
  <si>
    <t>33190000-8 - Медичне обладнання та вироби медичного призначення різні. Система забору капілярної крові для гематологічних досліджень.</t>
  </si>
  <si>
    <t>33190000-8 Медичне обладнання та вироби медичного призначення різні</t>
  </si>
  <si>
    <t xml:space="preserve">33192000-2 - Меблі медичного призначення. Стіл пеленальний. Стіл для внутрішньовенних ін’єкцій. Кушетка процедурна.
</t>
  </si>
  <si>
    <t>33192000-2 Меблі медичного призначення</t>
  </si>
  <si>
    <t>33192000-2 Меблі медичного призначення. Стіл для приладів. Стіл лабораторний (однотумбовий). Шафа для реактивів. Шафа медична. Столик маніпуляційний мод. СМ-1 (пересувний, 1 стільниця, 2 полиці). Ширма двохсекційна Ш-2.</t>
  </si>
  <si>
    <t>33542497</t>
  </si>
  <si>
    <t>33600000-6 Фармацевтична продукція</t>
  </si>
  <si>
    <t>33600000-6 – «Фармацевтична продукція», АРАНЕСП, МІРЦЕРА.</t>
  </si>
  <si>
    <t>33600000-6 – «Фармацевтична продукція», Туберкулін/ Tuberculin.</t>
  </si>
  <si>
    <t>33600000-6 – «Фармацевтична продукція». АРАНЕСП / Darbepoetin alfa.</t>
  </si>
  <si>
    <t xml:space="preserve">33600000-6 – «Фармацевтична продукція». Вакцина для профілактики вірусного гепатиту В, рекомбінантна . </t>
  </si>
  <si>
    <t xml:space="preserve">33600000-6 – «Фармацевтична продукція». МЕТОКЛОПРАМІД/metoclopramide (10 амп. в упак.).ЕУФІЛІН/ theophylline 2% (10 амп. в упак.).
ЛІДОКАЇН/ lidocainе 2% (10 амп. в упак.). АЦЕТИЛСАЛІЦИЛОВА КИСЛОТА/ acetylsalicylic acid 0,5 % (10 таб.). ДРОТАВЕРИН/ drotaverine (5 амп. в упак.). АРИТМІЛ/Amiodaronе розчин д / ін. 50 мг / мл по 3 мл №5 (5 амп. в упак.). ГЕПАРИН/ heparin розчин для ін'єкцій 5 мл №5. 
ГЛЮКОЗА/glucose  розчин 400 мг/мл 20 мл ампули №10 (40% 10 амп. в упак.). ГЛЮКОЗА /Glucosi solutio 5% розчин 200 мл. ФУРОСЕМІД/furоsemide, 1% розчин 2 мл ампули №10 (10 амп. в упак.). САЛЬБУТАМОЛ /Salbutamol, аерозоль 200 доз 10 мл. ХЛОРГЕКСИДИН/ chlorhexidine, 0,05% розчин 100 мл. АМІАКУ РОЗЧИН /SOLUTIO AMMONII CAUSTICI. КЛОПИДОГРЕЛЬ /CLOPIDOGRELUM. Каптоприл/ Captopril. ТРАНЕКСАМОВА КИСЛОТА/TRANEXAMIC ACID.
</t>
  </si>
  <si>
    <t xml:space="preserve">33600000-6 – «Фармацевтична продукція». Спліт-вакцина для профілактики грипу інактивована рідка / Influenza, inactivated, split virus or surface antigen.
</t>
  </si>
  <si>
    <t xml:space="preserve">33600000-6 – Фармацевтична продукція. АРАНЕСП / Darbepoetin alfa. МІРЦЕРА / Methoxy polyethylene glycol-epoetin beta. </t>
  </si>
  <si>
    <t>33600000-6 –«Фармацевтична продукція». Адреналін / Epinephrine, Дексаметазон / Dexamethasone, Каптоприл/ Captopril, Преднізолон (МНН Prednisolone), Нітрогліцерин / Nitroglycerin, Парацетамол / Paracetamol, Анаприлін (Anaprilin), Магнію сульфат, (МНН Magnesium sulfate), Натрію хлорид, (МНН Sodium chloride), Натрію хлорид, (МНН Sodium chloride), ЭТАМЗИЛАТ (ETAMSYLATE).</t>
  </si>
  <si>
    <t>33642724</t>
  </si>
  <si>
    <t xml:space="preserve">33696500-0  -  Лабораторні реактиви. Глікогемоглобін Набір контролей
 Глікогемоглобін Набір реагентів
Розчин для очистки, фасування: 50мл
</t>
  </si>
  <si>
    <t xml:space="preserve">33696500-0  -  Лабораторні реактиви. Ділюент, 20 л. Лізуючий реагент, 1 л. Очищуючий розчин, 1 л. Гіпохлоритний Очищуючий Реагент, 1 л. Калібратор глюкози 10 ммоль/л-5мл . Буфер фосфатний для аналізаторів Ексан,5фл/уп. Мембрана глюкозооксидазна MG-1 для аналізатора глюкози , 5 шт/уп. Розчин ізотонічний фасування: 20л. Розчин лізуючий, фасування 500 мл. Очищуючий реагент, 20 л
Набір промивного розчину, 12 х 17 мл. Ферментний очищуючий розчин, 100 мл. Тест-смужки для загального аналізу сечі для аналізаторів  DiruiH – 100 (100 шт/уп). Трубка силіконова до аналізатора глюкози. Наконечник 5-10 мкл, 1000 шт. Наконечник 50-200 мкл, 1000 шт
Наконечник 100-1000 мкл, 500 шт. Мікропробірка типу  Eppendorf ПП 1,5 мл.,  з  пробкою та градуюванням.
</t>
  </si>
  <si>
    <t>33696500-0  -  Лабораторні реактиви. Контроль гематологічний Diacon 3 норма, DN35002-SET для Abacus 3 CT - система закритого типу</t>
  </si>
  <si>
    <t>33696500-0 Лабораторні реактиви</t>
  </si>
  <si>
    <t>33700000-7 Засоби особистої гігієни</t>
  </si>
  <si>
    <t>33718143</t>
  </si>
  <si>
    <t>3385311126</t>
  </si>
  <si>
    <t>3416112436</t>
  </si>
  <si>
    <t>3427811659</t>
  </si>
  <si>
    <t>3453506899</t>
  </si>
  <si>
    <t xml:space="preserve">34990000 -3 Регулювальне, запобіжне, сигнальне та освітлювальне обладнання. Мнемосхема приміщень, 
Ложемент до мнемосхеми,
Поручні до ложементу,
Знак доступності «Інформація» , 
Таблички з назвою кабінетів з шрифтом Брайля,
Кнопка виклику зі шрифтом Брайля,
Вивіска фасадна з режимом роботи закладу зі шрифтом Брайля, 
Контрастне коло, 
</t>
  </si>
  <si>
    <t>34990000-3 Регулювальне, запобіжне, сигнальне та освітлювальне обладнання</t>
  </si>
  <si>
    <t>35110000-8 - Протипожежне, рятувальне та захисне обладнання.  Протигаз ГП 7</t>
  </si>
  <si>
    <t>35110000-8 - Протипожежне, рятувальне та захисне обладнання. Респіратор РУ-60-М з двома хімічними фільтрами.</t>
  </si>
  <si>
    <t>35110000-8 Протипожежне, рятувальне та захисне обладнання</t>
  </si>
  <si>
    <t>35114197</t>
  </si>
  <si>
    <t>35139756</t>
  </si>
  <si>
    <t>3550502015</t>
  </si>
  <si>
    <t>3619505132</t>
  </si>
  <si>
    <t>36940620</t>
  </si>
  <si>
    <t>37414200-5 - Термоконтейнери. (Термобокс).</t>
  </si>
  <si>
    <t>37414200-5 Термоконтейнери</t>
  </si>
  <si>
    <t>37414200-5 — Термоконтейнери. Термоконтейнер для транспортування та зберігання термолабільних виробів, об’єм 25 л.</t>
  </si>
  <si>
    <t>37539687</t>
  </si>
  <si>
    <t>37797799</t>
  </si>
  <si>
    <t>38360040</t>
  </si>
  <si>
    <t>38430000-8 Детектори та аналізатори</t>
  </si>
  <si>
    <t>38430000-8 Детектори та аналізатори. Аналізатор сечі.</t>
  </si>
  <si>
    <t>38677809</t>
  </si>
  <si>
    <t xml:space="preserve">39130000-2 - Офісні меблі. Стілець офісний ISO black. Комп'ютерне крісло для персоналу. Тумба 500х400х750. Тумба  500х550х750. 
Тумба  400х400х750. 
</t>
  </si>
  <si>
    <t>39130000-2 Офісні меблі</t>
  </si>
  <si>
    <t xml:space="preserve">39151000-5 - Меблі різні. Cтіл лікаря /медсестри. Тумба до столу лікаря/медсестри. Комп’ютерне крісло для персоналу. Шафа для одягу персоналу. Шафа –картотека. Тумба.  Банкетка зі спинкою тримісна. Дитячий столик зі стільчиками.
</t>
  </si>
  <si>
    <t>39151000-5 Меблі різні</t>
  </si>
  <si>
    <t xml:space="preserve">39174000-2 - Вивіски. 
Табличка на двері з назвою
Табличка на двері з номером
Кишеня А4 (горизонтальна)
Вивіска - каталог
Вивіска - розклад
Інформаційна табличка «Графік роботи»
Табличка - піктограма (інфографіка)
Вивіска фасадна з назвою закладу
</t>
  </si>
  <si>
    <t>39174000-2 Вивіски</t>
  </si>
  <si>
    <t>39197392</t>
  </si>
  <si>
    <t>39204954</t>
  </si>
  <si>
    <t>39273420</t>
  </si>
  <si>
    <t>39343817</t>
  </si>
  <si>
    <t>39417349</t>
  </si>
  <si>
    <t>39530000-6 Килимові покриття, килимки та килими</t>
  </si>
  <si>
    <t>39625877</t>
  </si>
  <si>
    <t>39711100-0  - Холодильники та морозильні  камери. Холодильна  шафа.</t>
  </si>
  <si>
    <t xml:space="preserve">39711100-0 - Холодильники та морозильні камери. Окремо стоячий холодильник з морозильною камерою згідно технічних характеристик. </t>
  </si>
  <si>
    <t>39711100-0 Холодильники та морозильні камери</t>
  </si>
  <si>
    <t xml:space="preserve">39830000-9 - Продукція для чищення. Пакети для сміття 35л. Пакети для сміття 120л. Мило господарське 72% 200 гр. Мило рідке з дозатором-насосом. Рукавички господарські покриті флоком. Порошок для ручного прання. Універсальний чистячий порошок. </t>
  </si>
  <si>
    <t>39830000-9 Продукція для чищення</t>
  </si>
  <si>
    <t>40109168</t>
  </si>
  <si>
    <t>41416585</t>
  </si>
  <si>
    <t>41436140</t>
  </si>
  <si>
    <t>41630954</t>
  </si>
  <si>
    <t>41805764</t>
  </si>
  <si>
    <t>42/20</t>
  </si>
  <si>
    <t>42082379</t>
  </si>
  <si>
    <t>42223453</t>
  </si>
  <si>
    <t>42353652</t>
  </si>
  <si>
    <t>42583717</t>
  </si>
  <si>
    <t>43504395</t>
  </si>
  <si>
    <t xml:space="preserve">44114200-4 - Бетонні вироби </t>
  </si>
  <si>
    <t>44114200-4 Бетонні вироби</t>
  </si>
  <si>
    <t>44160000-9 Магістралі, трубопроводи, труби, обсадні труби, тюбінги та супутні вироби</t>
  </si>
  <si>
    <t xml:space="preserve">44320000-9 - Кабелі та супутня продукція </t>
  </si>
  <si>
    <t>44320000-9 Кабелі та супутня продукція</t>
  </si>
  <si>
    <t>44420000-0 Будівельні товари</t>
  </si>
  <si>
    <t>44510000-8 - Знаряддя. Бур по бетону.</t>
  </si>
  <si>
    <t>44510000-8 Знаряддя</t>
  </si>
  <si>
    <t>45000000-7 Будівельні роботи та поточний ремонт</t>
  </si>
  <si>
    <t>45111300-1 Демонтажні роботи</t>
  </si>
  <si>
    <t>45310000 Електромонтажні роботи. Монтаж і наладка системи охоронної сигналізації.</t>
  </si>
  <si>
    <t>45310000-3 Електромонтажні роботи</t>
  </si>
  <si>
    <t xml:space="preserve">45312100-8 - Встановлення систем пожежної сигналізації. </t>
  </si>
  <si>
    <t>45312100-8 Встановлення систем пожежної сигналізації</t>
  </si>
  <si>
    <t>45421132-8 Встановлення вікон</t>
  </si>
  <si>
    <t xml:space="preserve">45421132-8 Встановлення вікон. ПОСЛУГИ НА ВСТАНОВЛЮВАННЯ ВІКОН МЕТАЛОПЛАСТИКОВИХ. </t>
  </si>
  <si>
    <t>45421145-2 Монтаж ролет</t>
  </si>
  <si>
    <t>45421145-2 Монтаж ролет. Послуги по встановленню захисних ролет.</t>
  </si>
  <si>
    <t>45450000-6 Інші завершальні будівельні роботи</t>
  </si>
  <si>
    <t xml:space="preserve">45450000-6 – Інші завершальні будівельні роботи (поточний ремонт санвузла  КНП «ДЦПМСД №5» ДМР, за адресою м. Дніпро, ж/м. Червоний Камінь, 10. </t>
  </si>
  <si>
    <t>45453000-7 Капітальний ремонт і реставрація</t>
  </si>
  <si>
    <t>45453000-7 — Капітальний ремонт і реставрація. ДСТУ Б.Д.1.1-1:2013 Капітальний ремонт ганку з улаштуванням пандусу будівлі амбулаторії загальної практики - сімейної медицини № 5 КНП "ДЦПМСД № 5" ДМР за адресою: м. Дніпро, вул. Доблесна, буд. 217.</t>
  </si>
  <si>
    <t>50310000-1 Технічне обслуговування і ремонт офісної техніки</t>
  </si>
  <si>
    <t xml:space="preserve">50310000-1 Технічне обслуговування і ремонт офісної техніки </t>
  </si>
  <si>
    <t>50310000-1–Технічне обслуговування і ремонт офісної техніки. Технічне обслуговування та поточний ремонт офісної  техніки, заправка та відновлення  картриджів.</t>
  </si>
  <si>
    <t>50410000-2 Послуги з ремонту і технічного обслуговування вимірювальних, випробувальних і контрольних приладів</t>
  </si>
  <si>
    <t>50411100-0 Послуги з ремонту і технічного обслуговування лічильників води</t>
  </si>
  <si>
    <t>50411100-00 - Послуги з ремонту і технічного обслуговування лічильників води. Комплекс метрологічних дій та технічного обслуговування лічильників води.</t>
  </si>
  <si>
    <t>50413200-5 - Послуги з ремонту і технічного обслуговування протипожежного обладнання. Частковий ремонт систем пожежної сигналізації.</t>
  </si>
  <si>
    <t>50413200-5 Послуги з ремонту і технічного обслуговування протипожежного обладнання</t>
  </si>
  <si>
    <t xml:space="preserve">50421000-2 «Послуги з ремонту і технічного обслуговування медичного обладнання» - (Послуга з поточного сервісного обслуговування аналізаторів гематологічних Abacus 3CT) </t>
  </si>
  <si>
    <t>50421000-2 Послуги з ремонту і технічного обслуговування медичного обладнання</t>
  </si>
  <si>
    <t>50720000-8 Послуги з ремонту і технічного обслуговування систем центрального опалення</t>
  </si>
  <si>
    <t xml:space="preserve">50720000-8 Послуги з ремонту і технічного обслуговування систем центрального опалення.
</t>
  </si>
  <si>
    <t>50730000-1 «Послуги з ремонту і технічного обслуговування охолоджувальних установок» для зберігання медичних імунобіологічних препаратів та лікарських засобів.</t>
  </si>
  <si>
    <t>50730000-1 Послуги з ремонту і технічного обслуговування охолоджувальних установок</t>
  </si>
  <si>
    <t>50750000-7 Послуги з технічного обслуговування ліфтів</t>
  </si>
  <si>
    <t>643/10/201/2020</t>
  </si>
  <si>
    <t>644/17/201-2020</t>
  </si>
  <si>
    <t>65000000-3 Комунальні послуги</t>
  </si>
  <si>
    <t>65110000-7 Розподіл води</t>
  </si>
  <si>
    <t>65110000-7 Розподіл води (водопостачання та водовідведення).</t>
  </si>
  <si>
    <t>71200000-0 «Архітектурні та супутні послуги.  Технічний нагляд поточного
ремонту каналізації підвалу стояків та пожежних гідрантів.</t>
  </si>
  <si>
    <t>71200000-0 «Архітектурні та супутні послуги. Технічний нагляд об’єкту: Капітальний ремонт ганку з улаштуванням пандусу будівлі амбулаторії загальної практики сімейної медицини №5 КНП "ДЦПМСД №5" ДМР за адресою: м.Дніпро, вул. Доблесна, буд.217".</t>
  </si>
  <si>
    <t>71200000-0 «Архітектурні та супутні послуги. Технічний нагляд об’єкту: Капітальний ремонт пандусу за адресою: м.Дніпро, ж/м Червоний Камінь, 10.</t>
  </si>
  <si>
    <t>71200000-0 Архітектурні та супутні послуги</t>
  </si>
  <si>
    <t xml:space="preserve">71200000-0 Архітектурні та супутні послуги. Технічний нагляд об’єкту: "Поточний ремонт санвузла КНП "ДЦПМСД №5" ДМР за адресою: м.Дніпро, ж/м Червоний Камінь,10". </t>
  </si>
  <si>
    <t>71240000-2 - Архітектурні, інженерні та планувальні послуги.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населення, яка розташована за адресою: м. Дніпро, пр. Свободи, 99.</t>
  </si>
  <si>
    <t xml:space="preserve">71240000-2 - Архітектурні, інженерні та планувальні послуги.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населення, яка розташована за адресою:м. Дніпро, вул. Велика Діївська, № 111.
</t>
  </si>
  <si>
    <t xml:space="preserve">71240000-2 - Архітектурні, інженерні та планувальні послуги. Проведення технічної інвентаризації та виготовлення технічного паспорта на об’єкт нерухомого майна, який розташований за адресою: м. Дніпро, вул. Велика Діївська, № 111.
</t>
  </si>
  <si>
    <t>71240000-2 - Архітектурні, інженерні та планувальні послуги. Розробка проектно-кошторисної документації на «Капітальний ремонт ганку з улаштуванням пандусу будівлі амбулаторії загальної практики - сімейної медицини №5 КНП “ДЦПМСД № 5” ДМР.</t>
  </si>
  <si>
    <t>71240000-2 - Архітектурні, інженерні та планувальні послуги. Розробка проектно-кошторисної документації на «Капітальний ремонт з улаштування пандусу амбулаторії № 7 КНП “ДЦПМСД № 5” ДМР.</t>
  </si>
  <si>
    <t>71240000-2 - Архітектурні, інженерні та планувальні послуги. Розробка проектно-кошторисної документації на «Капітальний ремонт опалення будівлі амбулаторії загальної практики -сімейної медицини №5 КНП “ДЦПМСД № 5” ДМР.</t>
  </si>
  <si>
    <t>71240000-2 Архітектурні, інженерні та планувальні послуги</t>
  </si>
  <si>
    <t>71247000-1 - Нагляд за будівельними роботами. Здійснення авторського нагляду під час виконання робіт за адресою: м.Дніпро, вул. Доблесна, буд. 217».</t>
  </si>
  <si>
    <t>71247000-1 Нагляд за будівельними роботами</t>
  </si>
  <si>
    <t>71520000-9 Послуги з нагляду за виконанням будівельних робіт</t>
  </si>
  <si>
    <t>71630000-3 - Послуги з технічного огляду та випробовувань. Проведення повірки медичного обладнання у 2020 р.</t>
  </si>
  <si>
    <t>71630000-3 Послуги з технічного огляду та випробовувань</t>
  </si>
  <si>
    <t>71632000-7 Послуги з технічних випробувань</t>
  </si>
  <si>
    <t>71632000-7-Послуги з технічних випробувань. (заземлення).</t>
  </si>
  <si>
    <t>72260000-5 - Послуги, пов’язані з програмним забезпеченням. Послуги з кастомізації, модернізації (оновлення) програмних компонентів Медичної інформаційної системи «Каштан».</t>
  </si>
  <si>
    <t>72260000-5 Послуги, пов’язані з програмним забезпеченням</t>
  </si>
  <si>
    <t>72410000-7 Послуги провайдерів</t>
  </si>
  <si>
    <t>72720000-3 Послуги у сфері глобальних мереж</t>
  </si>
  <si>
    <t>72720000-3 Послуги у сфері глобальних мереж: Послуги по підключенню до оптоволоконної мережі провайдера.</t>
  </si>
  <si>
    <t>79410000-1 Консультаційні послуги з питань підприємницької діяльності та управління</t>
  </si>
  <si>
    <t>79410000-1 Консультаційні послуги з питань підприємницької діяльності та управління. Проведення діагностики технічного стану побутової техніки.</t>
  </si>
  <si>
    <t xml:space="preserve">79710000-4 «Охоронні послуги» </t>
  </si>
  <si>
    <t>79710000-4 «Охоронні послуги» Послуги з охорони майна на об’єкті за допомогою пульта центрального спостереження за сигналізацією, та обслуговування сигналізації на цьому об’єкті.</t>
  </si>
  <si>
    <t>79710000-4 Охоронні послуги</t>
  </si>
  <si>
    <t>80510000-2  Послуги з професійної підготовки спеціалістів. Навчання посадових осіб і спеціалістів з правил будови і безпечної експлуатації ліфтів.</t>
  </si>
  <si>
    <t>80510000-2 - Послуги з професійної підготовки спеціалістів . Пожежна безпека.</t>
  </si>
  <si>
    <t>80510000-2 - Послуги з професійної підготовки спеціалістів. Навчання посадових осіб і спеціалістів з Правил безпеки систем газопостачання.</t>
  </si>
  <si>
    <t>80510000-2 - Послуги з професійної підготовки спеціалістів. Підвищення кваліфікації робітника з професії ліфтер
з питань охорони праці.</t>
  </si>
  <si>
    <t>80510000-2 Послуги з професійної підготовки спеціалістів</t>
  </si>
  <si>
    <t xml:space="preserve">80510000-2 Послуги з професійної підготовки спеціалістів. Навчання робітників	з Правил безпечної експлуатації електроустановок споживачів, з Правил технічної експлуатації електроустановок споживачів.
</t>
  </si>
  <si>
    <t xml:space="preserve">80560000-7 - Послуги з професійної підготовки у сфері охорони здоров’я та надання першої медичної допомоги. </t>
  </si>
  <si>
    <t>80560000-7 - Послуги з професійної підготовки у сфері охорони здоров’я та надання першої медичної допомоги. Стажування за фахом «Загальна практика-сімейна медицина».</t>
  </si>
  <si>
    <t>80560000-7 Послуги з професійної підготовки у сфері охорони здоров’я та надання першої медичної допомоги</t>
  </si>
  <si>
    <t>85140000-2 Послуги у сфері охорони здоров’я різні</t>
  </si>
  <si>
    <t>90500000-2 «Послуги у сфері поводження зі сміттям та відходами».</t>
  </si>
  <si>
    <t>90500000-2 «Послуги у сфері поводження зі сміттям та відходами». Послуги з поводження з побутовими відходами.</t>
  </si>
  <si>
    <t>90500000-2 Послуги у сфері поводження зі сміттям та відходами</t>
  </si>
  <si>
    <t>90520000-8 Послуги у сфері поводження з радіоактивними, токсичними, медичними та небезпечними відходами</t>
  </si>
  <si>
    <t>90520000-8 Послуги у сфері поводження з радіоактивними, токсичними, медичними та небезпечними відходами.</t>
  </si>
  <si>
    <t>«33140000-3 Медичні матеріали» Шприц 1,0  Шприц 2,0    Шприц 20,0
Система інфузійна для вливання інфузійних розчинів (з металевою голкою)</t>
  </si>
  <si>
    <t xml:space="preserve">«33182100-0»- Дефібрилятори. Дефібрилятор - монітор. </t>
  </si>
  <si>
    <t>«33190000-8 - Медичне обладнання та вироби медичного призначення різні» Пробірка 5,0 мл.</t>
  </si>
  <si>
    <t>«33190000-8 - Медичне обладнання та вироби медичного призначення різні» Пробірка 6,0 мл.</t>
  </si>
  <si>
    <t>«33700000-7 — Засоби особистої гігієни» (Підгузки для дорослих, Підгузник для дітей, Калоприймачі, Сечоприймачі)</t>
  </si>
  <si>
    <t>ЄДРПОУ переможця</t>
  </si>
  <si>
    <t>ІВАНЮТА ЯРОСЛАВ ОЛЕКСАНДРОВИЧ</t>
  </si>
  <si>
    <t>Ідентифікатор закупівлі</t>
  </si>
  <si>
    <t>Акумулятори</t>
  </si>
  <si>
    <t>В-209/20</t>
  </si>
  <si>
    <t>В-224/20</t>
  </si>
  <si>
    <t>Відкриті торги</t>
  </si>
  <si>
    <t>ГОВОРУНОВ МАКСИМ ДМИТРОВИЧ</t>
  </si>
  <si>
    <t>ДБН А.2.2-3:2014 Код ДК 021:2015: 45000000-7 - Будівельні роботи та поточний ремонт (Поточний ремонт каналізації КНП “ДЦПМСД № 5” ДМР).</t>
  </si>
  <si>
    <t>ДБН А.2.2-3:2014 Код ДК 021:2015: 45000000-7 - Будівельні роботи та поточний ремонт (Поточний ремонт каналізації підвалу стояків та пожежних гідрантів КНП “ДЦПМСД № 5” ДМР).</t>
  </si>
  <si>
    <t>ДЗ "ДМА МОЗ України"</t>
  </si>
  <si>
    <t>ДП Дніпропетровський регіональний державний науково-технічний центр стандартизації, метрології та сертифікації</t>
  </si>
  <si>
    <t xml:space="preserve">ДСТУ Б.Д.1.1-1:2013   45453000-7 — Капітальний ремонт і реставрація. Капітальний ремонт пандусу за адресою м. Дніпро, ж/м Червоний Камінь, 10.
</t>
  </si>
  <si>
    <t>Допорогова закупівля</t>
  </si>
  <si>
    <t>Закупівля без використання електронної системи</t>
  </si>
  <si>
    <t>КОМУНАЛЬНЕ ПІДПРИЄМСТВО  "НАВЧАЛЬНО-КУРСОВИЙ КОМБІНАТ" ДНІПРОПЕТРОВСЬКОЇ ОБЛАСНОЇ РАДИ"</t>
  </si>
  <si>
    <t>КОМУНАЛЬНЕ ПІДПРИЄМСТВО "АВТОПІДПРИЄМСТВО САНІТАРНОГО ТРАНСПОРТУ" ДНІПРОВСЬКОЇ МІСЬКОЇ РАДИ</t>
  </si>
  <si>
    <t>КОМУНАЛЬНЕ ПІДПРИЄМСТВО "ДНІПРОВОДОКАНАЛ" ДНІПРОВСЬКОЇ МІСЬКОЇ РАДИ</t>
  </si>
  <si>
    <t>КОМУНАЛЬНЕ ПІДПРИЄМСТВО "ДНІПРОТЕПЛОЕНЕРГО" ДНІПРОПЕТРОВСЬКОЇ ОБЛАСНОЇ РАДИ"</t>
  </si>
  <si>
    <t>КОМУНАЛЬНЕ ПІДПРИЄМСТВО "ЖИЛСЕРВІС-2" ДНІПРОВСЬКОЇ МІСЬКОЇ РАДИ</t>
  </si>
  <si>
    <t>КОМУНАЛЬНЕ ПІДПРИЄМСТВО "ОБЛАСНИЙ ЦЕНТР ГРОМАДСЬКОГО ЗДОРОВ'Я" ДНІПРОПЕТРОВСЬКОЇ ОБЛАСНОЇ РАДИ"</t>
  </si>
  <si>
    <t>КОМУНАЛЬНЕ ПІДПРИЄМСТВО "ТЕПЛОЕНЕРГО" ДНІПРОВСЬКОЇ МІСЬКОЇ РАДИ</t>
  </si>
  <si>
    <t>Класифікатор</t>
  </si>
  <si>
    <t>Комунальні послуги.</t>
  </si>
  <si>
    <t>ЛАЗНЄВИЙ ВОЛОДИМИР ВІКТОРОВИЧ</t>
  </si>
  <si>
    <t>М/143/03/2020</t>
  </si>
  <si>
    <t>М/79/01/2020</t>
  </si>
  <si>
    <t>МУШИНСЬКИЙ ВЛАДИСЛАВ ВІТАЛІЙОВИЧ</t>
  </si>
  <si>
    <t>Н/25/8/</t>
  </si>
  <si>
    <t>Номер договору</t>
  </si>
  <si>
    <t>ОНОПРИЮК СОФІЯ ВОЛОДИМИРІВНА</t>
  </si>
  <si>
    <t>ПРИВАТНЕ ПІДПРИЄМСТВО "ПОЖЦЕНТР"</t>
  </si>
  <si>
    <t>ПРИВАТНЕ ПІДПРИЄМСТВО "ТОГ ТРЕЙД"</t>
  </si>
  <si>
    <t>ПРИВАТНЕ ПІДПРИЄМСТВО ТОРГОВА КОМПАНІЯ "ВІТЧИЗНЯНИЙ ПРОДУКТ"</t>
  </si>
  <si>
    <t>Переговорна процедура</t>
  </si>
  <si>
    <t>Переговорна процедура, скорочена</t>
  </si>
  <si>
    <t>Посилання на редукціон</t>
  </si>
  <si>
    <t xml:space="preserve">Послуги з системного супроводу комп’ютерної програми «M.E.DOC» </t>
  </si>
  <si>
    <t>Послуги з технічного обслуговування ліфтів.</t>
  </si>
  <si>
    <t>Послуги цілодобового протипожежного спостереження та технічного обслуговування автоматичної пожежної сигналізації.</t>
  </si>
  <si>
    <t xml:space="preserve">Підмостки пересувні. </t>
  </si>
  <si>
    <t>РУСНАК ІРИНА ВОЛОДИМИРІВНА</t>
  </si>
  <si>
    <t>СОКОЛОВСЬКИЙ ОЛЕКСАНДР ВІКТОРОВИЧ</t>
  </si>
  <si>
    <t>Спрощена закупівля</t>
  </si>
  <si>
    <t>Статус</t>
  </si>
  <si>
    <t>Сума укладеного договору</t>
  </si>
  <si>
    <t>ТОВ "АВЕРС КАНЦЕЛЯРІЯ"</t>
  </si>
  <si>
    <t>ТОВ "БАДМ-Б"</t>
  </si>
  <si>
    <t>ТОВ "БаДМ"</t>
  </si>
  <si>
    <t>ТОВ "ВИРОБНИЧО-КОМЕРЦІЙНА ФІРМА "ТЕПЛОЕНЕРГОСЕРВІС"</t>
  </si>
  <si>
    <t>ТОВ "ЗДОРОВЕ МАЙБУТНЄ"</t>
  </si>
  <si>
    <t>ТОВ "ЛЕДУМ"</t>
  </si>
  <si>
    <t>ТОВ "МЕБЛІКОМ"</t>
  </si>
  <si>
    <t>ТОВ "МЦФЕР - Україна"</t>
  </si>
  <si>
    <t>ТОВ "СПІЛЬНЕ УКРАЇНСЬКО-КАНАДСЬКЕ ПІДПРИЄМСТВО "АКАН""</t>
  </si>
  <si>
    <t>ТОВ "УКРСТРОЙДНІПРО"</t>
  </si>
  <si>
    <t>ТОВ 'Укрмедіатренд'</t>
  </si>
  <si>
    <t>ТОВ АЛЬФАСЕРВIС ПЛЮС</t>
  </si>
  <si>
    <t>ТОВ БИО-ТЕХНОЛОГИИ</t>
  </si>
  <si>
    <t>ТОВ ВЕТО</t>
  </si>
  <si>
    <t>ТОВ Роман и К</t>
  </si>
  <si>
    <t>ТОВ Сенсорні системи України</t>
  </si>
  <si>
    <t>ТОВ Спарта 2015</t>
  </si>
  <si>
    <t>ТОВ ТОРГОВИЙ ДІМ «ПРОМТРЕЙД»</t>
  </si>
  <si>
    <t>ТОВ Укрчерметавтоматика</t>
  </si>
  <si>
    <t>ТОВ ЮР-ТВІН</t>
  </si>
  <si>
    <t>ТОВАРИСТВО З ОБМЕЖЕНОЮ ВІДПОВІДАЛЬНІСТЮ " ТОРГОВЕЛЬНО-БУДІВЕЛЬНИЙ ДІМ " ОЛДІ"</t>
  </si>
  <si>
    <t>ТОВАРИСТВО З ОБМЕЖЕНОЮ ВІДПОВІДАЛЬНІСТЮ "БАДМ"</t>
  </si>
  <si>
    <t>ТОВАРИСТВО З ОБМЕЖЕНОЮ ВІДПОВІДАЛЬНІСТЮ "БАДМ-Б"</t>
  </si>
  <si>
    <t>ТОВАРИСТВО З ОБМЕЖЕНОЮ ВІДПОВІДАЛЬНІСТЮ "ВІОН"</t>
  </si>
  <si>
    <t>ТОВАРИСТВО З ОБМЕЖЕНОЮ ВІДПОВІДАЛЬНІСТЮ "ВЕТО"</t>
  </si>
  <si>
    <t>ТОВАРИСТВО З ОБМЕЖЕНОЮ ВІДПОВІДАЛЬНІСТЮ "ВИРОБНИЧО-КОМЕРЦІЙНА ФІРМА "МЕДИНА"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</si>
  <si>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</si>
  <si>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"ЕКОЛОГІЧНІ ПЕРЕРОБНІ ТЕХНОЛОГІЇ"</t>
  </si>
  <si>
    <t>ТОВАРИСТВО З ОБМЕЖЕНОЮ ВІДПОВІДАЛЬНІСТЮ "ЕКОЛОГІЯ-Д"</t>
  </si>
  <si>
    <t>ТОВАРИСТВО З ОБМЕЖЕНОЮ ВІДПОВІДАЛЬНІСТЮ "ЕПІЦЕНТР К"</t>
  </si>
  <si>
    <t xml:space="preserve">ТОВАРИСТВО З ОБМЕЖЕНОЮ ВІДПОВІДАЛЬНІСТЮ "ЕПІЦЕНТР К" </t>
  </si>
  <si>
    <t>ТОВАРИСТВО З ОБМЕЖЕНОЮ ВІДПОВІДАЛЬНІСТЮ "ЛАДА"</t>
  </si>
  <si>
    <t>ТОВАРИСТВО З ОБМЕЖЕНОЮ ВІДПОВІДАЛЬНІСТЮ "ЛЕДУМ"</t>
  </si>
  <si>
    <t>ТОВАРИСТВО З ОБМЕЖЕНОЮ ВІДПОВІДАЛЬНІСТЮ "ОМЕГА ТЕРМ"</t>
  </si>
  <si>
    <t>ТОВАРИСТВО З ОБМЕЖЕНОЮ ВІДПОВІДАЛЬНІСТЮ "ПОЖТЕХНОЛОГІЯ"</t>
  </si>
  <si>
    <t>ТОВАРИСТВО З ОБМЕЖЕНОЮ ВІДПОВІДАЛЬНІСТЮ "ПРЕМ'ЄРА Л ТА Л"</t>
  </si>
  <si>
    <t>ТОВАРИСТВО З ОБМЕЖЕНОЮ ВІДПОВІДАЛЬНІСТЮ "ПРЕСС АЛЬЯНС"</t>
  </si>
  <si>
    <t>ТОВАРИСТВО З ОБМЕЖЕНОЮ ВІДПОВІДАЛЬНІСТЮ "СІЕТ ХОЛДІНГ"</t>
  </si>
  <si>
    <t>ТОВАРИСТВО З ОБМЕЖЕНОЮ ВІДПОВІДАЛЬНІСТЮ "ТП ТЕХПРОМ"</t>
  </si>
  <si>
    <t>ТОВАРИСТВО З ОБМЕЖЕНОЮ ВІДПОВІДАЛЬНІСТЮ "УКРСТРОЙДНІПРО"</t>
  </si>
  <si>
    <t>ТОВАРИСТВО З ОБМЕЖЕНОЮ ВІДПОВІДАЛЬНІСТЮ "УКРЧЕРМЕТАВТОМАТИКА"</t>
  </si>
  <si>
    <t>ТОВАРИСТВО З ОБМЕЖЕНОЮ ВІДПОВІДАЛЬНІСТЮ "ФОРМАТ"</t>
  </si>
  <si>
    <t>ТОВАРИСТВО З ОБМЕЖЕНОЮ ВІДПОВІДАЛЬНІСТЮ "ЮГХОЛОДТОРГ"</t>
  </si>
  <si>
    <t>ТОВАРИСТВО З ОБМЕЖЕНОЮ ВІДПОВІДАЛЬНІСТЮ ВИРОБНИЧА ФІРМА "СЕРВІС"</t>
  </si>
  <si>
    <t>Теплова енергія.</t>
  </si>
  <si>
    <t>Тип процедури</t>
  </si>
  <si>
    <t>Товариство з обмеженою відповідальністю ВИРОБНИЧА ФІРМА «СЕРВІС»</t>
  </si>
  <si>
    <t>УПРАВЛІННЯ ПОЛІЦІЇ ОХОРОНИ В ДНІПРОПЕТРОВСЬКІЙ ОБЛАСТІ</t>
  </si>
  <si>
    <t>Узагальнена назва закупівлі</t>
  </si>
  <si>
    <t>ФІЗИЧНА ОСОБА-ПІДПРИЄМЕЦЬ СУШИНА МАРИНА СЕРГІЇВНА</t>
  </si>
  <si>
    <t>ФОП  Жушман Яна Всеволодівна</t>
  </si>
  <si>
    <t>ФОП "БОРОДІН ВАДИМ ІГОРОВИЧ
"</t>
  </si>
  <si>
    <t>ФОП "КОВИЛОВА ІРИНА МИКОЛАЇВНА"</t>
  </si>
  <si>
    <t>ФОП "Ольховик Михайло Васильович"</t>
  </si>
  <si>
    <t>ФОП БОНДАРЕНКО ОЛЕКСАНДР ВАЛЕРІЙОВИЧ</t>
  </si>
  <si>
    <t>ФОП Гребенюк  Тетяна Іванівна</t>
  </si>
  <si>
    <t>ФОП Курачевський П.О.</t>
  </si>
  <si>
    <t>ФОП Кутенкова О.О.</t>
  </si>
  <si>
    <t>ФОП ЛУПИКОВ ВЛАДИСЛАВ СЕРГІЙОВИЧ</t>
  </si>
  <si>
    <t>ФОП Мошура І.Г.</t>
  </si>
  <si>
    <t>ФОП ПИВОВАР СТАНІСЛАВ ЮРІЙОВИЧ</t>
  </si>
  <si>
    <t>ФОП Рибка Лариса Олександрівна</t>
  </si>
  <si>
    <t>ФОП Стахов Кирило Євгенович</t>
  </si>
  <si>
    <t>ФОП ТАЛАНОВА ГАННА ВАЛЕНТИНІВНА</t>
  </si>
  <si>
    <t>ФОП Хлебас Павло Вікторович</t>
  </si>
  <si>
    <t>ФОП Чернова Елона  Олександрівна</t>
  </si>
  <si>
    <t>Фактичний переможець</t>
  </si>
  <si>
    <t>ЦЕПА ІРИНА ВАЛЕРІЇВНА</t>
  </si>
  <si>
    <t>ЧЕРНИШОВ ДМИТРО ВОЛОДИМИРОВИЧ</t>
  </si>
  <si>
    <t>ЧЕРНИШОВА ГАЛИНА ІВАНІВНА</t>
  </si>
  <si>
    <t>ЧУБУКОВ ОЛЕКСАНДР ВІКТОРОВИЧ</t>
  </si>
  <si>
    <t>завершено</t>
  </si>
  <si>
    <t>послуги спеціалізованого санітарного транспорту</t>
  </si>
  <si>
    <t>№ 01-14/02</t>
  </si>
  <si>
    <t>№ 050875</t>
  </si>
  <si>
    <t>№ 06/02-1</t>
  </si>
  <si>
    <t>№ 066022/2020</t>
  </si>
  <si>
    <t>№ 1</t>
  </si>
  <si>
    <t>№ 10</t>
  </si>
  <si>
    <t>№ 11</t>
  </si>
  <si>
    <t>№ 113</t>
  </si>
  <si>
    <t>№ 117</t>
  </si>
  <si>
    <t>№ 11786</t>
  </si>
  <si>
    <t>№ 1182</t>
  </si>
  <si>
    <t>№ 12</t>
  </si>
  <si>
    <t>№ 125</t>
  </si>
  <si>
    <t>№ 155/20НВ-Б</t>
  </si>
  <si>
    <t>№ 17</t>
  </si>
  <si>
    <t>№ 18</t>
  </si>
  <si>
    <t>№ 19</t>
  </si>
  <si>
    <t xml:space="preserve">№ 2 </t>
  </si>
  <si>
    <t>№ 20</t>
  </si>
  <si>
    <t>№ 20/1882</t>
  </si>
  <si>
    <t>№ 20/1883</t>
  </si>
  <si>
    <t>№ 20/1890</t>
  </si>
  <si>
    <t>№ 20/514807</t>
  </si>
  <si>
    <t>№ 22</t>
  </si>
  <si>
    <t>№ 23</t>
  </si>
  <si>
    <t>№ 24</t>
  </si>
  <si>
    <t>№ 25</t>
  </si>
  <si>
    <t>№ 26</t>
  </si>
  <si>
    <t>№ 27</t>
  </si>
  <si>
    <t>№ 28</t>
  </si>
  <si>
    <t>№ 29</t>
  </si>
  <si>
    <t>№ 3</t>
  </si>
  <si>
    <t>№ 3/09</t>
  </si>
  <si>
    <t>№ 30</t>
  </si>
  <si>
    <t>№ 31</t>
  </si>
  <si>
    <t>№ 31/06-20</t>
  </si>
  <si>
    <t>№ 32</t>
  </si>
  <si>
    <t>№ 33</t>
  </si>
  <si>
    <t>№ 34</t>
  </si>
  <si>
    <t>№ 34/20</t>
  </si>
  <si>
    <t>№ 35</t>
  </si>
  <si>
    <t>№ 36</t>
  </si>
  <si>
    <t>№ 364</t>
  </si>
  <si>
    <t>№ 365</t>
  </si>
  <si>
    <t>№ 367</t>
  </si>
  <si>
    <t>№ 368</t>
  </si>
  <si>
    <t>№ 369</t>
  </si>
  <si>
    <t>№ 37</t>
  </si>
  <si>
    <t>№ 38</t>
  </si>
  <si>
    <t>№ 3822</t>
  </si>
  <si>
    <t>№ 3880</t>
  </si>
  <si>
    <t>№ 39</t>
  </si>
  <si>
    <t>№ 4</t>
  </si>
  <si>
    <t>№ 40ДП/20</t>
  </si>
  <si>
    <t>№ 41</t>
  </si>
  <si>
    <t>№ 42</t>
  </si>
  <si>
    <t>№ 43</t>
  </si>
  <si>
    <t>№ 434</t>
  </si>
  <si>
    <t>№ 439</t>
  </si>
  <si>
    <t>№ 44</t>
  </si>
  <si>
    <t>№ 45</t>
  </si>
  <si>
    <t>№ 46</t>
  </si>
  <si>
    <t>№ 47</t>
  </si>
  <si>
    <t>№ 479</t>
  </si>
  <si>
    <t>№ 48 ДП/20</t>
  </si>
  <si>
    <t>№ 480</t>
  </si>
  <si>
    <t>№ 49ДП/20</t>
  </si>
  <si>
    <t>№ 5</t>
  </si>
  <si>
    <t>№ 50ДП/20</t>
  </si>
  <si>
    <t>№ 51ДП/20</t>
  </si>
  <si>
    <t>№ 52</t>
  </si>
  <si>
    <t>№ 53</t>
  </si>
  <si>
    <t>№ 54</t>
  </si>
  <si>
    <t>№ 55</t>
  </si>
  <si>
    <t>№ 56</t>
  </si>
  <si>
    <t>№ 57</t>
  </si>
  <si>
    <t>№ 58</t>
  </si>
  <si>
    <t>№ 59</t>
  </si>
  <si>
    <t>№ 6</t>
  </si>
  <si>
    <t>№ 60</t>
  </si>
  <si>
    <t>№ 61</t>
  </si>
  <si>
    <t>№ 62</t>
  </si>
  <si>
    <t>№ 63</t>
  </si>
  <si>
    <t>№ 64</t>
  </si>
  <si>
    <t>№ 64/11-20</t>
  </si>
  <si>
    <t>№ 642/17/201/2020</t>
  </si>
  <si>
    <t>№ 65</t>
  </si>
  <si>
    <t>№ 65/11-20</t>
  </si>
  <si>
    <t>№ 66</t>
  </si>
  <si>
    <t>№ 66/12-20</t>
  </si>
  <si>
    <t>№ 67</t>
  </si>
  <si>
    <t>№ 68</t>
  </si>
  <si>
    <t>№ 68/12-20</t>
  </si>
  <si>
    <t>№ 69</t>
  </si>
  <si>
    <t>№ 69/20</t>
  </si>
  <si>
    <t>№ 7</t>
  </si>
  <si>
    <t>№ 70</t>
  </si>
  <si>
    <t>№ 71</t>
  </si>
  <si>
    <t>№ 72</t>
  </si>
  <si>
    <t>№ 73</t>
  </si>
  <si>
    <t>№ 74</t>
  </si>
  <si>
    <t>№ 75</t>
  </si>
  <si>
    <t>№ 76</t>
  </si>
  <si>
    <t>№ 77</t>
  </si>
  <si>
    <t>№ 78</t>
  </si>
  <si>
    <t>№ 79</t>
  </si>
  <si>
    <t>№ 8</t>
  </si>
  <si>
    <t>№ 80</t>
  </si>
  <si>
    <t>№ 81</t>
  </si>
  <si>
    <t>№ 82</t>
  </si>
  <si>
    <t>№ 83</t>
  </si>
  <si>
    <t>№ 84</t>
  </si>
  <si>
    <t>№ 870</t>
  </si>
  <si>
    <t>№ 9</t>
  </si>
  <si>
    <t>№ MEIS 2153</t>
  </si>
  <si>
    <t>№ В-131/20</t>
  </si>
  <si>
    <t>№ В-133/20</t>
  </si>
  <si>
    <t>№ ДН-19ТО/ПЦН</t>
  </si>
  <si>
    <t>№ ДПР478</t>
  </si>
  <si>
    <t>№ ДПР481</t>
  </si>
  <si>
    <t>№ М/79/06/2020</t>
  </si>
  <si>
    <t>№ М/79/11/2020</t>
  </si>
  <si>
    <t>№ ПА-00006505</t>
  </si>
  <si>
    <t>№ СП 076212</t>
  </si>
  <si>
    <t>№ в-137/20</t>
  </si>
  <si>
    <t>№02-05-20</t>
  </si>
  <si>
    <t>№066022</t>
  </si>
  <si>
    <t>№133</t>
  </si>
  <si>
    <t>№21</t>
  </si>
  <si>
    <t>№В-129/20</t>
  </si>
  <si>
    <t>№В130/20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</si>
</sst>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14884311" TargetMode="External"/><Relationship Id="rId21" Type="http://schemas.openxmlformats.org/officeDocument/2006/relationships/hyperlink" Target="https://my.zakupki.prom.ua/remote/dispatcher/state_purchase_view/19143746" TargetMode="External"/><Relationship Id="rId42" Type="http://schemas.openxmlformats.org/officeDocument/2006/relationships/hyperlink" Target="https://my.zakupki.prom.ua/remote/dispatcher/state_purchase_view/22375761" TargetMode="External"/><Relationship Id="rId63" Type="http://schemas.openxmlformats.org/officeDocument/2006/relationships/hyperlink" Target="https://auction.openprocurement.org/tenders/9d33418ee0f8471095ca8d8c452d99d1" TargetMode="External"/><Relationship Id="rId84" Type="http://schemas.openxmlformats.org/officeDocument/2006/relationships/hyperlink" Target="https://my.zakupki.prom.ua/remote/dispatcher/state_purchase_view/14930394" TargetMode="External"/><Relationship Id="rId138" Type="http://schemas.openxmlformats.org/officeDocument/2006/relationships/hyperlink" Target="https://my.zakupki.prom.ua/remote/dispatcher/state_purchase_view/14512431" TargetMode="External"/><Relationship Id="rId159" Type="http://schemas.openxmlformats.org/officeDocument/2006/relationships/hyperlink" Target="https://my.zakupki.prom.ua/remote/dispatcher/state_purchase_view/17668734" TargetMode="External"/><Relationship Id="rId170" Type="http://schemas.openxmlformats.org/officeDocument/2006/relationships/hyperlink" Target="https://auction.openprocurement.org/tenders/1e6467c15a9b49fb8331a861db0fdf0f" TargetMode="External"/><Relationship Id="rId191" Type="http://schemas.openxmlformats.org/officeDocument/2006/relationships/hyperlink" Target="https://my.zakupki.prom.ua/remote/dispatcher/state_purchase_view/17608779" TargetMode="External"/><Relationship Id="rId196" Type="http://schemas.openxmlformats.org/officeDocument/2006/relationships/hyperlink" Target="https://my.zakupki.prom.ua/remote/dispatcher/state_purchase_view/18009209" TargetMode="External"/><Relationship Id="rId16" Type="http://schemas.openxmlformats.org/officeDocument/2006/relationships/hyperlink" Target="https://my.zakupki.prom.ua/remote/dispatcher/state_purchase_view/19517419" TargetMode="External"/><Relationship Id="rId107" Type="http://schemas.openxmlformats.org/officeDocument/2006/relationships/hyperlink" Target="https://my.zakupki.prom.ua/remote/dispatcher/state_purchase_view/17119561" TargetMode="External"/><Relationship Id="rId11" Type="http://schemas.openxmlformats.org/officeDocument/2006/relationships/hyperlink" Target="https://my.zakupki.prom.ua/remote/dispatcher/state_purchase_view/18329085" TargetMode="External"/><Relationship Id="rId32" Type="http://schemas.openxmlformats.org/officeDocument/2006/relationships/hyperlink" Target="https://my.zakupki.prom.ua/remote/dispatcher/state_purchase_view/21612676" TargetMode="External"/><Relationship Id="rId37" Type="http://schemas.openxmlformats.org/officeDocument/2006/relationships/hyperlink" Target="https://my.zakupki.prom.ua/remote/dispatcher/state_purchase_view/14895333" TargetMode="External"/><Relationship Id="rId53" Type="http://schemas.openxmlformats.org/officeDocument/2006/relationships/hyperlink" Target="https://my.zakupki.prom.ua/remote/dispatcher/state_purchase_view/19719750" TargetMode="External"/><Relationship Id="rId58" Type="http://schemas.openxmlformats.org/officeDocument/2006/relationships/hyperlink" Target="https://my.zakupki.prom.ua/remote/dispatcher/state_purchase_view/22258401" TargetMode="External"/><Relationship Id="rId74" Type="http://schemas.openxmlformats.org/officeDocument/2006/relationships/hyperlink" Target="https://my.zakupki.prom.ua/remote/dispatcher/state_purchase_view/14710377" TargetMode="External"/><Relationship Id="rId79" Type="http://schemas.openxmlformats.org/officeDocument/2006/relationships/hyperlink" Target="https://auction.openprocurement.org/tenders/dc927a31d716483d95a65fb5280cc37d" TargetMode="External"/><Relationship Id="rId102" Type="http://schemas.openxmlformats.org/officeDocument/2006/relationships/hyperlink" Target="https://my.zakupki.prom.ua/remote/dispatcher/state_purchase_view/19974276" TargetMode="External"/><Relationship Id="rId123" Type="http://schemas.openxmlformats.org/officeDocument/2006/relationships/hyperlink" Target="https://my.zakupki.prom.ua/remote/dispatcher/state_purchase_view/21089798" TargetMode="External"/><Relationship Id="rId128" Type="http://schemas.openxmlformats.org/officeDocument/2006/relationships/hyperlink" Target="https://my.zakupki.prom.ua/remote/dispatcher/state_purchase_view/18787427" TargetMode="External"/><Relationship Id="rId144" Type="http://schemas.openxmlformats.org/officeDocument/2006/relationships/hyperlink" Target="https://my.zakupki.prom.ua/remote/dispatcher/state_purchase_view/15166543" TargetMode="External"/><Relationship Id="rId149" Type="http://schemas.openxmlformats.org/officeDocument/2006/relationships/hyperlink" Target="https://auction.openprocurement.org/tenders/a91f509af2034fcb89153e846d652ee8" TargetMode="External"/><Relationship Id="rId5" Type="http://schemas.openxmlformats.org/officeDocument/2006/relationships/hyperlink" Target="https://my.zakupki.prom.ua/remote/dispatcher/state_purchase_view/17486003" TargetMode="External"/><Relationship Id="rId90" Type="http://schemas.openxmlformats.org/officeDocument/2006/relationships/hyperlink" Target="https://my.zakupki.prom.ua/remote/dispatcher/state_purchase_view/21376655" TargetMode="External"/><Relationship Id="rId95" Type="http://schemas.openxmlformats.org/officeDocument/2006/relationships/hyperlink" Target="https://my.zakupki.prom.ua/remote/dispatcher/state_purchase_view/18955874" TargetMode="External"/><Relationship Id="rId160" Type="http://schemas.openxmlformats.org/officeDocument/2006/relationships/hyperlink" Target="https://my.zakupki.prom.ua/remote/dispatcher/state_purchase_view/18086311" TargetMode="External"/><Relationship Id="rId165" Type="http://schemas.openxmlformats.org/officeDocument/2006/relationships/hyperlink" Target="https://auction.openprocurement.org/tenders/c8dd3287f1c249d482bd4537a6668f88" TargetMode="External"/><Relationship Id="rId181" Type="http://schemas.openxmlformats.org/officeDocument/2006/relationships/hyperlink" Target="https://my.zakupki.prom.ua/remote/dispatcher/state_purchase_view/14803868" TargetMode="External"/><Relationship Id="rId186" Type="http://schemas.openxmlformats.org/officeDocument/2006/relationships/hyperlink" Target="https://my.zakupki.prom.ua/remote/dispatcher/state_purchase_view/22282774" TargetMode="External"/><Relationship Id="rId22" Type="http://schemas.openxmlformats.org/officeDocument/2006/relationships/hyperlink" Target="https://my.zakupki.prom.ua/remote/dispatcher/state_purchase_view/19216106" TargetMode="External"/><Relationship Id="rId27" Type="http://schemas.openxmlformats.org/officeDocument/2006/relationships/hyperlink" Target="https://my.zakupki.prom.ua/remote/dispatcher/state_purchase_view/19457218" TargetMode="External"/><Relationship Id="rId43" Type="http://schemas.openxmlformats.org/officeDocument/2006/relationships/hyperlink" Target="https://auction.openprocurement.org/tenders/60564173335c423e9c827409fb800a1a" TargetMode="External"/><Relationship Id="rId48" Type="http://schemas.openxmlformats.org/officeDocument/2006/relationships/hyperlink" Target="https://my.zakupki.prom.ua/remote/dispatcher/state_purchase_view/15697795" TargetMode="External"/><Relationship Id="rId64" Type="http://schemas.openxmlformats.org/officeDocument/2006/relationships/hyperlink" Target="https://auction.openprocurement.org/tenders/3ef53cd7be8f4811af86519ec8fd4e5e" TargetMode="External"/><Relationship Id="rId69" Type="http://schemas.openxmlformats.org/officeDocument/2006/relationships/hyperlink" Target="https://auction.openprocurement.org/tenders/85f3c8240b3c48bb8cf99f1e282e9e9c" TargetMode="External"/><Relationship Id="rId113" Type="http://schemas.openxmlformats.org/officeDocument/2006/relationships/hyperlink" Target="https://my.zakupki.prom.ua/remote/dispatcher/state_purchase_view/14627427" TargetMode="External"/><Relationship Id="rId118" Type="http://schemas.openxmlformats.org/officeDocument/2006/relationships/hyperlink" Target="https://my.zakupki.prom.ua/remote/dispatcher/state_purchase_view/19910018" TargetMode="External"/><Relationship Id="rId134" Type="http://schemas.openxmlformats.org/officeDocument/2006/relationships/hyperlink" Target="https://auction.openprocurement.org/tenders/ac69af0c48ef4f4aba37d3e09aace535" TargetMode="External"/><Relationship Id="rId139" Type="http://schemas.openxmlformats.org/officeDocument/2006/relationships/hyperlink" Target="https://my.zakupki.prom.ua/remote/dispatcher/state_purchase_view/17173672" TargetMode="External"/><Relationship Id="rId80" Type="http://schemas.openxmlformats.org/officeDocument/2006/relationships/hyperlink" Target="https://my.zakupki.prom.ua/remote/dispatcher/state_purchase_view/18171728" TargetMode="External"/><Relationship Id="rId85" Type="http://schemas.openxmlformats.org/officeDocument/2006/relationships/hyperlink" Target="https://my.zakupki.prom.ua/remote/dispatcher/state_purchase_view/15467067" TargetMode="External"/><Relationship Id="rId150" Type="http://schemas.openxmlformats.org/officeDocument/2006/relationships/hyperlink" Target="https://auction.openprocurement.org/tenders/0053bb80e8bf417cade04c0ecc9a9d16" TargetMode="External"/><Relationship Id="rId155" Type="http://schemas.openxmlformats.org/officeDocument/2006/relationships/hyperlink" Target="https://auction.openprocurement.org/tenders/76d15c3865d646fc803a1246aa838e7e" TargetMode="External"/><Relationship Id="rId171" Type="http://schemas.openxmlformats.org/officeDocument/2006/relationships/hyperlink" Target="https://auction.openprocurement.org/tenders/70aeb79b01284e53acd23cd854b30bc6" TargetMode="External"/><Relationship Id="rId176" Type="http://schemas.openxmlformats.org/officeDocument/2006/relationships/hyperlink" Target="https://my.zakupki.prom.ua/remote/dispatcher/state_purchase_view/17670140" TargetMode="External"/><Relationship Id="rId192" Type="http://schemas.openxmlformats.org/officeDocument/2006/relationships/hyperlink" Target="https://my.zakupki.prom.ua/remote/dispatcher/state_purchase_view/17515657" TargetMode="External"/><Relationship Id="rId197" Type="http://schemas.openxmlformats.org/officeDocument/2006/relationships/hyperlink" Target="https://my.zakupki.prom.ua/remote/dispatcher/state_purchase_view/20914400" TargetMode="External"/><Relationship Id="rId12" Type="http://schemas.openxmlformats.org/officeDocument/2006/relationships/hyperlink" Target="https://my.zakupki.prom.ua/remote/dispatcher/state_purchase_view/14839155" TargetMode="External"/><Relationship Id="rId17" Type="http://schemas.openxmlformats.org/officeDocument/2006/relationships/hyperlink" Target="https://my.zakupki.prom.ua/remote/dispatcher/state_purchase_view/19487530" TargetMode="External"/><Relationship Id="rId33" Type="http://schemas.openxmlformats.org/officeDocument/2006/relationships/hyperlink" Target="https://my.zakupki.prom.ua/remote/dispatcher/state_purchase_view/21438832" TargetMode="External"/><Relationship Id="rId38" Type="http://schemas.openxmlformats.org/officeDocument/2006/relationships/hyperlink" Target="https://auction.openprocurement.org/tenders/fbddab6afc2e49a1beaddf18e407b561" TargetMode="External"/><Relationship Id="rId59" Type="http://schemas.openxmlformats.org/officeDocument/2006/relationships/hyperlink" Target="https://my.zakupki.prom.ua/remote/dispatcher/state_purchase_view/15487188" TargetMode="External"/><Relationship Id="rId103" Type="http://schemas.openxmlformats.org/officeDocument/2006/relationships/hyperlink" Target="https://my.zakupki.prom.ua/remote/dispatcher/state_purchase_view/14613952" TargetMode="External"/><Relationship Id="rId108" Type="http://schemas.openxmlformats.org/officeDocument/2006/relationships/hyperlink" Target="https://my.zakupki.prom.ua/remote/dispatcher/state_purchase_view/17335397" TargetMode="External"/><Relationship Id="rId124" Type="http://schemas.openxmlformats.org/officeDocument/2006/relationships/hyperlink" Target="https://my.zakupki.prom.ua/remote/dispatcher/state_purchase_view/22555188" TargetMode="External"/><Relationship Id="rId129" Type="http://schemas.openxmlformats.org/officeDocument/2006/relationships/hyperlink" Target="https://my.zakupki.prom.ua/remote/dispatcher/state_purchase_view/14766136" TargetMode="External"/><Relationship Id="rId54" Type="http://schemas.openxmlformats.org/officeDocument/2006/relationships/hyperlink" Target="https://my.zakupki.prom.ua/remote/dispatcher/state_purchase_view/16618026" TargetMode="External"/><Relationship Id="rId70" Type="http://schemas.openxmlformats.org/officeDocument/2006/relationships/hyperlink" Target="https://auction.openprocurement.org/tenders/ef826ed7a5b3430b8ae6557d1ece9f0a" TargetMode="External"/><Relationship Id="rId75" Type="http://schemas.openxmlformats.org/officeDocument/2006/relationships/hyperlink" Target="https://auction.openprocurement.org/tenders/7ef4466d4977475689daff667d8805f0" TargetMode="External"/><Relationship Id="rId91" Type="http://schemas.openxmlformats.org/officeDocument/2006/relationships/hyperlink" Target="https://my.zakupki.prom.ua/remote/dispatcher/state_purchase_view/20675771" TargetMode="External"/><Relationship Id="rId96" Type="http://schemas.openxmlformats.org/officeDocument/2006/relationships/hyperlink" Target="https://my.zakupki.prom.ua/remote/dispatcher/state_purchase_view/19168160" TargetMode="External"/><Relationship Id="rId140" Type="http://schemas.openxmlformats.org/officeDocument/2006/relationships/hyperlink" Target="https://my.zakupki.prom.ua/remote/dispatcher/state_purchase_view/20785833" TargetMode="External"/><Relationship Id="rId145" Type="http://schemas.openxmlformats.org/officeDocument/2006/relationships/hyperlink" Target="https://my.zakupki.prom.ua/remote/dispatcher/state_purchase_view/19458684" TargetMode="External"/><Relationship Id="rId161" Type="http://schemas.openxmlformats.org/officeDocument/2006/relationships/hyperlink" Target="https://my.zakupki.prom.ua/remote/dispatcher/state_purchase_view/21353742" TargetMode="External"/><Relationship Id="rId166" Type="http://schemas.openxmlformats.org/officeDocument/2006/relationships/hyperlink" Target="https://auction.openprocurement.org/tenders/c3e26b3c51fc4424becde3fc009a2fb2" TargetMode="External"/><Relationship Id="rId182" Type="http://schemas.openxmlformats.org/officeDocument/2006/relationships/hyperlink" Target="https://my.zakupki.prom.ua/remote/dispatcher/state_purchase_view/22292474" TargetMode="External"/><Relationship Id="rId187" Type="http://schemas.openxmlformats.org/officeDocument/2006/relationships/hyperlink" Target="https://my.zakupki.prom.ua/remote/dispatcher/state_purchase_view/16565699" TargetMode="External"/><Relationship Id="rId1" Type="http://schemas.openxmlformats.org/officeDocument/2006/relationships/hyperlink" Target="https://my.zakupki.prom.ua/remote/dispatcher/state_purchase_view/20100999" TargetMode="External"/><Relationship Id="rId6" Type="http://schemas.openxmlformats.org/officeDocument/2006/relationships/hyperlink" Target="https://my.zakupki.prom.ua/remote/dispatcher/state_purchase_view/17279158" TargetMode="External"/><Relationship Id="rId23" Type="http://schemas.openxmlformats.org/officeDocument/2006/relationships/hyperlink" Target="https://my.zakupki.prom.ua/remote/dispatcher/state_purchase_view/19467660" TargetMode="External"/><Relationship Id="rId28" Type="http://schemas.openxmlformats.org/officeDocument/2006/relationships/hyperlink" Target="https://my.zakupki.prom.ua/remote/dispatcher/state_purchase_view/17614991" TargetMode="External"/><Relationship Id="rId49" Type="http://schemas.openxmlformats.org/officeDocument/2006/relationships/hyperlink" Target="https://my.zakupki.prom.ua/remote/dispatcher/state_purchase_view/21754566" TargetMode="External"/><Relationship Id="rId114" Type="http://schemas.openxmlformats.org/officeDocument/2006/relationships/hyperlink" Target="https://my.zakupki.prom.ua/remote/dispatcher/state_purchase_view/18616742" TargetMode="External"/><Relationship Id="rId119" Type="http://schemas.openxmlformats.org/officeDocument/2006/relationships/hyperlink" Target="https://my.zakupki.prom.ua/remote/dispatcher/state_purchase_view/14662124" TargetMode="External"/><Relationship Id="rId44" Type="http://schemas.openxmlformats.org/officeDocument/2006/relationships/hyperlink" Target="https://auction.openprocurement.org/tenders/56c70f090351406f902ff7d11569b175" TargetMode="External"/><Relationship Id="rId60" Type="http://schemas.openxmlformats.org/officeDocument/2006/relationships/hyperlink" Target="https://my.zakupki.prom.ua/remote/dispatcher/state_purchase_view/19442585" TargetMode="External"/><Relationship Id="rId65" Type="http://schemas.openxmlformats.org/officeDocument/2006/relationships/hyperlink" Target="https://auction.openprocurement.org/tenders/86cd54168ae940e5a29efb5f4f0e8be7" TargetMode="External"/><Relationship Id="rId81" Type="http://schemas.openxmlformats.org/officeDocument/2006/relationships/hyperlink" Target="https://my.zakupki.prom.ua/remote/dispatcher/state_purchase_view/18959337" TargetMode="External"/><Relationship Id="rId86" Type="http://schemas.openxmlformats.org/officeDocument/2006/relationships/hyperlink" Target="https://my.zakupki.prom.ua/remote/dispatcher/state_purchase_view/16056786" TargetMode="External"/><Relationship Id="rId130" Type="http://schemas.openxmlformats.org/officeDocument/2006/relationships/hyperlink" Target="https://my.zakupki.prom.ua/remote/dispatcher/state_purchase_view/21776510" TargetMode="External"/><Relationship Id="rId135" Type="http://schemas.openxmlformats.org/officeDocument/2006/relationships/hyperlink" Target="https://my.zakupki.prom.ua/remote/dispatcher/state_purchase_view/16041795" TargetMode="External"/><Relationship Id="rId151" Type="http://schemas.openxmlformats.org/officeDocument/2006/relationships/hyperlink" Target="https://auction.openprocurement.org/tenders/03045c49f8914c14bf1aff7c08da9663" TargetMode="External"/><Relationship Id="rId156" Type="http://schemas.openxmlformats.org/officeDocument/2006/relationships/hyperlink" Target="https://auction.openprocurement.org/tenders/34eb24ee2e2a49c4920f2d61ca4de574" TargetMode="External"/><Relationship Id="rId177" Type="http://schemas.openxmlformats.org/officeDocument/2006/relationships/hyperlink" Target="https://my.zakupki.prom.ua/remote/dispatcher/state_purchase_view/17603568" TargetMode="External"/><Relationship Id="rId198" Type="http://schemas.openxmlformats.org/officeDocument/2006/relationships/hyperlink" Target="https://my.zakupki.prom.ua/remote/dispatcher/state_purchase_view/15835074" TargetMode="External"/><Relationship Id="rId172" Type="http://schemas.openxmlformats.org/officeDocument/2006/relationships/hyperlink" Target="https://auction.openprocurement.org/tenders/b5b862d1f972490f809129fa6af299ac" TargetMode="External"/><Relationship Id="rId193" Type="http://schemas.openxmlformats.org/officeDocument/2006/relationships/hyperlink" Target="https://my.zakupki.prom.ua/remote/dispatcher/state_purchase_view/17606240" TargetMode="External"/><Relationship Id="rId13" Type="http://schemas.openxmlformats.org/officeDocument/2006/relationships/hyperlink" Target="https://my.zakupki.prom.ua/remote/dispatcher/state_purchase_view/16811356" TargetMode="External"/><Relationship Id="rId18" Type="http://schemas.openxmlformats.org/officeDocument/2006/relationships/hyperlink" Target="https://my.zakupki.prom.ua/remote/dispatcher/state_purchase_view/21440593" TargetMode="External"/><Relationship Id="rId39" Type="http://schemas.openxmlformats.org/officeDocument/2006/relationships/hyperlink" Target="https://auction.openprocurement.org/tenders/c969b3bccd8c48508e77218c32b0615c" TargetMode="External"/><Relationship Id="rId109" Type="http://schemas.openxmlformats.org/officeDocument/2006/relationships/hyperlink" Target="https://my.zakupki.prom.ua/remote/dispatcher/state_purchase_view/19203158" TargetMode="External"/><Relationship Id="rId34" Type="http://schemas.openxmlformats.org/officeDocument/2006/relationships/hyperlink" Target="https://my.zakupki.prom.ua/remote/dispatcher/state_purchase_view/17196261" TargetMode="External"/><Relationship Id="rId50" Type="http://schemas.openxmlformats.org/officeDocument/2006/relationships/hyperlink" Target="https://my.zakupki.prom.ua/remote/dispatcher/state_purchase_view/19725467" TargetMode="External"/><Relationship Id="rId55" Type="http://schemas.openxmlformats.org/officeDocument/2006/relationships/hyperlink" Target="https://my.zakupki.prom.ua/remote/dispatcher/state_purchase_view/19382033" TargetMode="External"/><Relationship Id="rId76" Type="http://schemas.openxmlformats.org/officeDocument/2006/relationships/hyperlink" Target="https://auction.openprocurement.org/tenders/35d1bb999ac042408d85b85f600f39ef" TargetMode="External"/><Relationship Id="rId97" Type="http://schemas.openxmlformats.org/officeDocument/2006/relationships/hyperlink" Target="https://my.zakupki.prom.ua/remote/dispatcher/state_purchase_view/21993360" TargetMode="External"/><Relationship Id="rId104" Type="http://schemas.openxmlformats.org/officeDocument/2006/relationships/hyperlink" Target="https://my.zakupki.prom.ua/remote/dispatcher/state_purchase_view/22580079" TargetMode="External"/><Relationship Id="rId120" Type="http://schemas.openxmlformats.org/officeDocument/2006/relationships/hyperlink" Target="https://my.zakupki.prom.ua/remote/dispatcher/state_purchase_view/14893997" TargetMode="External"/><Relationship Id="rId125" Type="http://schemas.openxmlformats.org/officeDocument/2006/relationships/hyperlink" Target="https://my.zakupki.prom.ua/remote/dispatcher/state_purchase_view/16907913" TargetMode="External"/><Relationship Id="rId141" Type="http://schemas.openxmlformats.org/officeDocument/2006/relationships/hyperlink" Target="https://my.zakupki.prom.ua/remote/dispatcher/state_purchase_view/19971443" TargetMode="External"/><Relationship Id="rId146" Type="http://schemas.openxmlformats.org/officeDocument/2006/relationships/hyperlink" Target="https://auction.openprocurement.org/tenders/dbbed25ec2ac429f8743e3101828293d" TargetMode="External"/><Relationship Id="rId167" Type="http://schemas.openxmlformats.org/officeDocument/2006/relationships/hyperlink" Target="https://auction.openprocurement.org/tenders/b0109c4beea94ed88b1319f27e83c92c" TargetMode="External"/><Relationship Id="rId188" Type="http://schemas.openxmlformats.org/officeDocument/2006/relationships/hyperlink" Target="https://my.zakupki.prom.ua/remote/dispatcher/state_purchase_view/22730562" TargetMode="External"/><Relationship Id="rId7" Type="http://schemas.openxmlformats.org/officeDocument/2006/relationships/hyperlink" Target="https://my.zakupki.prom.ua/remote/dispatcher/state_purchase_view/22290589" TargetMode="External"/><Relationship Id="rId71" Type="http://schemas.openxmlformats.org/officeDocument/2006/relationships/hyperlink" Target="https://auction.openprocurement.org/tenders/f13e727e2b574a4e89792974bb644ed9" TargetMode="External"/><Relationship Id="rId92" Type="http://schemas.openxmlformats.org/officeDocument/2006/relationships/hyperlink" Target="https://my.zakupki.prom.ua/remote/dispatcher/state_purchase_view/19436582" TargetMode="External"/><Relationship Id="rId162" Type="http://schemas.openxmlformats.org/officeDocument/2006/relationships/hyperlink" Target="https://auction.openprocurement.org/tenders/3450341e941848228d14971e603da392" TargetMode="External"/><Relationship Id="rId183" Type="http://schemas.openxmlformats.org/officeDocument/2006/relationships/hyperlink" Target="https://my.zakupki.prom.ua/remote/dispatcher/state_purchase_view/21710985" TargetMode="External"/><Relationship Id="rId2" Type="http://schemas.openxmlformats.org/officeDocument/2006/relationships/hyperlink" Target="https://my.zakupki.prom.ua/remote/dispatcher/state_purchase_view/19452181" TargetMode="External"/><Relationship Id="rId29" Type="http://schemas.openxmlformats.org/officeDocument/2006/relationships/hyperlink" Target="https://my.zakupki.prom.ua/remote/dispatcher/state_purchase_view/14621378" TargetMode="External"/><Relationship Id="rId24" Type="http://schemas.openxmlformats.org/officeDocument/2006/relationships/hyperlink" Target="https://my.zakupki.prom.ua/remote/dispatcher/state_purchase_view/21284132" TargetMode="External"/><Relationship Id="rId40" Type="http://schemas.openxmlformats.org/officeDocument/2006/relationships/hyperlink" Target="https://my.zakupki.prom.ua/remote/dispatcher/state_purchase_view/16016496" TargetMode="External"/><Relationship Id="rId45" Type="http://schemas.openxmlformats.org/officeDocument/2006/relationships/hyperlink" Target="https://auction.openprocurement.org/tenders/0f6d2c1bfff647b08172e5f7df706c5d" TargetMode="External"/><Relationship Id="rId66" Type="http://schemas.openxmlformats.org/officeDocument/2006/relationships/hyperlink" Target="https://auction.openprocurement.org/tenders/c8abf55bd26047069ac3dd3dbfee8d7a" TargetMode="External"/><Relationship Id="rId87" Type="http://schemas.openxmlformats.org/officeDocument/2006/relationships/hyperlink" Target="https://my.zakupki.prom.ua/remote/dispatcher/state_purchase_view/17384784" TargetMode="External"/><Relationship Id="rId110" Type="http://schemas.openxmlformats.org/officeDocument/2006/relationships/hyperlink" Target="https://my.zakupki.prom.ua/remote/dispatcher/state_purchase_view/19461747" TargetMode="External"/><Relationship Id="rId115" Type="http://schemas.openxmlformats.org/officeDocument/2006/relationships/hyperlink" Target="https://my.zakupki.prom.ua/remote/dispatcher/state_purchase_view/14842005" TargetMode="External"/><Relationship Id="rId131" Type="http://schemas.openxmlformats.org/officeDocument/2006/relationships/hyperlink" Target="https://auction.openprocurement.org/tenders/a042af6808d9438181e93f85e1836f0c" TargetMode="External"/><Relationship Id="rId136" Type="http://schemas.openxmlformats.org/officeDocument/2006/relationships/hyperlink" Target="https://my.zakupki.prom.ua/remote/dispatcher/state_purchase_view/17338600" TargetMode="External"/><Relationship Id="rId157" Type="http://schemas.openxmlformats.org/officeDocument/2006/relationships/hyperlink" Target="https://my.zakupki.prom.ua/remote/dispatcher/state_purchase_view/19732691" TargetMode="External"/><Relationship Id="rId178" Type="http://schemas.openxmlformats.org/officeDocument/2006/relationships/hyperlink" Target="https://my.zakupki.prom.ua/remote/dispatcher/state_purchase_view/17337550" TargetMode="External"/><Relationship Id="rId61" Type="http://schemas.openxmlformats.org/officeDocument/2006/relationships/hyperlink" Target="https://my.zakupki.prom.ua/remote/dispatcher/state_purchase_view/16063369" TargetMode="External"/><Relationship Id="rId82" Type="http://schemas.openxmlformats.org/officeDocument/2006/relationships/hyperlink" Target="https://my.zakupki.prom.ua/remote/dispatcher/state_purchase_view/15855466" TargetMode="External"/><Relationship Id="rId152" Type="http://schemas.openxmlformats.org/officeDocument/2006/relationships/hyperlink" Target="https://auction.openprocurement.org/tenders/bcf49af724b14b0fa4c07a23b9b4101e" TargetMode="External"/><Relationship Id="rId173" Type="http://schemas.openxmlformats.org/officeDocument/2006/relationships/hyperlink" Target="https://my.zakupki.prom.ua/remote/dispatcher/state_purchase_view/16533061" TargetMode="External"/><Relationship Id="rId194" Type="http://schemas.openxmlformats.org/officeDocument/2006/relationships/hyperlink" Target="https://my.zakupki.prom.ua/remote/dispatcher/state_purchase_view/21327730" TargetMode="External"/><Relationship Id="rId199" Type="http://schemas.openxmlformats.org/officeDocument/2006/relationships/hyperlink" Target="https://my.zakupki.prom.ua/remote/dispatcher/state_purchase_view/19021305" TargetMode="External"/><Relationship Id="rId19" Type="http://schemas.openxmlformats.org/officeDocument/2006/relationships/hyperlink" Target="https://my.zakupki.prom.ua/remote/dispatcher/state_purchase_view/20956923" TargetMode="External"/><Relationship Id="rId14" Type="http://schemas.openxmlformats.org/officeDocument/2006/relationships/hyperlink" Target="https://my.zakupki.prom.ua/remote/dispatcher/state_purchase_view/20075371" TargetMode="External"/><Relationship Id="rId30" Type="http://schemas.openxmlformats.org/officeDocument/2006/relationships/hyperlink" Target="https://my.zakupki.prom.ua/remote/dispatcher/state_purchase_view/21771298" TargetMode="External"/><Relationship Id="rId35" Type="http://schemas.openxmlformats.org/officeDocument/2006/relationships/hyperlink" Target="https://my.zakupki.prom.ua/remote/dispatcher/state_purchase_view/21840590" TargetMode="External"/><Relationship Id="rId56" Type="http://schemas.openxmlformats.org/officeDocument/2006/relationships/hyperlink" Target="https://my.zakupki.prom.ua/remote/dispatcher/state_purchase_view/17128885" TargetMode="External"/><Relationship Id="rId77" Type="http://schemas.openxmlformats.org/officeDocument/2006/relationships/hyperlink" Target="https://auction.openprocurement.org/tenders/ec639d29ed6a41ec97840578fef23c76" TargetMode="External"/><Relationship Id="rId100" Type="http://schemas.openxmlformats.org/officeDocument/2006/relationships/hyperlink" Target="https://my.zakupki.prom.ua/remote/dispatcher/state_purchase_view/18002474" TargetMode="External"/><Relationship Id="rId105" Type="http://schemas.openxmlformats.org/officeDocument/2006/relationships/hyperlink" Target="https://my.zakupki.prom.ua/remote/dispatcher/state_purchase_view/17643083" TargetMode="External"/><Relationship Id="rId126" Type="http://schemas.openxmlformats.org/officeDocument/2006/relationships/hyperlink" Target="https://my.zakupki.prom.ua/remote/dispatcher/state_purchase_view/18044813" TargetMode="External"/><Relationship Id="rId147" Type="http://schemas.openxmlformats.org/officeDocument/2006/relationships/hyperlink" Target="https://auction.openprocurement.org/tenders/da1f6f0d3ccd47f6b116bb71f3c39955" TargetMode="External"/><Relationship Id="rId168" Type="http://schemas.openxmlformats.org/officeDocument/2006/relationships/hyperlink" Target="https://auction.openprocurement.org/tenders/5c3137674e364bf3aff2d778bf581905" TargetMode="External"/><Relationship Id="rId8" Type="http://schemas.openxmlformats.org/officeDocument/2006/relationships/hyperlink" Target="https://my.zakupki.prom.ua/remote/dispatcher/state_purchase_view/20265827" TargetMode="External"/><Relationship Id="rId51" Type="http://schemas.openxmlformats.org/officeDocument/2006/relationships/hyperlink" Target="https://my.zakupki.prom.ua/remote/dispatcher/state_purchase_view/17699804" TargetMode="External"/><Relationship Id="rId72" Type="http://schemas.openxmlformats.org/officeDocument/2006/relationships/hyperlink" Target="https://my.zakupki.prom.ua/remote/dispatcher/state_purchase_view/22775725" TargetMode="External"/><Relationship Id="rId93" Type="http://schemas.openxmlformats.org/officeDocument/2006/relationships/hyperlink" Target="https://my.zakupki.prom.ua/remote/dispatcher/state_purchase_view/15594883" TargetMode="External"/><Relationship Id="rId98" Type="http://schemas.openxmlformats.org/officeDocument/2006/relationships/hyperlink" Target="https://my.zakupki.prom.ua/remote/dispatcher/state_purchase_view/20964120" TargetMode="External"/><Relationship Id="rId121" Type="http://schemas.openxmlformats.org/officeDocument/2006/relationships/hyperlink" Target="https://my.zakupki.prom.ua/remote/dispatcher/state_purchase_view/15184564" TargetMode="External"/><Relationship Id="rId142" Type="http://schemas.openxmlformats.org/officeDocument/2006/relationships/hyperlink" Target="https://my.zakupki.prom.ua/remote/dispatcher/state_purchase_view/16906807" TargetMode="External"/><Relationship Id="rId163" Type="http://schemas.openxmlformats.org/officeDocument/2006/relationships/hyperlink" Target="https://auction.openprocurement.org/tenders/1e6a91ef5a824ec68ab63f4301cd6546" TargetMode="External"/><Relationship Id="rId184" Type="http://schemas.openxmlformats.org/officeDocument/2006/relationships/hyperlink" Target="https://my.zakupki.prom.ua/remote/dispatcher/state_purchase_view/21994707" TargetMode="External"/><Relationship Id="rId189" Type="http://schemas.openxmlformats.org/officeDocument/2006/relationships/hyperlink" Target="https://my.zakupki.prom.ua/remote/dispatcher/state_purchase_view/17135836" TargetMode="External"/><Relationship Id="rId3" Type="http://schemas.openxmlformats.org/officeDocument/2006/relationships/hyperlink" Target="https://my.zakupki.prom.ua/remote/dispatcher/state_purchase_view/14513954" TargetMode="External"/><Relationship Id="rId25" Type="http://schemas.openxmlformats.org/officeDocument/2006/relationships/hyperlink" Target="https://my.zakupki.prom.ua/remote/dispatcher/state_purchase_view/21709069" TargetMode="External"/><Relationship Id="rId46" Type="http://schemas.openxmlformats.org/officeDocument/2006/relationships/hyperlink" Target="https://auction.openprocurement.org/tenders/e97d50aa6e5648afa96162963a11358b" TargetMode="External"/><Relationship Id="rId67" Type="http://schemas.openxmlformats.org/officeDocument/2006/relationships/hyperlink" Target="https://auction.openprocurement.org/tenders/af639fded620481db6cd3f1996eab440" TargetMode="External"/><Relationship Id="rId116" Type="http://schemas.openxmlformats.org/officeDocument/2006/relationships/hyperlink" Target="https://my.zakupki.prom.ua/remote/dispatcher/state_purchase_view/16675001" TargetMode="External"/><Relationship Id="rId137" Type="http://schemas.openxmlformats.org/officeDocument/2006/relationships/hyperlink" Target="https://my.zakupki.prom.ua/remote/dispatcher/state_purchase_view/21348951" TargetMode="External"/><Relationship Id="rId158" Type="http://schemas.openxmlformats.org/officeDocument/2006/relationships/hyperlink" Target="https://my.zakupki.prom.ua/remote/dispatcher/state_purchase_view/22260042" TargetMode="External"/><Relationship Id="rId20" Type="http://schemas.openxmlformats.org/officeDocument/2006/relationships/hyperlink" Target="https://my.zakupki.prom.ua/remote/dispatcher/state_purchase_view/20628376" TargetMode="External"/><Relationship Id="rId41" Type="http://schemas.openxmlformats.org/officeDocument/2006/relationships/hyperlink" Target="https://my.zakupki.prom.ua/remote/dispatcher/state_purchase_view/21761824" TargetMode="External"/><Relationship Id="rId62" Type="http://schemas.openxmlformats.org/officeDocument/2006/relationships/hyperlink" Target="https://my.zakupki.prom.ua/remote/dispatcher/state_purchase_view/17731479" TargetMode="External"/><Relationship Id="rId83" Type="http://schemas.openxmlformats.org/officeDocument/2006/relationships/hyperlink" Target="https://my.zakupki.prom.ua/remote/dispatcher/state_purchase_view/17315904" TargetMode="External"/><Relationship Id="rId88" Type="http://schemas.openxmlformats.org/officeDocument/2006/relationships/hyperlink" Target="https://my.zakupki.prom.ua/remote/dispatcher/state_purchase_view/17607181" TargetMode="External"/><Relationship Id="rId111" Type="http://schemas.openxmlformats.org/officeDocument/2006/relationships/hyperlink" Target="https://my.zakupki.prom.ua/remote/dispatcher/state_purchase_view/20953585" TargetMode="External"/><Relationship Id="rId132" Type="http://schemas.openxmlformats.org/officeDocument/2006/relationships/hyperlink" Target="https://auction.openprocurement.org/tenders/228b95930e2c4a899cb317d8aa12c286" TargetMode="External"/><Relationship Id="rId153" Type="http://schemas.openxmlformats.org/officeDocument/2006/relationships/hyperlink" Target="https://auction.openprocurement.org/tenders/094c1d807e72472a9b1df831aaf922e4" TargetMode="External"/><Relationship Id="rId174" Type="http://schemas.openxmlformats.org/officeDocument/2006/relationships/hyperlink" Target="https://my.zakupki.prom.ua/remote/dispatcher/state_purchase_view/21560629" TargetMode="External"/><Relationship Id="rId179" Type="http://schemas.openxmlformats.org/officeDocument/2006/relationships/hyperlink" Target="https://my.zakupki.prom.ua/remote/dispatcher/state_purchase_view/15675664" TargetMode="External"/><Relationship Id="rId195" Type="http://schemas.openxmlformats.org/officeDocument/2006/relationships/hyperlink" Target="https://my.zakupki.prom.ua/remote/dispatcher/state_purchase_view/17472362" TargetMode="External"/><Relationship Id="rId190" Type="http://schemas.openxmlformats.org/officeDocument/2006/relationships/hyperlink" Target="https://my.zakupki.prom.ua/remote/dispatcher/state_purchase_view/14432554" TargetMode="External"/><Relationship Id="rId15" Type="http://schemas.openxmlformats.org/officeDocument/2006/relationships/hyperlink" Target="https://my.zakupki.prom.ua/remote/dispatcher/state_purchase_view/19721376" TargetMode="External"/><Relationship Id="rId36" Type="http://schemas.openxmlformats.org/officeDocument/2006/relationships/hyperlink" Target="https://my.zakupki.prom.ua/remote/dispatcher/state_purchase_view/19344183" TargetMode="External"/><Relationship Id="rId57" Type="http://schemas.openxmlformats.org/officeDocument/2006/relationships/hyperlink" Target="https://my.zakupki.prom.ua/remote/dispatcher/state_purchase_view/17118227" TargetMode="External"/><Relationship Id="rId106" Type="http://schemas.openxmlformats.org/officeDocument/2006/relationships/hyperlink" Target="https://my.zakupki.prom.ua/remote/dispatcher/state_purchase_view/14958728" TargetMode="External"/><Relationship Id="rId127" Type="http://schemas.openxmlformats.org/officeDocument/2006/relationships/hyperlink" Target="https://my.zakupki.prom.ua/remote/dispatcher/state_purchase_view/18184781" TargetMode="External"/><Relationship Id="rId10" Type="http://schemas.openxmlformats.org/officeDocument/2006/relationships/hyperlink" Target="https://my.zakupki.prom.ua/remote/dispatcher/state_purchase_view/20968743" TargetMode="External"/><Relationship Id="rId31" Type="http://schemas.openxmlformats.org/officeDocument/2006/relationships/hyperlink" Target="https://my.zakupki.prom.ua/remote/dispatcher/state_purchase_view/17333209" TargetMode="External"/><Relationship Id="rId52" Type="http://schemas.openxmlformats.org/officeDocument/2006/relationships/hyperlink" Target="https://my.zakupki.prom.ua/remote/dispatcher/state_purchase_view/19138030" TargetMode="External"/><Relationship Id="rId73" Type="http://schemas.openxmlformats.org/officeDocument/2006/relationships/hyperlink" Target="https://my.zakupki.prom.ua/remote/dispatcher/state_purchase_view/14664697" TargetMode="External"/><Relationship Id="rId78" Type="http://schemas.openxmlformats.org/officeDocument/2006/relationships/hyperlink" Target="https://auction.openprocurement.org/tenders/651dca22e7934b8ba828e7c0e0068609" TargetMode="External"/><Relationship Id="rId94" Type="http://schemas.openxmlformats.org/officeDocument/2006/relationships/hyperlink" Target="https://my.zakupki.prom.ua/remote/dispatcher/state_purchase_view/18386631" TargetMode="External"/><Relationship Id="rId99" Type="http://schemas.openxmlformats.org/officeDocument/2006/relationships/hyperlink" Target="https://my.zakupki.prom.ua/remote/dispatcher/state_purchase_view/17738561" TargetMode="External"/><Relationship Id="rId101" Type="http://schemas.openxmlformats.org/officeDocument/2006/relationships/hyperlink" Target="https://my.zakupki.prom.ua/remote/dispatcher/state_purchase_view/19723249" TargetMode="External"/><Relationship Id="rId122" Type="http://schemas.openxmlformats.org/officeDocument/2006/relationships/hyperlink" Target="https://my.zakupki.prom.ua/remote/dispatcher/state_purchase_view/21007203" TargetMode="External"/><Relationship Id="rId143" Type="http://schemas.openxmlformats.org/officeDocument/2006/relationships/hyperlink" Target="https://my.zakupki.prom.ua/remote/dispatcher/state_purchase_view/21374048" TargetMode="External"/><Relationship Id="rId148" Type="http://schemas.openxmlformats.org/officeDocument/2006/relationships/hyperlink" Target="https://auction.openprocurement.org/tenders/767dcc171db4465a85381eb6425f245b" TargetMode="External"/><Relationship Id="rId164" Type="http://schemas.openxmlformats.org/officeDocument/2006/relationships/hyperlink" Target="https://auction.openprocurement.org/tenders/e1183f6e1127423584ddd724dc53ff58" TargetMode="External"/><Relationship Id="rId169" Type="http://schemas.openxmlformats.org/officeDocument/2006/relationships/hyperlink" Target="https://auction.openprocurement.org/tenders/9aeb9b49c7634614a1dbed17873ae822" TargetMode="External"/><Relationship Id="rId185" Type="http://schemas.openxmlformats.org/officeDocument/2006/relationships/hyperlink" Target="https://my.zakupki.prom.ua/remote/dispatcher/state_purchase_view/17161502" TargetMode="External"/><Relationship Id="rId4" Type="http://schemas.openxmlformats.org/officeDocument/2006/relationships/hyperlink" Target="https://my.zakupki.prom.ua/remote/dispatcher/state_purchase_view/17514645" TargetMode="External"/><Relationship Id="rId9" Type="http://schemas.openxmlformats.org/officeDocument/2006/relationships/hyperlink" Target="https://my.zakupki.prom.ua/remote/dispatcher/state_purchase_view/21473708" TargetMode="External"/><Relationship Id="rId180" Type="http://schemas.openxmlformats.org/officeDocument/2006/relationships/hyperlink" Target="https://my.zakupki.prom.ua/remote/dispatcher/state_purchase_view/16774748" TargetMode="External"/><Relationship Id="rId26" Type="http://schemas.openxmlformats.org/officeDocument/2006/relationships/hyperlink" Target="https://my.zakupki.prom.ua/remote/dispatcher/state_purchase_view/15827322" TargetMode="External"/><Relationship Id="rId47" Type="http://schemas.openxmlformats.org/officeDocument/2006/relationships/hyperlink" Target="https://auction.openprocurement.org/tenders/220892050fe2462ea1eb5b22171163fd" TargetMode="External"/><Relationship Id="rId68" Type="http://schemas.openxmlformats.org/officeDocument/2006/relationships/hyperlink" Target="https://auction.openprocurement.org/tenders/702bcaae99ea46989dd5c3bc0c58f54f" TargetMode="External"/><Relationship Id="rId89" Type="http://schemas.openxmlformats.org/officeDocument/2006/relationships/hyperlink" Target="https://my.zakupki.prom.ua/remote/dispatcher/state_purchase_view/15608179" TargetMode="External"/><Relationship Id="rId112" Type="http://schemas.openxmlformats.org/officeDocument/2006/relationships/hyperlink" Target="https://my.zakupki.prom.ua/remote/dispatcher/state_purchase_view/14596204" TargetMode="External"/><Relationship Id="rId133" Type="http://schemas.openxmlformats.org/officeDocument/2006/relationships/hyperlink" Target="https://auction.openprocurement.org/tenders/c81a25e330a94e6e9f61f8ad20e61b9e" TargetMode="External"/><Relationship Id="rId154" Type="http://schemas.openxmlformats.org/officeDocument/2006/relationships/hyperlink" Target="https://auction.openprocurement.org/tenders/a474d9ec68ce4328a03c1ea1ecd4d405" TargetMode="External"/><Relationship Id="rId175" Type="http://schemas.openxmlformats.org/officeDocument/2006/relationships/hyperlink" Target="https://my.zakupki.prom.ua/remote/dispatcher/state_purchase_view/14669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11.42578125" defaultRowHeight="15" x14ac:dyDescent="0.25"/>
  <cols>
    <col min="1" max="1" width="25"/>
    <col min="2" max="2" width="58" customWidth="1"/>
    <col min="3" max="3" width="35"/>
    <col min="4" max="4" width="30"/>
    <col min="5" max="5" width="20"/>
    <col min="6" max="6" width="15"/>
    <col min="7" max="7" width="10"/>
    <col min="8" max="8" width="20"/>
    <col min="9" max="10" width="15"/>
    <col min="11" max="12" width="20"/>
    <col min="13" max="13" width="50"/>
  </cols>
  <sheetData>
    <row r="1" spans="1:13" ht="15.75" thickBot="1" x14ac:dyDescent="0.3"/>
    <row r="2" spans="1:13" ht="39.75" thickBot="1" x14ac:dyDescent="0.3">
      <c r="A2" s="3" t="s">
        <v>307</v>
      </c>
      <c r="B2" s="3" t="s">
        <v>399</v>
      </c>
      <c r="C2" s="3" t="s">
        <v>327</v>
      </c>
      <c r="D2" s="3" t="s">
        <v>396</v>
      </c>
      <c r="E2" s="3" t="s">
        <v>417</v>
      </c>
      <c r="F2" s="3" t="s">
        <v>305</v>
      </c>
      <c r="G2" s="3" t="s">
        <v>341</v>
      </c>
      <c r="H2" s="3" t="s">
        <v>349</v>
      </c>
      <c r="I2" s="3" t="s">
        <v>334</v>
      </c>
      <c r="J2" s="3" t="s">
        <v>350</v>
      </c>
      <c r="K2" s="3"/>
      <c r="L2" s="3"/>
      <c r="M2" s="3"/>
    </row>
    <row r="3" spans="1:13" x14ac:dyDescent="0.25">
      <c r="A3" s="2" t="str">
        <f>HYPERLINK("https://my.zakupki.prom.ua/remote/dispatcher/state_purchase_view/20953585", "UA-2020-11-11-001376-a")</f>
        <v>UA-2020-11-11-001376-a</v>
      </c>
      <c r="B3" s="1" t="s">
        <v>423</v>
      </c>
      <c r="C3" s="1" t="s">
        <v>294</v>
      </c>
      <c r="D3" s="1" t="s">
        <v>339</v>
      </c>
      <c r="E3" s="1" t="s">
        <v>321</v>
      </c>
      <c r="F3" s="1" t="s">
        <v>18</v>
      </c>
      <c r="G3" s="2"/>
      <c r="H3" s="1" t="s">
        <v>422</v>
      </c>
      <c r="I3" s="1" t="s">
        <v>536</v>
      </c>
      <c r="J3" s="4">
        <v>250000</v>
      </c>
      <c r="K3" s="1"/>
      <c r="L3" s="1"/>
      <c r="M3" s="1"/>
    </row>
    <row r="4" spans="1:13" x14ac:dyDescent="0.25">
      <c r="A4" s="2" t="str">
        <f>HYPERLINK("https://my.zakupki.prom.ua/remote/dispatcher/state_purchase_view/14596204", "UA-2020-01-17-002886-c")</f>
        <v>UA-2020-01-17-002886-c</v>
      </c>
      <c r="B4" s="1" t="s">
        <v>158</v>
      </c>
      <c r="C4" s="1" t="s">
        <v>159</v>
      </c>
      <c r="D4" s="1" t="s">
        <v>311</v>
      </c>
      <c r="E4" s="1" t="s">
        <v>407</v>
      </c>
      <c r="F4" s="1" t="s">
        <v>83</v>
      </c>
      <c r="G4" s="2" t="str">
        <f>HYPERLINK("https://auction.openprocurement.org/tenders/5c3137674e364bf3aff2d778bf581905")</f>
        <v>https://auction.openprocurement.org/tenders/5c3137674e364bf3aff2d778bf581905</v>
      </c>
      <c r="H4" s="1" t="s">
        <v>422</v>
      </c>
      <c r="I4" s="1" t="s">
        <v>441</v>
      </c>
      <c r="J4" s="4">
        <v>50737.5</v>
      </c>
      <c r="K4" s="1"/>
      <c r="L4" s="1"/>
      <c r="M4" s="1"/>
    </row>
    <row r="5" spans="1:13" x14ac:dyDescent="0.25">
      <c r="A5" s="2" t="str">
        <f>HYPERLINK("https://my.zakupki.prom.ua/remote/dispatcher/state_purchase_view/14627427", "UA-2020-01-20-003069-c")</f>
        <v>UA-2020-01-20-003069-c</v>
      </c>
      <c r="B5" s="1" t="s">
        <v>303</v>
      </c>
      <c r="C5" s="1" t="s">
        <v>141</v>
      </c>
      <c r="D5" s="1" t="s">
        <v>311</v>
      </c>
      <c r="E5" s="1" t="s">
        <v>356</v>
      </c>
      <c r="F5" s="1" t="s">
        <v>56</v>
      </c>
      <c r="G5" s="2" t="str">
        <f>HYPERLINK("https://auction.openprocurement.org/tenders/9aeb9b49c7634614a1dbed17873ae822")</f>
        <v>https://auction.openprocurement.org/tenders/9aeb9b49c7634614a1dbed17873ae822</v>
      </c>
      <c r="H5" s="1" t="s">
        <v>422</v>
      </c>
      <c r="I5" s="1" t="s">
        <v>476</v>
      </c>
      <c r="J5" s="4">
        <v>2928.59</v>
      </c>
      <c r="K5" s="1"/>
      <c r="L5" s="1"/>
      <c r="M5" s="1"/>
    </row>
    <row r="6" spans="1:13" x14ac:dyDescent="0.25">
      <c r="A6" s="2" t="str">
        <f>HYPERLINK("https://my.zakupki.prom.ua/remote/dispatcher/state_purchase_view/18616742", "UA-2020-08-18-002602-a")</f>
        <v>UA-2020-08-18-002602-a</v>
      </c>
      <c r="B6" s="1" t="s">
        <v>150</v>
      </c>
      <c r="C6" s="1" t="s">
        <v>146</v>
      </c>
      <c r="D6" s="1" t="s">
        <v>339</v>
      </c>
      <c r="E6" s="1" t="s">
        <v>373</v>
      </c>
      <c r="F6" s="1" t="s">
        <v>193</v>
      </c>
      <c r="G6" s="2"/>
      <c r="H6" s="1" t="s">
        <v>422</v>
      </c>
      <c r="I6" s="1" t="s">
        <v>475</v>
      </c>
      <c r="J6" s="4">
        <v>5380.09</v>
      </c>
      <c r="K6" s="1"/>
      <c r="L6" s="1"/>
      <c r="M6" s="1"/>
    </row>
    <row r="7" spans="1:13" x14ac:dyDescent="0.25">
      <c r="A7" s="2" t="str">
        <f>HYPERLINK("https://my.zakupki.prom.ua/remote/dispatcher/state_purchase_view/17196261", "UA-2020-06-12-000840-c")</f>
        <v>UA-2020-06-12-000840-c</v>
      </c>
      <c r="B7" s="1" t="s">
        <v>274</v>
      </c>
      <c r="C7" s="1" t="s">
        <v>273</v>
      </c>
      <c r="D7" s="1" t="s">
        <v>319</v>
      </c>
      <c r="E7" s="1" t="s">
        <v>376</v>
      </c>
      <c r="F7" s="1" t="s">
        <v>50</v>
      </c>
      <c r="G7" s="2"/>
      <c r="H7" s="1" t="s">
        <v>422</v>
      </c>
      <c r="I7" s="1" t="s">
        <v>486</v>
      </c>
      <c r="J7" s="4">
        <v>2860</v>
      </c>
      <c r="K7" s="1"/>
      <c r="L7" s="1"/>
      <c r="M7" s="1"/>
    </row>
    <row r="8" spans="1:13" x14ac:dyDescent="0.25">
      <c r="A8" s="2" t="str">
        <f>HYPERLINK("https://my.zakupki.prom.ua/remote/dispatcher/state_purchase_view/21840590", "UA-2020-12-07-005183-c")</f>
        <v>UA-2020-12-07-005183-c</v>
      </c>
      <c r="B8" s="1" t="s">
        <v>260</v>
      </c>
      <c r="C8" s="1" t="s">
        <v>259</v>
      </c>
      <c r="D8" s="1" t="s">
        <v>319</v>
      </c>
      <c r="E8" s="1" t="s">
        <v>306</v>
      </c>
      <c r="F8" s="1" t="s">
        <v>94</v>
      </c>
      <c r="G8" s="2"/>
      <c r="H8" s="1" t="s">
        <v>422</v>
      </c>
      <c r="I8" s="1" t="s">
        <v>513</v>
      </c>
      <c r="J8" s="4">
        <v>1848</v>
      </c>
      <c r="K8" s="1"/>
      <c r="L8" s="1"/>
      <c r="M8" s="1"/>
    </row>
    <row r="9" spans="1:13" x14ac:dyDescent="0.25">
      <c r="A9" s="2" t="str">
        <f>HYPERLINK("https://my.zakupki.prom.ua/remote/dispatcher/state_purchase_view/21612676", "UA-2020-12-01-007274-b")</f>
        <v>UA-2020-12-01-007274-b</v>
      </c>
      <c r="B9" s="1" t="s">
        <v>257</v>
      </c>
      <c r="C9" s="1" t="s">
        <v>259</v>
      </c>
      <c r="D9" s="1" t="s">
        <v>319</v>
      </c>
      <c r="E9" s="1" t="s">
        <v>306</v>
      </c>
      <c r="F9" s="1" t="s">
        <v>94</v>
      </c>
      <c r="G9" s="2"/>
      <c r="H9" s="1" t="s">
        <v>422</v>
      </c>
      <c r="I9" s="1" t="s">
        <v>508</v>
      </c>
      <c r="J9" s="4">
        <v>14557</v>
      </c>
      <c r="K9" s="1"/>
      <c r="L9" s="1"/>
      <c r="M9" s="1"/>
    </row>
    <row r="10" spans="1:13" x14ac:dyDescent="0.25">
      <c r="A10" s="2" t="str">
        <f>HYPERLINK("https://my.zakupki.prom.ua/remote/dispatcher/state_purchase_view/21438832", "UA-2020-11-25-011476-c")</f>
        <v>UA-2020-11-25-011476-c</v>
      </c>
      <c r="B10" s="1" t="s">
        <v>178</v>
      </c>
      <c r="C10" s="1" t="s">
        <v>177</v>
      </c>
      <c r="D10" s="1" t="s">
        <v>348</v>
      </c>
      <c r="E10" s="1" t="s">
        <v>312</v>
      </c>
      <c r="F10" s="1" t="s">
        <v>174</v>
      </c>
      <c r="G10" s="2"/>
      <c r="H10" s="1" t="s">
        <v>422</v>
      </c>
      <c r="I10" s="1" t="s">
        <v>533</v>
      </c>
      <c r="J10" s="4">
        <v>6020</v>
      </c>
      <c r="K10" s="1"/>
      <c r="L10" s="1"/>
      <c r="M10" s="1"/>
    </row>
    <row r="11" spans="1:13" x14ac:dyDescent="0.25">
      <c r="A11" s="2" t="str">
        <f>HYPERLINK("https://my.zakupki.prom.ua/remote/dispatcher/state_purchase_view/21771298", "UA-2020-12-04-010546-b")</f>
        <v>UA-2020-12-04-010546-b</v>
      </c>
      <c r="B11" s="1" t="s">
        <v>59</v>
      </c>
      <c r="C11" s="1" t="s">
        <v>60</v>
      </c>
      <c r="D11" s="1" t="s">
        <v>348</v>
      </c>
      <c r="E11" s="1" t="s">
        <v>358</v>
      </c>
      <c r="F11" s="1" t="s">
        <v>145</v>
      </c>
      <c r="G11" s="2"/>
      <c r="H11" s="1" t="s">
        <v>422</v>
      </c>
      <c r="I11" s="1" t="s">
        <v>547</v>
      </c>
      <c r="J11" s="4">
        <v>29350</v>
      </c>
      <c r="K11" s="1"/>
      <c r="L11" s="1"/>
      <c r="M11" s="1"/>
    </row>
    <row r="12" spans="1:13" x14ac:dyDescent="0.25">
      <c r="A12" s="2" t="str">
        <f>HYPERLINK("https://my.zakupki.prom.ua/remote/dispatcher/state_purchase_view/17333209", "UA-2020-06-18-002646-c")</f>
        <v>UA-2020-06-18-002646-c</v>
      </c>
      <c r="B12" s="1" t="s">
        <v>3</v>
      </c>
      <c r="C12" s="1" t="s">
        <v>106</v>
      </c>
      <c r="D12" s="1" t="s">
        <v>319</v>
      </c>
      <c r="E12" s="1" t="s">
        <v>375</v>
      </c>
      <c r="F12" s="1" t="s">
        <v>114</v>
      </c>
      <c r="G12" s="2"/>
      <c r="H12" s="1" t="s">
        <v>422</v>
      </c>
      <c r="I12" s="1" t="s">
        <v>553</v>
      </c>
      <c r="J12" s="4">
        <v>2910.6</v>
      </c>
      <c r="K12" s="1"/>
      <c r="L12" s="1"/>
      <c r="M12" s="1"/>
    </row>
    <row r="13" spans="1:13" x14ac:dyDescent="0.25">
      <c r="A13" s="2" t="str">
        <f>HYPERLINK("https://my.zakupki.prom.ua/remote/dispatcher/state_purchase_view/17614991", "UA-2020-07-02-007161-a")</f>
        <v>UA-2020-07-02-007161-a</v>
      </c>
      <c r="B13" s="1" t="s">
        <v>121</v>
      </c>
      <c r="C13" s="1" t="s">
        <v>120</v>
      </c>
      <c r="D13" s="1" t="s">
        <v>311</v>
      </c>
      <c r="E13" s="1" t="s">
        <v>368</v>
      </c>
      <c r="F13" s="1" t="s">
        <v>213</v>
      </c>
      <c r="G13" s="2" t="str">
        <f>HYPERLINK("https://auction.openprocurement.org/tenders/03045c49f8914c14bf1aff7c08da9663")</f>
        <v>https://auction.openprocurement.org/tenders/03045c49f8914c14bf1aff7c08da9663</v>
      </c>
      <c r="H13" s="1" t="s">
        <v>422</v>
      </c>
      <c r="I13" s="1" t="s">
        <v>464</v>
      </c>
      <c r="J13" s="4">
        <v>129437.9</v>
      </c>
      <c r="K13" s="1"/>
      <c r="L13" s="1"/>
      <c r="M13" s="1"/>
    </row>
    <row r="14" spans="1:13" x14ac:dyDescent="0.25">
      <c r="A14" s="2" t="str">
        <f>HYPERLINK("https://my.zakupki.prom.ua/remote/dispatcher/state_purchase_view/14621378", "UA-2020-01-20-002249-c")</f>
        <v>UA-2020-01-20-002249-c</v>
      </c>
      <c r="B14" s="1" t="s">
        <v>300</v>
      </c>
      <c r="C14" s="1" t="s">
        <v>124</v>
      </c>
      <c r="D14" s="1" t="s">
        <v>311</v>
      </c>
      <c r="E14" s="1" t="s">
        <v>406</v>
      </c>
      <c r="F14" s="1" t="s">
        <v>101</v>
      </c>
      <c r="G14" s="2" t="str">
        <f>HYPERLINK("https://auction.openprocurement.org/tenders/bcf49af724b14b0fa4c07a23b9b4101e")</f>
        <v>https://auction.openprocurement.org/tenders/bcf49af724b14b0fa4c07a23b9b4101e</v>
      </c>
      <c r="H14" s="1" t="s">
        <v>422</v>
      </c>
      <c r="I14" s="1" t="s">
        <v>502</v>
      </c>
      <c r="J14" s="4">
        <v>31140.1</v>
      </c>
      <c r="K14" s="1"/>
      <c r="L14" s="1"/>
      <c r="M14" s="1"/>
    </row>
    <row r="15" spans="1:13" x14ac:dyDescent="0.25">
      <c r="A15" s="2" t="str">
        <f>HYPERLINK("https://my.zakupki.prom.ua/remote/dispatcher/state_purchase_view/19344183", "UA-2020-09-17-000920-a")</f>
        <v>UA-2020-09-17-000920-a</v>
      </c>
      <c r="B15" s="1" t="s">
        <v>117</v>
      </c>
      <c r="C15" s="1" t="s">
        <v>119</v>
      </c>
      <c r="D15" s="1" t="s">
        <v>311</v>
      </c>
      <c r="E15" s="1" t="s">
        <v>368</v>
      </c>
      <c r="F15" s="1" t="s">
        <v>213</v>
      </c>
      <c r="G15" s="2" t="str">
        <f>HYPERLINK("https://auction.openprocurement.org/tenders/094c1d807e72472a9b1df831aaf922e4")</f>
        <v>https://auction.openprocurement.org/tenders/094c1d807e72472a9b1df831aaf922e4</v>
      </c>
      <c r="H15" s="1" t="s">
        <v>422</v>
      </c>
      <c r="I15" s="1" t="s">
        <v>504</v>
      </c>
      <c r="J15" s="4">
        <v>299100</v>
      </c>
      <c r="K15" s="1"/>
      <c r="L15" s="1"/>
      <c r="M15" s="1"/>
    </row>
    <row r="16" spans="1:13" x14ac:dyDescent="0.25">
      <c r="A16" s="2" t="str">
        <f>HYPERLINK("https://my.zakupki.prom.ua/remote/dispatcher/state_purchase_view/14895333", "UA-2020-01-28-003003-b")</f>
        <v>UA-2020-01-28-003003-b</v>
      </c>
      <c r="B16" s="1" t="s">
        <v>147</v>
      </c>
      <c r="C16" s="1" t="s">
        <v>146</v>
      </c>
      <c r="D16" s="1" t="s">
        <v>311</v>
      </c>
      <c r="E16" s="1" t="s">
        <v>352</v>
      </c>
      <c r="F16" s="1" t="s">
        <v>193</v>
      </c>
      <c r="G16" s="2" t="str">
        <f>HYPERLINK("https://auction.openprocurement.org/tenders/a474d9ec68ce4328a03c1ea1ecd4d405")</f>
        <v>https://auction.openprocurement.org/tenders/a474d9ec68ce4328a03c1ea1ecd4d405</v>
      </c>
      <c r="H16" s="1" t="s">
        <v>422</v>
      </c>
      <c r="I16" s="1" t="s">
        <v>519</v>
      </c>
      <c r="J16" s="4">
        <v>470062.58</v>
      </c>
      <c r="K16" s="1"/>
      <c r="L16" s="1"/>
      <c r="M16" s="1"/>
    </row>
    <row r="17" spans="1:13" x14ac:dyDescent="0.25">
      <c r="A17" s="2" t="str">
        <f>HYPERLINK("https://my.zakupki.prom.ua/remote/dispatcher/state_purchase_view/22555188", "UA-2020-12-23-002227-c")</f>
        <v>UA-2020-12-23-002227-c</v>
      </c>
      <c r="B17" s="1" t="s">
        <v>9</v>
      </c>
      <c r="C17" s="1" t="s">
        <v>239</v>
      </c>
      <c r="D17" s="1" t="s">
        <v>319</v>
      </c>
      <c r="E17" s="1" t="s">
        <v>385</v>
      </c>
      <c r="F17" s="1" t="s">
        <v>104</v>
      </c>
      <c r="G17" s="2"/>
      <c r="H17" s="1" t="s">
        <v>422</v>
      </c>
      <c r="I17" s="1" t="s">
        <v>436</v>
      </c>
      <c r="J17" s="4">
        <v>2177.16</v>
      </c>
      <c r="K17" s="1"/>
      <c r="L17" s="1"/>
      <c r="M17" s="1"/>
    </row>
    <row r="18" spans="1:13" x14ac:dyDescent="0.25">
      <c r="A18" s="2" t="str">
        <f>HYPERLINK("https://my.zakupki.prom.ua/remote/dispatcher/state_purchase_view/21089798", "UA-2020-11-16-003979-c")</f>
        <v>UA-2020-11-16-003979-c</v>
      </c>
      <c r="B18" s="1" t="s">
        <v>199</v>
      </c>
      <c r="C18" s="1" t="s">
        <v>200</v>
      </c>
      <c r="D18" s="1" t="s">
        <v>348</v>
      </c>
      <c r="E18" s="1" t="s">
        <v>393</v>
      </c>
      <c r="F18" s="1" t="s">
        <v>181</v>
      </c>
      <c r="G18" s="2" t="str">
        <f>HYPERLINK("https://auction.openprocurement.org/tenders/b5b862d1f972490f809129fa6af299ac")</f>
        <v>https://auction.openprocurement.org/tenders/b5b862d1f972490f809129fa6af299ac</v>
      </c>
      <c r="H18" s="1" t="s">
        <v>422</v>
      </c>
      <c r="I18" s="1" t="s">
        <v>525</v>
      </c>
      <c r="J18" s="4">
        <v>21336</v>
      </c>
      <c r="K18" s="1"/>
      <c r="L18" s="1"/>
      <c r="M18" s="1"/>
    </row>
    <row r="19" spans="1:13" x14ac:dyDescent="0.25">
      <c r="A19" s="2" t="str">
        <f>HYPERLINK("https://my.zakupki.prom.ua/remote/dispatcher/state_purchase_view/21007203", "UA-2020-11-12-004787-c")</f>
        <v>UA-2020-11-12-004787-c</v>
      </c>
      <c r="B19" s="1" t="s">
        <v>65</v>
      </c>
      <c r="C19" s="1" t="s">
        <v>63</v>
      </c>
      <c r="D19" s="1" t="s">
        <v>348</v>
      </c>
      <c r="E19" s="1" t="s">
        <v>382</v>
      </c>
      <c r="F19" s="1" t="s">
        <v>34</v>
      </c>
      <c r="G19" s="2" t="str">
        <f>HYPERLINK("https://auction.openprocurement.org/tenders/3ef53cd7be8f4811af86519ec8fd4e5e")</f>
        <v>https://auction.openprocurement.org/tenders/3ef53cd7be8f4811af86519ec8fd4e5e</v>
      </c>
      <c r="H19" s="1" t="s">
        <v>422</v>
      </c>
      <c r="I19" s="1" t="s">
        <v>526</v>
      </c>
      <c r="J19" s="4">
        <v>1323</v>
      </c>
      <c r="K19" s="1"/>
      <c r="L19" s="1"/>
      <c r="M19" s="1"/>
    </row>
    <row r="20" spans="1:13" x14ac:dyDescent="0.25">
      <c r="A20" s="2" t="str">
        <f>HYPERLINK("https://my.zakupki.prom.ua/remote/dispatcher/state_purchase_view/15184564", "UA-2020-02-10-000728-b")</f>
        <v>UA-2020-02-10-000728-b</v>
      </c>
      <c r="B20" s="1" t="s">
        <v>282</v>
      </c>
      <c r="C20" s="1" t="s">
        <v>284</v>
      </c>
      <c r="D20" s="1" t="s">
        <v>318</v>
      </c>
      <c r="E20" s="1" t="s">
        <v>398</v>
      </c>
      <c r="F20" s="1" t="s">
        <v>203</v>
      </c>
      <c r="G20" s="2"/>
      <c r="H20" s="1" t="s">
        <v>422</v>
      </c>
      <c r="I20" s="1" t="s">
        <v>509</v>
      </c>
      <c r="J20" s="4">
        <v>8400</v>
      </c>
      <c r="K20" s="1"/>
      <c r="L20" s="1"/>
      <c r="M20" s="1"/>
    </row>
    <row r="21" spans="1:13" x14ac:dyDescent="0.25">
      <c r="A21" s="2" t="str">
        <f>HYPERLINK("https://my.zakupki.prom.ua/remote/dispatcher/state_purchase_view/14893997", "UA-2020-01-28-002642-b")</f>
        <v>UA-2020-01-28-002642-b</v>
      </c>
      <c r="B21" s="1" t="s">
        <v>238</v>
      </c>
      <c r="C21" s="1" t="s">
        <v>236</v>
      </c>
      <c r="D21" s="1" t="s">
        <v>318</v>
      </c>
      <c r="E21" s="1" t="s">
        <v>404</v>
      </c>
      <c r="F21" s="1" t="s">
        <v>54</v>
      </c>
      <c r="G21" s="2" t="str">
        <f>HYPERLINK("https://auction.openprocurement.org/tenders/c3e26b3c51fc4424becde3fc009a2fb2")</f>
        <v>https://auction.openprocurement.org/tenders/c3e26b3c51fc4424becde3fc009a2fb2</v>
      </c>
      <c r="H21" s="1" t="s">
        <v>422</v>
      </c>
      <c r="I21" s="1" t="s">
        <v>428</v>
      </c>
      <c r="J21" s="4">
        <v>61160</v>
      </c>
      <c r="K21" s="1"/>
      <c r="L21" s="1"/>
      <c r="M21" s="1"/>
    </row>
    <row r="22" spans="1:13" x14ac:dyDescent="0.25">
      <c r="A22" s="2" t="str">
        <f>HYPERLINK("https://my.zakupki.prom.ua/remote/dispatcher/state_purchase_view/14662124", "UA-2020-01-21-001401-a")</f>
        <v>UA-2020-01-21-001401-a</v>
      </c>
      <c r="B22" s="1" t="s">
        <v>395</v>
      </c>
      <c r="C22" s="1" t="s">
        <v>31</v>
      </c>
      <c r="D22" s="1" t="s">
        <v>339</v>
      </c>
      <c r="E22" s="1" t="s">
        <v>326</v>
      </c>
      <c r="F22" s="1" t="s">
        <v>115</v>
      </c>
      <c r="G22" s="2"/>
      <c r="H22" s="1" t="s">
        <v>422</v>
      </c>
      <c r="I22" s="1" t="s">
        <v>425</v>
      </c>
      <c r="J22" s="4">
        <v>125292.8</v>
      </c>
      <c r="K22" s="1"/>
      <c r="L22" s="1"/>
      <c r="M22" s="1"/>
    </row>
    <row r="23" spans="1:13" x14ac:dyDescent="0.25">
      <c r="A23" s="2" t="str">
        <f>HYPERLINK("https://my.zakupki.prom.ua/remote/dispatcher/state_purchase_view/19910018", "UA-2020-10-07-007843-a")</f>
        <v>UA-2020-10-07-007843-a</v>
      </c>
      <c r="B23" s="1" t="s">
        <v>149</v>
      </c>
      <c r="C23" s="1" t="s">
        <v>146</v>
      </c>
      <c r="D23" s="1" t="s">
        <v>311</v>
      </c>
      <c r="E23" s="1" t="s">
        <v>353</v>
      </c>
      <c r="F23" s="1" t="s">
        <v>100</v>
      </c>
      <c r="G23" s="2" t="str">
        <f>HYPERLINK("https://auction.openprocurement.org/tenders/70aeb79b01284e53acd23cd854b30bc6")</f>
        <v>https://auction.openprocurement.org/tenders/70aeb79b01284e53acd23cd854b30bc6</v>
      </c>
      <c r="H23" s="1" t="s">
        <v>422</v>
      </c>
      <c r="I23" s="1" t="s">
        <v>507</v>
      </c>
      <c r="J23" s="4">
        <v>48003.9</v>
      </c>
      <c r="K23" s="1"/>
      <c r="L23" s="1"/>
      <c r="M23" s="1"/>
    </row>
    <row r="24" spans="1:13" x14ac:dyDescent="0.25">
      <c r="A24" s="2" t="str">
        <f>HYPERLINK("https://my.zakupki.prom.ua/remote/dispatcher/state_purchase_view/14884311", "UA-2020-01-28-002812-a")</f>
        <v>UA-2020-01-28-002812-a</v>
      </c>
      <c r="B24" s="1" t="s">
        <v>166</v>
      </c>
      <c r="C24" s="1" t="s">
        <v>167</v>
      </c>
      <c r="D24" s="1" t="s">
        <v>318</v>
      </c>
      <c r="E24" s="1" t="s">
        <v>361</v>
      </c>
      <c r="F24" s="1" t="s">
        <v>155</v>
      </c>
      <c r="G24" s="2" t="str">
        <f>HYPERLINK("https://auction.openprocurement.org/tenders/1e6467c15a9b49fb8331a861db0fdf0f")</f>
        <v>https://auction.openprocurement.org/tenders/1e6467c15a9b49fb8331a861db0fdf0f</v>
      </c>
      <c r="H24" s="1" t="s">
        <v>422</v>
      </c>
      <c r="I24" s="1" t="s">
        <v>424</v>
      </c>
      <c r="J24" s="4">
        <v>11760</v>
      </c>
      <c r="K24" s="1"/>
      <c r="L24" s="1"/>
      <c r="M24" s="1"/>
    </row>
    <row r="25" spans="1:13" x14ac:dyDescent="0.25">
      <c r="A25" s="2" t="str">
        <f>HYPERLINK("https://my.zakupki.prom.ua/remote/dispatcher/state_purchase_view/16675001", "UA-2020-05-14-003786-b")</f>
        <v>UA-2020-05-14-003786-b</v>
      </c>
      <c r="B25" s="1" t="s">
        <v>122</v>
      </c>
      <c r="C25" s="1" t="s">
        <v>124</v>
      </c>
      <c r="D25" s="1" t="s">
        <v>319</v>
      </c>
      <c r="E25" s="1" t="s">
        <v>419</v>
      </c>
      <c r="F25" s="1" t="s">
        <v>78</v>
      </c>
      <c r="G25" s="2"/>
      <c r="H25" s="1" t="s">
        <v>422</v>
      </c>
      <c r="I25" s="1" t="s">
        <v>439</v>
      </c>
      <c r="J25" s="4">
        <v>9000</v>
      </c>
      <c r="K25" s="1"/>
      <c r="L25" s="1"/>
      <c r="M25" s="1"/>
    </row>
    <row r="26" spans="1:13" x14ac:dyDescent="0.25">
      <c r="A26" s="2" t="str">
        <f>HYPERLINK("https://my.zakupki.prom.ua/remote/dispatcher/state_purchase_view/14842005", "UA-2020-01-27-000856-b")</f>
        <v>UA-2020-01-27-000856-b</v>
      </c>
      <c r="B26" s="1" t="s">
        <v>189</v>
      </c>
      <c r="C26" s="1" t="s">
        <v>190</v>
      </c>
      <c r="D26" s="1" t="s">
        <v>318</v>
      </c>
      <c r="E26" s="1" t="s">
        <v>414</v>
      </c>
      <c r="F26" s="1" t="s">
        <v>79</v>
      </c>
      <c r="G26" s="2" t="str">
        <f>HYPERLINK("https://auction.openprocurement.org/tenders/9d33418ee0f8471095ca8d8c452d99d1")</f>
        <v>https://auction.openprocurement.org/tenders/9d33418ee0f8471095ca8d8c452d99d1</v>
      </c>
      <c r="H26" s="1" t="s">
        <v>422</v>
      </c>
      <c r="I26" s="1" t="s">
        <v>530</v>
      </c>
      <c r="J26" s="4">
        <v>6772</v>
      </c>
      <c r="K26" s="1"/>
      <c r="L26" s="1"/>
      <c r="M26" s="1"/>
    </row>
    <row r="27" spans="1:13" x14ac:dyDescent="0.25">
      <c r="A27" s="2" t="str">
        <f>HYPERLINK("https://my.zakupki.prom.ua/remote/dispatcher/state_purchase_view/20075371", "UA-2020-10-13-002936-c")</f>
        <v>UA-2020-10-13-002936-c</v>
      </c>
      <c r="B27" s="1" t="s">
        <v>291</v>
      </c>
      <c r="C27" s="1" t="s">
        <v>293</v>
      </c>
      <c r="D27" s="1" t="s">
        <v>319</v>
      </c>
      <c r="E27" s="1" t="s">
        <v>325</v>
      </c>
      <c r="F27" s="1" t="s">
        <v>17</v>
      </c>
      <c r="G27" s="2"/>
      <c r="H27" s="1" t="s">
        <v>422</v>
      </c>
      <c r="I27" s="1" t="s">
        <v>432</v>
      </c>
      <c r="J27" s="4">
        <v>13200</v>
      </c>
      <c r="K27" s="1"/>
      <c r="L27" s="1"/>
      <c r="M27" s="1"/>
    </row>
    <row r="28" spans="1:13" x14ac:dyDescent="0.25">
      <c r="A28" s="2" t="str">
        <f>HYPERLINK("https://my.zakupki.prom.ua/remote/dispatcher/state_purchase_view/19721376", "UA-2020-09-30-004388-a")</f>
        <v>UA-2020-09-30-004388-a</v>
      </c>
      <c r="B28" s="1" t="s">
        <v>6</v>
      </c>
      <c r="C28" s="1" t="s">
        <v>216</v>
      </c>
      <c r="D28" s="1" t="s">
        <v>319</v>
      </c>
      <c r="E28" s="1" t="s">
        <v>380</v>
      </c>
      <c r="F28" s="1" t="s">
        <v>113</v>
      </c>
      <c r="G28" s="2"/>
      <c r="H28" s="1" t="s">
        <v>422</v>
      </c>
      <c r="I28" s="1" t="s">
        <v>490</v>
      </c>
      <c r="J28" s="4">
        <v>1488.24</v>
      </c>
      <c r="K28" s="1"/>
      <c r="L28" s="1"/>
      <c r="M28" s="1"/>
    </row>
    <row r="29" spans="1:13" x14ac:dyDescent="0.25">
      <c r="A29" s="2" t="str">
        <f>HYPERLINK("https://my.zakupki.prom.ua/remote/dispatcher/state_purchase_view/19517419", "UA-2020-09-23-003543-b")</f>
        <v>UA-2020-09-23-003543-b</v>
      </c>
      <c r="B29" s="1" t="s">
        <v>151</v>
      </c>
      <c r="C29" s="1" t="s">
        <v>146</v>
      </c>
      <c r="D29" s="1" t="s">
        <v>339</v>
      </c>
      <c r="E29" s="1" t="s">
        <v>372</v>
      </c>
      <c r="F29" s="1" t="s">
        <v>100</v>
      </c>
      <c r="G29" s="2"/>
      <c r="H29" s="1" t="s">
        <v>422</v>
      </c>
      <c r="I29" s="1" t="s">
        <v>494</v>
      </c>
      <c r="J29" s="4">
        <v>3208.84</v>
      </c>
      <c r="K29" s="1"/>
      <c r="L29" s="1"/>
      <c r="M29" s="1"/>
    </row>
    <row r="30" spans="1:13" x14ac:dyDescent="0.25">
      <c r="A30" s="2" t="str">
        <f>HYPERLINK("https://my.zakupki.prom.ua/remote/dispatcher/state_purchase_view/19487530", "UA-2020-09-22-008166-b")</f>
        <v>UA-2020-09-22-008166-b</v>
      </c>
      <c r="B30" s="1" t="s">
        <v>87</v>
      </c>
      <c r="C30" s="1" t="s">
        <v>86</v>
      </c>
      <c r="D30" s="1" t="s">
        <v>348</v>
      </c>
      <c r="E30" s="1" t="s">
        <v>351</v>
      </c>
      <c r="F30" s="1" t="s">
        <v>195</v>
      </c>
      <c r="G30" s="2"/>
      <c r="H30" s="1" t="s">
        <v>422</v>
      </c>
      <c r="I30" s="1" t="s">
        <v>503</v>
      </c>
      <c r="J30" s="4">
        <v>9720</v>
      </c>
      <c r="K30" s="1"/>
      <c r="L30" s="1"/>
      <c r="M30" s="1"/>
    </row>
    <row r="31" spans="1:13" x14ac:dyDescent="0.25">
      <c r="A31" s="2" t="str">
        <f>HYPERLINK("https://my.zakupki.prom.ua/remote/dispatcher/state_purchase_view/20968743", "UA-2020-11-11-005511-a")</f>
        <v>UA-2020-11-11-005511-a</v>
      </c>
      <c r="B31" s="1" t="s">
        <v>233</v>
      </c>
      <c r="C31" s="1" t="s">
        <v>232</v>
      </c>
      <c r="D31" s="1" t="s">
        <v>348</v>
      </c>
      <c r="E31" s="1" t="s">
        <v>365</v>
      </c>
      <c r="F31" s="1" t="s">
        <v>171</v>
      </c>
      <c r="G31" s="2"/>
      <c r="H31" s="1" t="s">
        <v>422</v>
      </c>
      <c r="I31" s="1" t="s">
        <v>520</v>
      </c>
      <c r="J31" s="4">
        <v>171284.69</v>
      </c>
      <c r="K31" s="1"/>
      <c r="L31" s="1"/>
      <c r="M31" s="1"/>
    </row>
    <row r="32" spans="1:13" x14ac:dyDescent="0.25">
      <c r="A32" s="2" t="str">
        <f>HYPERLINK("https://my.zakupki.prom.ua/remote/dispatcher/state_purchase_view/18329085", "UA-2020-08-05-004710-a")</f>
        <v>UA-2020-08-05-004710-a</v>
      </c>
      <c r="B32" s="1" t="s">
        <v>153</v>
      </c>
      <c r="C32" s="1" t="s">
        <v>146</v>
      </c>
      <c r="D32" s="1" t="s">
        <v>311</v>
      </c>
      <c r="E32" s="1" t="s">
        <v>353</v>
      </c>
      <c r="F32" s="1" t="s">
        <v>100</v>
      </c>
      <c r="G32" s="2" t="str">
        <f>HYPERLINK("https://auction.openprocurement.org/tenders/0f6d2c1bfff647b08172e5f7df706c5d")</f>
        <v>https://auction.openprocurement.org/tenders/0f6d2c1bfff647b08172e5f7df706c5d</v>
      </c>
      <c r="H32" s="1" t="s">
        <v>422</v>
      </c>
      <c r="I32" s="1" t="s">
        <v>478</v>
      </c>
      <c r="J32" s="4">
        <v>186162.81</v>
      </c>
      <c r="K32" s="1"/>
      <c r="L32" s="1"/>
      <c r="M32" s="1"/>
    </row>
    <row r="33" spans="1:13" x14ac:dyDescent="0.25">
      <c r="A33" s="2" t="str">
        <f>HYPERLINK("https://my.zakupki.prom.ua/remote/dispatcher/state_purchase_view/14839155", "UA-2020-01-27-000514-b")</f>
        <v>UA-2020-01-27-000514-b</v>
      </c>
      <c r="B33" s="1" t="s">
        <v>142</v>
      </c>
      <c r="C33" s="1" t="s">
        <v>143</v>
      </c>
      <c r="D33" s="1" t="s">
        <v>311</v>
      </c>
      <c r="E33" s="1" t="s">
        <v>410</v>
      </c>
      <c r="F33" s="1" t="s">
        <v>95</v>
      </c>
      <c r="G33" s="2" t="str">
        <f>HYPERLINK("https://auction.openprocurement.org/tenders/e97d50aa6e5648afa96162963a11358b")</f>
        <v>https://auction.openprocurement.org/tenders/e97d50aa6e5648afa96162963a11358b</v>
      </c>
      <c r="H33" s="1" t="s">
        <v>422</v>
      </c>
      <c r="I33" s="1" t="s">
        <v>537</v>
      </c>
      <c r="J33" s="4">
        <v>100000</v>
      </c>
      <c r="K33" s="1"/>
      <c r="L33" s="1"/>
      <c r="M33" s="1"/>
    </row>
    <row r="34" spans="1:13" x14ac:dyDescent="0.25">
      <c r="A34" s="2" t="str">
        <f>HYPERLINK("https://my.zakupki.prom.ua/remote/dispatcher/state_purchase_view/16811356", "UA-2020-05-22-001812-c")</f>
        <v>UA-2020-05-22-001812-c</v>
      </c>
      <c r="B34" s="1" t="s">
        <v>156</v>
      </c>
      <c r="C34" s="1" t="s">
        <v>159</v>
      </c>
      <c r="D34" s="1" t="s">
        <v>311</v>
      </c>
      <c r="E34" s="1" t="s">
        <v>368</v>
      </c>
      <c r="F34" s="1" t="s">
        <v>213</v>
      </c>
      <c r="G34" s="2" t="str">
        <f>HYPERLINK("https://auction.openprocurement.org/tenders/220892050fe2462ea1eb5b22171163fd")</f>
        <v>https://auction.openprocurement.org/tenders/220892050fe2462ea1eb5b22171163fd</v>
      </c>
      <c r="H34" s="1" t="s">
        <v>422</v>
      </c>
      <c r="I34" s="1" t="s">
        <v>453</v>
      </c>
      <c r="J34" s="4">
        <v>67105.05</v>
      </c>
      <c r="K34" s="1"/>
      <c r="L34" s="1"/>
      <c r="M34" s="1"/>
    </row>
    <row r="35" spans="1:13" x14ac:dyDescent="0.25">
      <c r="A35" s="2" t="str">
        <f>HYPERLINK("https://my.zakupki.prom.ua/remote/dispatcher/state_purchase_view/20265827", "UA-2020-10-20-002701-a")</f>
        <v>UA-2020-10-20-002701-a</v>
      </c>
      <c r="B35" s="1" t="s">
        <v>123</v>
      </c>
      <c r="C35" s="1" t="s">
        <v>124</v>
      </c>
      <c r="D35" s="1" t="s">
        <v>311</v>
      </c>
      <c r="E35" s="1" t="s">
        <v>403</v>
      </c>
      <c r="F35" s="1" t="s">
        <v>66</v>
      </c>
      <c r="G35" s="2" t="str">
        <f>HYPERLINK("https://auction.openprocurement.org/tenders/dbbed25ec2ac429f8743e3101828293d")</f>
        <v>https://auction.openprocurement.org/tenders/dbbed25ec2ac429f8743e3101828293d</v>
      </c>
      <c r="H35" s="1" t="s">
        <v>422</v>
      </c>
      <c r="I35" s="1" t="s">
        <v>512</v>
      </c>
      <c r="J35" s="4">
        <v>25120</v>
      </c>
      <c r="K35" s="1"/>
      <c r="L35" s="1"/>
      <c r="M35" s="1"/>
    </row>
    <row r="36" spans="1:13" x14ac:dyDescent="0.25">
      <c r="A36" s="2" t="str">
        <f>HYPERLINK("https://my.zakupki.prom.ua/remote/dispatcher/state_purchase_view/21473708", "UA-2020-11-26-005004-b")</f>
        <v>UA-2020-11-26-005004-b</v>
      </c>
      <c r="B36" s="1" t="s">
        <v>89</v>
      </c>
      <c r="C36" s="1" t="s">
        <v>90</v>
      </c>
      <c r="D36" s="1" t="s">
        <v>311</v>
      </c>
      <c r="E36" s="1" t="s">
        <v>397</v>
      </c>
      <c r="F36" s="1" t="s">
        <v>74</v>
      </c>
      <c r="G36" s="2" t="str">
        <f>HYPERLINK("https://auction.openprocurement.org/tenders/da1f6f0d3ccd47f6b116bb71f3c39955")</f>
        <v>https://auction.openprocurement.org/tenders/da1f6f0d3ccd47f6b116bb71f3c39955</v>
      </c>
      <c r="H36" s="1" t="s">
        <v>422</v>
      </c>
      <c r="I36" s="1" t="s">
        <v>535</v>
      </c>
      <c r="J36" s="4">
        <v>282240</v>
      </c>
      <c r="K36" s="1"/>
      <c r="L36" s="1"/>
      <c r="M36" s="1"/>
    </row>
    <row r="37" spans="1:13" x14ac:dyDescent="0.25">
      <c r="A37" s="2" t="str">
        <f>HYPERLINK("https://my.zakupki.prom.ua/remote/dispatcher/state_purchase_view/14958728", "UA-2020-01-30-000969-c")</f>
        <v>UA-2020-01-30-000969-c</v>
      </c>
      <c r="B37" s="1" t="s">
        <v>283</v>
      </c>
      <c r="C37" s="1" t="s">
        <v>284</v>
      </c>
      <c r="D37" s="1" t="s">
        <v>318</v>
      </c>
      <c r="E37" s="1" t="s">
        <v>398</v>
      </c>
      <c r="F37" s="1" t="s">
        <v>203</v>
      </c>
      <c r="G37" s="2" t="str">
        <f>HYPERLINK("https://auction.openprocurement.org/tenders/702bcaae99ea46989dd5c3bc0c58f54f")</f>
        <v>https://auction.openprocurement.org/tenders/702bcaae99ea46989dd5c3bc0c58f54f</v>
      </c>
      <c r="H37" s="1" t="s">
        <v>422</v>
      </c>
      <c r="I37" s="1" t="s">
        <v>251</v>
      </c>
      <c r="J37" s="4">
        <v>48000</v>
      </c>
      <c r="K37" s="1"/>
      <c r="L37" s="1"/>
      <c r="M37" s="1"/>
    </row>
    <row r="38" spans="1:13" x14ac:dyDescent="0.25">
      <c r="A38" s="2" t="str">
        <f>HYPERLINK("https://my.zakupki.prom.ua/remote/dispatcher/state_purchase_view/17643083", "UA-2020-07-03-004640-a")</f>
        <v>UA-2020-07-03-004640-a</v>
      </c>
      <c r="B38" s="1" t="s">
        <v>241</v>
      </c>
      <c r="C38" s="1" t="s">
        <v>240</v>
      </c>
      <c r="D38" s="1" t="s">
        <v>319</v>
      </c>
      <c r="E38" s="1" t="s">
        <v>347</v>
      </c>
      <c r="F38" s="1" t="s">
        <v>80</v>
      </c>
      <c r="G38" s="2"/>
      <c r="H38" s="1" t="s">
        <v>422</v>
      </c>
      <c r="I38" s="1" t="s">
        <v>454</v>
      </c>
      <c r="J38" s="4">
        <v>2998</v>
      </c>
      <c r="K38" s="1"/>
      <c r="L38" s="1"/>
      <c r="M38" s="1"/>
    </row>
    <row r="39" spans="1:13" x14ac:dyDescent="0.25">
      <c r="A39" s="2" t="str">
        <f>HYPERLINK("https://my.zakupki.prom.ua/remote/dispatcher/state_purchase_view/17335397", "UA-2020-06-18-003205-c")</f>
        <v>UA-2020-06-18-003205-c</v>
      </c>
      <c r="B39" s="1" t="s">
        <v>107</v>
      </c>
      <c r="C39" s="1" t="s">
        <v>108</v>
      </c>
      <c r="D39" s="1" t="s">
        <v>319</v>
      </c>
      <c r="E39" s="1" t="s">
        <v>375</v>
      </c>
      <c r="F39" s="1" t="s">
        <v>114</v>
      </c>
      <c r="G39" s="2"/>
      <c r="H39" s="1" t="s">
        <v>422</v>
      </c>
      <c r="I39" s="1" t="s">
        <v>554</v>
      </c>
      <c r="J39" s="4">
        <v>2998.08</v>
      </c>
      <c r="K39" s="1"/>
      <c r="L39" s="1"/>
      <c r="M39" s="1"/>
    </row>
    <row r="40" spans="1:13" x14ac:dyDescent="0.25">
      <c r="A40" s="2" t="str">
        <f>HYPERLINK("https://my.zakupki.prom.ua/remote/dispatcher/state_purchase_view/17119561", "UA-2020-06-09-005556-b")</f>
        <v>UA-2020-06-09-005556-b</v>
      </c>
      <c r="B40" s="1" t="s">
        <v>247</v>
      </c>
      <c r="C40" s="1" t="s">
        <v>246</v>
      </c>
      <c r="D40" s="1" t="s">
        <v>319</v>
      </c>
      <c r="E40" s="1" t="s">
        <v>329</v>
      </c>
      <c r="F40" s="1" t="s">
        <v>51</v>
      </c>
      <c r="G40" s="2"/>
      <c r="H40" s="1" t="s">
        <v>422</v>
      </c>
      <c r="I40" s="1" t="s">
        <v>447</v>
      </c>
      <c r="J40" s="4">
        <v>2973.16</v>
      </c>
      <c r="K40" s="1"/>
      <c r="L40" s="1"/>
      <c r="M40" s="1"/>
    </row>
    <row r="41" spans="1:13" x14ac:dyDescent="0.25">
      <c r="A41" s="2" t="str">
        <f>HYPERLINK("https://my.zakupki.prom.ua/remote/dispatcher/state_purchase_view/19974276", "UA-2020-10-09-002261-a")</f>
        <v>UA-2020-10-09-002261-a</v>
      </c>
      <c r="B41" s="1" t="s">
        <v>138</v>
      </c>
      <c r="C41" s="1" t="s">
        <v>141</v>
      </c>
      <c r="D41" s="1" t="s">
        <v>319</v>
      </c>
      <c r="E41" s="1" t="s">
        <v>420</v>
      </c>
      <c r="F41" s="1" t="s">
        <v>45</v>
      </c>
      <c r="G41" s="2"/>
      <c r="H41" s="1" t="s">
        <v>422</v>
      </c>
      <c r="I41" s="1" t="s">
        <v>497</v>
      </c>
      <c r="J41" s="4">
        <v>10236</v>
      </c>
      <c r="K41" s="1"/>
      <c r="L41" s="1"/>
      <c r="M41" s="1"/>
    </row>
    <row r="42" spans="1:13" x14ac:dyDescent="0.25">
      <c r="A42" s="2" t="str">
        <f>HYPERLINK("https://my.zakupki.prom.ua/remote/dispatcher/state_purchase_view/19723249", "UA-2020-09-30-004925-a")</f>
        <v>UA-2020-09-30-004925-a</v>
      </c>
      <c r="B42" s="1" t="s">
        <v>1</v>
      </c>
      <c r="C42" s="1" t="s">
        <v>99</v>
      </c>
      <c r="D42" s="1" t="s">
        <v>319</v>
      </c>
      <c r="E42" s="1" t="s">
        <v>380</v>
      </c>
      <c r="F42" s="1" t="s">
        <v>113</v>
      </c>
      <c r="G42" s="2"/>
      <c r="H42" s="1" t="s">
        <v>422</v>
      </c>
      <c r="I42" s="1" t="s">
        <v>492</v>
      </c>
      <c r="J42" s="4">
        <v>919.62</v>
      </c>
      <c r="K42" s="1"/>
      <c r="L42" s="1"/>
      <c r="M42" s="1"/>
    </row>
    <row r="43" spans="1:13" x14ac:dyDescent="0.25">
      <c r="A43" s="2" t="str">
        <f>HYPERLINK("https://my.zakupki.prom.ua/remote/dispatcher/state_purchase_view/22580079", "UA-2020-12-23-011443-c")</f>
        <v>UA-2020-12-23-011443-c</v>
      </c>
      <c r="B43" s="1" t="s">
        <v>261</v>
      </c>
      <c r="C43" s="1" t="s">
        <v>267</v>
      </c>
      <c r="D43" s="1" t="s">
        <v>319</v>
      </c>
      <c r="E43" s="1" t="s">
        <v>418</v>
      </c>
      <c r="F43" s="1" t="s">
        <v>75</v>
      </c>
      <c r="G43" s="2"/>
      <c r="H43" s="1" t="s">
        <v>422</v>
      </c>
      <c r="I43" s="1" t="s">
        <v>445</v>
      </c>
      <c r="J43" s="4">
        <v>2990</v>
      </c>
      <c r="K43" s="1"/>
      <c r="L43" s="1"/>
      <c r="M43" s="1"/>
    </row>
    <row r="44" spans="1:13" x14ac:dyDescent="0.25">
      <c r="A44" s="2" t="str">
        <f>HYPERLINK("https://my.zakupki.prom.ua/remote/dispatcher/state_purchase_view/14613952", "UA-2020-01-20-001276-c")</f>
        <v>UA-2020-01-20-001276-c</v>
      </c>
      <c r="B44" s="1" t="s">
        <v>10</v>
      </c>
      <c r="C44" s="1" t="s">
        <v>253</v>
      </c>
      <c r="D44" s="1" t="s">
        <v>319</v>
      </c>
      <c r="E44" s="1" t="s">
        <v>324</v>
      </c>
      <c r="F44" s="1" t="s">
        <v>105</v>
      </c>
      <c r="G44" s="2"/>
      <c r="H44" s="1" t="s">
        <v>422</v>
      </c>
      <c r="I44" s="1" t="s">
        <v>73</v>
      </c>
      <c r="J44" s="4">
        <v>3205.19</v>
      </c>
      <c r="K44" s="1"/>
      <c r="L44" s="1"/>
      <c r="M44" s="1"/>
    </row>
    <row r="45" spans="1:13" x14ac:dyDescent="0.25">
      <c r="A45" s="2" t="str">
        <f>HYPERLINK("https://my.zakupki.prom.ua/remote/dispatcher/state_purchase_view/19461747", "UA-2020-09-21-012758-b")</f>
        <v>UA-2020-09-21-012758-b</v>
      </c>
      <c r="B45" s="1" t="s">
        <v>302</v>
      </c>
      <c r="C45" s="1" t="s">
        <v>141</v>
      </c>
      <c r="D45" s="1" t="s">
        <v>339</v>
      </c>
      <c r="E45" s="1" t="s">
        <v>383</v>
      </c>
      <c r="F45" s="1" t="s">
        <v>56</v>
      </c>
      <c r="G45" s="2"/>
      <c r="H45" s="1" t="s">
        <v>422</v>
      </c>
      <c r="I45" s="1" t="s">
        <v>495</v>
      </c>
      <c r="J45" s="4">
        <v>3199.3</v>
      </c>
      <c r="K45" s="1"/>
      <c r="L45" s="1"/>
      <c r="M45" s="1"/>
    </row>
    <row r="46" spans="1:13" x14ac:dyDescent="0.25">
      <c r="A46" s="2" t="str">
        <f>HYPERLINK("https://my.zakupki.prom.ua/remote/dispatcher/state_purchase_view/19203158", "UA-2020-09-11-004650-b")</f>
        <v>UA-2020-09-11-004650-b</v>
      </c>
      <c r="B46" s="1" t="s">
        <v>231</v>
      </c>
      <c r="C46" s="1" t="s">
        <v>230</v>
      </c>
      <c r="D46" s="1" t="s">
        <v>311</v>
      </c>
      <c r="E46" s="1" t="s">
        <v>364</v>
      </c>
      <c r="F46" s="1" t="s">
        <v>114</v>
      </c>
      <c r="G46" s="2" t="str">
        <f>HYPERLINK("https://auction.openprocurement.org/tenders/85f3c8240b3c48bb8cf99f1e282e9e9c")</f>
        <v>https://auction.openprocurement.org/tenders/85f3c8240b3c48bb8cf99f1e282e9e9c</v>
      </c>
      <c r="H46" s="1" t="s">
        <v>422</v>
      </c>
      <c r="I46" s="1" t="s">
        <v>310</v>
      </c>
      <c r="J46" s="4">
        <v>173984.81</v>
      </c>
      <c r="K46" s="1"/>
      <c r="L46" s="1"/>
      <c r="M46" s="1"/>
    </row>
    <row r="47" spans="1:13" x14ac:dyDescent="0.25">
      <c r="A47" s="2" t="str">
        <f>HYPERLINK("https://my.zakupki.prom.ua/remote/dispatcher/state_purchase_view/21327730", "UA-2020-11-23-005435-c")</f>
        <v>UA-2020-11-23-005435-c</v>
      </c>
      <c r="B47" s="1" t="s">
        <v>152</v>
      </c>
      <c r="C47" s="1" t="s">
        <v>146</v>
      </c>
      <c r="D47" s="1" t="s">
        <v>311</v>
      </c>
      <c r="E47" s="1" t="s">
        <v>353</v>
      </c>
      <c r="F47" s="1" t="s">
        <v>100</v>
      </c>
      <c r="G47" s="2" t="str">
        <f>HYPERLINK("https://auction.openprocurement.org/tenders/e1183f6e1127423584ddd724dc53ff58")</f>
        <v>https://auction.openprocurement.org/tenders/e1183f6e1127423584ddd724dc53ff58</v>
      </c>
      <c r="H47" s="1" t="s">
        <v>422</v>
      </c>
      <c r="I47" s="1" t="s">
        <v>532</v>
      </c>
      <c r="J47" s="4">
        <v>30525</v>
      </c>
      <c r="K47" s="1"/>
      <c r="L47" s="1"/>
      <c r="M47" s="1"/>
    </row>
    <row r="48" spans="1:13" x14ac:dyDescent="0.25">
      <c r="A48" s="2" t="str">
        <f>HYPERLINK("https://my.zakupki.prom.ua/remote/dispatcher/state_purchase_view/17472362", "UA-2020-06-24-005938-a")</f>
        <v>UA-2020-06-24-005938-a</v>
      </c>
      <c r="B48" s="1" t="s">
        <v>286</v>
      </c>
      <c r="C48" s="1" t="s">
        <v>289</v>
      </c>
      <c r="D48" s="1" t="s">
        <v>319</v>
      </c>
      <c r="E48" s="1" t="s">
        <v>320</v>
      </c>
      <c r="F48" s="1" t="s">
        <v>21</v>
      </c>
      <c r="G48" s="2"/>
      <c r="H48" s="1" t="s">
        <v>422</v>
      </c>
      <c r="I48" s="1" t="s">
        <v>466</v>
      </c>
      <c r="J48" s="4">
        <v>300</v>
      </c>
      <c r="K48" s="1"/>
      <c r="L48" s="1"/>
      <c r="M48" s="1"/>
    </row>
    <row r="49" spans="1:13" x14ac:dyDescent="0.25">
      <c r="A49" s="2" t="str">
        <f>HYPERLINK("https://my.zakupki.prom.ua/remote/dispatcher/state_purchase_view/17515657", "UA-2020-06-25-010096-a")</f>
        <v>UA-2020-06-25-010096-a</v>
      </c>
      <c r="B49" s="1" t="s">
        <v>16</v>
      </c>
      <c r="C49" s="1" t="s">
        <v>289</v>
      </c>
      <c r="D49" s="1" t="s">
        <v>319</v>
      </c>
      <c r="E49" s="1" t="s">
        <v>320</v>
      </c>
      <c r="F49" s="1" t="s">
        <v>21</v>
      </c>
      <c r="G49" s="2"/>
      <c r="H49" s="1" t="s">
        <v>422</v>
      </c>
      <c r="I49" s="1" t="s">
        <v>470</v>
      </c>
      <c r="J49" s="4">
        <v>456</v>
      </c>
      <c r="K49" s="1"/>
      <c r="L49" s="1"/>
      <c r="M49" s="1"/>
    </row>
    <row r="50" spans="1:13" x14ac:dyDescent="0.25">
      <c r="A50" s="2" t="str">
        <f>HYPERLINK("https://my.zakupki.prom.ua/remote/dispatcher/state_purchase_view/17606240", "UA-2020-07-02-004076-a")</f>
        <v>UA-2020-07-02-004076-a</v>
      </c>
      <c r="B50" s="1" t="s">
        <v>264</v>
      </c>
      <c r="C50" s="1" t="s">
        <v>267</v>
      </c>
      <c r="D50" s="1" t="s">
        <v>319</v>
      </c>
      <c r="E50" s="1" t="s">
        <v>386</v>
      </c>
      <c r="F50" s="1" t="s">
        <v>161</v>
      </c>
      <c r="G50" s="2"/>
      <c r="H50" s="1" t="s">
        <v>422</v>
      </c>
      <c r="I50" s="1" t="s">
        <v>451</v>
      </c>
      <c r="J50" s="4">
        <v>46504.21</v>
      </c>
      <c r="K50" s="1"/>
      <c r="L50" s="1"/>
      <c r="M50" s="1"/>
    </row>
    <row r="51" spans="1:13" x14ac:dyDescent="0.25">
      <c r="A51" s="2" t="str">
        <f>HYPERLINK("https://my.zakupki.prom.ua/remote/dispatcher/state_purchase_view/15835074", "UA-2020-03-18-002357-b")</f>
        <v>UA-2020-03-18-002357-b</v>
      </c>
      <c r="B51" s="1" t="s">
        <v>64</v>
      </c>
      <c r="C51" s="1" t="s">
        <v>63</v>
      </c>
      <c r="D51" s="1" t="s">
        <v>318</v>
      </c>
      <c r="E51" s="1" t="s">
        <v>392</v>
      </c>
      <c r="F51" s="1" t="s">
        <v>103</v>
      </c>
      <c r="G51" s="2" t="str">
        <f>HYPERLINK("https://auction.openprocurement.org/tenders/3450341e941848228d14971e603da392")</f>
        <v>https://auction.openprocurement.org/tenders/3450341e941848228d14971e603da392</v>
      </c>
      <c r="H51" s="1" t="s">
        <v>422</v>
      </c>
      <c r="I51" s="1" t="s">
        <v>435</v>
      </c>
      <c r="J51" s="4">
        <v>5772</v>
      </c>
      <c r="K51" s="1"/>
      <c r="L51" s="1"/>
      <c r="M51" s="1"/>
    </row>
    <row r="52" spans="1:13" x14ac:dyDescent="0.25">
      <c r="A52" s="2" t="str">
        <f>HYPERLINK("https://my.zakupki.prom.ua/remote/dispatcher/state_purchase_view/19021305", "UA-2020-09-04-007273-b")</f>
        <v>UA-2020-09-04-007273-b</v>
      </c>
      <c r="B52" s="1" t="s">
        <v>27</v>
      </c>
      <c r="C52" s="1" t="s">
        <v>26</v>
      </c>
      <c r="D52" s="1" t="s">
        <v>348</v>
      </c>
      <c r="E52" s="1" t="s">
        <v>354</v>
      </c>
      <c r="F52" s="1" t="s">
        <v>194</v>
      </c>
      <c r="G52" s="2" t="str">
        <f>HYPERLINK("https://auction.openprocurement.org/tenders/1e6a91ef5a824ec68ab63f4301cd6546")</f>
        <v>https://auction.openprocurement.org/tenders/1e6a91ef5a824ec68ab63f4301cd6546</v>
      </c>
      <c r="H52" s="1" t="s">
        <v>422</v>
      </c>
      <c r="I52" s="1" t="s">
        <v>486</v>
      </c>
      <c r="J52" s="4">
        <v>39193</v>
      </c>
      <c r="K52" s="1"/>
      <c r="L52" s="1"/>
      <c r="M52" s="1"/>
    </row>
    <row r="53" spans="1:13" x14ac:dyDescent="0.25">
      <c r="A53" s="2" t="str">
        <f>HYPERLINK("https://my.zakupki.prom.ua/remote/dispatcher/state_purchase_view/18009209", "UA-2020-07-21-004096-b")</f>
        <v>UA-2020-07-21-004096-b</v>
      </c>
      <c r="B53" s="1" t="s">
        <v>14</v>
      </c>
      <c r="C53" s="1" t="s">
        <v>289</v>
      </c>
      <c r="D53" s="1" t="s">
        <v>319</v>
      </c>
      <c r="E53" s="1" t="s">
        <v>320</v>
      </c>
      <c r="F53" s="1" t="s">
        <v>21</v>
      </c>
      <c r="G53" s="2"/>
      <c r="H53" s="1" t="s">
        <v>422</v>
      </c>
      <c r="I53" s="1" t="s">
        <v>481</v>
      </c>
      <c r="J53" s="4">
        <v>480</v>
      </c>
      <c r="K53" s="1"/>
      <c r="L53" s="1"/>
      <c r="M53" s="1"/>
    </row>
    <row r="54" spans="1:13" x14ac:dyDescent="0.25">
      <c r="A54" s="2" t="str">
        <f>HYPERLINK("https://my.zakupki.prom.ua/remote/dispatcher/state_purchase_view/20914400", "UA-2020-11-10-001616-c")</f>
        <v>UA-2020-11-10-001616-c</v>
      </c>
      <c r="B54" s="1" t="s">
        <v>23</v>
      </c>
      <c r="C54" s="1" t="s">
        <v>22</v>
      </c>
      <c r="D54" s="1" t="s">
        <v>319</v>
      </c>
      <c r="E54" s="1" t="s">
        <v>421</v>
      </c>
      <c r="F54" s="1" t="s">
        <v>68</v>
      </c>
      <c r="G54" s="2"/>
      <c r="H54" s="1" t="s">
        <v>422</v>
      </c>
      <c r="I54" s="1" t="s">
        <v>510</v>
      </c>
      <c r="J54" s="4">
        <v>7600</v>
      </c>
      <c r="K54" s="1"/>
      <c r="L54" s="1"/>
      <c r="M54" s="1"/>
    </row>
    <row r="55" spans="1:13" x14ac:dyDescent="0.25">
      <c r="A55" s="2" t="str">
        <f>HYPERLINK("https://my.zakupki.prom.ua/remote/dispatcher/state_purchase_view/14432554", "UA-2020-01-11-000074-c")</f>
        <v>UA-2020-01-11-000074-c</v>
      </c>
      <c r="B55" s="1" t="s">
        <v>29</v>
      </c>
      <c r="C55" s="1" t="s">
        <v>30</v>
      </c>
      <c r="D55" s="1" t="s">
        <v>339</v>
      </c>
      <c r="E55" s="1" t="s">
        <v>377</v>
      </c>
      <c r="F55" s="1" t="s">
        <v>209</v>
      </c>
      <c r="G55" s="2"/>
      <c r="H55" s="1" t="s">
        <v>422</v>
      </c>
      <c r="I55" s="1" t="s">
        <v>550</v>
      </c>
      <c r="J55" s="4">
        <v>719997.33</v>
      </c>
      <c r="K55" s="1"/>
      <c r="L55" s="1"/>
      <c r="M55" s="1"/>
    </row>
    <row r="56" spans="1:13" x14ac:dyDescent="0.25">
      <c r="A56" s="2" t="str">
        <f>HYPERLINK("https://my.zakupki.prom.ua/remote/dispatcher/state_purchase_view/17608779", "UA-2020-07-02-004988-a")</f>
        <v>UA-2020-07-02-004988-a</v>
      </c>
      <c r="B56" s="1" t="s">
        <v>130</v>
      </c>
      <c r="C56" s="1" t="s">
        <v>124</v>
      </c>
      <c r="D56" s="1" t="s">
        <v>311</v>
      </c>
      <c r="E56" s="1" t="s">
        <v>420</v>
      </c>
      <c r="F56" s="1" t="s">
        <v>45</v>
      </c>
      <c r="G56" s="2" t="str">
        <f>HYPERLINK("https://auction.openprocurement.org/tenders/c8dd3287f1c249d482bd4537a6668f88")</f>
        <v>https://auction.openprocurement.org/tenders/c8dd3287f1c249d482bd4537a6668f88</v>
      </c>
      <c r="H56" s="1" t="s">
        <v>422</v>
      </c>
      <c r="I56" s="1" t="s">
        <v>465</v>
      </c>
      <c r="J56" s="4">
        <v>130806</v>
      </c>
      <c r="K56" s="1"/>
      <c r="L56" s="1"/>
      <c r="M56" s="1"/>
    </row>
    <row r="57" spans="1:13" x14ac:dyDescent="0.25">
      <c r="A57" s="2" t="str">
        <f>HYPERLINK("https://my.zakupki.prom.ua/remote/dispatcher/state_purchase_view/15608179", "UA-2020-03-04-002955-a")</f>
        <v>UA-2020-03-04-002955-a</v>
      </c>
      <c r="B57" s="1" t="s">
        <v>52</v>
      </c>
      <c r="C57" s="1" t="s">
        <v>239</v>
      </c>
      <c r="D57" s="1" t="s">
        <v>319</v>
      </c>
      <c r="E57" s="1" t="s">
        <v>398</v>
      </c>
      <c r="F57" s="1" t="s">
        <v>203</v>
      </c>
      <c r="G57" s="2"/>
      <c r="H57" s="1" t="s">
        <v>422</v>
      </c>
      <c r="I57" s="1" t="s">
        <v>252</v>
      </c>
      <c r="J57" s="4">
        <v>1793</v>
      </c>
      <c r="K57" s="1"/>
      <c r="L57" s="1"/>
      <c r="M57" s="1"/>
    </row>
    <row r="58" spans="1:13" x14ac:dyDescent="0.25">
      <c r="A58" s="2" t="str">
        <f>HYPERLINK("https://my.zakupki.prom.ua/remote/dispatcher/state_purchase_view/17607181", "UA-2020-07-02-004393-a")</f>
        <v>UA-2020-07-02-004393-a</v>
      </c>
      <c r="B58" s="1" t="s">
        <v>265</v>
      </c>
      <c r="C58" s="1" t="s">
        <v>267</v>
      </c>
      <c r="D58" s="1" t="s">
        <v>319</v>
      </c>
      <c r="E58" s="1" t="s">
        <v>386</v>
      </c>
      <c r="F58" s="1" t="s">
        <v>161</v>
      </c>
      <c r="G58" s="2"/>
      <c r="H58" s="1" t="s">
        <v>422</v>
      </c>
      <c r="I58" s="1" t="s">
        <v>452</v>
      </c>
      <c r="J58" s="4">
        <v>20716.82</v>
      </c>
      <c r="K58" s="1"/>
      <c r="L58" s="1"/>
      <c r="M58" s="1"/>
    </row>
    <row r="59" spans="1:13" x14ac:dyDescent="0.25">
      <c r="A59" s="2" t="str">
        <f>HYPERLINK("https://my.zakupki.prom.ua/remote/dispatcher/state_purchase_view/17384784", "UA-2020-06-19-007504-c")</f>
        <v>UA-2020-06-19-007504-c</v>
      </c>
      <c r="B59" s="1" t="s">
        <v>256</v>
      </c>
      <c r="C59" s="1" t="s">
        <v>259</v>
      </c>
      <c r="D59" s="1" t="s">
        <v>319</v>
      </c>
      <c r="E59" s="1" t="s">
        <v>306</v>
      </c>
      <c r="F59" s="1" t="s">
        <v>94</v>
      </c>
      <c r="G59" s="2"/>
      <c r="H59" s="1" t="s">
        <v>422</v>
      </c>
      <c r="I59" s="1" t="s">
        <v>459</v>
      </c>
      <c r="J59" s="4">
        <v>5130.66</v>
      </c>
      <c r="K59" s="1"/>
      <c r="L59" s="1"/>
      <c r="M59" s="1"/>
    </row>
    <row r="60" spans="1:13" x14ac:dyDescent="0.25">
      <c r="A60" s="2" t="str">
        <f>HYPERLINK("https://my.zakupki.prom.ua/remote/dispatcher/state_purchase_view/16056786", "UA-2020-04-01-000594-b")</f>
        <v>UA-2020-04-01-000594-b</v>
      </c>
      <c r="B60" s="1" t="s">
        <v>88</v>
      </c>
      <c r="C60" s="1" t="s">
        <v>86</v>
      </c>
      <c r="D60" s="1" t="s">
        <v>318</v>
      </c>
      <c r="E60" s="1" t="s">
        <v>351</v>
      </c>
      <c r="F60" s="1" t="s">
        <v>195</v>
      </c>
      <c r="G60" s="2" t="str">
        <f>HYPERLINK("https://auction.openprocurement.org/tenders/c8abf55bd26047069ac3dd3dbfee8d7a")</f>
        <v>https://auction.openprocurement.org/tenders/c8abf55bd26047069ac3dd3dbfee8d7a</v>
      </c>
      <c r="H60" s="1" t="s">
        <v>422</v>
      </c>
      <c r="I60" s="1" t="s">
        <v>37</v>
      </c>
      <c r="J60" s="4">
        <v>20736</v>
      </c>
      <c r="K60" s="1"/>
      <c r="L60" s="1"/>
      <c r="M60" s="1"/>
    </row>
    <row r="61" spans="1:13" x14ac:dyDescent="0.25">
      <c r="A61" s="2" t="str">
        <f>HYPERLINK("https://my.zakupki.prom.ua/remote/dispatcher/state_purchase_view/15594883", "UA-2020-03-04-000026-a")</f>
        <v>UA-2020-03-04-000026-a</v>
      </c>
      <c r="B61" s="1" t="s">
        <v>292</v>
      </c>
      <c r="C61" s="1" t="s">
        <v>293</v>
      </c>
      <c r="D61" s="1" t="s">
        <v>318</v>
      </c>
      <c r="E61" s="1" t="s">
        <v>315</v>
      </c>
      <c r="F61" s="1" t="s">
        <v>19</v>
      </c>
      <c r="G61" s="2"/>
      <c r="H61" s="1" t="s">
        <v>422</v>
      </c>
      <c r="I61" s="1" t="s">
        <v>446</v>
      </c>
      <c r="J61" s="4">
        <v>4764</v>
      </c>
      <c r="K61" s="1"/>
      <c r="L61" s="1"/>
      <c r="M61" s="1"/>
    </row>
    <row r="62" spans="1:13" x14ac:dyDescent="0.25">
      <c r="A62" s="2" t="str">
        <f>HYPERLINK("https://my.zakupki.prom.ua/remote/dispatcher/state_purchase_view/19436582", "UA-2020-09-21-004058-b")</f>
        <v>UA-2020-09-21-004058-b</v>
      </c>
      <c r="B62" s="1" t="s">
        <v>62</v>
      </c>
      <c r="C62" s="1" t="s">
        <v>61</v>
      </c>
      <c r="D62" s="1" t="s">
        <v>348</v>
      </c>
      <c r="E62" s="1" t="s">
        <v>412</v>
      </c>
      <c r="F62" s="1" t="s">
        <v>77</v>
      </c>
      <c r="G62" s="2" t="str">
        <f>HYPERLINK("https://auction.openprocurement.org/tenders/af639fded620481db6cd3f1996eab440")</f>
        <v>https://auction.openprocurement.org/tenders/af639fded620481db6cd3f1996eab440</v>
      </c>
      <c r="H62" s="1" t="s">
        <v>422</v>
      </c>
      <c r="I62" s="1" t="s">
        <v>500</v>
      </c>
      <c r="J62" s="4">
        <v>5970</v>
      </c>
      <c r="K62" s="1"/>
      <c r="L62" s="1"/>
      <c r="M62" s="1"/>
    </row>
    <row r="63" spans="1:13" x14ac:dyDescent="0.25">
      <c r="A63" s="2" t="str">
        <f>HYPERLINK("https://my.zakupki.prom.ua/remote/dispatcher/state_purchase_view/20675771", "UA-2020-11-02-009083-c")</f>
        <v>UA-2020-11-02-009083-c</v>
      </c>
      <c r="B63" s="1" t="s">
        <v>317</v>
      </c>
      <c r="C63" s="1" t="s">
        <v>234</v>
      </c>
      <c r="D63" s="1" t="s">
        <v>348</v>
      </c>
      <c r="E63" s="1" t="s">
        <v>360</v>
      </c>
      <c r="F63" s="1" t="s">
        <v>205</v>
      </c>
      <c r="G63" s="2"/>
      <c r="H63" s="1" t="s">
        <v>422</v>
      </c>
      <c r="I63" s="1" t="s">
        <v>518</v>
      </c>
      <c r="J63" s="4">
        <v>130218</v>
      </c>
      <c r="K63" s="1"/>
      <c r="L63" s="1"/>
      <c r="M63" s="1"/>
    </row>
    <row r="64" spans="1:13" x14ac:dyDescent="0.25">
      <c r="A64" s="2" t="str">
        <f>HYPERLINK("https://my.zakupki.prom.ua/remote/dispatcher/state_purchase_view/21376655", "UA-2020-11-24-006581-c")</f>
        <v>UA-2020-11-24-006581-c</v>
      </c>
      <c r="B64" s="1" t="s">
        <v>127</v>
      </c>
      <c r="C64" s="1" t="s">
        <v>124</v>
      </c>
      <c r="D64" s="1" t="s">
        <v>339</v>
      </c>
      <c r="E64" s="1" t="s">
        <v>332</v>
      </c>
      <c r="F64" s="1" t="s">
        <v>165</v>
      </c>
      <c r="G64" s="2"/>
      <c r="H64" s="1" t="s">
        <v>422</v>
      </c>
      <c r="I64" s="1" t="s">
        <v>523</v>
      </c>
      <c r="J64" s="4">
        <v>34240</v>
      </c>
      <c r="K64" s="1"/>
      <c r="L64" s="1"/>
      <c r="M64" s="1"/>
    </row>
    <row r="65" spans="1:13" x14ac:dyDescent="0.25">
      <c r="A65" s="2" t="str">
        <f>HYPERLINK("https://my.zakupki.prom.ua/remote/dispatcher/state_purchase_view/18955874", "UA-2020-09-02-009534-b")</f>
        <v>UA-2020-09-02-009534-b</v>
      </c>
      <c r="B65" s="1" t="s">
        <v>226</v>
      </c>
      <c r="C65" s="1" t="s">
        <v>227</v>
      </c>
      <c r="D65" s="1" t="s">
        <v>348</v>
      </c>
      <c r="E65" s="1" t="s">
        <v>364</v>
      </c>
      <c r="F65" s="1" t="s">
        <v>114</v>
      </c>
      <c r="G65" s="2"/>
      <c r="H65" s="1" t="s">
        <v>422</v>
      </c>
      <c r="I65" s="1" t="s">
        <v>309</v>
      </c>
      <c r="J65" s="4">
        <v>148371.16</v>
      </c>
      <c r="K65" s="1"/>
      <c r="L65" s="1"/>
      <c r="M65" s="1"/>
    </row>
    <row r="66" spans="1:13" x14ac:dyDescent="0.25">
      <c r="A66" s="2" t="str">
        <f>HYPERLINK("https://my.zakupki.prom.ua/remote/dispatcher/state_purchase_view/18386631", "UA-2020-08-07-002147-a")</f>
        <v>UA-2020-08-07-002147-a</v>
      </c>
      <c r="B66" s="1" t="s">
        <v>71</v>
      </c>
      <c r="C66" s="1" t="s">
        <v>69</v>
      </c>
      <c r="D66" s="1" t="s">
        <v>311</v>
      </c>
      <c r="E66" s="1" t="s">
        <v>368</v>
      </c>
      <c r="F66" s="1" t="s">
        <v>213</v>
      </c>
      <c r="G66" s="2" t="str">
        <f>HYPERLINK("https://auction.openprocurement.org/tenders/86cd54168ae940e5a29efb5f4f0e8be7")</f>
        <v>https://auction.openprocurement.org/tenders/86cd54168ae940e5a29efb5f4f0e8be7</v>
      </c>
      <c r="H66" s="1" t="s">
        <v>422</v>
      </c>
      <c r="I66" s="1" t="s">
        <v>479</v>
      </c>
      <c r="J66" s="4">
        <v>306300</v>
      </c>
      <c r="K66" s="1"/>
      <c r="L66" s="1"/>
      <c r="M66" s="1"/>
    </row>
    <row r="67" spans="1:13" x14ac:dyDescent="0.25">
      <c r="A67" s="2" t="str">
        <f>HYPERLINK("https://my.zakupki.prom.ua/remote/dispatcher/state_purchase_view/15675664", "UA-2020-03-10-001504-a")</f>
        <v>UA-2020-03-10-001504-a</v>
      </c>
      <c r="B67" s="1" t="s">
        <v>40</v>
      </c>
      <c r="C67" s="1" t="s">
        <v>43</v>
      </c>
      <c r="D67" s="1" t="s">
        <v>311</v>
      </c>
      <c r="E67" s="1" t="s">
        <v>355</v>
      </c>
      <c r="F67" s="1" t="s">
        <v>192</v>
      </c>
      <c r="G67" s="2" t="str">
        <f>HYPERLINK("https://auction.openprocurement.org/tenders/76d15c3865d646fc803a1246aa838e7e")</f>
        <v>https://auction.openprocurement.org/tenders/76d15c3865d646fc803a1246aa838e7e</v>
      </c>
      <c r="H67" s="1" t="s">
        <v>422</v>
      </c>
      <c r="I67" s="1" t="s">
        <v>53</v>
      </c>
      <c r="J67" s="4">
        <v>512373.6</v>
      </c>
      <c r="K67" s="1"/>
      <c r="L67" s="1"/>
      <c r="M67" s="1"/>
    </row>
    <row r="68" spans="1:13" x14ac:dyDescent="0.25">
      <c r="A68" s="2" t="str">
        <f>HYPERLINK("https://my.zakupki.prom.ua/remote/dispatcher/state_purchase_view/16774748", "UA-2020-05-20-005588-c")</f>
        <v>UA-2020-05-20-005588-c</v>
      </c>
      <c r="B68" s="1" t="s">
        <v>129</v>
      </c>
      <c r="C68" s="1" t="s">
        <v>124</v>
      </c>
      <c r="D68" s="1" t="s">
        <v>319</v>
      </c>
      <c r="E68" s="1" t="s">
        <v>419</v>
      </c>
      <c r="F68" s="1" t="s">
        <v>78</v>
      </c>
      <c r="G68" s="2"/>
      <c r="H68" s="1" t="s">
        <v>422</v>
      </c>
      <c r="I68" s="1" t="s">
        <v>442</v>
      </c>
      <c r="J68" s="4">
        <v>19870</v>
      </c>
      <c r="K68" s="1"/>
      <c r="L68" s="1"/>
      <c r="M68" s="1"/>
    </row>
    <row r="69" spans="1:13" x14ac:dyDescent="0.25">
      <c r="A69" s="2" t="str">
        <f>HYPERLINK("https://my.zakupki.prom.ua/remote/dispatcher/state_purchase_view/14803868", "UA-2020-01-24-001703-b")</f>
        <v>UA-2020-01-24-001703-b</v>
      </c>
      <c r="B69" s="1" t="s">
        <v>295</v>
      </c>
      <c r="C69" s="1" t="s">
        <v>297</v>
      </c>
      <c r="D69" s="1" t="s">
        <v>319</v>
      </c>
      <c r="E69" s="1" t="s">
        <v>324</v>
      </c>
      <c r="F69" s="1" t="s">
        <v>105</v>
      </c>
      <c r="G69" s="2"/>
      <c r="H69" s="1" t="s">
        <v>422</v>
      </c>
      <c r="I69" s="1" t="s">
        <v>331</v>
      </c>
      <c r="J69" s="4">
        <v>53191.360000000001</v>
      </c>
      <c r="K69" s="1"/>
      <c r="L69" s="1"/>
      <c r="M69" s="1"/>
    </row>
    <row r="70" spans="1:13" x14ac:dyDescent="0.25">
      <c r="A70" s="2" t="str">
        <f>HYPERLINK("https://my.zakupki.prom.ua/remote/dispatcher/state_purchase_view/22292474", "UA-2020-12-17-003609-c")</f>
        <v>UA-2020-12-17-003609-c</v>
      </c>
      <c r="B70" s="1" t="s">
        <v>48</v>
      </c>
      <c r="C70" s="1" t="s">
        <v>49</v>
      </c>
      <c r="D70" s="1" t="s">
        <v>319</v>
      </c>
      <c r="E70" s="1" t="s">
        <v>371</v>
      </c>
      <c r="F70" s="1" t="s">
        <v>72</v>
      </c>
      <c r="G70" s="2"/>
      <c r="H70" s="1" t="s">
        <v>422</v>
      </c>
      <c r="I70" s="1" t="s">
        <v>543</v>
      </c>
      <c r="J70" s="4">
        <v>1180</v>
      </c>
      <c r="K70" s="1"/>
      <c r="L70" s="1"/>
      <c r="M70" s="1"/>
    </row>
    <row r="71" spans="1:13" x14ac:dyDescent="0.25">
      <c r="A71" s="2" t="str">
        <f>HYPERLINK("https://my.zakupki.prom.ua/remote/dispatcher/state_purchase_view/21710985", "UA-2020-12-03-007675-b")</f>
        <v>UA-2020-12-03-007675-b</v>
      </c>
      <c r="B71" s="1" t="s">
        <v>263</v>
      </c>
      <c r="C71" s="1" t="s">
        <v>267</v>
      </c>
      <c r="D71" s="1" t="s">
        <v>319</v>
      </c>
      <c r="E71" s="1" t="s">
        <v>418</v>
      </c>
      <c r="F71" s="1" t="s">
        <v>75</v>
      </c>
      <c r="G71" s="2"/>
      <c r="H71" s="1" t="s">
        <v>422</v>
      </c>
      <c r="I71" s="1" t="s">
        <v>444</v>
      </c>
      <c r="J71" s="4">
        <v>2990</v>
      </c>
      <c r="K71" s="1"/>
      <c r="L71" s="1"/>
      <c r="M71" s="1"/>
    </row>
    <row r="72" spans="1:13" x14ac:dyDescent="0.25">
      <c r="A72" s="2" t="str">
        <f>HYPERLINK("https://my.zakupki.prom.ua/remote/dispatcher/state_purchase_view/21994707", "UA-2020-12-10-007375-c")</f>
        <v>UA-2020-12-10-007375-c</v>
      </c>
      <c r="B72" s="1" t="s">
        <v>268</v>
      </c>
      <c r="C72" s="1" t="s">
        <v>269</v>
      </c>
      <c r="D72" s="1" t="s">
        <v>319</v>
      </c>
      <c r="E72" s="1" t="s">
        <v>386</v>
      </c>
      <c r="F72" s="1" t="s">
        <v>161</v>
      </c>
      <c r="G72" s="2"/>
      <c r="H72" s="1" t="s">
        <v>422</v>
      </c>
      <c r="I72" s="1" t="s">
        <v>528</v>
      </c>
      <c r="J72" s="4">
        <v>3041.16</v>
      </c>
      <c r="K72" s="1"/>
      <c r="L72" s="1"/>
      <c r="M72" s="1"/>
    </row>
    <row r="73" spans="1:13" x14ac:dyDescent="0.25">
      <c r="A73" s="2" t="str">
        <f>HYPERLINK("https://my.zakupki.prom.ua/remote/dispatcher/state_purchase_view/17161502", "UA-2020-06-11-000302-b")</f>
        <v>UA-2020-06-11-000302-b</v>
      </c>
      <c r="B73" s="1" t="s">
        <v>176</v>
      </c>
      <c r="C73" s="1" t="s">
        <v>177</v>
      </c>
      <c r="D73" s="1" t="s">
        <v>348</v>
      </c>
      <c r="E73" s="1" t="s">
        <v>408</v>
      </c>
      <c r="F73" s="1" t="s">
        <v>84</v>
      </c>
      <c r="G73" s="2" t="str">
        <f>HYPERLINK("https://auction.openprocurement.org/tenders/34eb24ee2e2a49c4920f2d61ca4de574")</f>
        <v>https://auction.openprocurement.org/tenders/34eb24ee2e2a49c4920f2d61ca4de574</v>
      </c>
      <c r="H73" s="1" t="s">
        <v>422</v>
      </c>
      <c r="I73" s="1" t="s">
        <v>461</v>
      </c>
      <c r="J73" s="4">
        <v>6019.92</v>
      </c>
      <c r="K73" s="1"/>
      <c r="L73" s="1"/>
      <c r="M73" s="1"/>
    </row>
    <row r="74" spans="1:13" x14ac:dyDescent="0.25">
      <c r="A74" s="2" t="str">
        <f>HYPERLINK("https://my.zakupki.prom.ua/remote/dispatcher/state_purchase_view/22282774", "UA-2020-12-17-000794-c")</f>
        <v>UA-2020-12-17-000794-c</v>
      </c>
      <c r="B74" s="1" t="s">
        <v>12</v>
      </c>
      <c r="C74" s="1" t="s">
        <v>270</v>
      </c>
      <c r="D74" s="1" t="s">
        <v>319</v>
      </c>
      <c r="E74" s="1" t="s">
        <v>306</v>
      </c>
      <c r="F74" s="1" t="s">
        <v>94</v>
      </c>
      <c r="G74" s="2"/>
      <c r="H74" s="1" t="s">
        <v>422</v>
      </c>
      <c r="I74" s="1" t="s">
        <v>516</v>
      </c>
      <c r="J74" s="4">
        <v>2498</v>
      </c>
      <c r="K74" s="1"/>
      <c r="L74" s="1"/>
      <c r="M74" s="1"/>
    </row>
    <row r="75" spans="1:13" x14ac:dyDescent="0.25">
      <c r="A75" s="2" t="str">
        <f>HYPERLINK("https://my.zakupki.prom.ua/remote/dispatcher/state_purchase_view/16565699", "UA-2020-05-06-002069-b")</f>
        <v>UA-2020-05-06-002069-b</v>
      </c>
      <c r="B75" s="1" t="s">
        <v>154</v>
      </c>
      <c r="C75" s="1" t="s">
        <v>146</v>
      </c>
      <c r="D75" s="1" t="s">
        <v>339</v>
      </c>
      <c r="E75" s="1" t="s">
        <v>373</v>
      </c>
      <c r="F75" s="1" t="s">
        <v>193</v>
      </c>
      <c r="G75" s="2"/>
      <c r="H75" s="1" t="s">
        <v>422</v>
      </c>
      <c r="I75" s="1" t="s">
        <v>440</v>
      </c>
      <c r="J75" s="4">
        <v>7150</v>
      </c>
      <c r="K75" s="1"/>
      <c r="L75" s="1"/>
      <c r="M75" s="1"/>
    </row>
    <row r="76" spans="1:13" x14ac:dyDescent="0.25">
      <c r="A76" s="2" t="str">
        <f>HYPERLINK("https://my.zakupki.prom.ua/remote/dispatcher/state_purchase_view/22730562", "UA-2020-12-28-012280-c")</f>
        <v>UA-2020-12-28-012280-c</v>
      </c>
      <c r="B76" s="1" t="s">
        <v>423</v>
      </c>
      <c r="C76" s="1" t="s">
        <v>294</v>
      </c>
      <c r="D76" s="1" t="s">
        <v>339</v>
      </c>
      <c r="E76" s="1" t="s">
        <v>321</v>
      </c>
      <c r="F76" s="1" t="s">
        <v>18</v>
      </c>
      <c r="G76" s="2"/>
      <c r="H76" s="1" t="s">
        <v>422</v>
      </c>
      <c r="I76" s="1" t="s">
        <v>491</v>
      </c>
      <c r="J76" s="4">
        <v>3498616.7</v>
      </c>
      <c r="K76" s="1"/>
      <c r="L76" s="1"/>
      <c r="M76" s="1"/>
    </row>
    <row r="77" spans="1:13" x14ac:dyDescent="0.25">
      <c r="A77" s="2" t="str">
        <f>HYPERLINK("https://my.zakupki.prom.ua/remote/dispatcher/state_purchase_view/17173672", "UA-2020-06-11-003748-b")</f>
        <v>UA-2020-06-11-003748-b</v>
      </c>
      <c r="B77" s="1" t="s">
        <v>136</v>
      </c>
      <c r="C77" s="1" t="s">
        <v>141</v>
      </c>
      <c r="D77" s="1" t="s">
        <v>339</v>
      </c>
      <c r="E77" s="1" t="s">
        <v>419</v>
      </c>
      <c r="F77" s="1" t="s">
        <v>78</v>
      </c>
      <c r="G77" s="2"/>
      <c r="H77" s="1" t="s">
        <v>422</v>
      </c>
      <c r="I77" s="1" t="s">
        <v>449</v>
      </c>
      <c r="J77" s="4">
        <v>5400</v>
      </c>
      <c r="K77" s="1"/>
      <c r="L77" s="1"/>
      <c r="M77" s="1"/>
    </row>
    <row r="78" spans="1:13" x14ac:dyDescent="0.25">
      <c r="A78" s="2" t="str">
        <f>HYPERLINK("https://my.zakupki.prom.ua/remote/dispatcher/state_purchase_view/14512431", "UA-2020-01-15-002757-c")</f>
        <v>UA-2020-01-15-002757-c</v>
      </c>
      <c r="B78" s="1" t="s">
        <v>344</v>
      </c>
      <c r="C78" s="1" t="s">
        <v>239</v>
      </c>
      <c r="D78" s="1" t="s">
        <v>318</v>
      </c>
      <c r="E78" s="1" t="s">
        <v>336</v>
      </c>
      <c r="F78" s="1" t="s">
        <v>91</v>
      </c>
      <c r="G78" s="2" t="str">
        <f>HYPERLINK("https://auction.openprocurement.org/tenders/ec639d29ed6a41ec97840578fef23c76")</f>
        <v>https://auction.openprocurement.org/tenders/ec639d29ed6a41ec97840578fef23c76</v>
      </c>
      <c r="H78" s="1" t="s">
        <v>422</v>
      </c>
      <c r="I78" s="1" t="s">
        <v>541</v>
      </c>
      <c r="J78" s="4">
        <v>8976</v>
      </c>
      <c r="K78" s="1"/>
      <c r="L78" s="1"/>
      <c r="M78" s="1"/>
    </row>
    <row r="79" spans="1:13" x14ac:dyDescent="0.25">
      <c r="A79" s="2" t="str">
        <f>HYPERLINK("https://my.zakupki.prom.ua/remote/dispatcher/state_purchase_view/19971443", "UA-2020-10-09-001441-a")</f>
        <v>UA-2020-10-09-001441-a</v>
      </c>
      <c r="B79" s="1" t="s">
        <v>128</v>
      </c>
      <c r="C79" s="1" t="s">
        <v>124</v>
      </c>
      <c r="D79" s="1" t="s">
        <v>319</v>
      </c>
      <c r="E79" s="1" t="s">
        <v>420</v>
      </c>
      <c r="F79" s="1" t="s">
        <v>45</v>
      </c>
      <c r="G79" s="2"/>
      <c r="H79" s="1" t="s">
        <v>422</v>
      </c>
      <c r="I79" s="1" t="s">
        <v>496</v>
      </c>
      <c r="J79" s="4">
        <v>33000</v>
      </c>
      <c r="K79" s="1"/>
      <c r="L79" s="1"/>
      <c r="M79" s="1"/>
    </row>
    <row r="80" spans="1:13" x14ac:dyDescent="0.25">
      <c r="A80" s="2" t="str">
        <f>HYPERLINK("https://my.zakupki.prom.ua/remote/dispatcher/state_purchase_view/20785833", "UA-2020-11-05-004563-c")</f>
        <v>UA-2020-11-05-004563-c</v>
      </c>
      <c r="B80" s="1" t="s">
        <v>28</v>
      </c>
      <c r="C80" s="1" t="s">
        <v>26</v>
      </c>
      <c r="D80" s="1" t="s">
        <v>348</v>
      </c>
      <c r="E80" s="1" t="s">
        <v>354</v>
      </c>
      <c r="F80" s="1" t="s">
        <v>194</v>
      </c>
      <c r="G80" s="2" t="str">
        <f>HYPERLINK("https://auction.openprocurement.org/tenders/651dca22e7934b8ba828e7c0e0068609")</f>
        <v>https://auction.openprocurement.org/tenders/651dca22e7934b8ba828e7c0e0068609</v>
      </c>
      <c r="H80" s="1" t="s">
        <v>422</v>
      </c>
      <c r="I80" s="1" t="s">
        <v>517</v>
      </c>
      <c r="J80" s="4">
        <v>37793</v>
      </c>
      <c r="K80" s="1"/>
      <c r="L80" s="1"/>
      <c r="M80" s="1"/>
    </row>
    <row r="81" spans="1:13" x14ac:dyDescent="0.25">
      <c r="A81" s="2" t="str">
        <f>HYPERLINK("https://my.zakupki.prom.ua/remote/dispatcher/state_purchase_view/21374048", "UA-2020-11-24-005672-c")</f>
        <v>UA-2020-11-24-005672-c</v>
      </c>
      <c r="B81" s="1" t="s">
        <v>118</v>
      </c>
      <c r="C81" s="1" t="s">
        <v>119</v>
      </c>
      <c r="D81" s="1" t="s">
        <v>311</v>
      </c>
      <c r="E81" s="1" t="s">
        <v>363</v>
      </c>
      <c r="F81" s="1" t="s">
        <v>184</v>
      </c>
      <c r="G81" s="2" t="str">
        <f>HYPERLINK("https://auction.openprocurement.org/tenders/7ef4466d4977475689daff667d8805f0")</f>
        <v>https://auction.openprocurement.org/tenders/7ef4466d4977475689daff667d8805f0</v>
      </c>
      <c r="H81" s="1" t="s">
        <v>422</v>
      </c>
      <c r="I81" s="1" t="s">
        <v>534</v>
      </c>
      <c r="J81" s="4">
        <v>499500</v>
      </c>
      <c r="K81" s="1"/>
      <c r="L81" s="1"/>
      <c r="M81" s="1"/>
    </row>
    <row r="82" spans="1:13" x14ac:dyDescent="0.25">
      <c r="A82" s="2" t="str">
        <f>HYPERLINK("https://my.zakupki.prom.ua/remote/dispatcher/state_purchase_view/16906807", "UA-2020-05-28-000132-b")</f>
        <v>UA-2020-05-28-000132-b</v>
      </c>
      <c r="B82" s="1" t="s">
        <v>125</v>
      </c>
      <c r="C82" s="1" t="s">
        <v>124</v>
      </c>
      <c r="D82" s="1" t="s">
        <v>339</v>
      </c>
      <c r="E82" s="1" t="s">
        <v>346</v>
      </c>
      <c r="F82" s="1" t="s">
        <v>76</v>
      </c>
      <c r="G82" s="2"/>
      <c r="H82" s="1" t="s">
        <v>422</v>
      </c>
      <c r="I82" s="1" t="s">
        <v>426</v>
      </c>
      <c r="J82" s="4">
        <v>30156</v>
      </c>
      <c r="K82" s="1"/>
      <c r="L82" s="1"/>
      <c r="M82" s="1"/>
    </row>
    <row r="83" spans="1:13" x14ac:dyDescent="0.25">
      <c r="A83" s="2" t="str">
        <f>HYPERLINK("https://my.zakupki.prom.ua/remote/dispatcher/state_purchase_view/19458684", "UA-2020-09-21-011647-b")</f>
        <v>UA-2020-09-21-011647-b</v>
      </c>
      <c r="B83" s="1" t="s">
        <v>301</v>
      </c>
      <c r="C83" s="1" t="s">
        <v>135</v>
      </c>
      <c r="D83" s="1" t="s">
        <v>311</v>
      </c>
      <c r="E83" s="1" t="s">
        <v>368</v>
      </c>
      <c r="F83" s="1" t="s">
        <v>213</v>
      </c>
      <c r="G83" s="2" t="str">
        <f>HYPERLINK("https://auction.openprocurement.org/tenders/35d1bb999ac042408d85b85f600f39ef")</f>
        <v>https://auction.openprocurement.org/tenders/35d1bb999ac042408d85b85f600f39ef</v>
      </c>
      <c r="H83" s="1" t="s">
        <v>422</v>
      </c>
      <c r="I83" s="1" t="s">
        <v>505</v>
      </c>
      <c r="J83" s="4">
        <v>135625</v>
      </c>
      <c r="K83" s="1"/>
      <c r="L83" s="1"/>
      <c r="M83" s="1"/>
    </row>
    <row r="84" spans="1:13" x14ac:dyDescent="0.25">
      <c r="A84" s="2" t="str">
        <f>HYPERLINK("https://my.zakupki.prom.ua/remote/dispatcher/state_purchase_view/15166543", "UA-2020-02-07-002753-a")</f>
        <v>UA-2020-02-07-002753-a</v>
      </c>
      <c r="B84" s="1" t="s">
        <v>29</v>
      </c>
      <c r="C84" s="1" t="s">
        <v>30</v>
      </c>
      <c r="D84" s="1" t="s">
        <v>340</v>
      </c>
      <c r="E84" s="1" t="s">
        <v>377</v>
      </c>
      <c r="F84" s="1" t="s">
        <v>209</v>
      </c>
      <c r="G84" s="2"/>
      <c r="H84" s="1" t="s">
        <v>422</v>
      </c>
      <c r="I84" s="1" t="s">
        <v>427</v>
      </c>
      <c r="J84" s="4">
        <v>719997.33</v>
      </c>
      <c r="K84" s="1"/>
      <c r="L84" s="1"/>
      <c r="M84" s="1"/>
    </row>
    <row r="85" spans="1:13" x14ac:dyDescent="0.25">
      <c r="A85" s="2" t="str">
        <f>HYPERLINK("https://my.zakupki.prom.ua/remote/dispatcher/state_purchase_view/21348951", "UA-2020-11-23-012787-c")</f>
        <v>UA-2020-11-23-012787-c</v>
      </c>
      <c r="B85" s="1" t="s">
        <v>237</v>
      </c>
      <c r="C85" s="1" t="s">
        <v>236</v>
      </c>
      <c r="D85" s="1" t="s">
        <v>348</v>
      </c>
      <c r="E85" s="1" t="s">
        <v>404</v>
      </c>
      <c r="F85" s="1" t="s">
        <v>54</v>
      </c>
      <c r="G85" s="2" t="str">
        <f>HYPERLINK("https://auction.openprocurement.org/tenders/dc927a31d716483d95a65fb5280cc37d")</f>
        <v>https://auction.openprocurement.org/tenders/dc927a31d716483d95a65fb5280cc37d</v>
      </c>
      <c r="H85" s="1" t="s">
        <v>422</v>
      </c>
      <c r="I85" s="1" t="s">
        <v>431</v>
      </c>
      <c r="J85" s="4">
        <v>24890</v>
      </c>
      <c r="K85" s="1"/>
      <c r="L85" s="1"/>
      <c r="M85" s="1"/>
    </row>
    <row r="86" spans="1:13" x14ac:dyDescent="0.25">
      <c r="A86" s="2" t="str">
        <f>HYPERLINK("https://my.zakupki.prom.ua/remote/dispatcher/state_purchase_view/17338600", "UA-2020-06-18-004038-c")</f>
        <v>UA-2020-06-18-004038-c</v>
      </c>
      <c r="B86" s="1" t="s">
        <v>224</v>
      </c>
      <c r="C86" s="1" t="s">
        <v>225</v>
      </c>
      <c r="D86" s="1" t="s">
        <v>319</v>
      </c>
      <c r="E86" s="1" t="s">
        <v>375</v>
      </c>
      <c r="F86" s="1" t="s">
        <v>114</v>
      </c>
      <c r="G86" s="2"/>
      <c r="H86" s="1" t="s">
        <v>422</v>
      </c>
      <c r="I86" s="1" t="s">
        <v>540</v>
      </c>
      <c r="J86" s="4">
        <v>2999.21</v>
      </c>
      <c r="K86" s="1"/>
      <c r="L86" s="1"/>
      <c r="M86" s="1"/>
    </row>
    <row r="87" spans="1:13" x14ac:dyDescent="0.25">
      <c r="A87" s="2" t="str">
        <f>HYPERLINK("https://my.zakupki.prom.ua/remote/dispatcher/state_purchase_view/17128885", "UA-2020-06-10-000663-b")</f>
        <v>UA-2020-06-10-000663-b</v>
      </c>
      <c r="B87" s="1" t="s">
        <v>342</v>
      </c>
      <c r="C87" s="1" t="s">
        <v>276</v>
      </c>
      <c r="D87" s="1" t="s">
        <v>319</v>
      </c>
      <c r="E87" s="1" t="s">
        <v>335</v>
      </c>
      <c r="F87" s="1" t="s">
        <v>162</v>
      </c>
      <c r="G87" s="2"/>
      <c r="H87" s="1" t="s">
        <v>422</v>
      </c>
      <c r="I87" s="1" t="s">
        <v>538</v>
      </c>
      <c r="J87" s="4">
        <v>2000</v>
      </c>
      <c r="K87" s="1"/>
      <c r="L87" s="1"/>
      <c r="M87" s="1"/>
    </row>
    <row r="88" spans="1:13" x14ac:dyDescent="0.25">
      <c r="A88" s="2" t="str">
        <f>HYPERLINK("https://my.zakupki.prom.ua/remote/dispatcher/state_purchase_view/17118227", "UA-2020-06-09-005250-b")</f>
        <v>UA-2020-06-09-005250-b</v>
      </c>
      <c r="B88" s="1" t="s">
        <v>308</v>
      </c>
      <c r="C88" s="1" t="s">
        <v>97</v>
      </c>
      <c r="D88" s="1" t="s">
        <v>319</v>
      </c>
      <c r="E88" s="1" t="s">
        <v>374</v>
      </c>
      <c r="F88" s="1" t="s">
        <v>57</v>
      </c>
      <c r="G88" s="2"/>
      <c r="H88" s="1" t="s">
        <v>422</v>
      </c>
      <c r="I88" s="1" t="s">
        <v>549</v>
      </c>
      <c r="J88" s="4">
        <v>650</v>
      </c>
      <c r="K88" s="1"/>
      <c r="L88" s="1"/>
      <c r="M88" s="1"/>
    </row>
    <row r="89" spans="1:13" x14ac:dyDescent="0.25">
      <c r="A89" s="2" t="str">
        <f>HYPERLINK("https://my.zakupki.prom.ua/remote/dispatcher/state_purchase_view/16618026", "UA-2020-05-12-000720-b")</f>
        <v>UA-2020-05-12-000720-b</v>
      </c>
      <c r="B89" s="1" t="s">
        <v>328</v>
      </c>
      <c r="C89" s="1" t="s">
        <v>253</v>
      </c>
      <c r="D89" s="1" t="s">
        <v>319</v>
      </c>
      <c r="E89" s="1" t="s">
        <v>379</v>
      </c>
      <c r="F89" s="1" t="s">
        <v>211</v>
      </c>
      <c r="G89" s="2"/>
      <c r="H89" s="1" t="s">
        <v>422</v>
      </c>
      <c r="I89" s="1" t="s">
        <v>333</v>
      </c>
      <c r="J89" s="4">
        <v>30313.1</v>
      </c>
      <c r="K89" s="1"/>
      <c r="L89" s="1"/>
      <c r="M89" s="1"/>
    </row>
    <row r="90" spans="1:13" x14ac:dyDescent="0.25">
      <c r="A90" s="2" t="str">
        <f>HYPERLINK("https://my.zakupki.prom.ua/remote/dispatcher/state_purchase_view/19382033", "UA-2020-09-17-011328-a")</f>
        <v>UA-2020-09-17-011328-a</v>
      </c>
      <c r="B90" s="1" t="s">
        <v>4</v>
      </c>
      <c r="C90" s="1" t="s">
        <v>119</v>
      </c>
      <c r="D90" s="1" t="s">
        <v>319</v>
      </c>
      <c r="E90" s="1" t="s">
        <v>332</v>
      </c>
      <c r="F90" s="1" t="s">
        <v>165</v>
      </c>
      <c r="G90" s="2"/>
      <c r="H90" s="1" t="s">
        <v>422</v>
      </c>
      <c r="I90" s="1" t="s">
        <v>55</v>
      </c>
      <c r="J90" s="4">
        <v>49995</v>
      </c>
      <c r="K90" s="1"/>
      <c r="L90" s="1"/>
      <c r="M90" s="1"/>
    </row>
    <row r="91" spans="1:13" x14ac:dyDescent="0.25">
      <c r="A91" s="2" t="str">
        <f>HYPERLINK("https://my.zakupki.prom.ua/remote/dispatcher/state_purchase_view/19138030", "UA-2020-09-09-007642-b")</f>
        <v>UA-2020-09-09-007642-b</v>
      </c>
      <c r="B91" s="1" t="s">
        <v>214</v>
      </c>
      <c r="C91" s="1" t="s">
        <v>215</v>
      </c>
      <c r="D91" s="1" t="s">
        <v>319</v>
      </c>
      <c r="E91" s="1" t="s">
        <v>381</v>
      </c>
      <c r="F91" s="1" t="s">
        <v>112</v>
      </c>
      <c r="G91" s="2"/>
      <c r="H91" s="1" t="s">
        <v>422</v>
      </c>
      <c r="I91" s="1" t="s">
        <v>477</v>
      </c>
      <c r="J91" s="4">
        <v>2975.88</v>
      </c>
      <c r="K91" s="1"/>
      <c r="L91" s="1"/>
      <c r="M91" s="1"/>
    </row>
    <row r="92" spans="1:13" x14ac:dyDescent="0.25">
      <c r="A92" s="2" t="str">
        <f>HYPERLINK("https://my.zakupki.prom.ua/remote/dispatcher/state_purchase_view/19719750", "UA-2020-09-30-003998-a")</f>
        <v>UA-2020-09-30-003998-a</v>
      </c>
      <c r="B92" s="1" t="s">
        <v>220</v>
      </c>
      <c r="C92" s="1" t="s">
        <v>221</v>
      </c>
      <c r="D92" s="1" t="s">
        <v>319</v>
      </c>
      <c r="E92" s="1" t="s">
        <v>380</v>
      </c>
      <c r="F92" s="1" t="s">
        <v>113</v>
      </c>
      <c r="G92" s="2"/>
      <c r="H92" s="1" t="s">
        <v>422</v>
      </c>
      <c r="I92" s="1" t="s">
        <v>488</v>
      </c>
      <c r="J92" s="4">
        <v>185.68</v>
      </c>
      <c r="K92" s="1"/>
      <c r="L92" s="1"/>
      <c r="M92" s="1"/>
    </row>
    <row r="93" spans="1:13" x14ac:dyDescent="0.25">
      <c r="A93" s="2" t="str">
        <f>HYPERLINK("https://my.zakupki.prom.ua/remote/dispatcher/state_purchase_view/19725467", "UA-2020-09-30-005489-a")</f>
        <v>UA-2020-09-30-005489-a</v>
      </c>
      <c r="B93" s="1" t="s">
        <v>217</v>
      </c>
      <c r="C93" s="1" t="s">
        <v>218</v>
      </c>
      <c r="D93" s="1" t="s">
        <v>319</v>
      </c>
      <c r="E93" s="1" t="s">
        <v>380</v>
      </c>
      <c r="F93" s="1" t="s">
        <v>113</v>
      </c>
      <c r="G93" s="2"/>
      <c r="H93" s="1" t="s">
        <v>422</v>
      </c>
      <c r="I93" s="1" t="s">
        <v>493</v>
      </c>
      <c r="J93" s="4">
        <v>2811</v>
      </c>
      <c r="K93" s="1"/>
      <c r="L93" s="1"/>
      <c r="M93" s="1"/>
    </row>
    <row r="94" spans="1:13" x14ac:dyDescent="0.25">
      <c r="A94" s="2" t="str">
        <f>HYPERLINK("https://my.zakupki.prom.ua/remote/dispatcher/state_purchase_view/17699804", "UA-2020-07-07-003487-a")</f>
        <v>UA-2020-07-07-003487-a</v>
      </c>
      <c r="B94" s="1" t="s">
        <v>168</v>
      </c>
      <c r="C94" s="1" t="s">
        <v>170</v>
      </c>
      <c r="D94" s="1" t="s">
        <v>348</v>
      </c>
      <c r="E94" s="1" t="s">
        <v>400</v>
      </c>
      <c r="F94" s="1" t="s">
        <v>82</v>
      </c>
      <c r="G94" s="2"/>
      <c r="H94" s="1" t="s">
        <v>422</v>
      </c>
      <c r="I94" s="1" t="s">
        <v>462</v>
      </c>
      <c r="J94" s="4">
        <v>15300</v>
      </c>
      <c r="K94" s="1"/>
      <c r="L94" s="1"/>
      <c r="M94" s="1"/>
    </row>
    <row r="95" spans="1:13" x14ac:dyDescent="0.25">
      <c r="A95" s="2" t="str">
        <f>HYPERLINK("https://my.zakupki.prom.ua/remote/dispatcher/state_purchase_view/15697795", "UA-2020-03-11-001918-b")</f>
        <v>UA-2020-03-11-001918-b</v>
      </c>
      <c r="B95" s="1" t="s">
        <v>304</v>
      </c>
      <c r="C95" s="1" t="s">
        <v>160</v>
      </c>
      <c r="D95" s="1" t="s">
        <v>311</v>
      </c>
      <c r="E95" s="1" t="s">
        <v>402</v>
      </c>
      <c r="F95" s="1" t="s">
        <v>163</v>
      </c>
      <c r="G95" s="2" t="str">
        <f>HYPERLINK("https://auction.openprocurement.org/tenders/b0109c4beea94ed88b1319f27e83c92c")</f>
        <v>https://auction.openprocurement.org/tenders/b0109c4beea94ed88b1319f27e83c92c</v>
      </c>
      <c r="H95" s="1" t="s">
        <v>422</v>
      </c>
      <c r="I95" s="1" t="s">
        <v>33</v>
      </c>
      <c r="J95" s="4">
        <v>510981.04</v>
      </c>
      <c r="K95" s="1"/>
      <c r="L95" s="1"/>
      <c r="M95" s="1"/>
    </row>
    <row r="96" spans="1:13" x14ac:dyDescent="0.25">
      <c r="A96" s="2" t="str">
        <f>HYPERLINK("https://my.zakupki.prom.ua/remote/dispatcher/state_purchase_view/21754566", "UA-2020-12-04-004832-b")</f>
        <v>UA-2020-12-04-004832-b</v>
      </c>
      <c r="B96" s="1" t="s">
        <v>46</v>
      </c>
      <c r="C96" s="1" t="s">
        <v>47</v>
      </c>
      <c r="D96" s="1" t="s">
        <v>319</v>
      </c>
      <c r="E96" s="1" t="s">
        <v>337</v>
      </c>
      <c r="F96" s="1" t="s">
        <v>207</v>
      </c>
      <c r="G96" s="2"/>
      <c r="H96" s="1" t="s">
        <v>422</v>
      </c>
      <c r="I96" s="1" t="s">
        <v>522</v>
      </c>
      <c r="J96" s="4">
        <v>2999.94</v>
      </c>
      <c r="K96" s="1"/>
      <c r="L96" s="1"/>
      <c r="M96" s="1"/>
    </row>
    <row r="97" spans="1:13" x14ac:dyDescent="0.25">
      <c r="A97" s="2" t="str">
        <f>HYPERLINK("https://my.zakupki.prom.ua/remote/dispatcher/state_purchase_view/22258401", "UA-2020-12-16-013037-c")</f>
        <v>UA-2020-12-16-013037-c</v>
      </c>
      <c r="B97" s="1" t="s">
        <v>7</v>
      </c>
      <c r="C97" s="1" t="s">
        <v>216</v>
      </c>
      <c r="D97" s="1" t="s">
        <v>319</v>
      </c>
      <c r="E97" s="1" t="s">
        <v>371</v>
      </c>
      <c r="F97" s="1" t="s">
        <v>72</v>
      </c>
      <c r="G97" s="2"/>
      <c r="H97" s="1" t="s">
        <v>422</v>
      </c>
      <c r="I97" s="1" t="s">
        <v>487</v>
      </c>
      <c r="J97" s="4">
        <v>748.4</v>
      </c>
      <c r="K97" s="1"/>
      <c r="L97" s="1"/>
      <c r="M97" s="1"/>
    </row>
    <row r="98" spans="1:13" x14ac:dyDescent="0.25">
      <c r="A98" s="2" t="str">
        <f>HYPERLINK("https://my.zakupki.prom.ua/remote/dispatcher/state_purchase_view/14710377", "UA-2020-01-22-001932-b")</f>
        <v>UA-2020-01-22-001932-b</v>
      </c>
      <c r="B98" s="1" t="s">
        <v>139</v>
      </c>
      <c r="C98" s="1" t="s">
        <v>141</v>
      </c>
      <c r="D98" s="1" t="s">
        <v>311</v>
      </c>
      <c r="E98" s="1" t="s">
        <v>409</v>
      </c>
      <c r="F98" s="1" t="s">
        <v>173</v>
      </c>
      <c r="G98" s="2" t="str">
        <f>HYPERLINK("https://auction.openprocurement.org/tenders/ac69af0c48ef4f4aba37d3e09aace535")</f>
        <v>https://auction.openprocurement.org/tenders/ac69af0c48ef4f4aba37d3e09aace535</v>
      </c>
      <c r="H98" s="1" t="s">
        <v>422</v>
      </c>
      <c r="I98" s="1" t="s">
        <v>455</v>
      </c>
      <c r="J98" s="4">
        <v>85322.92</v>
      </c>
      <c r="K98" s="1"/>
      <c r="L98" s="1"/>
      <c r="M98" s="1"/>
    </row>
    <row r="99" spans="1:13" x14ac:dyDescent="0.25">
      <c r="A99" s="2" t="str">
        <f>HYPERLINK("https://my.zakupki.prom.ua/remote/dispatcher/state_purchase_view/14664697", "UA-2020-01-21-001986-a")</f>
        <v>UA-2020-01-21-001986-a</v>
      </c>
      <c r="B99" s="1" t="s">
        <v>32</v>
      </c>
      <c r="C99" s="1" t="s">
        <v>31</v>
      </c>
      <c r="D99" s="1" t="s">
        <v>339</v>
      </c>
      <c r="E99" s="1" t="s">
        <v>323</v>
      </c>
      <c r="F99" s="1" t="s">
        <v>93</v>
      </c>
      <c r="G99" s="2"/>
      <c r="H99" s="1" t="s">
        <v>422</v>
      </c>
      <c r="I99" s="1" t="s">
        <v>551</v>
      </c>
      <c r="J99" s="4">
        <v>2445786</v>
      </c>
      <c r="K99" s="1"/>
      <c r="L99" s="1"/>
      <c r="M99" s="1"/>
    </row>
    <row r="100" spans="1:13" x14ac:dyDescent="0.25">
      <c r="A100" s="2" t="str">
        <f>HYPERLINK("https://my.zakupki.prom.ua/remote/dispatcher/state_purchase_view/22775725", "UA-2020-12-29-008026-a")</f>
        <v>UA-2020-12-29-008026-a</v>
      </c>
      <c r="B100" s="1" t="s">
        <v>281</v>
      </c>
      <c r="C100" s="1" t="s">
        <v>280</v>
      </c>
      <c r="D100" s="1" t="s">
        <v>319</v>
      </c>
      <c r="E100" s="1" t="s">
        <v>338</v>
      </c>
      <c r="F100" s="1" t="s">
        <v>179</v>
      </c>
      <c r="G100" s="2"/>
      <c r="H100" s="1" t="s">
        <v>422</v>
      </c>
      <c r="I100" s="1" t="s">
        <v>527</v>
      </c>
      <c r="J100" s="4">
        <v>800</v>
      </c>
      <c r="K100" s="1"/>
      <c r="L100" s="1"/>
      <c r="M100" s="1"/>
    </row>
    <row r="101" spans="1:13" x14ac:dyDescent="0.25">
      <c r="A101" s="2" t="str">
        <f>HYPERLINK("https://my.zakupki.prom.ua/remote/dispatcher/state_purchase_view/17731479", "UA-2020-07-08-003931-c")</f>
        <v>UA-2020-07-08-003931-c</v>
      </c>
      <c r="B101" s="1" t="s">
        <v>42</v>
      </c>
      <c r="C101" s="1" t="s">
        <v>43</v>
      </c>
      <c r="D101" s="1" t="s">
        <v>311</v>
      </c>
      <c r="E101" s="1" t="s">
        <v>370</v>
      </c>
      <c r="F101" s="1" t="s">
        <v>96</v>
      </c>
      <c r="G101" s="2" t="str">
        <f>HYPERLINK("https://auction.openprocurement.org/tenders/c81a25e330a94e6e9f61f8ad20e61b9e")</f>
        <v>https://auction.openprocurement.org/tenders/c81a25e330a94e6e9f61f8ad20e61b9e</v>
      </c>
      <c r="H101" s="1" t="s">
        <v>422</v>
      </c>
      <c r="I101" s="1" t="s">
        <v>472</v>
      </c>
      <c r="J101" s="4">
        <v>7506.6</v>
      </c>
      <c r="K101" s="1"/>
      <c r="L101" s="1"/>
      <c r="M101" s="1"/>
    </row>
    <row r="102" spans="1:13" x14ac:dyDescent="0.25">
      <c r="A102" s="2" t="str">
        <f>HYPERLINK("https://my.zakupki.prom.ua/remote/dispatcher/state_purchase_view/16063369", "UA-2020-04-01-001744-b")</f>
        <v>UA-2020-04-01-001744-b</v>
      </c>
      <c r="B102" s="1" t="s">
        <v>41</v>
      </c>
      <c r="C102" s="1" t="s">
        <v>43</v>
      </c>
      <c r="D102" s="1" t="s">
        <v>311</v>
      </c>
      <c r="E102" s="1" t="s">
        <v>370</v>
      </c>
      <c r="F102" s="1" t="s">
        <v>96</v>
      </c>
      <c r="G102" s="2" t="str">
        <f>HYPERLINK("https://auction.openprocurement.org/tenders/228b95930e2c4a899cb317d8aa12c286")</f>
        <v>https://auction.openprocurement.org/tenders/228b95930e2c4a899cb317d8aa12c286</v>
      </c>
      <c r="H102" s="1" t="s">
        <v>422</v>
      </c>
      <c r="I102" s="1" t="s">
        <v>438</v>
      </c>
      <c r="J102" s="4">
        <v>8586.42</v>
      </c>
      <c r="K102" s="1"/>
      <c r="L102" s="1"/>
      <c r="M102" s="1"/>
    </row>
    <row r="103" spans="1:13" x14ac:dyDescent="0.25">
      <c r="A103" s="2" t="str">
        <f>HYPERLINK("https://my.zakupki.prom.ua/remote/dispatcher/state_purchase_view/19442585", "UA-2020-09-21-005986-b")</f>
        <v>UA-2020-09-21-005986-b</v>
      </c>
      <c r="B103" s="1" t="s">
        <v>198</v>
      </c>
      <c r="C103" s="1" t="s">
        <v>200</v>
      </c>
      <c r="D103" s="1" t="s">
        <v>348</v>
      </c>
      <c r="E103" s="1" t="s">
        <v>403</v>
      </c>
      <c r="F103" s="1" t="s">
        <v>66</v>
      </c>
      <c r="G103" s="2"/>
      <c r="H103" s="1" t="s">
        <v>422</v>
      </c>
      <c r="I103" s="1" t="s">
        <v>499</v>
      </c>
      <c r="J103" s="4">
        <v>114000</v>
      </c>
      <c r="K103" s="1"/>
      <c r="L103" s="1"/>
      <c r="M103" s="1"/>
    </row>
    <row r="104" spans="1:13" x14ac:dyDescent="0.25">
      <c r="A104" s="2" t="str">
        <f>HYPERLINK("https://my.zakupki.prom.ua/remote/dispatcher/state_purchase_view/15487188", "UA-2020-02-26-001269-c")</f>
        <v>UA-2020-02-26-001269-c</v>
      </c>
      <c r="B104" s="1" t="s">
        <v>148</v>
      </c>
      <c r="C104" s="1" t="s">
        <v>146</v>
      </c>
      <c r="D104" s="1" t="s">
        <v>311</v>
      </c>
      <c r="E104" s="1" t="s">
        <v>352</v>
      </c>
      <c r="F104" s="1" t="s">
        <v>193</v>
      </c>
      <c r="G104" s="2" t="str">
        <f>HYPERLINK("https://auction.openprocurement.org/tenders/a042af6808d9438181e93f85e1836f0c")</f>
        <v>https://auction.openprocurement.org/tenders/a042af6808d9438181e93f85e1836f0c</v>
      </c>
      <c r="H104" s="1" t="s">
        <v>422</v>
      </c>
      <c r="I104" s="1" t="s">
        <v>430</v>
      </c>
      <c r="J104" s="4">
        <v>419815.02</v>
      </c>
      <c r="K104" s="1"/>
      <c r="L104" s="1"/>
      <c r="M104" s="1"/>
    </row>
    <row r="105" spans="1:13" x14ac:dyDescent="0.25">
      <c r="A105" s="2" t="str">
        <f>HYPERLINK("https://my.zakupki.prom.ua/remote/dispatcher/state_purchase_view/18044813", "UA-2020-07-22-005061-b")</f>
        <v>UA-2020-07-22-005061-b</v>
      </c>
      <c r="B105" s="1" t="s">
        <v>288</v>
      </c>
      <c r="C105" s="1" t="s">
        <v>289</v>
      </c>
      <c r="D105" s="1" t="s">
        <v>319</v>
      </c>
      <c r="E105" s="1" t="s">
        <v>320</v>
      </c>
      <c r="F105" s="1" t="s">
        <v>21</v>
      </c>
      <c r="G105" s="2"/>
      <c r="H105" s="1" t="s">
        <v>422</v>
      </c>
      <c r="I105" s="1" t="s">
        <v>469</v>
      </c>
      <c r="J105" s="4">
        <v>420</v>
      </c>
      <c r="K105" s="1"/>
      <c r="L105" s="1"/>
      <c r="M105" s="1"/>
    </row>
    <row r="106" spans="1:13" x14ac:dyDescent="0.25">
      <c r="A106" s="2" t="str">
        <f>HYPERLINK("https://my.zakupki.prom.ua/remote/dispatcher/state_purchase_view/16907913", "UA-2020-05-28-000479-b")</f>
        <v>UA-2020-05-28-000479-b</v>
      </c>
      <c r="B106" s="1" t="s">
        <v>70</v>
      </c>
      <c r="C106" s="1" t="s">
        <v>69</v>
      </c>
      <c r="D106" s="1" t="s">
        <v>319</v>
      </c>
      <c r="E106" s="1" t="s">
        <v>346</v>
      </c>
      <c r="F106" s="1" t="s">
        <v>76</v>
      </c>
      <c r="G106" s="2"/>
      <c r="H106" s="1" t="s">
        <v>422</v>
      </c>
      <c r="I106" s="1" t="s">
        <v>552</v>
      </c>
      <c r="J106" s="4">
        <v>50250</v>
      </c>
      <c r="K106" s="1"/>
      <c r="L106" s="1"/>
      <c r="M106" s="1"/>
    </row>
    <row r="107" spans="1:13" x14ac:dyDescent="0.25">
      <c r="A107" s="2" t="str">
        <f>HYPERLINK("https://my.zakupki.prom.ua/remote/dispatcher/state_purchase_view/14513954", "UA-2020-01-15-002923-c")</f>
        <v>UA-2020-01-15-002923-c</v>
      </c>
      <c r="B107" s="1" t="s">
        <v>343</v>
      </c>
      <c r="C107" s="1" t="s">
        <v>250</v>
      </c>
      <c r="D107" s="1" t="s">
        <v>318</v>
      </c>
      <c r="E107" s="1" t="s">
        <v>415</v>
      </c>
      <c r="F107" s="1" t="s">
        <v>102</v>
      </c>
      <c r="G107" s="2"/>
      <c r="H107" s="1" t="s">
        <v>422</v>
      </c>
      <c r="I107" s="1" t="s">
        <v>451</v>
      </c>
      <c r="J107" s="4">
        <v>36720</v>
      </c>
      <c r="K107" s="1"/>
      <c r="L107" s="1"/>
      <c r="M107" s="1"/>
    </row>
    <row r="108" spans="1:13" x14ac:dyDescent="0.25">
      <c r="A108" s="2" t="str">
        <f>HYPERLINK("https://my.zakupki.prom.ua/remote/dispatcher/state_purchase_view/17514645", "UA-2020-06-25-009681-a")</f>
        <v>UA-2020-06-25-009681-a</v>
      </c>
      <c r="B108" s="1" t="s">
        <v>15</v>
      </c>
      <c r="C108" s="1" t="s">
        <v>289</v>
      </c>
      <c r="D108" s="1" t="s">
        <v>319</v>
      </c>
      <c r="E108" s="1" t="s">
        <v>320</v>
      </c>
      <c r="F108" s="1" t="s">
        <v>21</v>
      </c>
      <c r="G108" s="2"/>
      <c r="H108" s="1" t="s">
        <v>422</v>
      </c>
      <c r="I108" s="1" t="s">
        <v>468</v>
      </c>
      <c r="J108" s="4">
        <v>480</v>
      </c>
      <c r="K108" s="1"/>
      <c r="L108" s="1"/>
      <c r="M108" s="1"/>
    </row>
    <row r="109" spans="1:13" x14ac:dyDescent="0.25">
      <c r="A109" s="2" t="str">
        <f>HYPERLINK("https://my.zakupki.prom.ua/remote/dispatcher/state_purchase_view/17486003", "UA-2020-06-24-010827-a")</f>
        <v>UA-2020-06-24-010827-a</v>
      </c>
      <c r="B109" s="1" t="s">
        <v>242</v>
      </c>
      <c r="C109" s="1" t="s">
        <v>243</v>
      </c>
      <c r="D109" s="1" t="s">
        <v>319</v>
      </c>
      <c r="E109" s="1" t="s">
        <v>375</v>
      </c>
      <c r="F109" s="1" t="s">
        <v>114</v>
      </c>
      <c r="G109" s="2"/>
      <c r="H109" s="1" t="s">
        <v>422</v>
      </c>
      <c r="I109" s="1" t="s">
        <v>548</v>
      </c>
      <c r="J109" s="4">
        <v>13548</v>
      </c>
      <c r="K109" s="1"/>
      <c r="L109" s="1"/>
      <c r="M109" s="1"/>
    </row>
    <row r="110" spans="1:13" x14ac:dyDescent="0.25">
      <c r="A110" s="2" t="str">
        <f>HYPERLINK("https://my.zakupki.prom.ua/remote/dispatcher/state_purchase_view/17279158", "UA-2020-06-16-006516-c")</f>
        <v>UA-2020-06-16-006516-c</v>
      </c>
      <c r="B110" s="1" t="s">
        <v>285</v>
      </c>
      <c r="C110" s="1" t="s">
        <v>289</v>
      </c>
      <c r="D110" s="1" t="s">
        <v>319</v>
      </c>
      <c r="E110" s="1" t="s">
        <v>320</v>
      </c>
      <c r="F110" s="1" t="s">
        <v>21</v>
      </c>
      <c r="G110" s="2"/>
      <c r="H110" s="1" t="s">
        <v>422</v>
      </c>
      <c r="I110" s="1" t="s">
        <v>467</v>
      </c>
      <c r="J110" s="4">
        <v>480</v>
      </c>
      <c r="K110" s="1"/>
      <c r="L110" s="1"/>
      <c r="M110" s="1"/>
    </row>
    <row r="111" spans="1:13" x14ac:dyDescent="0.25">
      <c r="A111" s="2" t="str">
        <f>HYPERLINK("https://my.zakupki.prom.ua/remote/dispatcher/state_purchase_view/16016496", "UA-2020-03-30-000286-b")</f>
        <v>UA-2020-03-30-000286-b</v>
      </c>
      <c r="B111" s="1" t="s">
        <v>131</v>
      </c>
      <c r="C111" s="1" t="s">
        <v>132</v>
      </c>
      <c r="D111" s="1" t="s">
        <v>318</v>
      </c>
      <c r="E111" s="1" t="s">
        <v>416</v>
      </c>
      <c r="F111" s="1" t="s">
        <v>67</v>
      </c>
      <c r="G111" s="2"/>
      <c r="H111" s="1" t="s">
        <v>422</v>
      </c>
      <c r="I111" s="1" t="s">
        <v>35</v>
      </c>
      <c r="J111" s="4">
        <v>9720</v>
      </c>
      <c r="K111" s="1"/>
      <c r="L111" s="1"/>
      <c r="M111" s="1"/>
    </row>
    <row r="112" spans="1:13" x14ac:dyDescent="0.25">
      <c r="A112" s="2" t="str">
        <f>HYPERLINK("https://my.zakupki.prom.ua/remote/dispatcher/state_purchase_view/21761824", "UA-2020-12-04-007348-b")</f>
        <v>UA-2020-12-04-007348-b</v>
      </c>
      <c r="B112" s="1" t="s">
        <v>290</v>
      </c>
      <c r="C112" s="1" t="s">
        <v>289</v>
      </c>
      <c r="D112" s="1" t="s">
        <v>319</v>
      </c>
      <c r="E112" s="1" t="s">
        <v>320</v>
      </c>
      <c r="F112" s="1" t="s">
        <v>21</v>
      </c>
      <c r="G112" s="2"/>
      <c r="H112" s="1" t="s">
        <v>422</v>
      </c>
      <c r="I112" s="1" t="s">
        <v>434</v>
      </c>
      <c r="J112" s="4">
        <v>456</v>
      </c>
      <c r="K112" s="1"/>
      <c r="L112" s="1"/>
      <c r="M112" s="1"/>
    </row>
    <row r="113" spans="1:13" x14ac:dyDescent="0.25">
      <c r="A113" s="2" t="str">
        <f>HYPERLINK("https://my.zakupki.prom.ua/remote/dispatcher/state_purchase_view/22290589", "UA-2020-12-17-003054-c")</f>
        <v>UA-2020-12-17-003054-c</v>
      </c>
      <c r="B113" s="1" t="s">
        <v>5</v>
      </c>
      <c r="C113" s="1" t="s">
        <v>196</v>
      </c>
      <c r="D113" s="1" t="s">
        <v>319</v>
      </c>
      <c r="E113" s="1" t="s">
        <v>371</v>
      </c>
      <c r="F113" s="1" t="s">
        <v>72</v>
      </c>
      <c r="G113" s="2"/>
      <c r="H113" s="1" t="s">
        <v>422</v>
      </c>
      <c r="I113" s="1" t="s">
        <v>542</v>
      </c>
      <c r="J113" s="4">
        <v>2698</v>
      </c>
      <c r="K113" s="1"/>
      <c r="L113" s="1"/>
      <c r="M113" s="1"/>
    </row>
    <row r="114" spans="1:13" x14ac:dyDescent="0.25">
      <c r="A114" s="2" t="str">
        <f>HYPERLINK("https://my.zakupki.prom.ua/remote/dispatcher/state_purchase_view/22375761", "UA-2020-12-18-008270-c")</f>
        <v>UA-2020-12-18-008270-c</v>
      </c>
      <c r="B114" s="1" t="s">
        <v>275</v>
      </c>
      <c r="C114" s="1" t="s">
        <v>276</v>
      </c>
      <c r="D114" s="1" t="s">
        <v>319</v>
      </c>
      <c r="E114" s="1" t="s">
        <v>388</v>
      </c>
      <c r="F114" s="1" t="s">
        <v>191</v>
      </c>
      <c r="G114" s="2"/>
      <c r="H114" s="1" t="s">
        <v>422</v>
      </c>
      <c r="I114" s="1" t="s">
        <v>531</v>
      </c>
      <c r="J114" s="4">
        <v>46000</v>
      </c>
      <c r="K114" s="1"/>
      <c r="L114" s="1"/>
      <c r="M114" s="1"/>
    </row>
    <row r="115" spans="1:13" x14ac:dyDescent="0.25">
      <c r="A115" s="2" t="str">
        <f>HYPERLINK("https://my.zakupki.prom.ua/remote/dispatcher/state_purchase_view/20100999", "UA-2020-10-15-000677-c")</f>
        <v>UA-2020-10-15-000677-c</v>
      </c>
      <c r="B115" s="1" t="s">
        <v>244</v>
      </c>
      <c r="C115" s="1" t="s">
        <v>245</v>
      </c>
      <c r="D115" s="1" t="s">
        <v>348</v>
      </c>
      <c r="E115" s="1" t="s">
        <v>405</v>
      </c>
      <c r="F115" s="1" t="s">
        <v>81</v>
      </c>
      <c r="G115" s="2"/>
      <c r="H115" s="1" t="s">
        <v>422</v>
      </c>
      <c r="I115" s="1" t="s">
        <v>463</v>
      </c>
      <c r="J115" s="4">
        <v>9999</v>
      </c>
      <c r="K115" s="1"/>
      <c r="L115" s="1"/>
      <c r="M115" s="1"/>
    </row>
    <row r="116" spans="1:13" x14ac:dyDescent="0.25">
      <c r="A116" s="2" t="str">
        <f>HYPERLINK("https://my.zakupki.prom.ua/remote/dispatcher/state_purchase_view/19452181", "UA-2020-09-21-009321-b")</f>
        <v>UA-2020-09-21-009321-b</v>
      </c>
      <c r="B116" s="1" t="s">
        <v>98</v>
      </c>
      <c r="C116" s="1" t="s">
        <v>97</v>
      </c>
      <c r="D116" s="1" t="s">
        <v>319</v>
      </c>
      <c r="E116" s="1" t="s">
        <v>374</v>
      </c>
      <c r="F116" s="1" t="s">
        <v>57</v>
      </c>
      <c r="G116" s="2"/>
      <c r="H116" s="1" t="s">
        <v>422</v>
      </c>
      <c r="I116" s="1" t="s">
        <v>456</v>
      </c>
      <c r="J116" s="4">
        <v>650</v>
      </c>
      <c r="K116" s="1"/>
      <c r="L116" s="1"/>
      <c r="M116" s="1"/>
    </row>
    <row r="117" spans="1:13" x14ac:dyDescent="0.25">
      <c r="A117" s="2" t="str">
        <f>HYPERLINK("https://my.zakupki.prom.ua/remote/dispatcher/state_purchase_view/18787427", "UA-2020-08-26-002913-a")</f>
        <v>UA-2020-08-26-002913-a</v>
      </c>
      <c r="B117" s="1" t="s">
        <v>134</v>
      </c>
      <c r="C117" s="1" t="s">
        <v>132</v>
      </c>
      <c r="D117" s="1" t="s">
        <v>348</v>
      </c>
      <c r="E117" s="1" t="s">
        <v>416</v>
      </c>
      <c r="F117" s="1" t="s">
        <v>67</v>
      </c>
      <c r="G117" s="2"/>
      <c r="H117" s="1" t="s">
        <v>422</v>
      </c>
      <c r="I117" s="1" t="s">
        <v>484</v>
      </c>
      <c r="J117" s="4">
        <v>13500</v>
      </c>
      <c r="K117" s="1"/>
      <c r="L117" s="1"/>
      <c r="M117" s="1"/>
    </row>
    <row r="118" spans="1:13" x14ac:dyDescent="0.25">
      <c r="A118" s="2" t="str">
        <f>HYPERLINK("https://my.zakupki.prom.ua/remote/dispatcher/state_purchase_view/18184781", "UA-2020-07-29-002123-c")</f>
        <v>UA-2020-07-29-002123-c</v>
      </c>
      <c r="B118" s="1" t="s">
        <v>296</v>
      </c>
      <c r="C118" s="1" t="s">
        <v>297</v>
      </c>
      <c r="D118" s="1" t="s">
        <v>319</v>
      </c>
      <c r="E118" s="1" t="s">
        <v>379</v>
      </c>
      <c r="F118" s="1" t="s">
        <v>211</v>
      </c>
      <c r="G118" s="2"/>
      <c r="H118" s="1" t="s">
        <v>422</v>
      </c>
      <c r="I118" s="1" t="s">
        <v>544</v>
      </c>
      <c r="J118" s="4">
        <v>31241.03</v>
      </c>
      <c r="K118" s="1"/>
      <c r="L118" s="1"/>
      <c r="M118" s="1"/>
    </row>
    <row r="119" spans="1:13" x14ac:dyDescent="0.25">
      <c r="A119" s="2" t="str">
        <f>HYPERLINK("https://my.zakupki.prom.ua/remote/dispatcher/state_purchase_view/21776510", "UA-2020-12-04-012301-b")</f>
        <v>UA-2020-12-04-012301-b</v>
      </c>
      <c r="B119" s="1" t="s">
        <v>58</v>
      </c>
      <c r="C119" s="1" t="s">
        <v>60</v>
      </c>
      <c r="D119" s="1" t="s">
        <v>348</v>
      </c>
      <c r="E119" s="1" t="s">
        <v>387</v>
      </c>
      <c r="F119" s="1" t="s">
        <v>172</v>
      </c>
      <c r="G119" s="2"/>
      <c r="H119" s="1" t="s">
        <v>422</v>
      </c>
      <c r="I119" s="1" t="s">
        <v>546</v>
      </c>
      <c r="J119" s="4">
        <v>9531</v>
      </c>
      <c r="K119" s="1"/>
      <c r="L119" s="1"/>
      <c r="M119" s="1"/>
    </row>
    <row r="120" spans="1:13" x14ac:dyDescent="0.25">
      <c r="A120" s="2" t="str">
        <f>HYPERLINK("https://my.zakupki.prom.ua/remote/dispatcher/state_purchase_view/14766136", "UA-2020-01-23-003420-a")</f>
        <v>UA-2020-01-23-003420-a</v>
      </c>
      <c r="B120" s="1" t="s">
        <v>255</v>
      </c>
      <c r="C120" s="1" t="s">
        <v>254</v>
      </c>
      <c r="D120" s="1" t="s">
        <v>319</v>
      </c>
      <c r="E120" s="1" t="s">
        <v>322</v>
      </c>
      <c r="F120" s="1" t="s">
        <v>20</v>
      </c>
      <c r="G120" s="2"/>
      <c r="H120" s="1" t="s">
        <v>422</v>
      </c>
      <c r="I120" s="1" t="s">
        <v>433</v>
      </c>
      <c r="J120" s="4">
        <v>110500</v>
      </c>
      <c r="K120" s="1"/>
      <c r="L120" s="1"/>
      <c r="M120" s="1"/>
    </row>
    <row r="121" spans="1:13" x14ac:dyDescent="0.25">
      <c r="A121" s="2" t="str">
        <f>HYPERLINK("https://my.zakupki.prom.ua/remote/dispatcher/state_purchase_view/18959337", "UA-2020-09-02-010774-b")</f>
        <v>UA-2020-09-02-010774-b</v>
      </c>
      <c r="B121" s="1" t="s">
        <v>169</v>
      </c>
      <c r="C121" s="1" t="s">
        <v>170</v>
      </c>
      <c r="D121" s="1" t="s">
        <v>348</v>
      </c>
      <c r="E121" s="1" t="s">
        <v>413</v>
      </c>
      <c r="F121" s="1" t="s">
        <v>92</v>
      </c>
      <c r="G121" s="2"/>
      <c r="H121" s="1" t="s">
        <v>422</v>
      </c>
      <c r="I121" s="1" t="s">
        <v>485</v>
      </c>
      <c r="J121" s="4">
        <v>10950</v>
      </c>
      <c r="K121" s="1"/>
      <c r="L121" s="1"/>
      <c r="M121" s="1"/>
    </row>
    <row r="122" spans="1:13" x14ac:dyDescent="0.25">
      <c r="A122" s="2" t="str">
        <f>HYPERLINK("https://my.zakupki.prom.ua/remote/dispatcher/state_purchase_view/18171728", "UA-2020-07-28-007724-c")</f>
        <v>UA-2020-07-28-007724-c</v>
      </c>
      <c r="B122" s="1" t="s">
        <v>271</v>
      </c>
      <c r="C122" s="1" t="s">
        <v>272</v>
      </c>
      <c r="D122" s="1" t="s">
        <v>348</v>
      </c>
      <c r="E122" s="1" t="s">
        <v>316</v>
      </c>
      <c r="F122" s="1" t="s">
        <v>24</v>
      </c>
      <c r="G122" s="2"/>
      <c r="H122" s="1" t="s">
        <v>422</v>
      </c>
      <c r="I122" s="1" t="s">
        <v>25</v>
      </c>
      <c r="J122" s="4">
        <v>81517.64</v>
      </c>
      <c r="K122" s="1"/>
      <c r="L122" s="1"/>
      <c r="M122" s="1"/>
    </row>
    <row r="123" spans="1:13" x14ac:dyDescent="0.25">
      <c r="A123" s="2" t="str">
        <f>HYPERLINK("https://my.zakupki.prom.ua/remote/dispatcher/state_purchase_view/17315904", "UA-2020-06-17-007351-c")</f>
        <v>UA-2020-06-17-007351-c</v>
      </c>
      <c r="B123" s="1" t="s">
        <v>39</v>
      </c>
      <c r="C123" s="1" t="s">
        <v>38</v>
      </c>
      <c r="D123" s="1" t="s">
        <v>348</v>
      </c>
      <c r="E123" s="1" t="s">
        <v>367</v>
      </c>
      <c r="F123" s="1" t="s">
        <v>197</v>
      </c>
      <c r="G123" s="2"/>
      <c r="H123" s="1" t="s">
        <v>422</v>
      </c>
      <c r="I123" s="1" t="s">
        <v>458</v>
      </c>
      <c r="J123" s="4">
        <v>14932.8</v>
      </c>
      <c r="K123" s="1"/>
      <c r="L123" s="1"/>
      <c r="M123" s="1"/>
    </row>
    <row r="124" spans="1:13" x14ac:dyDescent="0.25">
      <c r="A124" s="2" t="str">
        <f>HYPERLINK("https://my.zakupki.prom.ua/remote/dispatcher/state_purchase_view/15855466", "UA-2020-03-19-002578-b")</f>
        <v>UA-2020-03-19-002578-b</v>
      </c>
      <c r="B124" s="1" t="s">
        <v>279</v>
      </c>
      <c r="C124" s="1" t="s">
        <v>278</v>
      </c>
      <c r="D124" s="1" t="s">
        <v>318</v>
      </c>
      <c r="E124" s="1" t="s">
        <v>369</v>
      </c>
      <c r="F124" s="1" t="s">
        <v>111</v>
      </c>
      <c r="G124" s="2"/>
      <c r="H124" s="1" t="s">
        <v>422</v>
      </c>
      <c r="I124" s="1" t="s">
        <v>473</v>
      </c>
      <c r="J124" s="4">
        <v>48500</v>
      </c>
      <c r="K124" s="1"/>
      <c r="L124" s="1"/>
      <c r="M124" s="1"/>
    </row>
    <row r="125" spans="1:13" x14ac:dyDescent="0.25">
      <c r="A125" s="2" t="str">
        <f>HYPERLINK("https://my.zakupki.prom.ua/remote/dispatcher/state_purchase_view/15467067", "UA-2020-02-25-001305-c")</f>
        <v>UA-2020-02-25-001305-c</v>
      </c>
      <c r="B125" s="1" t="s">
        <v>133</v>
      </c>
      <c r="C125" s="1" t="s">
        <v>132</v>
      </c>
      <c r="D125" s="1" t="s">
        <v>318</v>
      </c>
      <c r="E125" s="1" t="s">
        <v>416</v>
      </c>
      <c r="F125" s="1" t="s">
        <v>67</v>
      </c>
      <c r="G125" s="2"/>
      <c r="H125" s="1" t="s">
        <v>422</v>
      </c>
      <c r="I125" s="1" t="s">
        <v>429</v>
      </c>
      <c r="J125" s="4">
        <v>5600</v>
      </c>
      <c r="K125" s="1"/>
      <c r="L125" s="1"/>
      <c r="M125" s="1"/>
    </row>
    <row r="126" spans="1:13" x14ac:dyDescent="0.25">
      <c r="A126" s="2" t="str">
        <f>HYPERLINK("https://my.zakupki.prom.ua/remote/dispatcher/state_purchase_view/14930394", "UA-2020-01-29-002120-b")</f>
        <v>UA-2020-01-29-002120-b</v>
      </c>
      <c r="B126" s="1" t="s">
        <v>248</v>
      </c>
      <c r="C126" s="1" t="s">
        <v>249</v>
      </c>
      <c r="D126" s="1" t="s">
        <v>318</v>
      </c>
      <c r="E126" s="1" t="s">
        <v>362</v>
      </c>
      <c r="F126" s="1" t="s">
        <v>206</v>
      </c>
      <c r="G126" s="2"/>
      <c r="H126" s="1" t="s">
        <v>422</v>
      </c>
      <c r="I126" s="1" t="s">
        <v>491</v>
      </c>
      <c r="J126" s="4">
        <v>67199</v>
      </c>
      <c r="K126" s="1"/>
      <c r="L126" s="1"/>
      <c r="M126" s="1"/>
    </row>
    <row r="127" spans="1:13" x14ac:dyDescent="0.25">
      <c r="A127" s="2" t="str">
        <f>HYPERLINK("https://my.zakupki.prom.ua/remote/dispatcher/state_purchase_view/21284132", "UA-2020-11-20-007499-c")</f>
        <v>UA-2020-11-20-007499-c</v>
      </c>
      <c r="B127" s="1" t="s">
        <v>295</v>
      </c>
      <c r="C127" s="1" t="s">
        <v>297</v>
      </c>
      <c r="D127" s="1" t="s">
        <v>319</v>
      </c>
      <c r="E127" s="1" t="s">
        <v>379</v>
      </c>
      <c r="F127" s="1" t="s">
        <v>211</v>
      </c>
      <c r="G127" s="2"/>
      <c r="H127" s="1" t="s">
        <v>422</v>
      </c>
      <c r="I127" s="1" t="s">
        <v>545</v>
      </c>
      <c r="J127" s="4">
        <v>6981.36</v>
      </c>
      <c r="K127" s="1"/>
      <c r="L127" s="1"/>
      <c r="M127" s="1"/>
    </row>
    <row r="128" spans="1:13" x14ac:dyDescent="0.25">
      <c r="A128" s="2" t="str">
        <f>HYPERLINK("https://my.zakupki.prom.ua/remote/dispatcher/state_purchase_view/21709069", "UA-2020-12-03-007120-b")</f>
        <v>UA-2020-12-03-007120-b</v>
      </c>
      <c r="B128" s="1" t="s">
        <v>262</v>
      </c>
      <c r="C128" s="1" t="s">
        <v>267</v>
      </c>
      <c r="D128" s="1" t="s">
        <v>319</v>
      </c>
      <c r="E128" s="1" t="s">
        <v>418</v>
      </c>
      <c r="F128" s="1" t="s">
        <v>75</v>
      </c>
      <c r="G128" s="2"/>
      <c r="H128" s="1" t="s">
        <v>422</v>
      </c>
      <c r="I128" s="1" t="s">
        <v>443</v>
      </c>
      <c r="J128" s="4">
        <v>2990</v>
      </c>
      <c r="K128" s="1"/>
      <c r="L128" s="1"/>
      <c r="M128" s="1"/>
    </row>
    <row r="129" spans="1:13" x14ac:dyDescent="0.25">
      <c r="A129" s="2" t="str">
        <f>HYPERLINK("https://my.zakupki.prom.ua/remote/dispatcher/state_purchase_view/19216106", "UA-2020-09-11-009434-b")</f>
        <v>UA-2020-09-11-009434-b</v>
      </c>
      <c r="B129" s="1" t="s">
        <v>140</v>
      </c>
      <c r="C129" s="1" t="s">
        <v>141</v>
      </c>
      <c r="D129" s="1" t="s">
        <v>311</v>
      </c>
      <c r="E129" s="1" t="s">
        <v>420</v>
      </c>
      <c r="F129" s="1" t="s">
        <v>45</v>
      </c>
      <c r="G129" s="2" t="str">
        <f>HYPERLINK("https://auction.openprocurement.org/tenders/767dcc171db4465a85381eb6425f245b")</f>
        <v>https://auction.openprocurement.org/tenders/767dcc171db4465a85381eb6425f245b</v>
      </c>
      <c r="H129" s="1" t="s">
        <v>422</v>
      </c>
      <c r="I129" s="1" t="s">
        <v>498</v>
      </c>
      <c r="J129" s="4">
        <v>26700</v>
      </c>
      <c r="K129" s="1"/>
      <c r="L129" s="1"/>
      <c r="M129" s="1"/>
    </row>
    <row r="130" spans="1:13" x14ac:dyDescent="0.25">
      <c r="A130" s="2" t="str">
        <f>HYPERLINK("https://my.zakupki.prom.ua/remote/dispatcher/state_purchase_view/19467660", "UA-2020-09-22-001263-b")</f>
        <v>UA-2020-09-22-001263-b</v>
      </c>
      <c r="B130" s="1" t="s">
        <v>185</v>
      </c>
      <c r="C130" s="1" t="s">
        <v>186</v>
      </c>
      <c r="D130" s="1" t="s">
        <v>348</v>
      </c>
      <c r="E130" s="1" t="s">
        <v>368</v>
      </c>
      <c r="F130" s="1" t="s">
        <v>213</v>
      </c>
      <c r="G130" s="2" t="str">
        <f>HYPERLINK("https://auction.openprocurement.org/tenders/a91f509af2034fcb89153e846d652ee8")</f>
        <v>https://auction.openprocurement.org/tenders/a91f509af2034fcb89153e846d652ee8</v>
      </c>
      <c r="H130" s="1" t="s">
        <v>422</v>
      </c>
      <c r="I130" s="1" t="s">
        <v>501</v>
      </c>
      <c r="J130" s="4">
        <v>104430</v>
      </c>
      <c r="K130" s="1"/>
      <c r="L130" s="1"/>
      <c r="M130" s="1"/>
    </row>
    <row r="131" spans="1:13" x14ac:dyDescent="0.25">
      <c r="A131" s="2" t="str">
        <f>HYPERLINK("https://my.zakupki.prom.ua/remote/dispatcher/state_purchase_view/20628376", "UA-2020-10-30-005032-c")</f>
        <v>UA-2020-10-30-005032-c</v>
      </c>
      <c r="B131" s="1" t="s">
        <v>144</v>
      </c>
      <c r="C131" s="1" t="s">
        <v>143</v>
      </c>
      <c r="D131" s="1" t="s">
        <v>311</v>
      </c>
      <c r="E131" s="1" t="s">
        <v>368</v>
      </c>
      <c r="F131" s="1" t="s">
        <v>213</v>
      </c>
      <c r="G131" s="2" t="str">
        <f>HYPERLINK("https://auction.openprocurement.org/tenders/0053bb80e8bf417cade04c0ecc9a9d16")</f>
        <v>https://auction.openprocurement.org/tenders/0053bb80e8bf417cade04c0ecc9a9d16</v>
      </c>
      <c r="H131" s="1" t="s">
        <v>422</v>
      </c>
      <c r="I131" s="1" t="s">
        <v>521</v>
      </c>
      <c r="J131" s="4">
        <v>228684</v>
      </c>
      <c r="K131" s="1"/>
      <c r="L131" s="1"/>
      <c r="M131" s="1"/>
    </row>
    <row r="132" spans="1:13" x14ac:dyDescent="0.25">
      <c r="A132" s="2" t="str">
        <f>HYPERLINK("https://my.zakupki.prom.ua/remote/dispatcher/state_purchase_view/19143746", "UA-2020-09-09-009298-b")</f>
        <v>UA-2020-09-09-009298-b</v>
      </c>
      <c r="B132" s="1" t="s">
        <v>0</v>
      </c>
      <c r="C132" s="1" t="s">
        <v>90</v>
      </c>
      <c r="D132" s="1" t="s">
        <v>339</v>
      </c>
      <c r="E132" s="1" t="s">
        <v>394</v>
      </c>
      <c r="F132" s="1" t="s">
        <v>74</v>
      </c>
      <c r="G132" s="2"/>
      <c r="H132" s="1" t="s">
        <v>422</v>
      </c>
      <c r="I132" s="1" t="s">
        <v>480</v>
      </c>
      <c r="J132" s="4">
        <v>224952</v>
      </c>
      <c r="K132" s="1"/>
      <c r="L132" s="1"/>
      <c r="M132" s="1"/>
    </row>
    <row r="133" spans="1:13" x14ac:dyDescent="0.25">
      <c r="A133" s="2" t="str">
        <f>HYPERLINK("https://my.zakupki.prom.ua/remote/dispatcher/state_purchase_view/21440593", "UA-2020-11-25-012189-c")</f>
        <v>UA-2020-11-25-012189-c</v>
      </c>
      <c r="B133" s="1" t="s">
        <v>110</v>
      </c>
      <c r="C133" s="1" t="s">
        <v>109</v>
      </c>
      <c r="D133" s="1" t="s">
        <v>348</v>
      </c>
      <c r="E133" s="1" t="s">
        <v>366</v>
      </c>
      <c r="F133" s="1" t="s">
        <v>175</v>
      </c>
      <c r="G133" s="2"/>
      <c r="H133" s="1" t="s">
        <v>422</v>
      </c>
      <c r="I133" s="1" t="s">
        <v>529</v>
      </c>
      <c r="J133" s="4">
        <v>110016</v>
      </c>
      <c r="K133" s="1"/>
      <c r="L133" s="1"/>
      <c r="M133" s="1"/>
    </row>
    <row r="134" spans="1:13" x14ac:dyDescent="0.25">
      <c r="A134" s="2" t="str">
        <f>HYPERLINK("https://my.zakupki.prom.ua/remote/dispatcher/state_purchase_view/20956923", "UA-2020-11-11-002311-a")</f>
        <v>UA-2020-11-11-002311-a</v>
      </c>
      <c r="B134" s="1" t="s">
        <v>187</v>
      </c>
      <c r="C134" s="1" t="s">
        <v>188</v>
      </c>
      <c r="D134" s="1" t="s">
        <v>348</v>
      </c>
      <c r="E134" s="1" t="s">
        <v>357</v>
      </c>
      <c r="F134" s="1" t="s">
        <v>210</v>
      </c>
      <c r="G134" s="2"/>
      <c r="H134" s="1" t="s">
        <v>422</v>
      </c>
      <c r="I134" s="1" t="s">
        <v>515</v>
      </c>
      <c r="J134" s="4">
        <v>100806</v>
      </c>
      <c r="K134" s="1"/>
      <c r="L134" s="1"/>
      <c r="M134" s="1"/>
    </row>
    <row r="135" spans="1:13" x14ac:dyDescent="0.25">
      <c r="A135" s="2" t="str">
        <f>HYPERLINK("https://my.zakupki.prom.ua/remote/dispatcher/state_purchase_view/15827322", "UA-2020-03-18-001261-b")</f>
        <v>UA-2020-03-18-001261-b</v>
      </c>
      <c r="B135" s="1" t="s">
        <v>157</v>
      </c>
      <c r="C135" s="1" t="s">
        <v>159</v>
      </c>
      <c r="D135" s="1" t="s">
        <v>311</v>
      </c>
      <c r="E135" s="1" t="s">
        <v>403</v>
      </c>
      <c r="F135" s="1" t="s">
        <v>66</v>
      </c>
      <c r="G135" s="2" t="str">
        <f>HYPERLINK("https://auction.openprocurement.org/tenders/60564173335c423e9c827409fb800a1a")</f>
        <v>https://auction.openprocurement.org/tenders/60564173335c423e9c827409fb800a1a</v>
      </c>
      <c r="H135" s="1" t="s">
        <v>422</v>
      </c>
      <c r="I135" s="1" t="s">
        <v>44</v>
      </c>
      <c r="J135" s="4">
        <v>219037.03</v>
      </c>
      <c r="K135" s="1"/>
      <c r="L135" s="1"/>
      <c r="M135" s="1"/>
    </row>
    <row r="136" spans="1:13" x14ac:dyDescent="0.25">
      <c r="A136" s="2" t="str">
        <f>HYPERLINK("https://my.zakupki.prom.ua/remote/dispatcher/state_purchase_view/19457218", "UA-2020-09-21-011252-b")</f>
        <v>UA-2020-09-21-011252-b</v>
      </c>
      <c r="B136" s="1" t="s">
        <v>183</v>
      </c>
      <c r="C136" s="1" t="s">
        <v>182</v>
      </c>
      <c r="D136" s="1" t="s">
        <v>311</v>
      </c>
      <c r="E136" s="1" t="s">
        <v>411</v>
      </c>
      <c r="F136" s="1" t="s">
        <v>164</v>
      </c>
      <c r="G136" s="2" t="str">
        <f>HYPERLINK("https://auction.openprocurement.org/tenders/56c70f090351406f902ff7d11569b175")</f>
        <v>https://auction.openprocurement.org/tenders/56c70f090351406f902ff7d11569b175</v>
      </c>
      <c r="H136" s="1" t="s">
        <v>422</v>
      </c>
      <c r="I136" s="1" t="s">
        <v>208</v>
      </c>
      <c r="J136" s="4">
        <v>99400</v>
      </c>
      <c r="K136" s="1"/>
      <c r="L136" s="1"/>
      <c r="M136" s="1"/>
    </row>
    <row r="137" spans="1:13" x14ac:dyDescent="0.25">
      <c r="A137" s="2" t="str">
        <f>HYPERLINK("https://my.zakupki.prom.ua/remote/dispatcher/state_purchase_view/21353742", "UA-2020-11-23-014435-c")</f>
        <v>UA-2020-11-23-014435-c</v>
      </c>
      <c r="B137" s="1" t="s">
        <v>313</v>
      </c>
      <c r="C137" s="1" t="s">
        <v>222</v>
      </c>
      <c r="D137" s="1" t="s">
        <v>339</v>
      </c>
      <c r="E137" s="1" t="s">
        <v>390</v>
      </c>
      <c r="F137" s="1" t="s">
        <v>205</v>
      </c>
      <c r="G137" s="2"/>
      <c r="H137" s="1" t="s">
        <v>422</v>
      </c>
      <c r="I137" s="1" t="s">
        <v>524</v>
      </c>
      <c r="J137" s="4">
        <v>181000</v>
      </c>
      <c r="K137" s="1"/>
      <c r="L137" s="1"/>
      <c r="M137" s="1"/>
    </row>
    <row r="138" spans="1:13" x14ac:dyDescent="0.25">
      <c r="A138" s="2" t="str">
        <f>HYPERLINK("https://my.zakupki.prom.ua/remote/dispatcher/state_purchase_view/20964120", "UA-2020-11-11-004267-a")</f>
        <v>UA-2020-11-11-004267-a</v>
      </c>
      <c r="B138" s="1" t="s">
        <v>235</v>
      </c>
      <c r="C138" s="1" t="s">
        <v>234</v>
      </c>
      <c r="D138" s="1" t="s">
        <v>348</v>
      </c>
      <c r="E138" s="1" t="s">
        <v>360</v>
      </c>
      <c r="F138" s="1" t="s">
        <v>205</v>
      </c>
      <c r="G138" s="2"/>
      <c r="H138" s="1" t="s">
        <v>422</v>
      </c>
      <c r="I138" s="1" t="s">
        <v>514</v>
      </c>
      <c r="J138" s="4">
        <v>815843</v>
      </c>
      <c r="K138" s="1"/>
      <c r="L138" s="1"/>
      <c r="M138" s="1"/>
    </row>
    <row r="139" spans="1:13" x14ac:dyDescent="0.25">
      <c r="A139" s="2" t="str">
        <f>HYPERLINK("https://my.zakupki.prom.ua/remote/dispatcher/state_purchase_view/21993360", "UA-2020-12-10-006936-c")</f>
        <v>UA-2020-12-10-006936-c</v>
      </c>
      <c r="B139" s="1" t="s">
        <v>11</v>
      </c>
      <c r="C139" s="1" t="s">
        <v>269</v>
      </c>
      <c r="D139" s="1" t="s">
        <v>319</v>
      </c>
      <c r="E139" s="1" t="s">
        <v>386</v>
      </c>
      <c r="F139" s="1" t="s">
        <v>161</v>
      </c>
      <c r="G139" s="2"/>
      <c r="H139" s="1" t="s">
        <v>422</v>
      </c>
      <c r="I139" s="1" t="s">
        <v>527</v>
      </c>
      <c r="J139" s="4">
        <v>416.56</v>
      </c>
      <c r="K139" s="1"/>
      <c r="L139" s="1"/>
      <c r="M139" s="1"/>
    </row>
    <row r="140" spans="1:13" x14ac:dyDescent="0.25">
      <c r="A140" s="2" t="str">
        <f>HYPERLINK("https://my.zakupki.prom.ua/remote/dispatcher/state_purchase_view/19168160", "UA-2020-09-10-004982-b")</f>
        <v>UA-2020-09-10-004982-b</v>
      </c>
      <c r="B140" s="1" t="s">
        <v>229</v>
      </c>
      <c r="C140" s="1" t="s">
        <v>228</v>
      </c>
      <c r="D140" s="1" t="s">
        <v>339</v>
      </c>
      <c r="E140" s="1" t="s">
        <v>384</v>
      </c>
      <c r="F140" s="1" t="s">
        <v>204</v>
      </c>
      <c r="G140" s="2"/>
      <c r="H140" s="1" t="s">
        <v>422</v>
      </c>
      <c r="I140" s="1" t="s">
        <v>483</v>
      </c>
      <c r="J140" s="4">
        <v>29900</v>
      </c>
      <c r="K140" s="1"/>
      <c r="L140" s="1"/>
      <c r="M140" s="1"/>
    </row>
    <row r="141" spans="1:13" x14ac:dyDescent="0.25">
      <c r="A141" s="2" t="str">
        <f>HYPERLINK("https://my.zakupki.prom.ua/remote/dispatcher/state_purchase_view/18086311", "UA-2020-07-23-008335-b")</f>
        <v>UA-2020-07-23-008335-b</v>
      </c>
      <c r="B141" s="1" t="s">
        <v>85</v>
      </c>
      <c r="C141" s="1" t="s">
        <v>86</v>
      </c>
      <c r="D141" s="1" t="s">
        <v>348</v>
      </c>
      <c r="E141" s="1" t="s">
        <v>401</v>
      </c>
      <c r="F141" s="1" t="s">
        <v>116</v>
      </c>
      <c r="G141" s="2" t="str">
        <f>HYPERLINK("https://auction.openprocurement.org/tenders/f13e727e2b574a4e89792974bb644ed9")</f>
        <v>https://auction.openprocurement.org/tenders/f13e727e2b574a4e89792974bb644ed9</v>
      </c>
      <c r="H141" s="1" t="s">
        <v>422</v>
      </c>
      <c r="I141" s="1" t="s">
        <v>471</v>
      </c>
      <c r="J141" s="4">
        <v>30200</v>
      </c>
      <c r="K141" s="1"/>
      <c r="L141" s="1"/>
      <c r="M141" s="1"/>
    </row>
    <row r="142" spans="1:13" x14ac:dyDescent="0.25">
      <c r="A142" s="2" t="str">
        <f>HYPERLINK("https://my.zakupki.prom.ua/remote/dispatcher/state_purchase_view/17668734", "UA-2020-07-06-002838-a")</f>
        <v>UA-2020-07-06-002838-a</v>
      </c>
      <c r="B142" s="1" t="s">
        <v>13</v>
      </c>
      <c r="C142" s="1" t="s">
        <v>277</v>
      </c>
      <c r="D142" s="1" t="s">
        <v>319</v>
      </c>
      <c r="E142" s="1" t="s">
        <v>391</v>
      </c>
      <c r="F142" s="1" t="s">
        <v>111</v>
      </c>
      <c r="G142" s="2"/>
      <c r="H142" s="1" t="s">
        <v>422</v>
      </c>
      <c r="I142" s="1" t="s">
        <v>474</v>
      </c>
      <c r="J142" s="4">
        <v>22800</v>
      </c>
      <c r="K142" s="1"/>
      <c r="L142" s="1"/>
      <c r="M142" s="1"/>
    </row>
    <row r="143" spans="1:13" x14ac:dyDescent="0.25">
      <c r="A143" s="2" t="str">
        <f>HYPERLINK("https://my.zakupki.prom.ua/remote/dispatcher/state_purchase_view/22260042", "UA-2020-12-16-013694-c")</f>
        <v>UA-2020-12-16-013694-c</v>
      </c>
      <c r="B143" s="1" t="s">
        <v>2</v>
      </c>
      <c r="C143" s="1" t="s">
        <v>99</v>
      </c>
      <c r="D143" s="1" t="s">
        <v>319</v>
      </c>
      <c r="E143" s="1" t="s">
        <v>371</v>
      </c>
      <c r="F143" s="1" t="s">
        <v>72</v>
      </c>
      <c r="G143" s="2"/>
      <c r="H143" s="1" t="s">
        <v>422</v>
      </c>
      <c r="I143" s="1" t="s">
        <v>489</v>
      </c>
      <c r="J143" s="4">
        <v>398</v>
      </c>
      <c r="K143" s="1"/>
      <c r="L143" s="1"/>
      <c r="M143" s="1"/>
    </row>
    <row r="144" spans="1:13" x14ac:dyDescent="0.25">
      <c r="A144" s="2" t="str">
        <f>HYPERLINK("https://my.zakupki.prom.ua/remote/dispatcher/state_purchase_view/19732691", "UA-2020-10-01-000291-a")</f>
        <v>UA-2020-10-01-000291-a</v>
      </c>
      <c r="B144" s="1" t="s">
        <v>201</v>
      </c>
      <c r="C144" s="1" t="s">
        <v>202</v>
      </c>
      <c r="D144" s="1" t="s">
        <v>348</v>
      </c>
      <c r="E144" s="1" t="s">
        <v>359</v>
      </c>
      <c r="F144" s="1" t="s">
        <v>36</v>
      </c>
      <c r="G144" s="2" t="str">
        <f>HYPERLINK("https://auction.openprocurement.org/tenders/ef826ed7a5b3430b8ae6557d1ece9f0a")</f>
        <v>https://auction.openprocurement.org/tenders/ef826ed7a5b3430b8ae6557d1ece9f0a</v>
      </c>
      <c r="H144" s="1" t="s">
        <v>422</v>
      </c>
      <c r="I144" s="1" t="s">
        <v>506</v>
      </c>
      <c r="J144" s="4">
        <v>21730.799999999999</v>
      </c>
      <c r="K144" s="1"/>
      <c r="L144" s="1"/>
      <c r="M144" s="1"/>
    </row>
    <row r="145" spans="1:13" x14ac:dyDescent="0.25">
      <c r="A145" s="2" t="str">
        <f>HYPERLINK("https://my.zakupki.prom.ua/remote/dispatcher/state_purchase_view/18002474", "UA-2020-07-21-002314-b")</f>
        <v>UA-2020-07-21-002314-b</v>
      </c>
      <c r="B145" s="1" t="s">
        <v>137</v>
      </c>
      <c r="C145" s="1" t="s">
        <v>141</v>
      </c>
      <c r="D145" s="1" t="s">
        <v>319</v>
      </c>
      <c r="E145" s="1" t="s">
        <v>383</v>
      </c>
      <c r="F145" s="1" t="s">
        <v>56</v>
      </c>
      <c r="G145" s="2"/>
      <c r="H145" s="1" t="s">
        <v>422</v>
      </c>
      <c r="I145" s="1" t="s">
        <v>460</v>
      </c>
      <c r="J145" s="4">
        <v>984.4</v>
      </c>
      <c r="K145" s="1"/>
      <c r="L145" s="1"/>
      <c r="M145" s="1"/>
    </row>
    <row r="146" spans="1:13" x14ac:dyDescent="0.25">
      <c r="A146" s="2" t="str">
        <f>HYPERLINK("https://my.zakupki.prom.ua/remote/dispatcher/state_purchase_view/17738561", "UA-2020-07-08-005784-c")</f>
        <v>UA-2020-07-08-005784-c</v>
      </c>
      <c r="B146" s="1" t="s">
        <v>287</v>
      </c>
      <c r="C146" s="1" t="s">
        <v>289</v>
      </c>
      <c r="D146" s="1" t="s">
        <v>319</v>
      </c>
      <c r="E146" s="1" t="s">
        <v>320</v>
      </c>
      <c r="F146" s="1" t="s">
        <v>21</v>
      </c>
      <c r="G146" s="2"/>
      <c r="H146" s="1" t="s">
        <v>422</v>
      </c>
      <c r="I146" s="1" t="s">
        <v>482</v>
      </c>
      <c r="J146" s="4">
        <v>480</v>
      </c>
      <c r="K146" s="1"/>
      <c r="L146" s="1"/>
      <c r="M146" s="1"/>
    </row>
    <row r="147" spans="1:13" x14ac:dyDescent="0.25">
      <c r="A147" s="2" t="str">
        <f>HYPERLINK("https://my.zakupki.prom.ua/remote/dispatcher/state_purchase_view/17670140", "UA-2020-07-06-003210-a")</f>
        <v>UA-2020-07-06-003210-a</v>
      </c>
      <c r="B147" s="1" t="s">
        <v>126</v>
      </c>
      <c r="C147" s="1" t="s">
        <v>124</v>
      </c>
      <c r="D147" s="1" t="s">
        <v>319</v>
      </c>
      <c r="E147" s="1" t="s">
        <v>419</v>
      </c>
      <c r="F147" s="1" t="s">
        <v>78</v>
      </c>
      <c r="G147" s="2"/>
      <c r="H147" s="1" t="s">
        <v>422</v>
      </c>
      <c r="I147" s="1" t="s">
        <v>457</v>
      </c>
      <c r="J147" s="4">
        <v>72320</v>
      </c>
      <c r="K147" s="1"/>
      <c r="L147" s="1"/>
      <c r="M147" s="1"/>
    </row>
    <row r="148" spans="1:13" x14ac:dyDescent="0.25">
      <c r="A148" s="2" t="str">
        <f>HYPERLINK("https://my.zakupki.prom.ua/remote/dispatcher/state_purchase_view/17603568", "UA-2020-07-02-003134-a")</f>
        <v>UA-2020-07-02-003134-a</v>
      </c>
      <c r="B148" s="1" t="s">
        <v>266</v>
      </c>
      <c r="C148" s="1" t="s">
        <v>267</v>
      </c>
      <c r="D148" s="1" t="s">
        <v>319</v>
      </c>
      <c r="E148" s="1" t="s">
        <v>386</v>
      </c>
      <c r="F148" s="1" t="s">
        <v>161</v>
      </c>
      <c r="G148" s="2"/>
      <c r="H148" s="1" t="s">
        <v>422</v>
      </c>
      <c r="I148" s="1" t="s">
        <v>450</v>
      </c>
      <c r="J148" s="4">
        <v>20461.849999999999</v>
      </c>
      <c r="K148" s="1"/>
      <c r="L148" s="1"/>
      <c r="M148" s="1"/>
    </row>
    <row r="149" spans="1:13" x14ac:dyDescent="0.25">
      <c r="A149" s="2" t="str">
        <f>HYPERLINK("https://my.zakupki.prom.ua/remote/dispatcher/state_purchase_view/17337550", "UA-2020-06-18-003784-c")</f>
        <v>UA-2020-06-18-003784-c</v>
      </c>
      <c r="B149" s="1" t="s">
        <v>8</v>
      </c>
      <c r="C149" s="1" t="s">
        <v>223</v>
      </c>
      <c r="D149" s="1" t="s">
        <v>319</v>
      </c>
      <c r="E149" s="1" t="s">
        <v>375</v>
      </c>
      <c r="F149" s="1" t="s">
        <v>114</v>
      </c>
      <c r="G149" s="2"/>
      <c r="H149" s="1" t="s">
        <v>422</v>
      </c>
      <c r="I149" s="1" t="s">
        <v>539</v>
      </c>
      <c r="J149" s="4">
        <v>2988</v>
      </c>
      <c r="K149" s="1"/>
      <c r="L149" s="1"/>
      <c r="M149" s="1"/>
    </row>
    <row r="150" spans="1:13" x14ac:dyDescent="0.25">
      <c r="A150" s="2" t="str">
        <f>HYPERLINK("https://my.zakupki.prom.ua/remote/dispatcher/state_purchase_view/17135836", "UA-2020-06-10-003296-b")</f>
        <v>UA-2020-06-10-003296-b</v>
      </c>
      <c r="B150" s="1" t="s">
        <v>345</v>
      </c>
      <c r="C150" s="1" t="s">
        <v>219</v>
      </c>
      <c r="D150" s="1" t="s">
        <v>319</v>
      </c>
      <c r="E150" s="1" t="s">
        <v>389</v>
      </c>
      <c r="F150" s="1" t="s">
        <v>212</v>
      </c>
      <c r="G150" s="2"/>
      <c r="H150" s="1" t="s">
        <v>422</v>
      </c>
      <c r="I150" s="1" t="s">
        <v>434</v>
      </c>
      <c r="J150" s="4">
        <v>2230</v>
      </c>
      <c r="K150" s="1"/>
      <c r="L150" s="1"/>
      <c r="M150" s="1"/>
    </row>
    <row r="151" spans="1:13" x14ac:dyDescent="0.25">
      <c r="A151" s="2" t="str">
        <f>HYPERLINK("https://my.zakupki.prom.ua/remote/dispatcher/state_purchase_view/16533061", "UA-2020-05-04-001922-b")</f>
        <v>UA-2020-05-04-001922-b</v>
      </c>
      <c r="B151" s="1" t="s">
        <v>314</v>
      </c>
      <c r="C151" s="1" t="s">
        <v>222</v>
      </c>
      <c r="D151" s="1" t="s">
        <v>311</v>
      </c>
      <c r="E151" s="1" t="s">
        <v>360</v>
      </c>
      <c r="F151" s="1" t="s">
        <v>205</v>
      </c>
      <c r="G151" s="2" t="str">
        <f>HYPERLINK("https://auction.openprocurement.org/tenders/fbddab6afc2e49a1beaddf18e407b561")</f>
        <v>https://auction.openprocurement.org/tenders/fbddab6afc2e49a1beaddf18e407b561</v>
      </c>
      <c r="H151" s="1" t="s">
        <v>422</v>
      </c>
      <c r="I151" s="1" t="s">
        <v>448</v>
      </c>
      <c r="J151" s="4">
        <v>372274</v>
      </c>
      <c r="K151" s="1"/>
      <c r="L151" s="1"/>
      <c r="M151" s="1"/>
    </row>
    <row r="152" spans="1:13" x14ac:dyDescent="0.25">
      <c r="A152" s="2" t="str">
        <f>HYPERLINK("https://my.zakupki.prom.ua/remote/dispatcher/state_purchase_view/16041795", "UA-2020-03-31-001044-b")</f>
        <v>UA-2020-03-31-001044-b</v>
      </c>
      <c r="B152" s="1" t="s">
        <v>295</v>
      </c>
      <c r="C152" s="1" t="s">
        <v>297</v>
      </c>
      <c r="D152" s="1" t="s">
        <v>319</v>
      </c>
      <c r="E152" s="1" t="s">
        <v>324</v>
      </c>
      <c r="F152" s="1" t="s">
        <v>105</v>
      </c>
      <c r="G152" s="2"/>
      <c r="H152" s="1" t="s">
        <v>422</v>
      </c>
      <c r="I152" s="1" t="s">
        <v>330</v>
      </c>
      <c r="J152" s="4">
        <v>4654.24</v>
      </c>
      <c r="K152" s="1"/>
      <c r="L152" s="1"/>
      <c r="M152" s="1"/>
    </row>
    <row r="153" spans="1:13" x14ac:dyDescent="0.25">
      <c r="A153" s="2" t="str">
        <f>HYPERLINK("https://my.zakupki.prom.ua/remote/dispatcher/state_purchase_view/21560629", "UA-2020-11-30-003336-b")</f>
        <v>UA-2020-11-30-003336-b</v>
      </c>
      <c r="B153" s="1" t="s">
        <v>258</v>
      </c>
      <c r="C153" s="1" t="s">
        <v>259</v>
      </c>
      <c r="D153" s="1" t="s">
        <v>319</v>
      </c>
      <c r="E153" s="1" t="s">
        <v>306</v>
      </c>
      <c r="F153" s="1" t="s">
        <v>94</v>
      </c>
      <c r="G153" s="2"/>
      <c r="H153" s="1" t="s">
        <v>422</v>
      </c>
      <c r="I153" s="1" t="s">
        <v>511</v>
      </c>
      <c r="J153" s="4">
        <v>1595</v>
      </c>
      <c r="K153" s="1"/>
      <c r="L153" s="1"/>
      <c r="M153" s="1"/>
    </row>
    <row r="154" spans="1:13" x14ac:dyDescent="0.25">
      <c r="A154" s="2" t="str">
        <f>HYPERLINK("https://my.zakupki.prom.ua/remote/dispatcher/state_purchase_view/14669360", "UA-2020-01-21-003024-a")</f>
        <v>UA-2020-01-21-003024-a</v>
      </c>
      <c r="B154" s="1" t="s">
        <v>299</v>
      </c>
      <c r="C154" s="1" t="s">
        <v>298</v>
      </c>
      <c r="D154" s="1" t="s">
        <v>318</v>
      </c>
      <c r="E154" s="1" t="s">
        <v>378</v>
      </c>
      <c r="F154" s="1" t="s">
        <v>180</v>
      </c>
      <c r="G154" s="2" t="str">
        <f>HYPERLINK("https://auction.openprocurement.org/tenders/c969b3bccd8c48508e77218c32b0615c")</f>
        <v>https://auction.openprocurement.org/tenders/c969b3bccd8c48508e77218c32b0615c</v>
      </c>
      <c r="H154" s="1" t="s">
        <v>422</v>
      </c>
      <c r="I154" s="1" t="s">
        <v>437</v>
      </c>
      <c r="J154" s="4">
        <v>7980</v>
      </c>
      <c r="K154" s="1"/>
      <c r="L154" s="1"/>
      <c r="M154" s="1"/>
    </row>
  </sheetData>
  <autoFilter ref="A2:M154"/>
  <hyperlinks>
    <hyperlink ref="A115" r:id="rId1" display="https://my.zakupki.prom.ua/remote/dispatcher/state_purchase_view/20100999"/>
    <hyperlink ref="A116" r:id="rId2" display="https://my.zakupki.prom.ua/remote/dispatcher/state_purchase_view/19452181"/>
    <hyperlink ref="A107" r:id="rId3" display="https://my.zakupki.prom.ua/remote/dispatcher/state_purchase_view/14513954"/>
    <hyperlink ref="A108" r:id="rId4" display="https://my.zakupki.prom.ua/remote/dispatcher/state_purchase_view/17514645"/>
    <hyperlink ref="A109" r:id="rId5" display="https://my.zakupki.prom.ua/remote/dispatcher/state_purchase_view/17486003"/>
    <hyperlink ref="A110" r:id="rId6" display="https://my.zakupki.prom.ua/remote/dispatcher/state_purchase_view/17279158"/>
    <hyperlink ref="A113" r:id="rId7" display="https://my.zakupki.prom.ua/remote/dispatcher/state_purchase_view/22290589"/>
    <hyperlink ref="A35" r:id="rId8" display="https://my.zakupki.prom.ua/remote/dispatcher/state_purchase_view/20265827"/>
    <hyperlink ref="A36" r:id="rId9" display="https://my.zakupki.prom.ua/remote/dispatcher/state_purchase_view/21473708"/>
    <hyperlink ref="A31" r:id="rId10" display="https://my.zakupki.prom.ua/remote/dispatcher/state_purchase_view/20968743"/>
    <hyperlink ref="A32" r:id="rId11" display="https://my.zakupki.prom.ua/remote/dispatcher/state_purchase_view/18329085"/>
    <hyperlink ref="A33" r:id="rId12" display="https://my.zakupki.prom.ua/remote/dispatcher/state_purchase_view/14839155"/>
    <hyperlink ref="A34" r:id="rId13" display="https://my.zakupki.prom.ua/remote/dispatcher/state_purchase_view/16811356"/>
    <hyperlink ref="A27" r:id="rId14" display="https://my.zakupki.prom.ua/remote/dispatcher/state_purchase_view/20075371"/>
    <hyperlink ref="A28" r:id="rId15" display="https://my.zakupki.prom.ua/remote/dispatcher/state_purchase_view/19721376"/>
    <hyperlink ref="A29" r:id="rId16" display="https://my.zakupki.prom.ua/remote/dispatcher/state_purchase_view/19517419"/>
    <hyperlink ref="A30" r:id="rId17" display="https://my.zakupki.prom.ua/remote/dispatcher/state_purchase_view/19487530"/>
    <hyperlink ref="A133" r:id="rId18" display="https://my.zakupki.prom.ua/remote/dispatcher/state_purchase_view/21440593"/>
    <hyperlink ref="A134" r:id="rId19" display="https://my.zakupki.prom.ua/remote/dispatcher/state_purchase_view/20956923"/>
    <hyperlink ref="A131" r:id="rId20" display="https://my.zakupki.prom.ua/remote/dispatcher/state_purchase_view/20628376"/>
    <hyperlink ref="A132" r:id="rId21" display="https://my.zakupki.prom.ua/remote/dispatcher/state_purchase_view/19143746"/>
    <hyperlink ref="A129" r:id="rId22" display="https://my.zakupki.prom.ua/remote/dispatcher/state_purchase_view/19216106"/>
    <hyperlink ref="A130" r:id="rId23" display="https://my.zakupki.prom.ua/remote/dispatcher/state_purchase_view/19467660"/>
    <hyperlink ref="A127" r:id="rId24" display="https://my.zakupki.prom.ua/remote/dispatcher/state_purchase_view/21284132"/>
    <hyperlink ref="A128" r:id="rId25" display="https://my.zakupki.prom.ua/remote/dispatcher/state_purchase_view/21709069"/>
    <hyperlink ref="A135" r:id="rId26" display="https://my.zakupki.prom.ua/remote/dispatcher/state_purchase_view/15827322"/>
    <hyperlink ref="A136" r:id="rId27" display="https://my.zakupki.prom.ua/remote/dispatcher/state_purchase_view/19457218"/>
    <hyperlink ref="A13" r:id="rId28" display="https://my.zakupki.prom.ua/remote/dispatcher/state_purchase_view/17614991"/>
    <hyperlink ref="A14" r:id="rId29" display="https://my.zakupki.prom.ua/remote/dispatcher/state_purchase_view/14621378"/>
    <hyperlink ref="A11" r:id="rId30" display="https://my.zakupki.prom.ua/remote/dispatcher/state_purchase_view/21771298"/>
    <hyperlink ref="A12" r:id="rId31" display="https://my.zakupki.prom.ua/remote/dispatcher/state_purchase_view/17333209"/>
    <hyperlink ref="A9" r:id="rId32" display="https://my.zakupki.prom.ua/remote/dispatcher/state_purchase_view/21612676"/>
    <hyperlink ref="A10" r:id="rId33" display="https://my.zakupki.prom.ua/remote/dispatcher/state_purchase_view/21438832"/>
    <hyperlink ref="A7" r:id="rId34" display="https://my.zakupki.prom.ua/remote/dispatcher/state_purchase_view/17196261"/>
    <hyperlink ref="A8" r:id="rId35" display="https://my.zakupki.prom.ua/remote/dispatcher/state_purchase_view/21840590"/>
    <hyperlink ref="A15" r:id="rId36" display="https://my.zakupki.prom.ua/remote/dispatcher/state_purchase_view/19344183"/>
    <hyperlink ref="A16" r:id="rId37" display="https://my.zakupki.prom.ua/remote/dispatcher/state_purchase_view/14895333"/>
    <hyperlink ref="G151" r:id="rId38" display="https://auction.openprocurement.org/tenders/fbddab6afc2e49a1beaddf18e407b561"/>
    <hyperlink ref="G154" r:id="rId39" display="https://auction.openprocurement.org/tenders/c969b3bccd8c48508e77218c32b0615c"/>
    <hyperlink ref="A111" r:id="rId40" display="https://my.zakupki.prom.ua/remote/dispatcher/state_purchase_view/16016496"/>
    <hyperlink ref="A112" r:id="rId41" display="https://my.zakupki.prom.ua/remote/dispatcher/state_purchase_view/21761824"/>
    <hyperlink ref="A114" r:id="rId42" display="https://my.zakupki.prom.ua/remote/dispatcher/state_purchase_view/22375761"/>
    <hyperlink ref="G135" r:id="rId43" display="https://auction.openprocurement.org/tenders/60564173335c423e9c827409fb800a1a"/>
    <hyperlink ref="G136" r:id="rId44" display="https://auction.openprocurement.org/tenders/56c70f090351406f902ff7d11569b175"/>
    <hyperlink ref="G32" r:id="rId45" display="https://auction.openprocurement.org/tenders/0f6d2c1bfff647b08172e5f7df706c5d"/>
    <hyperlink ref="G33" r:id="rId46" display="https://auction.openprocurement.org/tenders/e97d50aa6e5648afa96162963a11358b"/>
    <hyperlink ref="G34" r:id="rId47" display="https://auction.openprocurement.org/tenders/220892050fe2462ea1eb5b22171163fd"/>
    <hyperlink ref="A95" r:id="rId48" display="https://my.zakupki.prom.ua/remote/dispatcher/state_purchase_view/15697795"/>
    <hyperlink ref="A96" r:id="rId49" display="https://my.zakupki.prom.ua/remote/dispatcher/state_purchase_view/21754566"/>
    <hyperlink ref="A93" r:id="rId50" display="https://my.zakupki.prom.ua/remote/dispatcher/state_purchase_view/19725467"/>
    <hyperlink ref="A94" r:id="rId51" display="https://my.zakupki.prom.ua/remote/dispatcher/state_purchase_view/17699804"/>
    <hyperlink ref="A91" r:id="rId52" display="https://my.zakupki.prom.ua/remote/dispatcher/state_purchase_view/19138030"/>
    <hyperlink ref="A92" r:id="rId53" display="https://my.zakupki.prom.ua/remote/dispatcher/state_purchase_view/19719750"/>
    <hyperlink ref="A89" r:id="rId54" display="https://my.zakupki.prom.ua/remote/dispatcher/state_purchase_view/16618026"/>
    <hyperlink ref="A90" r:id="rId55" display="https://my.zakupki.prom.ua/remote/dispatcher/state_purchase_view/19382033"/>
    <hyperlink ref="A87" r:id="rId56" display="https://my.zakupki.prom.ua/remote/dispatcher/state_purchase_view/17128885"/>
    <hyperlink ref="A88" r:id="rId57" display="https://my.zakupki.prom.ua/remote/dispatcher/state_purchase_view/17118227"/>
    <hyperlink ref="A97" r:id="rId58" display="https://my.zakupki.prom.ua/remote/dispatcher/state_purchase_view/22258401"/>
    <hyperlink ref="A104" r:id="rId59" display="https://my.zakupki.prom.ua/remote/dispatcher/state_purchase_view/15487188"/>
    <hyperlink ref="A103" r:id="rId60" display="https://my.zakupki.prom.ua/remote/dispatcher/state_purchase_view/19442585"/>
    <hyperlink ref="A102" r:id="rId61" display="https://my.zakupki.prom.ua/remote/dispatcher/state_purchase_view/16063369"/>
    <hyperlink ref="A101" r:id="rId62" display="https://my.zakupki.prom.ua/remote/dispatcher/state_purchase_view/17731479"/>
    <hyperlink ref="G26" r:id="rId63" display="https://auction.openprocurement.org/tenders/9d33418ee0f8471095ca8d8c452d99d1"/>
    <hyperlink ref="G19" r:id="rId64" display="https://auction.openprocurement.org/tenders/3ef53cd7be8f4811af86519ec8fd4e5e"/>
    <hyperlink ref="G66" r:id="rId65" display="https://auction.openprocurement.org/tenders/86cd54168ae940e5a29efb5f4f0e8be7"/>
    <hyperlink ref="G60" r:id="rId66" display="https://auction.openprocurement.org/tenders/c8abf55bd26047069ac3dd3dbfee8d7a"/>
    <hyperlink ref="G62" r:id="rId67" display="https://auction.openprocurement.org/tenders/af639fded620481db6cd3f1996eab440"/>
    <hyperlink ref="G37" r:id="rId68" display="https://auction.openprocurement.org/tenders/702bcaae99ea46989dd5c3bc0c58f54f"/>
    <hyperlink ref="G46" r:id="rId69" display="https://auction.openprocurement.org/tenders/85f3c8240b3c48bb8cf99f1e282e9e9c"/>
    <hyperlink ref="G144" r:id="rId70" display="https://auction.openprocurement.org/tenders/ef826ed7a5b3430b8ae6557d1ece9f0a"/>
    <hyperlink ref="G141" r:id="rId71" display="https://auction.openprocurement.org/tenders/f13e727e2b574a4e89792974bb644ed9"/>
    <hyperlink ref="A100" r:id="rId72" display="https://my.zakupki.prom.ua/remote/dispatcher/state_purchase_view/22775725"/>
    <hyperlink ref="A99" r:id="rId73" display="https://my.zakupki.prom.ua/remote/dispatcher/state_purchase_view/14664697"/>
    <hyperlink ref="A98" r:id="rId74" display="https://my.zakupki.prom.ua/remote/dispatcher/state_purchase_view/14710377"/>
    <hyperlink ref="G81" r:id="rId75" display="https://auction.openprocurement.org/tenders/7ef4466d4977475689daff667d8805f0"/>
    <hyperlink ref="G83" r:id="rId76" display="https://auction.openprocurement.org/tenders/35d1bb999ac042408d85b85f600f39ef"/>
    <hyperlink ref="G78" r:id="rId77" display="https://auction.openprocurement.org/tenders/ec639d29ed6a41ec97840578fef23c76"/>
    <hyperlink ref="G80" r:id="rId78" display="https://auction.openprocurement.org/tenders/651dca22e7934b8ba828e7c0e0068609"/>
    <hyperlink ref="G85" r:id="rId79" display="https://auction.openprocurement.org/tenders/dc927a31d716483d95a65fb5280cc37d"/>
    <hyperlink ref="A122" r:id="rId80" display="https://my.zakupki.prom.ua/remote/dispatcher/state_purchase_view/18171728"/>
    <hyperlink ref="A121" r:id="rId81" display="https://my.zakupki.prom.ua/remote/dispatcher/state_purchase_view/18959337"/>
    <hyperlink ref="A124" r:id="rId82" display="https://my.zakupki.prom.ua/remote/dispatcher/state_purchase_view/15855466"/>
    <hyperlink ref="A123" r:id="rId83" display="https://my.zakupki.prom.ua/remote/dispatcher/state_purchase_view/17315904"/>
    <hyperlink ref="A126" r:id="rId84" display="https://my.zakupki.prom.ua/remote/dispatcher/state_purchase_view/14930394"/>
    <hyperlink ref="A125" r:id="rId85" display="https://my.zakupki.prom.ua/remote/dispatcher/state_purchase_view/15467067"/>
    <hyperlink ref="A60" r:id="rId86" display="https://my.zakupki.prom.ua/remote/dispatcher/state_purchase_view/16056786"/>
    <hyperlink ref="A59" r:id="rId87" display="https://my.zakupki.prom.ua/remote/dispatcher/state_purchase_view/17384784"/>
    <hyperlink ref="A58" r:id="rId88" display="https://my.zakupki.prom.ua/remote/dispatcher/state_purchase_view/17607181"/>
    <hyperlink ref="A57" r:id="rId89" display="https://my.zakupki.prom.ua/remote/dispatcher/state_purchase_view/15608179"/>
    <hyperlink ref="A64" r:id="rId90" display="https://my.zakupki.prom.ua/remote/dispatcher/state_purchase_view/21376655"/>
    <hyperlink ref="A63" r:id="rId91" display="https://my.zakupki.prom.ua/remote/dispatcher/state_purchase_view/20675771"/>
    <hyperlink ref="A62" r:id="rId92" display="https://my.zakupki.prom.ua/remote/dispatcher/state_purchase_view/19436582"/>
    <hyperlink ref="A61" r:id="rId93" display="https://my.zakupki.prom.ua/remote/dispatcher/state_purchase_view/15594883"/>
    <hyperlink ref="A66" r:id="rId94" display="https://my.zakupki.prom.ua/remote/dispatcher/state_purchase_view/18386631"/>
    <hyperlink ref="A65" r:id="rId95" display="https://my.zakupki.prom.ua/remote/dispatcher/state_purchase_view/18955874"/>
    <hyperlink ref="A140" r:id="rId96" display="https://my.zakupki.prom.ua/remote/dispatcher/state_purchase_view/19168160"/>
    <hyperlink ref="A139" r:id="rId97" display="https://my.zakupki.prom.ua/remote/dispatcher/state_purchase_view/21993360"/>
    <hyperlink ref="A138" r:id="rId98" display="https://my.zakupki.prom.ua/remote/dispatcher/state_purchase_view/20964120"/>
    <hyperlink ref="A146" r:id="rId99" display="https://my.zakupki.prom.ua/remote/dispatcher/state_purchase_view/17738561"/>
    <hyperlink ref="A145" r:id="rId100" display="https://my.zakupki.prom.ua/remote/dispatcher/state_purchase_view/18002474"/>
    <hyperlink ref="A42" r:id="rId101" display="https://my.zakupki.prom.ua/remote/dispatcher/state_purchase_view/19723249"/>
    <hyperlink ref="A41" r:id="rId102" display="https://my.zakupki.prom.ua/remote/dispatcher/state_purchase_view/19974276"/>
    <hyperlink ref="A44" r:id="rId103" display="https://my.zakupki.prom.ua/remote/dispatcher/state_purchase_view/14613952"/>
    <hyperlink ref="A43" r:id="rId104" display="https://my.zakupki.prom.ua/remote/dispatcher/state_purchase_view/22580079"/>
    <hyperlink ref="A38" r:id="rId105" display="https://my.zakupki.prom.ua/remote/dispatcher/state_purchase_view/17643083"/>
    <hyperlink ref="A37" r:id="rId106" display="https://my.zakupki.prom.ua/remote/dispatcher/state_purchase_view/14958728"/>
    <hyperlink ref="A40" r:id="rId107" display="https://my.zakupki.prom.ua/remote/dispatcher/state_purchase_view/17119561"/>
    <hyperlink ref="A39" r:id="rId108" display="https://my.zakupki.prom.ua/remote/dispatcher/state_purchase_view/17335397"/>
    <hyperlink ref="A46" r:id="rId109" display="https://my.zakupki.prom.ua/remote/dispatcher/state_purchase_view/19203158"/>
    <hyperlink ref="A45" r:id="rId110" display="https://my.zakupki.prom.ua/remote/dispatcher/state_purchase_view/19461747"/>
    <hyperlink ref="A3" r:id="rId111" display="https://my.zakupki.prom.ua/remote/dispatcher/state_purchase_view/20953585"/>
    <hyperlink ref="A4" r:id="rId112" display="https://my.zakupki.prom.ua/remote/dispatcher/state_purchase_view/14596204"/>
    <hyperlink ref="A5" r:id="rId113" display="https://my.zakupki.prom.ua/remote/dispatcher/state_purchase_view/14627427"/>
    <hyperlink ref="A6" r:id="rId114" display="https://my.zakupki.prom.ua/remote/dispatcher/state_purchase_view/18616742"/>
    <hyperlink ref="A26" r:id="rId115" display="https://my.zakupki.prom.ua/remote/dispatcher/state_purchase_view/14842005"/>
    <hyperlink ref="A25" r:id="rId116" display="https://my.zakupki.prom.ua/remote/dispatcher/state_purchase_view/16675001"/>
    <hyperlink ref="A24" r:id="rId117" display="https://my.zakupki.prom.ua/remote/dispatcher/state_purchase_view/14884311"/>
    <hyperlink ref="A23" r:id="rId118" display="https://my.zakupki.prom.ua/remote/dispatcher/state_purchase_view/19910018"/>
    <hyperlink ref="A22" r:id="rId119" display="https://my.zakupki.prom.ua/remote/dispatcher/state_purchase_view/14662124"/>
    <hyperlink ref="A21" r:id="rId120" display="https://my.zakupki.prom.ua/remote/dispatcher/state_purchase_view/14893997"/>
    <hyperlink ref="A20" r:id="rId121" display="https://my.zakupki.prom.ua/remote/dispatcher/state_purchase_view/15184564"/>
    <hyperlink ref="A19" r:id="rId122" display="https://my.zakupki.prom.ua/remote/dispatcher/state_purchase_view/21007203"/>
    <hyperlink ref="A18" r:id="rId123" display="https://my.zakupki.prom.ua/remote/dispatcher/state_purchase_view/21089798"/>
    <hyperlink ref="A17" r:id="rId124" display="https://my.zakupki.prom.ua/remote/dispatcher/state_purchase_view/22555188"/>
    <hyperlink ref="A106" r:id="rId125" display="https://my.zakupki.prom.ua/remote/dispatcher/state_purchase_view/16907913"/>
    <hyperlink ref="A105" r:id="rId126" display="https://my.zakupki.prom.ua/remote/dispatcher/state_purchase_view/18044813"/>
    <hyperlink ref="A118" r:id="rId127" display="https://my.zakupki.prom.ua/remote/dispatcher/state_purchase_view/18184781"/>
    <hyperlink ref="A117" r:id="rId128" display="https://my.zakupki.prom.ua/remote/dispatcher/state_purchase_view/18787427"/>
    <hyperlink ref="A120" r:id="rId129" display="https://my.zakupki.prom.ua/remote/dispatcher/state_purchase_view/14766136"/>
    <hyperlink ref="A119" r:id="rId130" display="https://my.zakupki.prom.ua/remote/dispatcher/state_purchase_view/21776510"/>
    <hyperlink ref="G104" r:id="rId131" display="https://auction.openprocurement.org/tenders/a042af6808d9438181e93f85e1836f0c"/>
    <hyperlink ref="G102" r:id="rId132" display="https://auction.openprocurement.org/tenders/228b95930e2c4a899cb317d8aa12c286"/>
    <hyperlink ref="G101" r:id="rId133" display="https://auction.openprocurement.org/tenders/c81a25e330a94e6e9f61f8ad20e61b9e"/>
    <hyperlink ref="G98" r:id="rId134" display="https://auction.openprocurement.org/tenders/ac69af0c48ef4f4aba37d3e09aace535"/>
    <hyperlink ref="A152" r:id="rId135" display="https://my.zakupki.prom.ua/remote/dispatcher/state_purchase_view/16041795"/>
    <hyperlink ref="A86" r:id="rId136" display="https://my.zakupki.prom.ua/remote/dispatcher/state_purchase_view/17338600"/>
    <hyperlink ref="A85" r:id="rId137" display="https://my.zakupki.prom.ua/remote/dispatcher/state_purchase_view/21348951"/>
    <hyperlink ref="A78" r:id="rId138" display="https://my.zakupki.prom.ua/remote/dispatcher/state_purchase_view/14512431"/>
    <hyperlink ref="A77" r:id="rId139" display="https://my.zakupki.prom.ua/remote/dispatcher/state_purchase_view/17173672"/>
    <hyperlink ref="A80" r:id="rId140" display="https://my.zakupki.prom.ua/remote/dispatcher/state_purchase_view/20785833"/>
    <hyperlink ref="A79" r:id="rId141" display="https://my.zakupki.prom.ua/remote/dispatcher/state_purchase_view/19971443"/>
    <hyperlink ref="A82" r:id="rId142" display="https://my.zakupki.prom.ua/remote/dispatcher/state_purchase_view/16906807"/>
    <hyperlink ref="A81" r:id="rId143" display="https://my.zakupki.prom.ua/remote/dispatcher/state_purchase_view/21374048"/>
    <hyperlink ref="A84" r:id="rId144" display="https://my.zakupki.prom.ua/remote/dispatcher/state_purchase_view/15166543"/>
    <hyperlink ref="A83" r:id="rId145" display="https://my.zakupki.prom.ua/remote/dispatcher/state_purchase_view/19458684"/>
    <hyperlink ref="G35" r:id="rId146" display="https://auction.openprocurement.org/tenders/dbbed25ec2ac429f8743e3101828293d"/>
    <hyperlink ref="G36" r:id="rId147" display="https://auction.openprocurement.org/tenders/da1f6f0d3ccd47f6b116bb71f3c39955"/>
    <hyperlink ref="G129" r:id="rId148" display="https://auction.openprocurement.org/tenders/767dcc171db4465a85381eb6425f245b"/>
    <hyperlink ref="G130" r:id="rId149" display="https://auction.openprocurement.org/tenders/a91f509af2034fcb89153e846d652ee8"/>
    <hyperlink ref="G131" r:id="rId150" display="https://auction.openprocurement.org/tenders/0053bb80e8bf417cade04c0ecc9a9d16"/>
    <hyperlink ref="G13" r:id="rId151" display="https://auction.openprocurement.org/tenders/03045c49f8914c14bf1aff7c08da9663"/>
    <hyperlink ref="G14" r:id="rId152" display="https://auction.openprocurement.org/tenders/bcf49af724b14b0fa4c07a23b9b4101e"/>
    <hyperlink ref="G15" r:id="rId153" display="https://auction.openprocurement.org/tenders/094c1d807e72472a9b1df831aaf922e4"/>
    <hyperlink ref="G16" r:id="rId154" display="https://auction.openprocurement.org/tenders/a474d9ec68ce4328a03c1ea1ecd4d405"/>
    <hyperlink ref="G67" r:id="rId155" display="https://auction.openprocurement.org/tenders/76d15c3865d646fc803a1246aa838e7e"/>
    <hyperlink ref="G73" r:id="rId156" display="https://auction.openprocurement.org/tenders/34eb24ee2e2a49c4920f2d61ca4de574"/>
    <hyperlink ref="A144" r:id="rId157" display="https://my.zakupki.prom.ua/remote/dispatcher/state_purchase_view/19732691"/>
    <hyperlink ref="A143" r:id="rId158" display="https://my.zakupki.prom.ua/remote/dispatcher/state_purchase_view/22260042"/>
    <hyperlink ref="A142" r:id="rId159" display="https://my.zakupki.prom.ua/remote/dispatcher/state_purchase_view/17668734"/>
    <hyperlink ref="A141" r:id="rId160" display="https://my.zakupki.prom.ua/remote/dispatcher/state_purchase_view/18086311"/>
    <hyperlink ref="A137" r:id="rId161" display="https://my.zakupki.prom.ua/remote/dispatcher/state_purchase_view/21353742"/>
    <hyperlink ref="G51" r:id="rId162" display="https://auction.openprocurement.org/tenders/3450341e941848228d14971e603da392"/>
    <hyperlink ref="G52" r:id="rId163" display="https://auction.openprocurement.org/tenders/1e6a91ef5a824ec68ab63f4301cd6546"/>
    <hyperlink ref="G47" r:id="rId164" display="https://auction.openprocurement.org/tenders/e1183f6e1127423584ddd724dc53ff58"/>
    <hyperlink ref="G56" r:id="rId165" display="https://auction.openprocurement.org/tenders/c8dd3287f1c249d482bd4537a6668f88"/>
    <hyperlink ref="G21" r:id="rId166" display="https://auction.openprocurement.org/tenders/c3e26b3c51fc4424becde3fc009a2fb2"/>
    <hyperlink ref="G95" r:id="rId167" display="https://auction.openprocurement.org/tenders/b0109c4beea94ed88b1319f27e83c92c"/>
    <hyperlink ref="G4" r:id="rId168" display="https://auction.openprocurement.org/tenders/5c3137674e364bf3aff2d778bf581905"/>
    <hyperlink ref="G5" r:id="rId169" display="https://auction.openprocurement.org/tenders/9aeb9b49c7634614a1dbed17873ae822"/>
    <hyperlink ref="G24" r:id="rId170" display="https://auction.openprocurement.org/tenders/1e6467c15a9b49fb8331a861db0fdf0f"/>
    <hyperlink ref="G23" r:id="rId171" display="https://auction.openprocurement.org/tenders/70aeb79b01284e53acd23cd854b30bc6"/>
    <hyperlink ref="G18" r:id="rId172" display="https://auction.openprocurement.org/tenders/b5b862d1f972490f809129fa6af299ac"/>
    <hyperlink ref="A151" r:id="rId173" display="https://my.zakupki.prom.ua/remote/dispatcher/state_purchase_view/16533061"/>
    <hyperlink ref="A153" r:id="rId174" display="https://my.zakupki.prom.ua/remote/dispatcher/state_purchase_view/21560629"/>
    <hyperlink ref="A154" r:id="rId175" display="https://my.zakupki.prom.ua/remote/dispatcher/state_purchase_view/14669360"/>
    <hyperlink ref="A147" r:id="rId176" display="https://my.zakupki.prom.ua/remote/dispatcher/state_purchase_view/17670140"/>
    <hyperlink ref="A148" r:id="rId177" display="https://my.zakupki.prom.ua/remote/dispatcher/state_purchase_view/17603568"/>
    <hyperlink ref="A149" r:id="rId178" display="https://my.zakupki.prom.ua/remote/dispatcher/state_purchase_view/17337550"/>
    <hyperlink ref="A67" r:id="rId179" display="https://my.zakupki.prom.ua/remote/dispatcher/state_purchase_view/15675664"/>
    <hyperlink ref="A68" r:id="rId180" display="https://my.zakupki.prom.ua/remote/dispatcher/state_purchase_view/16774748"/>
    <hyperlink ref="A69" r:id="rId181" display="https://my.zakupki.prom.ua/remote/dispatcher/state_purchase_view/14803868"/>
    <hyperlink ref="A70" r:id="rId182" display="https://my.zakupki.prom.ua/remote/dispatcher/state_purchase_view/22292474"/>
    <hyperlink ref="A71" r:id="rId183" display="https://my.zakupki.prom.ua/remote/dispatcher/state_purchase_view/21710985"/>
    <hyperlink ref="A72" r:id="rId184" display="https://my.zakupki.prom.ua/remote/dispatcher/state_purchase_view/21994707"/>
    <hyperlink ref="A73" r:id="rId185" display="https://my.zakupki.prom.ua/remote/dispatcher/state_purchase_view/17161502"/>
    <hyperlink ref="A74" r:id="rId186" display="https://my.zakupki.prom.ua/remote/dispatcher/state_purchase_view/22282774"/>
    <hyperlink ref="A75" r:id="rId187" display="https://my.zakupki.prom.ua/remote/dispatcher/state_purchase_view/16565699"/>
    <hyperlink ref="A76" r:id="rId188" display="https://my.zakupki.prom.ua/remote/dispatcher/state_purchase_view/22730562"/>
    <hyperlink ref="A150" r:id="rId189" display="https://my.zakupki.prom.ua/remote/dispatcher/state_purchase_view/17135836"/>
    <hyperlink ref="A55" r:id="rId190" display="https://my.zakupki.prom.ua/remote/dispatcher/state_purchase_view/14432554"/>
    <hyperlink ref="A56" r:id="rId191" display="https://my.zakupki.prom.ua/remote/dispatcher/state_purchase_view/17608779"/>
    <hyperlink ref="A49" r:id="rId192" display="https://my.zakupki.prom.ua/remote/dispatcher/state_purchase_view/17515657"/>
    <hyperlink ref="A50" r:id="rId193" display="https://my.zakupki.prom.ua/remote/dispatcher/state_purchase_view/17606240"/>
    <hyperlink ref="A47" r:id="rId194" display="https://my.zakupki.prom.ua/remote/dispatcher/state_purchase_view/21327730"/>
    <hyperlink ref="A48" r:id="rId195" display="https://my.zakupki.prom.ua/remote/dispatcher/state_purchase_view/17472362"/>
    <hyperlink ref="A53" r:id="rId196" display="https://my.zakupki.prom.ua/remote/dispatcher/state_purchase_view/18009209"/>
    <hyperlink ref="A54" r:id="rId197" display="https://my.zakupki.prom.ua/remote/dispatcher/state_purchase_view/20914400"/>
    <hyperlink ref="A51" r:id="rId198" display="https://my.zakupki.prom.ua/remote/dispatcher/state_purchase_view/15835074"/>
    <hyperlink ref="A52" r:id="rId199" display="https://my.zakupki.prom.ua/remote/dispatcher/state_purchase_view/1902130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2021-01-15T10:11:48Z</dcterms:created>
  <dcterms:modified xsi:type="dcterms:W3CDTF">2021-01-15T08:25:56Z</dcterms:modified>
  <cp:category/>
</cp:coreProperties>
</file>