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<sst xmlns="http://schemas.openxmlformats.org/spreadsheetml/2006/main" count="597" uniqueCount="381">
  <si>
    <t>Ідентифікатор закупівлі</t>
  </si>
  <si>
    <t>Назва товару</t>
  </si>
  <si>
    <t>Класифікатор</t>
  </si>
  <si>
    <t>Тип процедури</t>
  </si>
  <si>
    <t>Дата закінчення процедури</t>
  </si>
  <si>
    <t>Очікувана вартість, грн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</si>
  <si>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</si>
  <si>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</si>
  <si>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</si>
  <si>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</si>
  <si>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</si>
  <si>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</si>
  <si>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Спрощена/допорогова закупівля</t>
  </si>
  <si>
    <t>33124131-2 - Індикаторні смужки</t>
  </si>
  <si>
    <t>33690000-3 - Лікарські засоби різні</t>
  </si>
  <si>
    <t>33600000-6 - Фармацевтична продукція</t>
  </si>
  <si>
    <t>Відкриті торги</t>
  </si>
  <si>
    <t>33190000-8 - Медичне обладнання та вироби медичного призначення різні</t>
  </si>
  <si>
    <t>33140000-3 - Медичні матеріали</t>
  </si>
  <si>
    <t>Переговорна процедура</t>
  </si>
  <si>
    <t>ТОВАРИСТВО З ОБМЕЖЕНОЮ ВІДПОВІДАЛЬНІСТЮ "БАДМ-Б"</t>
  </si>
  <si>
    <t>39273420</t>
  </si>
  <si>
    <t>№ 41</t>
  </si>
  <si>
    <t>№ 43</t>
  </si>
  <si>
    <t>№ 44</t>
  </si>
  <si>
    <t>01995663</t>
  </si>
  <si>
    <t>завершено</t>
  </si>
  <si>
    <t>09310000-5 - Електрична енергія</t>
  </si>
  <si>
    <t>09320000-8 - Пара, гаряча вода та пов’язана продукція</t>
  </si>
  <si>
    <t>32688148</t>
  </si>
  <si>
    <t>30982775</t>
  </si>
  <si>
    <t>Переговорна процедура, скорочена</t>
  </si>
  <si>
    <t>71630000-3 - Послуги з технічного огляду та випробовувань</t>
  </si>
  <si>
    <t>31816235</t>
  </si>
  <si>
    <t>№ 55</t>
  </si>
  <si>
    <t>15880000-0 - Спеціальні продукти харчування, збагачені поживними речовинами</t>
  </si>
  <si>
    <t>45000000-7 - Будівельні роботи та поточний ремонт</t>
  </si>
  <si>
    <t>послуги спеціалізованого санітарного транспорту</t>
  </si>
  <si>
    <t>85140000-2 - Послуги у сфері охорони здоров’я різні</t>
  </si>
  <si>
    <t>№050875</t>
  </si>
  <si>
    <t>№133</t>
  </si>
  <si>
    <t>65110000-7 - Розподіл води</t>
  </si>
  <si>
    <t>03341305</t>
  </si>
  <si>
    <t>38430000-8 - Детектори та аналізатори</t>
  </si>
  <si>
    <t>80560000-7 - Послуги з професійної підготовки у сфері охорони здоров’я та надання першої медичної допомоги</t>
  </si>
  <si>
    <t>71240000-2 - Архітектурні, інженерні та планувальні послуги</t>
  </si>
  <si>
    <t>Закупівля без використання електронної системи</t>
  </si>
  <si>
    <t>№ 38</t>
  </si>
  <si>
    <t>33700000-7 - Засоби особистої гігієни</t>
  </si>
  <si>
    <t>КОМУНАЛЬНЕ ПІДПРИЄМСТВО "АВТОПІДПРИЄМСТВО САНІТАРНОГО ТРАНСПОРТУ" ДНІПРОВСЬКОЇ МІСЬКОЇ РАДИ</t>
  </si>
  <si>
    <t xml:space="preserve">ЕЛЕКТРИЧНА ЕНЕРГІЯ – КОД ДК 021:2015 – 09310000-5  </t>
  </si>
  <si>
    <t>UA-2018-12-22-000997-b</t>
  </si>
  <si>
    <t>№ 3</t>
  </si>
  <si>
    <t>UA-2019-01-15-001340-c</t>
  </si>
  <si>
    <t xml:space="preserve">ДК 021:2015:09320000-8 Пара, гаряча вода та пов’язана продукція (постачання пари та гарячої води (теплопостачання) </t>
  </si>
  <si>
    <t>КОМУНАЛЬНЕ ПІДПРИЄМСТВО "ДНІПРОТЕПЛОЕНЕРГО" ДНІПРОПЕТРОВСЬКОЇ ОБЛАСНОЇ РАДИ"</t>
  </si>
  <si>
    <t>UA-2019-01-16-000829-c</t>
  </si>
  <si>
    <t xml:space="preserve">ДК 021:2015:09320000-8 Пара, гаряча вода та пов’язана продукція (постачання пари та гарячої води (теплова енергія)   </t>
  </si>
  <si>
    <t>КОМУНАЛЬНЕ ПІДПРИЄМСТВО "ТЕПЛОЕНЕРГО" ДНІПРОВСЬКОЇ МІСЬКОЇ РАДИ</t>
  </si>
  <si>
    <t>UA-2019-01-18-001542-c</t>
  </si>
  <si>
    <t>ДК 021:2015: 65110000-7 Розподіл води</t>
  </si>
  <si>
    <t>КОМУНАЛЬНЕ ПІДПРИЄМСТВО "ДНІПРОВОДОКАНАЛ" ДНІПРОВСЬКОЇ МІСЬКОЇ РАДИ</t>
  </si>
  <si>
    <t>№ 11786</t>
  </si>
  <si>
    <t>UA-2019-01-23-002771-b</t>
  </si>
  <si>
    <t>64210000-1 послуги телефонного зв'язку та передачі данних</t>
  </si>
  <si>
    <t>64210000-1 - Послуги телефонного зв’язку та передачі даних</t>
  </si>
  <si>
    <t>ПРИВАТНЕ АКЦІОНЕРНЕ ТОВАРИСТВО "КИЇВСТАР"</t>
  </si>
  <si>
    <t>21673832</t>
  </si>
  <si>
    <t>№8369816</t>
  </si>
  <si>
    <t xml:space="preserve"> Вальпроком, Ламотрин.  33600000-6 – «Фармацевтична продукція»,</t>
  </si>
  <si>
    <t>UA-2019-02-21-001043-b</t>
  </si>
  <si>
    <t>ТОВАРИСТВО З ОБМЕЖЕНОЮ ВІДПОВІДАЛЬНІСТЮ "ДНІПРОВСЬКІ ЕНЕРГЕТИЧНІ ПОСЛУГИ"</t>
  </si>
  <si>
    <t>42082379</t>
  </si>
  <si>
    <t>№ 01023-00</t>
  </si>
  <si>
    <t>UA-2019-04-10-002419-a</t>
  </si>
  <si>
    <t>33600000-6 – «Фармацевтична продукція» Минирин, Креон.</t>
  </si>
  <si>
    <t>№12</t>
  </si>
  <si>
    <t>UA-2019-04-15-001123-a</t>
  </si>
  <si>
    <t>ДК 021:2015: 15880000-0 - Спеціальні продукти харчування, збагачені поживними речовинами. Код ДК 021:2015 - 15884000-8 — Продукти дитячого харчування (суміш суха молочна)</t>
  </si>
  <si>
    <t>ТОВАРИСТВО З ОБМЕЖЕНОЮ ВІДПОВІДАЛЬНІСТЮ "ЮР-ТВІН"</t>
  </si>
  <si>
    <t>31348357</t>
  </si>
  <si>
    <t>№13</t>
  </si>
  <si>
    <t>30190000-7 - Офісне устаткування та приладдя різне</t>
  </si>
  <si>
    <t>UA-2019-05-24-000608-a</t>
  </si>
  <si>
    <t xml:space="preserve">48730000-4 Пакети програмного забезпечення для забезпечення безпеки. </t>
  </si>
  <si>
    <t>48730000-4 - Пакети програмного забезпечення для забезпечення безпеки</t>
  </si>
  <si>
    <t>Вдовіченко Дар'я Олексіївна</t>
  </si>
  <si>
    <t>3206414961</t>
  </si>
  <si>
    <t>№ MEIS-1456</t>
  </si>
  <si>
    <t>UA-2019-06-19-002219-c</t>
  </si>
  <si>
    <t>33600000-6 Фармацевтична продукція. Адреналін, Анальгін, Дексаметазон, Каптоприл, Кордарон, Небутамол,   Новокаїнамід, Нітрогліцерин, Парацетамол, Фармадипін.</t>
  </si>
  <si>
    <t>№19</t>
  </si>
  <si>
    <t>50730000-1 - Послуги з ремонту і технічного обслуговування охолоджувальних установок</t>
  </si>
  <si>
    <t>UA-2019-09-03-000550-b</t>
  </si>
  <si>
    <t xml:space="preserve">Послуги з ремонту і технічного обслуговування охолоджувальних установок </t>
  </si>
  <si>
    <t>ТОВАРИСТВО З ОБМЕЖЕНОЮ ВІДПОВІДАЛЬНІСТЮ "АЛЬФАСЕРВІС ПЛЮС"</t>
  </si>
  <si>
    <t>41630954</t>
  </si>
  <si>
    <t>№23</t>
  </si>
  <si>
    <t>UA-2019-09-24-001483-b</t>
  </si>
  <si>
    <t xml:space="preserve">09310000-5 «Електрична енергія» </t>
  </si>
  <si>
    <t>№ 066022</t>
  </si>
  <si>
    <t>39113300-0 – Банкетки.</t>
  </si>
  <si>
    <t>39113300-0 - Банкетки</t>
  </si>
  <si>
    <t>39224000-8 - Мітли, щітки та інше господарське приладдя</t>
  </si>
  <si>
    <t>22200000-2 - Газети, періодичні спеціалізовані та інші періодичні видання і журнали (періодичні видання на 2020 р.)</t>
  </si>
  <si>
    <t>22200000-2 - Газети, періодичні спеціалізовані та інші періодичні видання і журнали</t>
  </si>
  <si>
    <t>38311000-8 - Електронні ваги та приладдя до них</t>
  </si>
  <si>
    <t>UA-2019-11-13-002135-b</t>
  </si>
  <si>
    <t>33600000-6 – «Фармацевтична продукція» Вакцина для профілактики вірусного гепатиту В.</t>
  </si>
  <si>
    <t>UA-2019-11-13-002603-b</t>
  </si>
  <si>
    <t>33600000-6 – «Фармацевтична продукція». Вакцина проти грипу.</t>
  </si>
  <si>
    <t>СПІЛЬНЕ УКРАЇНСЬКО-ЕСТОНСЬКЕ ПІДПРИЄМСТВО У ФОРМІ ТОВАРИСТВА З ОБМЕЖЕНОЮ ВІДПОВІДАЛЬНІСТЮ "ОПТІМА-ФАРМ, ЛТД"</t>
  </si>
  <si>
    <t>21642228</t>
  </si>
  <si>
    <t>39</t>
  </si>
  <si>
    <t>UA-2019-12-03-001928-b</t>
  </si>
  <si>
    <t>09320000-8: Пара, гаряча вода та пов’язана продукція) на 2019 рік</t>
  </si>
  <si>
    <t>№ 133</t>
  </si>
  <si>
    <t>UA-2019-12-10-003225-b</t>
  </si>
  <si>
    <t xml:space="preserve">Мітли, щітки та інше
господарське приладдя.
</t>
  </si>
  <si>
    <t>ОРЛОВ ЮРІЙ ІВАНОВИЧ</t>
  </si>
  <si>
    <t>2752600672</t>
  </si>
  <si>
    <t>45</t>
  </si>
  <si>
    <t>UA-2019-12-13-004668-b</t>
  </si>
  <si>
    <t xml:space="preserve">Архітектурні, інженерні та планувальні послуги (техничний нагляд за поточний ремонт амбулаторії № 7 м. Дніпро житловий масив Червоний Камінь, 10) </t>
  </si>
  <si>
    <t>ІВАНЮТА ЯРОСЛАВ ОЛЕКСАНДРОВИЧ</t>
  </si>
  <si>
    <t>3115711930</t>
  </si>
  <si>
    <t>№50/12-19</t>
  </si>
  <si>
    <t>UA-2019-12-13-004825-b</t>
  </si>
  <si>
    <t xml:space="preserve">Архітектурні, інженерні та планувальні послуги (техничний нагляд за послуги встановлення дверей, вікон і пов'язаних конструкцій м. Дніпро вул. Велика Діївська. 111) </t>
  </si>
  <si>
    <t>№ 49/12-19</t>
  </si>
  <si>
    <t>UA-2019-12-20-000550-b</t>
  </si>
  <si>
    <t>ТОВАРИСТВО З ОБМЕЖЕНОЮ ВІДПОВІДАЛЬНІСТЮ "ЕКОМЕД"</t>
  </si>
  <si>
    <t>22922786</t>
  </si>
  <si>
    <t>№ 2019/09/12</t>
  </si>
  <si>
    <t>79710000-4 - Охоронні послуги</t>
  </si>
  <si>
    <t>УПРАВЛІННЯ ПОЛІЦІЇ ОХОРОНИ В ДНІПРОПЕТРОВСЬКІЙ ОБЛАСТІ</t>
  </si>
  <si>
    <t>40109168</t>
  </si>
  <si>
    <t>38412000-6 - Термометри</t>
  </si>
  <si>
    <t>№ 18</t>
  </si>
  <si>
    <t>№ 20</t>
  </si>
  <si>
    <t>21936609</t>
  </si>
  <si>
    <t>№ 22</t>
  </si>
  <si>
    <t>33696500-0 - Лабораторні реактиви</t>
  </si>
  <si>
    <t>ТОВ "УКРСТРОЙДНІПРО"</t>
  </si>
  <si>
    <t>41436140</t>
  </si>
  <si>
    <t>ТОВ ЮР-ТВІН</t>
  </si>
  <si>
    <t>ТОВ "АВЕРС КАНЦЕЛЯРІЯ"</t>
  </si>
  <si>
    <t>39417349</t>
  </si>
  <si>
    <t>33180000-5 - Апаратура для підтримування фізіологічних функцій організму</t>
  </si>
  <si>
    <t>ТОВ "ЗДОРОВЕ МАЙБУТНЄ"</t>
  </si>
  <si>
    <t>39204954</t>
  </si>
  <si>
    <t>ТОВ "БАДМ-Б"</t>
  </si>
  <si>
    <t>№ 7</t>
  </si>
  <si>
    <t>№ 9</t>
  </si>
  <si>
    <t>50310000-1 - Технічне обслуговування і ремонт офісної техніки</t>
  </si>
  <si>
    <t>39174000-2 - Вивіски</t>
  </si>
  <si>
    <t>90520000-8 - Послуги у сфері поводження з радіоактивними, токсичними, медичними та небезпечними відходами</t>
  </si>
  <si>
    <t>ТОВАРИСТВО З ОБМЕЖЕНОЮ ВІДПОВІДАЛЬНІСТЮ "ЕКОЛОГІЧНІ ПЕРЕРОБНІ ТЕХНОЛОГІЇ"</t>
  </si>
  <si>
    <t>37797799</t>
  </si>
  <si>
    <t>50750000-7 - Послуги з технічного обслуговування ліфтів</t>
  </si>
  <si>
    <t>ФОП Хлебас Павло Вікторович</t>
  </si>
  <si>
    <t>3192912955</t>
  </si>
  <si>
    <t>№ 26</t>
  </si>
  <si>
    <t>UA-2019-12-05-001525-b</t>
  </si>
  <si>
    <t>45312100-8 - Встановлення систем пожежної сигналізації .</t>
  </si>
  <si>
    <t>45312100-8 - Встановлення систем пожежної сигналізації</t>
  </si>
  <si>
    <t>ТОВ "ВІОН"</t>
  </si>
  <si>
    <t>№ 2/12</t>
  </si>
  <si>
    <t>UA-2019-12-05-001658-b</t>
  </si>
  <si>
    <t>45312200-9 - Встановлення систем охоронної сигналізації.</t>
  </si>
  <si>
    <t>45312200-9 - Встановлення систем охоронної сигналізації</t>
  </si>
  <si>
    <t>№ 3/12</t>
  </si>
  <si>
    <t>45421147-6 - Встановлення ґрат</t>
  </si>
  <si>
    <t>ТОВАРИСТВО З ОБМЕЖЕНОЮ ВІДПОВІДАЛЬНІСТЮ "ВІМБ УКРАЇНА"</t>
  </si>
  <si>
    <t>40263997</t>
  </si>
  <si>
    <t>UA-2019-11-18-000377-b</t>
  </si>
  <si>
    <t xml:space="preserve">39151000-5 - Меблі різні. Cтіл лікаря /медсестри
Тумба до столу лікаря/медсестри
Стілець  напівм’який с гігієнічним покриттям для відвідувачів
Шафа для одягу персоналу
Шафа для документів
Тумба
Диван коридорний
</t>
  </si>
  <si>
    <t>39151000-5 - Меблі різні</t>
  </si>
  <si>
    <t>ТОВ "ЕКОПЛІТ"</t>
  </si>
  <si>
    <t>41946446</t>
  </si>
  <si>
    <t>№ 52</t>
  </si>
  <si>
    <t>UA-2019-11-18-001111-b</t>
  </si>
  <si>
    <t>33600000-6 – «Фармацевтична продукція», МІРЦЕРА / Methoxy polyethylene glycol-epoetin beta</t>
  </si>
  <si>
    <t>ТОВ "БаДМ"</t>
  </si>
  <si>
    <t>№ 51</t>
  </si>
  <si>
    <t>UA-2019-11-21-001590-b</t>
  </si>
  <si>
    <t>30192350-9 - Касова стрічка. (Термострічка)</t>
  </si>
  <si>
    <t>30192350-9 - Касова стрічка</t>
  </si>
  <si>
    <t>ТОВАРИСТВО З ОБМЕЖЕНОЮ ВІДПОВІДАЛЬНІСТЮ "ДМД-СЕРВІС"</t>
  </si>
  <si>
    <t>31939411</t>
  </si>
  <si>
    <t>№ 53</t>
  </si>
  <si>
    <t>UA-2019-11-18-002524-b</t>
  </si>
  <si>
    <t xml:space="preserve">ДК 021:2015 – 39515400-9 - Жалюзі. Комплект 1 рулонні штори 
Комплект 2 жалюзі горизонтальні
</t>
  </si>
  <si>
    <t>39515400-9 - Жалюзі</t>
  </si>
  <si>
    <t>ФОП "ЖИЛЕНКО ЮРІЙ ВАСИЛЬОВИЧ"</t>
  </si>
  <si>
    <t>2736409396</t>
  </si>
  <si>
    <t>№46</t>
  </si>
  <si>
    <t>UA-2019-11-21-000863-b</t>
  </si>
  <si>
    <t>ТОВАРИСТВО З ОБМЕЖЕНОЮ ВІДПОВІДАЛЬНІСТЮ "ПРЕСС АЛЬЯНС"</t>
  </si>
  <si>
    <t>35139756</t>
  </si>
  <si>
    <t>№ ПА-00003192</t>
  </si>
  <si>
    <t>UA-2019-11-07-002399-b</t>
  </si>
  <si>
    <t>45421100-5 - Встановлення дверей, вікон і пов’язаних конструкцій. (Послуги на встановлення дверей, вікон і пов’язаних конструкцій.)</t>
  </si>
  <si>
    <t>45421100-5 - Встановлення дверей, вікон і пов’язаних конструкцій</t>
  </si>
  <si>
    <t>47</t>
  </si>
  <si>
    <t>UA-2019-11-18-002197-b</t>
  </si>
  <si>
    <t>39174000-2 - Вивіски (вивіски, таблички)</t>
  </si>
  <si>
    <t>ФОП "КУДІНОВИЧ МАКСИМ СЕРГІЙОВИЧ"</t>
  </si>
  <si>
    <t>3176408359</t>
  </si>
  <si>
    <t>UA-2019-11-05-001318-b</t>
  </si>
  <si>
    <t>45000000-7 - Будівельні роботи та поточний ремонт (виконання поточного ремонту амбулаторії № 7 за адресою: м. Дніпро житловий масив Червоний Камінь 10).</t>
  </si>
  <si>
    <t>48</t>
  </si>
  <si>
    <t>UA-2019-11-06-001648-b</t>
  </si>
  <si>
    <t xml:space="preserve">45312200-9 - Встановлення систем охоронної сигналізації за адресою:  м. Дніпро. вул. Доблесна, буд. 217, пов. 1, кв. 1
</t>
  </si>
  <si>
    <t>ТОВ КРОК-ДНІПРО</t>
  </si>
  <si>
    <t>39306466</t>
  </si>
  <si>
    <t>№ КД-124/19</t>
  </si>
  <si>
    <t>45421132-8 - Встановлення вікон</t>
  </si>
  <si>
    <t>UA-2019-11-06-000590-b</t>
  </si>
  <si>
    <t xml:space="preserve">09111100-1 – Вугілля </t>
  </si>
  <si>
    <t>09111100-1 - Вугілля</t>
  </si>
  <si>
    <t>ТОВ "ВИРОБНИЧО-КОМЕРЦІЙНА ФІРМА "ТЕПЛОЕНЕРГОСЕРВІС"</t>
  </si>
  <si>
    <t>39343817</t>
  </si>
  <si>
    <t>№ 42</t>
  </si>
  <si>
    <t>UA-2019-11-06-001137-b</t>
  </si>
  <si>
    <t>22200000-2 - Газети, періодичні спеціалізовані та інші періодичні видання і журнали (Періодичні видання).</t>
  </si>
  <si>
    <t>ТОВ "МЦФЕР - Україна"</t>
  </si>
  <si>
    <t>33542497</t>
  </si>
  <si>
    <t>№СП050173</t>
  </si>
  <si>
    <t>UA-2019-11-07-000211-b</t>
  </si>
  <si>
    <t>30230000-0 - Комп’ютерне обладнання. Персональний  комп’ютер .</t>
  </si>
  <si>
    <t>30230000-0 - Комп’ютерне обладнання</t>
  </si>
  <si>
    <t>ТОВ "КОМПАКОМ-2000"</t>
  </si>
  <si>
    <t>42668690</t>
  </si>
  <si>
    <t>UA-2019-11-01-001595-b</t>
  </si>
  <si>
    <t>39830000-9 - Продукція для чищення</t>
  </si>
  <si>
    <t>ФОП "ОВЧИННИКОВА ІРИНА ЮРІЇВНА"</t>
  </si>
  <si>
    <t>2222417245</t>
  </si>
  <si>
    <t>UA-2019-10-25-001539-b</t>
  </si>
  <si>
    <t>45312100-8 - Встановлення систем пожежної сигналізації за адресою м. Дніпро вул. Велика Діївська 111.</t>
  </si>
  <si>
    <t>№2/11</t>
  </si>
  <si>
    <t>UA-2019-10-25-001627-b</t>
  </si>
  <si>
    <t xml:space="preserve">Встановлення систем пожежної сигналізації за адресою м. Дніпро вул. Доблесна 217. </t>
  </si>
  <si>
    <t>№ 1/11</t>
  </si>
  <si>
    <t>UA-2019-10-24-001652-b</t>
  </si>
  <si>
    <t xml:space="preserve">45421147-6 - Встановлення ґрат.  Послуги з виготовлення та встановлення металевих грат на вікна
</t>
  </si>
  <si>
    <t>35</t>
  </si>
  <si>
    <t>UA-2019-10-10-002334-b</t>
  </si>
  <si>
    <t xml:space="preserve">15880000-0 - Спеціальні продукти харчування, збагачені поживними речовинами. Суміш суха молочна. </t>
  </si>
  <si>
    <t>№ 37</t>
  </si>
  <si>
    <t>UA-2019-10-17-000995-b</t>
  </si>
  <si>
    <t>22800000-8 - Паперові чи картонні реєстраційні журнали, бухгалтерські книги, швидкозшивачі, бланки та інші паперові канцелярські вироби.</t>
  </si>
  <si>
    <t>22800000-8 - Паперові чи картонні реєстраційні журнали, бухгалтерські книги, швидкозшивачі, бланки та інші паперові канцелярські вироби</t>
  </si>
  <si>
    <t>ФОП "СКУБКО ВОЛОДИМИР ВІКТОРОВИЧ"</t>
  </si>
  <si>
    <t>2527011339</t>
  </si>
  <si>
    <t>№32</t>
  </si>
  <si>
    <t>UA-2019-10-17-000186-b</t>
  </si>
  <si>
    <t>ФОП ГАЙВОРОНСЬКИЙ ОЛЕГ ВОЛОДИМИРОВИЧ</t>
  </si>
  <si>
    <t>2776105114</t>
  </si>
  <si>
    <t>№ 36</t>
  </si>
  <si>
    <t>UA-2019-10-10-003063-b</t>
  </si>
  <si>
    <t xml:space="preserve">30230000-0 - Комп’ютерне обладнання. Багатофункціональний пристрій, Персональні комп’ютери. </t>
  </si>
  <si>
    <t>ТОВ "КомпаКом"</t>
  </si>
  <si>
    <t>40484701</t>
  </si>
  <si>
    <t>№ 34</t>
  </si>
  <si>
    <t>UA-2019-10-02-001868-b</t>
  </si>
  <si>
    <t xml:space="preserve">    39151000-5 Меблі різні</t>
  </si>
  <si>
    <t xml:space="preserve">№ 33 </t>
  </si>
  <si>
    <t>UA-2019-10-02-002372-b</t>
  </si>
  <si>
    <t xml:space="preserve">33140000-3 Медичні матеріали (Шпатель одноразовий, Ємкість для збору сечі) </t>
  </si>
  <si>
    <t>ТОВ "ЕВРОФАРМ ГРУП"</t>
  </si>
  <si>
    <t>42840705</t>
  </si>
  <si>
    <t>UA-2019-09-20-000798-b</t>
  </si>
  <si>
    <t>39515400-9 – Жалюзі.</t>
  </si>
  <si>
    <t>UA-2019-09-23-000190-b</t>
  </si>
  <si>
    <t>Термометр безконтактний, Термометр цифровий.</t>
  </si>
  <si>
    <t>ФОП ПЕТРЕНКО ВІТАЛІЙ МИКОЛАЙОВИЧ</t>
  </si>
  <si>
    <t>2835817336</t>
  </si>
  <si>
    <t>"№ 31</t>
  </si>
  <si>
    <t>UA-2019-09-10-002437-b</t>
  </si>
  <si>
    <t>Аранесп</t>
  </si>
  <si>
    <t>№ 2019/10/124</t>
  </si>
  <si>
    <t>UA-2019-09-18-000077-b</t>
  </si>
  <si>
    <t>Послуги з ремонту і технічного обслуговування електричного і механічного устаткування будівель (поточний ремонт ліфтів).</t>
  </si>
  <si>
    <t>50711000-2 - Послуги з ремонту і технічного обслуговування електричного устаткування будівель</t>
  </si>
  <si>
    <t>№ 83</t>
  </si>
  <si>
    <t>UA-2019-09-17-000313-b</t>
  </si>
  <si>
    <t>Послуги у сфері поводження з радіоактивними, токсичними, медичними та небезпечними відходами.</t>
  </si>
  <si>
    <t>№ 447/19НВ</t>
  </si>
  <si>
    <t>UA-2019-09-17-001315-b</t>
  </si>
  <si>
    <t xml:space="preserve">Прилади для перевірки фізичних характеристик. </t>
  </si>
  <si>
    <t>38400000-9 - Прилади для перевірки фізичних характеристик</t>
  </si>
  <si>
    <t>ТОВ "ТД "ВОЛЕС"</t>
  </si>
  <si>
    <t>41828137</t>
  </si>
  <si>
    <t>№ 30</t>
  </si>
  <si>
    <t>UA-2019-09-05-002281-b</t>
  </si>
  <si>
    <t xml:space="preserve">CITO TEST® Cardio Combo-швидкий тест для визначення тропоніну I, КК-МВ, міоглобіну (1шт/уп), Тест-система для визначення для визначення HBsAg гепатиту В (1 шт/уп) , Тест-система для визначення антитіл до гепатиту С (1 шт/уп), Тест-смужка для визначення вагітності SECRET® (1 шт/уп), Тест-смужки One Touch Select (50 шт/уп), Тест-смужки Glu Neо (50 штук/уп), Тест-смужки EasyTouch для оцінювання рівня холестерину в крові (25 шт/уп). </t>
  </si>
  <si>
    <t>№ 29</t>
  </si>
  <si>
    <t>UA-2019-09-03-000598-a</t>
  </si>
  <si>
    <t>Встановлення вікон. (демонтаж, монтаж, обробка укосів та інші пов'язані роботи)</t>
  </si>
  <si>
    <t>УКРАЇНСЬКО-БОЛГАРСЬКЕ ТОВАРИСТВО З ОБМЕЖЕНОЮ ВІДПОВІДАЛЬНІСТЮ "ЕЙНДЖИ"</t>
  </si>
  <si>
    <t>32988028</t>
  </si>
  <si>
    <t>№ 25</t>
  </si>
  <si>
    <t>UA-2019-08-13-000929-a</t>
  </si>
  <si>
    <t>Пробірка для забору капілярної крові з К3ЕДТА об'єм 200мкл</t>
  </si>
  <si>
    <t>№24</t>
  </si>
  <si>
    <t>UA-2019-07-05-002279-c</t>
  </si>
  <si>
    <t xml:space="preserve">71630000-3 - Послуги з технічного огляду та випробовувань (Проведення повірки медичного обладнання у 2019 р.) </t>
  </si>
  <si>
    <t>ДП Дніпропетровський регіональний державний науково-технічний центр стандартизації, метрології та сертифікації</t>
  </si>
  <si>
    <t>04725941</t>
  </si>
  <si>
    <t>06-0/10794 П</t>
  </si>
  <si>
    <t>UA-2019-06-06-000602-b</t>
  </si>
  <si>
    <t>3369000-3 Лікарські засоби різні (лабораторні реактиви).</t>
  </si>
  <si>
    <t>№ 21</t>
  </si>
  <si>
    <t>UA-2019-05-31-000677-b</t>
  </si>
  <si>
    <t xml:space="preserve">«33140000-3  Медичні матеріали» (Канюля внутрішньовенна,  18G; Канюля внутрішньовенна,  20G; Канюля внутрішньовенна,  22G; Катетер Фолея, розміри:  Fr:16; Шприц  ін’єкційний, 2,0 мл; Ланцет (скарифікатор) для крові стальний з центральною голкою, 200 шт/уп; Рукавички оглядові нітрилові, розмір S; Рукавички оглядові нітрилові, розмір М; Серветка спиртова  (100 шт/уп); Серветки марлеві медичні, 5х5см; Пластир бактерицидний дитячий, 100шт/уп.).
</t>
  </si>
  <si>
    <t>UA-2019-06-03-000030-b</t>
  </si>
  <si>
    <t>UA-2019-05-21-000725-a</t>
  </si>
  <si>
    <t>33696500-0  -  Лабораторні реактиви</t>
  </si>
  <si>
    <t>UA-2019-05-22-000496-a</t>
  </si>
  <si>
    <t xml:space="preserve">Папір офісний формат А4.
 30190000-7-Офісне устаткування та приладдя різне .
</t>
  </si>
  <si>
    <t>№17</t>
  </si>
  <si>
    <t>33600000-6 - Фармацевтична продукція  Туберкулін</t>
  </si>
  <si>
    <t>UA-2019-04-12-000563-a</t>
  </si>
  <si>
    <t>№14</t>
  </si>
  <si>
    <t>UA-2019-04-12-002620-a</t>
  </si>
  <si>
    <t xml:space="preserve">33700000-7 — Засоби особистої гігієни  (підгузки, калоприймачі, сечоприймачі) </t>
  </si>
  <si>
    <t>ТОВ ТОВ "ЕВРОФАРМ ГРУП"</t>
  </si>
  <si>
    <t>№16</t>
  </si>
  <si>
    <t>UA-2019-04-19-002523-c</t>
  </si>
  <si>
    <t>«79820000-8 – Послуги пов’язані з друком» Вивіски.</t>
  </si>
  <si>
    <t>79820000-8 - Послуги, пов’язані з друком</t>
  </si>
  <si>
    <t>ПП "КОМПАНІЯ "ПРІМАВЕРА"</t>
  </si>
  <si>
    <t>35539161</t>
  </si>
  <si>
    <t>№15</t>
  </si>
  <si>
    <t>UA-2019-02-26-001692-b</t>
  </si>
  <si>
    <t xml:space="preserve">021:2015: 15880000-0 – «Спеціальні продукти харчування, збагачені поживними речовинами»,
 Лікувальна суміш МD мил ФКУ-3
</t>
  </si>
  <si>
    <t>№ 2019/04/058</t>
  </si>
  <si>
    <t>UA-2019-04-05-001017-a</t>
  </si>
  <si>
    <t>Послуги з технічного огляду та випробовувань (Повний технічний огляд ліфтів)</t>
  </si>
  <si>
    <t>Товариство з обмеженою відповідальністю "Спільне українсько-німецьке підприємство "Товариство технічного нагляду ДІЕКС"</t>
  </si>
  <si>
    <t>32349901</t>
  </si>
  <si>
    <t>№842-19-ДЛ</t>
  </si>
  <si>
    <t>UA-2019-03-27-000206-b</t>
  </si>
  <si>
    <t>Послуги з професійної підготовки у сфері охорони здоров’я та надання першої медичної допомоги</t>
  </si>
  <si>
    <t>КОМУНАЛЬНИЙ ЗАКЛАД "ЦЕНТР ПІСЛЯДИПЛОМНОЇ ОСВІТИ МОЛОДШИХ СПЕЦІАЛІСТІВ З МЕДИЧНОЮ ТА ФАРМАЦЕВТИЧНОЮ ОСВІТОЮ" ДНІПРОПЕТРОВСЬКОЇ ОБЛАСНОЇ РАДИ"</t>
  </si>
  <si>
    <t>19157023</t>
  </si>
  <si>
    <t>№66</t>
  </si>
  <si>
    <t>UA-2019-03-12-000034-a</t>
  </si>
  <si>
    <t>№11</t>
  </si>
  <si>
    <t>UA-2019-02-18-002228-b</t>
  </si>
  <si>
    <t>38430000-8 – Детектори та аналізатори  Автоматичний гематологічний аналізатор</t>
  </si>
  <si>
    <t>ФОП ПИВОВАР СТАНІСЛАВ ЮРІЙОВИЧ</t>
  </si>
  <si>
    <t>3427811659</t>
  </si>
  <si>
    <t>№ 09/19</t>
  </si>
  <si>
    <t>UA-2019-02-18-002279-b</t>
  </si>
  <si>
    <t>33600000-6 – «Фармацевтична продукція», АРАНЕСП , МІРЦЕРА .</t>
  </si>
  <si>
    <t>№10</t>
  </si>
  <si>
    <t>UA-2019-02-26-002498-b</t>
  </si>
  <si>
    <t xml:space="preserve">Апарат слуховий для компенсації слабих і середніх втрат слуху .  Апарат слуховий для компенсації сильних  і середніх втрат слуху.
</t>
  </si>
  <si>
    <t>ФОП Гребенюк</t>
  </si>
  <si>
    <t>3162220619</t>
  </si>
  <si>
    <t>UA-2019-01-28-001576-b</t>
  </si>
  <si>
    <t>ДК 021:2015: 50310000-1 Технічне обслуговування і ремонт офісної техніки (ремонт, технічне обслуговування комп’ютерів і периферійного устаткування, офісної техніки, послуги щодо заправки та відновленню картриджів для лазерних принтерів)</t>
  </si>
  <si>
    <t>ХАМАЗА ЛЮДМИЛА ГРИГОРІВНА</t>
  </si>
  <si>
    <t>2015300381</t>
  </si>
  <si>
    <t>№8</t>
  </si>
  <si>
    <t>UA-2019-01-22-000198-b</t>
  </si>
  <si>
    <t xml:space="preserve">ДК 021:2015 – 09111100-1 – Вугілля </t>
  </si>
  <si>
    <t>ТОВ "ПОТЕНЦІАЛ ТРЕЙД"</t>
  </si>
  <si>
    <t>39591581</t>
  </si>
  <si>
    <t>UA-2019-01-22-000586-b</t>
  </si>
  <si>
    <t>Послуги з технічного обслуговування ліфтів, код CPV за ДК 021:2015: 50750000-7</t>
  </si>
  <si>
    <t>№6</t>
  </si>
  <si>
    <t>UA-2019-01-22-001318-b</t>
  </si>
  <si>
    <t xml:space="preserve">ДК 021:2015: 79710000-4 «Охоронні послуги» </t>
  </si>
  <si>
    <t>№342</t>
  </si>
  <si>
    <t>UA-2019-01-22-002031-b</t>
  </si>
  <si>
    <t xml:space="preserve">Послуги з охорони майна на об’єкті за допомогою пульта центрального спостереження за сигналізацією, та обслуговування сигналізації на цьому об’єкті. Код ДК 021:2015: 79710000-4 «Охоронні послуги» 
</t>
  </si>
  <si>
    <t>№343</t>
  </si>
  <si>
    <t>Перелік договорів за 2019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</si>
</sst>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L79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421875" style="0" customWidth="1"/>
    <col min="2" max="2" width="41.28125" style="0" customWidth="1"/>
    <col min="3" max="3" width="36.140625" style="0" customWidth="1"/>
    <col min="4" max="4" width="28.421875" style="0" customWidth="1"/>
    <col min="5" max="5" width="15.140625" style="0" customWidth="1"/>
    <col min="6" max="6" width="11.8515625" style="0" customWidth="1"/>
    <col min="7" max="7" width="20.00390625" style="0" customWidth="1"/>
    <col min="8" max="8" width="12.7109375" style="0" customWidth="1"/>
    <col min="9" max="9" width="10.00390625" style="0" customWidth="1"/>
    <col min="10" max="10" width="11.140625" style="0" customWidth="1"/>
    <col min="12" max="12" width="11.421875" style="0" customWidth="1"/>
  </cols>
  <sheetData>
    <row r="2" ht="12.75">
      <c r="A2" t="s">
        <v>380</v>
      </c>
    </row>
    <row r="4" spans="1:12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</row>
    <row r="5" spans="1:12" ht="22.5" customHeight="1">
      <c r="A5" s="1" t="s">
        <v>51</v>
      </c>
      <c r="B5" s="3" t="s">
        <v>37</v>
      </c>
      <c r="C5" s="1" t="s">
        <v>38</v>
      </c>
      <c r="D5" s="1" t="s">
        <v>19</v>
      </c>
      <c r="E5" s="4">
        <v>43476</v>
      </c>
      <c r="F5" s="5">
        <v>2592235.2</v>
      </c>
      <c r="G5" s="1" t="s">
        <v>49</v>
      </c>
      <c r="H5" s="1" t="s">
        <v>25</v>
      </c>
      <c r="I5" s="6" t="str">
        <f>HYPERLINK("https://my.zakupki.prom.ua/cabinet/purchases/state_purchase/view/9526168")</f>
        <v>https://my.zakupki.prom.ua/cabinet/purchases/state_purchase/view/9526168</v>
      </c>
      <c r="J5" s="1" t="s">
        <v>26</v>
      </c>
      <c r="K5" s="1" t="s">
        <v>52</v>
      </c>
      <c r="L5" s="5">
        <v>2592235.2</v>
      </c>
    </row>
    <row r="6" spans="1:12" ht="22.5" customHeight="1">
      <c r="A6" s="1" t="s">
        <v>59</v>
      </c>
      <c r="B6" s="3" t="s">
        <v>60</v>
      </c>
      <c r="C6" s="1" t="s">
        <v>41</v>
      </c>
      <c r="D6" s="1" t="s">
        <v>46</v>
      </c>
      <c r="E6" s="4">
        <v>43483</v>
      </c>
      <c r="F6" s="5">
        <v>57275.72</v>
      </c>
      <c r="G6" s="1" t="s">
        <v>61</v>
      </c>
      <c r="H6" s="1" t="s">
        <v>42</v>
      </c>
      <c r="I6" s="6" t="str">
        <f>HYPERLINK("https://my.zakupki.prom.ua/cabinet/purchases/state_purchase/view/9918974")</f>
        <v>https://my.zakupki.prom.ua/cabinet/purchases/state_purchase/view/9918974</v>
      </c>
      <c r="J6" s="1" t="s">
        <v>26</v>
      </c>
      <c r="K6" s="1" t="s">
        <v>62</v>
      </c>
      <c r="L6" s="5">
        <v>57275.72</v>
      </c>
    </row>
    <row r="7" spans="1:12" ht="22.5" customHeight="1">
      <c r="A7" s="1" t="s">
        <v>63</v>
      </c>
      <c r="B7" s="3" t="s">
        <v>64</v>
      </c>
      <c r="C7" s="1" t="s">
        <v>65</v>
      </c>
      <c r="D7" s="1" t="s">
        <v>46</v>
      </c>
      <c r="E7" s="4">
        <v>43488</v>
      </c>
      <c r="F7" s="5">
        <v>48600</v>
      </c>
      <c r="G7" s="1" t="s">
        <v>66</v>
      </c>
      <c r="H7" s="1" t="s">
        <v>67</v>
      </c>
      <c r="I7" s="6" t="str">
        <f>HYPERLINK("https://my.zakupki.prom.ua/cabinet/purchases/state_purchase/view/10068782")</f>
        <v>https://my.zakupki.prom.ua/cabinet/purchases/state_purchase/view/10068782</v>
      </c>
      <c r="J7" s="1" t="s">
        <v>26</v>
      </c>
      <c r="K7" s="1" t="s">
        <v>68</v>
      </c>
      <c r="L7" s="5">
        <v>48600</v>
      </c>
    </row>
    <row r="8" spans="1:12" ht="22.5" customHeight="1">
      <c r="A8" s="1" t="s">
        <v>53</v>
      </c>
      <c r="B8" s="3" t="s">
        <v>54</v>
      </c>
      <c r="C8" s="1" t="s">
        <v>28</v>
      </c>
      <c r="D8" s="1" t="s">
        <v>19</v>
      </c>
      <c r="E8" s="4">
        <v>43493</v>
      </c>
      <c r="F8" s="5">
        <v>2079750</v>
      </c>
      <c r="G8" s="1" t="s">
        <v>55</v>
      </c>
      <c r="H8" s="1" t="s">
        <v>30</v>
      </c>
      <c r="I8" s="6" t="str">
        <f>HYPERLINK("https://my.zakupki.prom.ua/cabinet/purchases/state_purchase/view/9801411")</f>
        <v>https://my.zakupki.prom.ua/cabinet/purchases/state_purchase/view/9801411</v>
      </c>
      <c r="J8" s="1" t="s">
        <v>26</v>
      </c>
      <c r="K8" s="1" t="s">
        <v>40</v>
      </c>
      <c r="L8" s="5">
        <v>2079750</v>
      </c>
    </row>
    <row r="9" spans="1:12" ht="22.5" customHeight="1">
      <c r="A9" s="1" t="s">
        <v>56</v>
      </c>
      <c r="B9" s="3" t="s">
        <v>57</v>
      </c>
      <c r="C9" s="1" t="s">
        <v>28</v>
      </c>
      <c r="D9" s="1" t="s">
        <v>19</v>
      </c>
      <c r="E9" s="4">
        <v>43494</v>
      </c>
      <c r="F9" s="5">
        <v>175414.2</v>
      </c>
      <c r="G9" s="1" t="s">
        <v>58</v>
      </c>
      <c r="H9" s="1" t="s">
        <v>29</v>
      </c>
      <c r="I9" s="6" t="str">
        <f>HYPERLINK("https://my.zakupki.prom.ua/cabinet/purchases/state_purchase/view/9831853")</f>
        <v>https://my.zakupki.prom.ua/cabinet/purchases/state_purchase/view/9831853</v>
      </c>
      <c r="J9" s="1" t="s">
        <v>26</v>
      </c>
      <c r="K9" s="1" t="s">
        <v>39</v>
      </c>
      <c r="L9" s="5">
        <v>175414.2</v>
      </c>
    </row>
    <row r="10" spans="1:12" ht="22.5" customHeight="1">
      <c r="A10" s="1" t="s">
        <v>367</v>
      </c>
      <c r="B10" s="3" t="s">
        <v>368</v>
      </c>
      <c r="C10" s="1" t="s">
        <v>220</v>
      </c>
      <c r="D10" s="1" t="s">
        <v>12</v>
      </c>
      <c r="E10" s="4">
        <v>43504</v>
      </c>
      <c r="F10" s="5">
        <v>90000</v>
      </c>
      <c r="G10" s="1" t="s">
        <v>369</v>
      </c>
      <c r="H10" s="1" t="s">
        <v>370</v>
      </c>
      <c r="I10" s="6" t="str">
        <f>HYPERLINK("https://my.zakupki.prom.ua/cabinet/purchases/state_purchase/view/9995285")</f>
        <v>https://my.zakupki.prom.ua/cabinet/purchases/state_purchase/view/9995285</v>
      </c>
      <c r="J10" s="1" t="s">
        <v>26</v>
      </c>
      <c r="K10" s="1" t="s">
        <v>152</v>
      </c>
      <c r="L10" s="5">
        <v>89600</v>
      </c>
    </row>
    <row r="11" spans="1:12" ht="22.5" customHeight="1">
      <c r="A11" s="1" t="s">
        <v>371</v>
      </c>
      <c r="B11" s="3" t="s">
        <v>372</v>
      </c>
      <c r="C11" s="1" t="s">
        <v>159</v>
      </c>
      <c r="D11" s="1" t="s">
        <v>12</v>
      </c>
      <c r="E11" s="4">
        <v>43511</v>
      </c>
      <c r="F11" s="5">
        <v>36654.48</v>
      </c>
      <c r="G11" s="1" t="s">
        <v>160</v>
      </c>
      <c r="H11" s="1" t="s">
        <v>161</v>
      </c>
      <c r="I11" s="6" t="str">
        <f>HYPERLINK("https://my.zakupki.prom.ua/cabinet/purchases/state_purchase/view/9999349")</f>
        <v>https://my.zakupki.prom.ua/cabinet/purchases/state_purchase/view/9999349</v>
      </c>
      <c r="J11" s="1" t="s">
        <v>26</v>
      </c>
      <c r="K11" s="1" t="s">
        <v>373</v>
      </c>
      <c r="L11" s="5">
        <v>36654.48</v>
      </c>
    </row>
    <row r="12" spans="1:12" ht="22.5" customHeight="1">
      <c r="A12" s="1" t="s">
        <v>374</v>
      </c>
      <c r="B12" s="3" t="s">
        <v>375</v>
      </c>
      <c r="C12" s="1" t="s">
        <v>134</v>
      </c>
      <c r="D12" s="1" t="s">
        <v>12</v>
      </c>
      <c r="E12" s="4">
        <v>43511</v>
      </c>
      <c r="F12" s="5">
        <v>7800</v>
      </c>
      <c r="G12" s="1" t="s">
        <v>135</v>
      </c>
      <c r="H12" s="1" t="s">
        <v>136</v>
      </c>
      <c r="I12" s="6" t="str">
        <f>HYPERLINK("https://my.zakupki.prom.ua/cabinet/purchases/state_purchase/view/10008024")</f>
        <v>https://my.zakupki.prom.ua/cabinet/purchases/state_purchase/view/10008024</v>
      </c>
      <c r="J12" s="1" t="s">
        <v>26</v>
      </c>
      <c r="K12" s="1" t="s">
        <v>376</v>
      </c>
      <c r="L12" s="5">
        <v>7800</v>
      </c>
    </row>
    <row r="13" spans="1:12" ht="22.5" customHeight="1">
      <c r="A13" s="1" t="s">
        <v>377</v>
      </c>
      <c r="B13" s="3" t="s">
        <v>378</v>
      </c>
      <c r="C13" s="1" t="s">
        <v>134</v>
      </c>
      <c r="D13" s="1" t="s">
        <v>12</v>
      </c>
      <c r="E13" s="4">
        <v>43511</v>
      </c>
      <c r="F13" s="5">
        <v>36346.92</v>
      </c>
      <c r="G13" s="1" t="s">
        <v>135</v>
      </c>
      <c r="H13" s="1" t="s">
        <v>136</v>
      </c>
      <c r="I13" s="6" t="str">
        <f>HYPERLINK("https://my.zakupki.prom.ua/cabinet/purchases/state_purchase/view/10016635")</f>
        <v>https://my.zakupki.prom.ua/cabinet/purchases/state_purchase/view/10016635</v>
      </c>
      <c r="J13" s="1" t="s">
        <v>26</v>
      </c>
      <c r="K13" s="1" t="s">
        <v>379</v>
      </c>
      <c r="L13" s="5">
        <v>36346.42</v>
      </c>
    </row>
    <row r="14" spans="1:12" ht="22.5" customHeight="1">
      <c r="A14" s="1" t="s">
        <v>362</v>
      </c>
      <c r="B14" s="3" t="s">
        <v>363</v>
      </c>
      <c r="C14" s="1" t="s">
        <v>154</v>
      </c>
      <c r="D14" s="1" t="s">
        <v>12</v>
      </c>
      <c r="E14" s="4">
        <v>43522</v>
      </c>
      <c r="F14" s="5">
        <v>63360</v>
      </c>
      <c r="G14" s="1" t="s">
        <v>364</v>
      </c>
      <c r="H14" s="1" t="s">
        <v>365</v>
      </c>
      <c r="I14" s="6" t="str">
        <f>HYPERLINK("https://my.zakupki.prom.ua/cabinet/purchases/state_purchase/view/10185848")</f>
        <v>https://my.zakupki.prom.ua/cabinet/purchases/state_purchase/view/10185848</v>
      </c>
      <c r="J14" s="1" t="s">
        <v>26</v>
      </c>
      <c r="K14" s="1" t="s">
        <v>366</v>
      </c>
      <c r="L14" s="5">
        <v>63260</v>
      </c>
    </row>
    <row r="15" spans="1:12" ht="22.5" customHeight="1">
      <c r="A15" s="1" t="s">
        <v>70</v>
      </c>
      <c r="B15" s="3" t="s">
        <v>50</v>
      </c>
      <c r="C15" s="1" t="s">
        <v>27</v>
      </c>
      <c r="D15" s="1" t="s">
        <v>19</v>
      </c>
      <c r="E15" s="4">
        <v>43537</v>
      </c>
      <c r="F15" s="5">
        <v>644703</v>
      </c>
      <c r="G15" s="1" t="s">
        <v>71</v>
      </c>
      <c r="H15" s="1" t="s">
        <v>72</v>
      </c>
      <c r="I15" s="6" t="str">
        <f>HYPERLINK("https://my.zakupki.prom.ua/cabinet/purchases/state_purchase/view/10668184")</f>
        <v>https://my.zakupki.prom.ua/cabinet/purchases/state_purchase/view/10668184</v>
      </c>
      <c r="J15" s="1" t="s">
        <v>26</v>
      </c>
      <c r="K15" s="1" t="s">
        <v>73</v>
      </c>
      <c r="L15" s="5">
        <v>644703</v>
      </c>
    </row>
    <row r="16" spans="1:12" ht="22.5" customHeight="1">
      <c r="A16" s="1" t="s">
        <v>358</v>
      </c>
      <c r="B16" s="3" t="s">
        <v>359</v>
      </c>
      <c r="C16" s="1" t="s">
        <v>148</v>
      </c>
      <c r="D16" s="1" t="s">
        <v>12</v>
      </c>
      <c r="E16" s="4">
        <v>43538</v>
      </c>
      <c r="F16" s="5">
        <v>26200</v>
      </c>
      <c r="G16" s="1" t="s">
        <v>360</v>
      </c>
      <c r="H16" s="1" t="s">
        <v>361</v>
      </c>
      <c r="I16" s="6" t="str">
        <f>HYPERLINK("https://my.zakupki.prom.ua/cabinet/purchases/state_purchase/view/10735059")</f>
        <v>https://my.zakupki.prom.ua/cabinet/purchases/state_purchase/view/10735059</v>
      </c>
      <c r="J16" s="1" t="s">
        <v>26</v>
      </c>
      <c r="K16" s="1" t="s">
        <v>153</v>
      </c>
      <c r="L16" s="5">
        <v>26160</v>
      </c>
    </row>
    <row r="17" spans="1:12" ht="22.5" customHeight="1">
      <c r="A17" s="1" t="s">
        <v>350</v>
      </c>
      <c r="B17" s="3" t="s">
        <v>351</v>
      </c>
      <c r="C17" s="1" t="s">
        <v>43</v>
      </c>
      <c r="D17" s="1" t="s">
        <v>16</v>
      </c>
      <c r="E17" s="4">
        <v>43549</v>
      </c>
      <c r="F17" s="5">
        <v>400000</v>
      </c>
      <c r="G17" s="1" t="s">
        <v>352</v>
      </c>
      <c r="H17" s="1" t="s">
        <v>353</v>
      </c>
      <c r="I17" s="6" t="str">
        <f>HYPERLINK("https://my.zakupki.prom.ua/cabinet/purchases/state_purchase/view/10614616")</f>
        <v>https://my.zakupki.prom.ua/cabinet/purchases/state_purchase/view/10614616</v>
      </c>
      <c r="J17" s="1" t="s">
        <v>26</v>
      </c>
      <c r="K17" s="1" t="s">
        <v>354</v>
      </c>
      <c r="L17" s="5">
        <v>399950</v>
      </c>
    </row>
    <row r="18" spans="1:12" ht="22.5" customHeight="1">
      <c r="A18" s="1" t="s">
        <v>355</v>
      </c>
      <c r="B18" s="3" t="s">
        <v>356</v>
      </c>
      <c r="C18" s="1" t="s">
        <v>15</v>
      </c>
      <c r="D18" s="1" t="s">
        <v>16</v>
      </c>
      <c r="E18" s="4">
        <v>43549</v>
      </c>
      <c r="F18" s="5">
        <v>260000</v>
      </c>
      <c r="G18" s="1" t="s">
        <v>183</v>
      </c>
      <c r="H18" s="1" t="s">
        <v>33</v>
      </c>
      <c r="I18" s="6" t="str">
        <f>HYPERLINK("https://my.zakupki.prom.ua/cabinet/purchases/state_purchase/view/10614975")</f>
        <v>https://my.zakupki.prom.ua/cabinet/purchases/state_purchase/view/10614975</v>
      </c>
      <c r="J18" s="1" t="s">
        <v>26</v>
      </c>
      <c r="K18" s="1" t="s">
        <v>357</v>
      </c>
      <c r="L18" s="5">
        <v>242844.24</v>
      </c>
    </row>
    <row r="19" spans="1:12" ht="22.5" customHeight="1">
      <c r="A19" s="1" t="s">
        <v>348</v>
      </c>
      <c r="B19" s="3" t="s">
        <v>69</v>
      </c>
      <c r="C19" s="1" t="s">
        <v>15</v>
      </c>
      <c r="D19" s="1" t="s">
        <v>16</v>
      </c>
      <c r="E19" s="4">
        <v>43566</v>
      </c>
      <c r="F19" s="5">
        <v>56165</v>
      </c>
      <c r="G19" s="1" t="s">
        <v>151</v>
      </c>
      <c r="H19" s="1" t="s">
        <v>21</v>
      </c>
      <c r="I19" s="6" t="str">
        <f>HYPERLINK("https://my.zakupki.prom.ua/cabinet/purchases/state_purchase/view/10873643")</f>
        <v>https://my.zakupki.prom.ua/cabinet/purchases/state_purchase/view/10873643</v>
      </c>
      <c r="J19" s="1" t="s">
        <v>26</v>
      </c>
      <c r="K19" s="1" t="s">
        <v>349</v>
      </c>
      <c r="L19" s="5">
        <v>52499</v>
      </c>
    </row>
    <row r="20" spans="1:12" ht="22.5" customHeight="1">
      <c r="A20" s="1" t="s">
        <v>343</v>
      </c>
      <c r="B20" s="3" t="s">
        <v>344</v>
      </c>
      <c r="C20" s="1" t="s">
        <v>44</v>
      </c>
      <c r="D20" s="1" t="s">
        <v>12</v>
      </c>
      <c r="E20" s="4">
        <v>43571</v>
      </c>
      <c r="F20" s="5">
        <v>5700</v>
      </c>
      <c r="G20" s="1" t="s">
        <v>345</v>
      </c>
      <c r="H20" s="1" t="s">
        <v>346</v>
      </c>
      <c r="I20" s="6" t="str">
        <f>HYPERLINK("https://my.zakupki.prom.ua/cabinet/purchases/state_purchase/view/11081537")</f>
        <v>https://my.zakupki.prom.ua/cabinet/purchases/state_purchase/view/11081537</v>
      </c>
      <c r="J20" s="1" t="s">
        <v>26</v>
      </c>
      <c r="K20" s="1" t="s">
        <v>347</v>
      </c>
      <c r="L20" s="5">
        <v>5700</v>
      </c>
    </row>
    <row r="21" spans="1:12" ht="22.5" customHeight="1">
      <c r="A21" s="1" t="s">
        <v>338</v>
      </c>
      <c r="B21" s="3" t="s">
        <v>339</v>
      </c>
      <c r="C21" s="1" t="s">
        <v>32</v>
      </c>
      <c r="D21" s="1" t="s">
        <v>12</v>
      </c>
      <c r="E21" s="4">
        <v>43574</v>
      </c>
      <c r="F21" s="5">
        <v>6000</v>
      </c>
      <c r="G21" s="1" t="s">
        <v>340</v>
      </c>
      <c r="H21" s="1" t="s">
        <v>341</v>
      </c>
      <c r="I21" s="6" t="str">
        <f>HYPERLINK("https://my.zakupki.prom.ua/cabinet/purchases/state_purchase/view/11199050")</f>
        <v>https://my.zakupki.prom.ua/cabinet/purchases/state_purchase/view/11199050</v>
      </c>
      <c r="J21" s="1" t="s">
        <v>26</v>
      </c>
      <c r="K21" s="1" t="s">
        <v>342</v>
      </c>
      <c r="L21" s="5">
        <v>5000</v>
      </c>
    </row>
    <row r="22" spans="1:12" ht="22.5" customHeight="1">
      <c r="A22" s="1" t="s">
        <v>74</v>
      </c>
      <c r="B22" s="3" t="s">
        <v>75</v>
      </c>
      <c r="C22" s="1" t="s">
        <v>15</v>
      </c>
      <c r="D22" s="1" t="s">
        <v>19</v>
      </c>
      <c r="E22" s="4">
        <v>43577</v>
      </c>
      <c r="F22" s="5">
        <v>64616</v>
      </c>
      <c r="G22" s="1" t="s">
        <v>20</v>
      </c>
      <c r="H22" s="1" t="s">
        <v>21</v>
      </c>
      <c r="I22" s="6" t="str">
        <f>HYPERLINK("https://my.zakupki.prom.ua/cabinet/purchases/state_purchase/view/11256434")</f>
        <v>https://my.zakupki.prom.ua/cabinet/purchases/state_purchase/view/11256434</v>
      </c>
      <c r="J22" s="1" t="s">
        <v>26</v>
      </c>
      <c r="K22" s="1" t="s">
        <v>76</v>
      </c>
      <c r="L22" s="5">
        <v>64616</v>
      </c>
    </row>
    <row r="23" spans="1:12" ht="22.5" customHeight="1">
      <c r="A23" s="1" t="s">
        <v>77</v>
      </c>
      <c r="B23" s="3" t="s">
        <v>78</v>
      </c>
      <c r="C23" s="1" t="s">
        <v>35</v>
      </c>
      <c r="D23" s="1" t="s">
        <v>19</v>
      </c>
      <c r="E23" s="4">
        <v>43581</v>
      </c>
      <c r="F23" s="5">
        <v>21760.8</v>
      </c>
      <c r="G23" s="1" t="s">
        <v>79</v>
      </c>
      <c r="H23" s="1" t="s">
        <v>80</v>
      </c>
      <c r="I23" s="6" t="str">
        <f>HYPERLINK("https://my.zakupki.prom.ua/cabinet/purchases/state_purchase/view/11302785")</f>
        <v>https://my.zakupki.prom.ua/cabinet/purchases/state_purchase/view/11302785</v>
      </c>
      <c r="J23" s="1" t="s">
        <v>26</v>
      </c>
      <c r="K23" s="1" t="s">
        <v>81</v>
      </c>
      <c r="L23" s="5">
        <v>21760.8</v>
      </c>
    </row>
    <row r="24" spans="1:12" ht="22.5" customHeight="1">
      <c r="A24" s="1" t="s">
        <v>335</v>
      </c>
      <c r="B24" s="3" t="s">
        <v>336</v>
      </c>
      <c r="C24" s="1" t="s">
        <v>35</v>
      </c>
      <c r="D24" s="1" t="s">
        <v>16</v>
      </c>
      <c r="E24" s="4">
        <v>43591</v>
      </c>
      <c r="F24" s="5">
        <v>584766</v>
      </c>
      <c r="G24" s="1" t="s">
        <v>149</v>
      </c>
      <c r="H24" s="1" t="s">
        <v>150</v>
      </c>
      <c r="I24" s="6" t="str">
        <f>HYPERLINK("https://my.zakupki.prom.ua/cabinet/purchases/state_purchase/view/10729947")</f>
        <v>https://my.zakupki.prom.ua/cabinet/purchases/state_purchase/view/10729947</v>
      </c>
      <c r="J24" s="1" t="s">
        <v>26</v>
      </c>
      <c r="K24" s="1" t="s">
        <v>337</v>
      </c>
      <c r="L24" s="5">
        <v>575160.3</v>
      </c>
    </row>
    <row r="25" spans="1:12" ht="22.5" customHeight="1">
      <c r="A25" s="1" t="s">
        <v>323</v>
      </c>
      <c r="B25" s="3" t="s">
        <v>322</v>
      </c>
      <c r="C25" s="1" t="s">
        <v>15</v>
      </c>
      <c r="D25" s="1" t="s">
        <v>16</v>
      </c>
      <c r="E25" s="4">
        <v>43602</v>
      </c>
      <c r="F25" s="5">
        <v>555400</v>
      </c>
      <c r="G25" s="1" t="s">
        <v>151</v>
      </c>
      <c r="H25" s="1" t="s">
        <v>21</v>
      </c>
      <c r="I25" s="6" t="str">
        <f>HYPERLINK("https://my.zakupki.prom.ua/cabinet/purchases/state_purchase/view/11280685")</f>
        <v>https://my.zakupki.prom.ua/cabinet/purchases/state_purchase/view/11280685</v>
      </c>
      <c r="J25" s="1" t="s">
        <v>26</v>
      </c>
      <c r="K25" s="1" t="s">
        <v>324</v>
      </c>
      <c r="L25" s="5">
        <v>515677.5</v>
      </c>
    </row>
    <row r="26" spans="1:12" ht="22.5" customHeight="1">
      <c r="A26" s="1" t="s">
        <v>83</v>
      </c>
      <c r="B26" s="3" t="s">
        <v>84</v>
      </c>
      <c r="C26" s="1" t="s">
        <v>85</v>
      </c>
      <c r="D26" s="1" t="s">
        <v>46</v>
      </c>
      <c r="E26" s="4">
        <v>43609</v>
      </c>
      <c r="F26" s="5">
        <v>2895</v>
      </c>
      <c r="G26" s="1" t="s">
        <v>86</v>
      </c>
      <c r="H26" s="1" t="s">
        <v>87</v>
      </c>
      <c r="I26" s="6" t="str">
        <f>HYPERLINK("https://my.zakupki.prom.ua/cabinet/purchases/state_purchase/view/11700958")</f>
        <v>https://my.zakupki.prom.ua/cabinet/purchases/state_purchase/view/11700958</v>
      </c>
      <c r="J26" s="1" t="s">
        <v>26</v>
      </c>
      <c r="K26" s="1" t="s">
        <v>88</v>
      </c>
      <c r="L26" s="5">
        <v>2895</v>
      </c>
    </row>
    <row r="27" spans="1:12" ht="22.5" customHeight="1">
      <c r="A27" s="1" t="s">
        <v>329</v>
      </c>
      <c r="B27" s="3" t="s">
        <v>330</v>
      </c>
      <c r="C27" s="1" t="s">
        <v>331</v>
      </c>
      <c r="D27" s="1" t="s">
        <v>12</v>
      </c>
      <c r="E27" s="4">
        <v>43609</v>
      </c>
      <c r="F27" s="5">
        <v>5520</v>
      </c>
      <c r="G27" s="1" t="s">
        <v>332</v>
      </c>
      <c r="H27" s="1" t="s">
        <v>333</v>
      </c>
      <c r="I27" s="6" t="str">
        <f>HYPERLINK("https://my.zakupki.prom.ua/cabinet/purchases/state_purchase/view/11377563")</f>
        <v>https://my.zakupki.prom.ua/cabinet/purchases/state_purchase/view/11377563</v>
      </c>
      <c r="J27" s="1" t="s">
        <v>26</v>
      </c>
      <c r="K27" s="1" t="s">
        <v>334</v>
      </c>
      <c r="L27" s="5">
        <v>4440</v>
      </c>
    </row>
    <row r="28" spans="1:12" ht="22.5" customHeight="1">
      <c r="A28" s="1" t="s">
        <v>325</v>
      </c>
      <c r="B28" s="3" t="s">
        <v>326</v>
      </c>
      <c r="C28" s="1" t="s">
        <v>48</v>
      </c>
      <c r="D28" s="1" t="s">
        <v>16</v>
      </c>
      <c r="E28" s="4">
        <v>43613</v>
      </c>
      <c r="F28" s="5">
        <v>626770</v>
      </c>
      <c r="G28" s="1" t="s">
        <v>327</v>
      </c>
      <c r="H28" s="1" t="s">
        <v>271</v>
      </c>
      <c r="I28" s="6" t="str">
        <f>HYPERLINK("https://my.zakupki.prom.ua/cabinet/purchases/state_purchase/view/11293025")</f>
        <v>https://my.zakupki.prom.ua/cabinet/purchases/state_purchase/view/11293025</v>
      </c>
      <c r="J28" s="1" t="s">
        <v>26</v>
      </c>
      <c r="K28" s="1" t="s">
        <v>328</v>
      </c>
      <c r="L28" s="5">
        <v>626768.9</v>
      </c>
    </row>
    <row r="29" spans="1:12" ht="22.5" customHeight="1">
      <c r="A29" s="1" t="s">
        <v>319</v>
      </c>
      <c r="B29" s="3" t="s">
        <v>320</v>
      </c>
      <c r="C29" s="1" t="s">
        <v>82</v>
      </c>
      <c r="D29" s="1" t="s">
        <v>12</v>
      </c>
      <c r="E29" s="4">
        <v>43623</v>
      </c>
      <c r="F29" s="5">
        <v>30000</v>
      </c>
      <c r="G29" s="1" t="s">
        <v>146</v>
      </c>
      <c r="H29" s="1" t="s">
        <v>147</v>
      </c>
      <c r="I29" s="6" t="str">
        <f>HYPERLINK("https://my.zakupki.prom.ua/cabinet/purchases/state_purchase/view/11668451")</f>
        <v>https://my.zakupki.prom.ua/cabinet/purchases/state_purchase/view/11668451</v>
      </c>
      <c r="J29" s="1" t="s">
        <v>26</v>
      </c>
      <c r="K29" s="1" t="s">
        <v>321</v>
      </c>
      <c r="L29" s="5">
        <v>24234.6</v>
      </c>
    </row>
    <row r="30" spans="1:12" ht="22.5" customHeight="1">
      <c r="A30" s="1" t="s">
        <v>316</v>
      </c>
      <c r="B30" s="3" t="s">
        <v>82</v>
      </c>
      <c r="C30" s="1" t="s">
        <v>82</v>
      </c>
      <c r="D30" s="1" t="s">
        <v>12</v>
      </c>
      <c r="E30" s="4">
        <v>43643</v>
      </c>
      <c r="F30" s="5">
        <v>82000</v>
      </c>
      <c r="G30" s="1" t="s">
        <v>146</v>
      </c>
      <c r="H30" s="1" t="s">
        <v>147</v>
      </c>
      <c r="I30" s="6" t="str">
        <f>HYPERLINK("https://my.zakupki.prom.ua/cabinet/purchases/state_purchase/view/11787713")</f>
        <v>https://my.zakupki.prom.ua/cabinet/purchases/state_purchase/view/11787713</v>
      </c>
      <c r="J30" s="1" t="s">
        <v>26</v>
      </c>
      <c r="K30" s="1" t="s">
        <v>138</v>
      </c>
      <c r="L30" s="5">
        <v>45000.66</v>
      </c>
    </row>
    <row r="31" spans="1:12" ht="22.5" customHeight="1">
      <c r="A31" s="1" t="s">
        <v>89</v>
      </c>
      <c r="B31" s="3" t="s">
        <v>90</v>
      </c>
      <c r="C31" s="1" t="s">
        <v>15</v>
      </c>
      <c r="D31" s="1" t="s">
        <v>19</v>
      </c>
      <c r="E31" s="4">
        <v>43649</v>
      </c>
      <c r="F31" s="5">
        <v>4588</v>
      </c>
      <c r="G31" s="1" t="s">
        <v>20</v>
      </c>
      <c r="H31" s="1" t="s">
        <v>21</v>
      </c>
      <c r="I31" s="6" t="str">
        <f>HYPERLINK("https://my.zakupki.prom.ua/cabinet/purchases/state_purchase/view/11976047")</f>
        <v>https://my.zakupki.prom.ua/cabinet/purchases/state_purchase/view/11976047</v>
      </c>
      <c r="J31" s="1" t="s">
        <v>26</v>
      </c>
      <c r="K31" s="1" t="s">
        <v>91</v>
      </c>
      <c r="L31" s="5">
        <v>4588</v>
      </c>
    </row>
    <row r="32" spans="1:12" ht="22.5" customHeight="1">
      <c r="A32" s="1" t="s">
        <v>317</v>
      </c>
      <c r="B32" s="3" t="s">
        <v>318</v>
      </c>
      <c r="C32" s="1" t="s">
        <v>142</v>
      </c>
      <c r="D32" s="1" t="s">
        <v>16</v>
      </c>
      <c r="E32" s="4">
        <v>43658</v>
      </c>
      <c r="F32" s="5">
        <v>349259.1</v>
      </c>
      <c r="G32" s="1" t="s">
        <v>270</v>
      </c>
      <c r="H32" s="1" t="s">
        <v>271</v>
      </c>
      <c r="I32" s="6" t="str">
        <f>HYPERLINK("https://my.zakupki.prom.ua/cabinet/purchases/state_purchase/view/11653549")</f>
        <v>https://my.zakupki.prom.ua/cabinet/purchases/state_purchase/view/11653549</v>
      </c>
      <c r="J32" s="1" t="s">
        <v>26</v>
      </c>
      <c r="K32" s="1" t="s">
        <v>139</v>
      </c>
      <c r="L32" s="5">
        <v>349258.5</v>
      </c>
    </row>
    <row r="33" spans="1:12" ht="22.5" customHeight="1">
      <c r="A33" s="1" t="s">
        <v>311</v>
      </c>
      <c r="B33" s="3" t="s">
        <v>312</v>
      </c>
      <c r="C33" s="1" t="s">
        <v>14</v>
      </c>
      <c r="D33" s="1" t="s">
        <v>16</v>
      </c>
      <c r="E33" s="4">
        <v>43661</v>
      </c>
      <c r="F33" s="5">
        <v>90361.65</v>
      </c>
      <c r="G33" s="1" t="s">
        <v>270</v>
      </c>
      <c r="H33" s="1" t="s">
        <v>271</v>
      </c>
      <c r="I33" s="6" t="str">
        <f>HYPERLINK("https://my.zakupki.prom.ua/cabinet/purchases/state_purchase/view/11839994")</f>
        <v>https://my.zakupki.prom.ua/cabinet/purchases/state_purchase/view/11839994</v>
      </c>
      <c r="J33" s="1" t="s">
        <v>26</v>
      </c>
      <c r="K33" s="1" t="s">
        <v>313</v>
      </c>
      <c r="L33" s="5">
        <v>90355.08</v>
      </c>
    </row>
    <row r="34" spans="1:12" ht="22.5" customHeight="1">
      <c r="A34" s="1" t="s">
        <v>314</v>
      </c>
      <c r="B34" s="3" t="s">
        <v>315</v>
      </c>
      <c r="C34" s="1" t="s">
        <v>18</v>
      </c>
      <c r="D34" s="1" t="s">
        <v>16</v>
      </c>
      <c r="E34" s="4">
        <v>43662</v>
      </c>
      <c r="F34" s="5">
        <v>255000</v>
      </c>
      <c r="G34" s="1" t="s">
        <v>270</v>
      </c>
      <c r="H34" s="1" t="s">
        <v>271</v>
      </c>
      <c r="I34" s="6" t="str">
        <f>HYPERLINK("https://my.zakupki.prom.ua/cabinet/purchases/state_purchase/view/11778552")</f>
        <v>https://my.zakupki.prom.ua/cabinet/purchases/state_purchase/view/11778552</v>
      </c>
      <c r="J34" s="1" t="s">
        <v>26</v>
      </c>
      <c r="K34" s="1" t="s">
        <v>141</v>
      </c>
      <c r="L34" s="5">
        <v>254968.16</v>
      </c>
    </row>
    <row r="35" spans="1:12" ht="22.5" customHeight="1">
      <c r="A35" s="1" t="s">
        <v>306</v>
      </c>
      <c r="B35" s="3" t="s">
        <v>307</v>
      </c>
      <c r="C35" s="1" t="s">
        <v>32</v>
      </c>
      <c r="D35" s="1" t="s">
        <v>12</v>
      </c>
      <c r="E35" s="4">
        <v>43692</v>
      </c>
      <c r="F35" s="5">
        <v>80071</v>
      </c>
      <c r="G35" s="1" t="s">
        <v>308</v>
      </c>
      <c r="H35" s="1" t="s">
        <v>309</v>
      </c>
      <c r="I35" s="6" t="str">
        <f>HYPERLINK("https://my.zakupki.prom.ua/cabinet/purchases/state_purchase/view/12143804")</f>
        <v>https://my.zakupki.prom.ua/cabinet/purchases/state_purchase/view/12143804</v>
      </c>
      <c r="J35" s="1" t="s">
        <v>26</v>
      </c>
      <c r="K35" s="1" t="s">
        <v>310</v>
      </c>
      <c r="L35" s="5">
        <v>80071</v>
      </c>
    </row>
    <row r="36" spans="1:12" ht="22.5" customHeight="1">
      <c r="A36" s="1" t="s">
        <v>93</v>
      </c>
      <c r="B36" s="3" t="s">
        <v>94</v>
      </c>
      <c r="C36" s="1" t="s">
        <v>92</v>
      </c>
      <c r="D36" s="1" t="s">
        <v>46</v>
      </c>
      <c r="E36" s="4">
        <v>43711</v>
      </c>
      <c r="F36" s="5">
        <v>64540</v>
      </c>
      <c r="G36" s="1" t="s">
        <v>95</v>
      </c>
      <c r="H36" s="1" t="s">
        <v>96</v>
      </c>
      <c r="I36" s="6" t="str">
        <f>HYPERLINK("https://my.zakupki.prom.ua/cabinet/purchases/state_purchase/view/12709430")</f>
        <v>https://my.zakupki.prom.ua/cabinet/purchases/state_purchase/view/12709430</v>
      </c>
      <c r="J36" s="1" t="s">
        <v>26</v>
      </c>
      <c r="K36" s="1" t="s">
        <v>97</v>
      </c>
      <c r="L36" s="5">
        <v>64540</v>
      </c>
    </row>
    <row r="37" spans="1:12" ht="22.5" customHeight="1">
      <c r="A37" s="1" t="s">
        <v>303</v>
      </c>
      <c r="B37" s="3" t="s">
        <v>304</v>
      </c>
      <c r="C37" s="1" t="s">
        <v>17</v>
      </c>
      <c r="D37" s="1" t="s">
        <v>16</v>
      </c>
      <c r="E37" s="4">
        <v>43726</v>
      </c>
      <c r="F37" s="5">
        <v>244800</v>
      </c>
      <c r="G37" s="1" t="s">
        <v>270</v>
      </c>
      <c r="H37" s="1" t="s">
        <v>271</v>
      </c>
      <c r="I37" s="6" t="str">
        <f>HYPERLINK("https://my.zakupki.prom.ua/cabinet/purchases/state_purchase/view/12519267")</f>
        <v>https://my.zakupki.prom.ua/cabinet/purchases/state_purchase/view/12519267</v>
      </c>
      <c r="J37" s="1" t="s">
        <v>26</v>
      </c>
      <c r="K37" s="1" t="s">
        <v>305</v>
      </c>
      <c r="L37" s="5">
        <v>243446.4</v>
      </c>
    </row>
    <row r="38" spans="1:12" ht="22.5" customHeight="1">
      <c r="A38" s="1" t="s">
        <v>298</v>
      </c>
      <c r="B38" s="3" t="s">
        <v>299</v>
      </c>
      <c r="C38" s="1" t="s">
        <v>217</v>
      </c>
      <c r="D38" s="1" t="s">
        <v>12</v>
      </c>
      <c r="E38" s="4">
        <v>43738</v>
      </c>
      <c r="F38" s="5">
        <v>97000</v>
      </c>
      <c r="G38" s="1" t="s">
        <v>300</v>
      </c>
      <c r="H38" s="1" t="s">
        <v>301</v>
      </c>
      <c r="I38" s="6" t="str">
        <f>HYPERLINK("https://my.zakupki.prom.ua/cabinet/purchases/state_purchase/view/12707444")</f>
        <v>https://my.zakupki.prom.ua/cabinet/purchases/state_purchase/view/12707444</v>
      </c>
      <c r="J38" s="1" t="s">
        <v>26</v>
      </c>
      <c r="K38" s="1" t="s">
        <v>302</v>
      </c>
      <c r="L38" s="5">
        <v>83000</v>
      </c>
    </row>
    <row r="39" spans="1:12" ht="22.5" customHeight="1">
      <c r="A39" s="1" t="s">
        <v>98</v>
      </c>
      <c r="B39" s="3" t="s">
        <v>99</v>
      </c>
      <c r="C39" s="1" t="s">
        <v>27</v>
      </c>
      <c r="D39" s="1" t="s">
        <v>31</v>
      </c>
      <c r="E39" s="4">
        <v>43739</v>
      </c>
      <c r="F39" s="5">
        <v>405804.75</v>
      </c>
      <c r="G39" s="1" t="s">
        <v>71</v>
      </c>
      <c r="H39" s="1" t="s">
        <v>72</v>
      </c>
      <c r="I39" s="6" t="str">
        <f>HYPERLINK("https://my.zakupki.prom.ua/cabinet/purchases/state_purchase/view/12957483")</f>
        <v>https://my.zakupki.prom.ua/cabinet/purchases/state_purchase/view/12957483</v>
      </c>
      <c r="J39" s="1" t="s">
        <v>26</v>
      </c>
      <c r="K39" s="1" t="s">
        <v>100</v>
      </c>
      <c r="L39" s="5">
        <v>405804.75</v>
      </c>
    </row>
    <row r="40" spans="1:12" ht="22.5" customHeight="1">
      <c r="A40" s="1" t="s">
        <v>282</v>
      </c>
      <c r="B40" s="3" t="s">
        <v>283</v>
      </c>
      <c r="C40" s="1" t="s">
        <v>284</v>
      </c>
      <c r="D40" s="1" t="s">
        <v>12</v>
      </c>
      <c r="E40" s="4">
        <v>43741</v>
      </c>
      <c r="F40" s="5">
        <v>37500</v>
      </c>
      <c r="G40" s="1" t="s">
        <v>160</v>
      </c>
      <c r="H40" s="1" t="s">
        <v>161</v>
      </c>
      <c r="I40" s="6" t="str">
        <f>HYPERLINK("https://my.zakupki.prom.ua/cabinet/purchases/state_purchase/view/12881108")</f>
        <v>https://my.zakupki.prom.ua/cabinet/purchases/state_purchase/view/12881108</v>
      </c>
      <c r="J40" s="1" t="s">
        <v>26</v>
      </c>
      <c r="K40" s="1" t="s">
        <v>285</v>
      </c>
      <c r="L40" s="5">
        <v>37500</v>
      </c>
    </row>
    <row r="41" spans="1:12" ht="22.5" customHeight="1">
      <c r="A41" s="1" t="s">
        <v>272</v>
      </c>
      <c r="B41" s="3" t="s">
        <v>273</v>
      </c>
      <c r="C41" s="1" t="s">
        <v>193</v>
      </c>
      <c r="D41" s="1" t="s">
        <v>12</v>
      </c>
      <c r="E41" s="4">
        <v>43746</v>
      </c>
      <c r="F41" s="5">
        <v>47800</v>
      </c>
      <c r="G41" s="1" t="s">
        <v>194</v>
      </c>
      <c r="H41" s="1" t="s">
        <v>195</v>
      </c>
      <c r="I41" s="6" t="str">
        <f>HYPERLINK("https://my.zakupki.prom.ua/cabinet/purchases/state_purchase/view/12919127")</f>
        <v>https://my.zakupki.prom.ua/cabinet/purchases/state_purchase/view/12919127</v>
      </c>
      <c r="J41" s="1" t="s">
        <v>26</v>
      </c>
      <c r="K41" s="1" t="s">
        <v>162</v>
      </c>
      <c r="L41" s="5">
        <v>38898.4</v>
      </c>
    </row>
    <row r="42" spans="1:12" ht="22.5" customHeight="1">
      <c r="A42" s="1" t="s">
        <v>286</v>
      </c>
      <c r="B42" s="3" t="s">
        <v>287</v>
      </c>
      <c r="C42" s="1" t="s">
        <v>156</v>
      </c>
      <c r="D42" s="1" t="s">
        <v>12</v>
      </c>
      <c r="E42" s="4">
        <v>43747</v>
      </c>
      <c r="F42" s="5">
        <v>4500</v>
      </c>
      <c r="G42" s="1" t="s">
        <v>157</v>
      </c>
      <c r="H42" s="1" t="s">
        <v>158</v>
      </c>
      <c r="I42" s="6" t="str">
        <f>HYPERLINK("https://my.zakupki.prom.ua/cabinet/purchases/state_purchase/view/12867579")</f>
        <v>https://my.zakupki.prom.ua/cabinet/purchases/state_purchase/view/12867579</v>
      </c>
      <c r="J42" s="1" t="s">
        <v>26</v>
      </c>
      <c r="K42" s="1" t="s">
        <v>288</v>
      </c>
      <c r="L42" s="5">
        <v>4284</v>
      </c>
    </row>
    <row r="43" spans="1:12" ht="22.5" customHeight="1">
      <c r="A43" s="1" t="s">
        <v>289</v>
      </c>
      <c r="B43" s="3" t="s">
        <v>290</v>
      </c>
      <c r="C43" s="1" t="s">
        <v>291</v>
      </c>
      <c r="D43" s="1" t="s">
        <v>12</v>
      </c>
      <c r="E43" s="4">
        <v>43747</v>
      </c>
      <c r="F43" s="5">
        <v>3500</v>
      </c>
      <c r="G43" s="1" t="s">
        <v>292</v>
      </c>
      <c r="H43" s="1" t="s">
        <v>293</v>
      </c>
      <c r="I43" s="6" t="str">
        <f>HYPERLINK("https://my.zakupki.prom.ua/cabinet/purchases/state_purchase/view/12873827")</f>
        <v>https://my.zakupki.prom.ua/cabinet/purchases/state_purchase/view/12873827</v>
      </c>
      <c r="J43" s="1" t="s">
        <v>26</v>
      </c>
      <c r="K43" s="1" t="s">
        <v>294</v>
      </c>
      <c r="L43" s="5">
        <v>3500</v>
      </c>
    </row>
    <row r="44" spans="1:12" ht="22.5" customHeight="1">
      <c r="A44" s="1" t="s">
        <v>295</v>
      </c>
      <c r="B44" s="3" t="s">
        <v>296</v>
      </c>
      <c r="C44" s="1" t="s">
        <v>13</v>
      </c>
      <c r="D44" s="1" t="s">
        <v>16</v>
      </c>
      <c r="E44" s="4">
        <v>43747</v>
      </c>
      <c r="F44" s="5">
        <v>305000</v>
      </c>
      <c r="G44" s="1" t="s">
        <v>270</v>
      </c>
      <c r="H44" s="1" t="s">
        <v>271</v>
      </c>
      <c r="I44" s="6" t="str">
        <f>HYPERLINK("https://my.zakupki.prom.ua/cabinet/purchases/state_purchase/view/12749462")</f>
        <v>https://my.zakupki.prom.ua/cabinet/purchases/state_purchase/view/12749462</v>
      </c>
      <c r="J44" s="1" t="s">
        <v>26</v>
      </c>
      <c r="K44" s="1" t="s">
        <v>297</v>
      </c>
      <c r="L44" s="5">
        <v>304789.5</v>
      </c>
    </row>
    <row r="45" spans="1:12" ht="22.5" customHeight="1">
      <c r="A45" s="1" t="s">
        <v>274</v>
      </c>
      <c r="B45" s="3" t="s">
        <v>275</v>
      </c>
      <c r="C45" s="1" t="s">
        <v>137</v>
      </c>
      <c r="D45" s="1" t="s">
        <v>12</v>
      </c>
      <c r="E45" s="4">
        <v>43749</v>
      </c>
      <c r="F45" s="5">
        <v>10000</v>
      </c>
      <c r="G45" s="1" t="s">
        <v>276</v>
      </c>
      <c r="H45" s="1" t="s">
        <v>277</v>
      </c>
      <c r="I45" s="6" t="str">
        <f>HYPERLINK("https://my.zakupki.prom.ua/cabinet/purchases/state_purchase/view/12933136")</f>
        <v>https://my.zakupki.prom.ua/cabinet/purchases/state_purchase/view/12933136</v>
      </c>
      <c r="J45" s="1" t="s">
        <v>26</v>
      </c>
      <c r="K45" s="1" t="s">
        <v>278</v>
      </c>
      <c r="L45" s="5">
        <v>9950</v>
      </c>
    </row>
    <row r="46" spans="1:12" ht="22.5" customHeight="1">
      <c r="A46" s="1" t="s">
        <v>279</v>
      </c>
      <c r="B46" s="3" t="s">
        <v>280</v>
      </c>
      <c r="C46" s="1" t="s">
        <v>15</v>
      </c>
      <c r="D46" s="1" t="s">
        <v>16</v>
      </c>
      <c r="E46" s="4">
        <v>43749</v>
      </c>
      <c r="F46" s="5">
        <v>67210</v>
      </c>
      <c r="G46" s="1" t="s">
        <v>149</v>
      </c>
      <c r="H46" s="1" t="s">
        <v>150</v>
      </c>
      <c r="I46" s="6" t="str">
        <f>HYPERLINK("https://my.zakupki.prom.ua/cabinet/purchases/state_purchase/view/12793780")</f>
        <v>https://my.zakupki.prom.ua/cabinet/purchases/state_purchase/view/12793780</v>
      </c>
      <c r="J46" s="1" t="s">
        <v>26</v>
      </c>
      <c r="K46" s="1" t="s">
        <v>281</v>
      </c>
      <c r="L46" s="5">
        <v>67185.3</v>
      </c>
    </row>
    <row r="47" spans="1:12" ht="22.5" customHeight="1">
      <c r="A47" s="1" t="s">
        <v>250</v>
      </c>
      <c r="B47" s="3" t="s">
        <v>251</v>
      </c>
      <c r="C47" s="1" t="s">
        <v>252</v>
      </c>
      <c r="D47" s="1" t="s">
        <v>12</v>
      </c>
      <c r="E47" s="4">
        <v>43774</v>
      </c>
      <c r="F47" s="5">
        <v>5765</v>
      </c>
      <c r="G47" s="1" t="s">
        <v>253</v>
      </c>
      <c r="H47" s="1" t="s">
        <v>254</v>
      </c>
      <c r="I47" s="6" t="str">
        <f>HYPERLINK("https://my.zakupki.prom.ua/cabinet/purchases/state_purchase/view/13205698")</f>
        <v>https://my.zakupki.prom.ua/cabinet/purchases/state_purchase/view/13205698</v>
      </c>
      <c r="J47" s="1" t="s">
        <v>26</v>
      </c>
      <c r="K47" s="1" t="s">
        <v>255</v>
      </c>
      <c r="L47" s="5">
        <v>2990</v>
      </c>
    </row>
    <row r="48" spans="1:12" ht="22.5" customHeight="1">
      <c r="A48" s="1" t="s">
        <v>260</v>
      </c>
      <c r="B48" s="3" t="s">
        <v>261</v>
      </c>
      <c r="C48" s="1" t="s">
        <v>231</v>
      </c>
      <c r="D48" s="1" t="s">
        <v>12</v>
      </c>
      <c r="E48" s="4">
        <v>43774</v>
      </c>
      <c r="F48" s="5">
        <v>175000</v>
      </c>
      <c r="G48" s="1" t="s">
        <v>262</v>
      </c>
      <c r="H48" s="1" t="s">
        <v>263</v>
      </c>
      <c r="I48" s="6" t="str">
        <f>HYPERLINK("https://my.zakupki.prom.ua/cabinet/purchases/state_purchase/view/13148244")</f>
        <v>https://my.zakupki.prom.ua/cabinet/purchases/state_purchase/view/13148244</v>
      </c>
      <c r="J48" s="1" t="s">
        <v>26</v>
      </c>
      <c r="K48" s="1" t="s">
        <v>264</v>
      </c>
      <c r="L48" s="5">
        <v>150000</v>
      </c>
    </row>
    <row r="49" spans="1:12" ht="22.5" customHeight="1">
      <c r="A49" s="1" t="s">
        <v>265</v>
      </c>
      <c r="B49" s="3" t="s">
        <v>266</v>
      </c>
      <c r="C49" s="1" t="s">
        <v>177</v>
      </c>
      <c r="D49" s="1" t="s">
        <v>16</v>
      </c>
      <c r="E49" s="4">
        <v>43774</v>
      </c>
      <c r="F49" s="5">
        <v>200000</v>
      </c>
      <c r="G49" s="1" t="s">
        <v>178</v>
      </c>
      <c r="H49" s="1" t="s">
        <v>179</v>
      </c>
      <c r="I49" s="6" t="str">
        <f>HYPERLINK("https://my.zakupki.prom.ua/cabinet/purchases/state_purchase/view/13051083")</f>
        <v>https://my.zakupki.prom.ua/cabinet/purchases/state_purchase/view/13051083</v>
      </c>
      <c r="J49" s="1" t="s">
        <v>26</v>
      </c>
      <c r="K49" s="1" t="s">
        <v>267</v>
      </c>
      <c r="L49" s="5">
        <v>199780.02</v>
      </c>
    </row>
    <row r="50" spans="1:12" ht="22.5" customHeight="1">
      <c r="A50" s="1" t="s">
        <v>238</v>
      </c>
      <c r="B50" s="3" t="s">
        <v>239</v>
      </c>
      <c r="C50" s="1" t="s">
        <v>165</v>
      </c>
      <c r="D50" s="1" t="s">
        <v>12</v>
      </c>
      <c r="E50" s="4">
        <v>43780</v>
      </c>
      <c r="F50" s="5">
        <v>133000</v>
      </c>
      <c r="G50" s="1" t="s">
        <v>166</v>
      </c>
      <c r="H50" s="1" t="s">
        <v>140</v>
      </c>
      <c r="I50" s="6" t="str">
        <f>HYPERLINK("https://my.zakupki.prom.ua/cabinet/purchases/state_purchase/view/13324012")</f>
        <v>https://my.zakupki.prom.ua/cabinet/purchases/state_purchase/view/13324012</v>
      </c>
      <c r="J50" s="1" t="s">
        <v>26</v>
      </c>
      <c r="K50" s="1" t="s">
        <v>240</v>
      </c>
      <c r="L50" s="5">
        <v>121667</v>
      </c>
    </row>
    <row r="51" spans="1:12" ht="22.5" customHeight="1">
      <c r="A51" s="1" t="s">
        <v>241</v>
      </c>
      <c r="B51" s="3" t="s">
        <v>242</v>
      </c>
      <c r="C51" s="1" t="s">
        <v>165</v>
      </c>
      <c r="D51" s="1" t="s">
        <v>12</v>
      </c>
      <c r="E51" s="4">
        <v>43780</v>
      </c>
      <c r="F51" s="5">
        <v>26000</v>
      </c>
      <c r="G51" s="1" t="s">
        <v>166</v>
      </c>
      <c r="H51" s="1" t="s">
        <v>140</v>
      </c>
      <c r="I51" s="6" t="str">
        <f>HYPERLINK("https://my.zakupki.prom.ua/cabinet/purchases/state_purchase/view/13324382")</f>
        <v>https://my.zakupki.prom.ua/cabinet/purchases/state_purchase/view/13324382</v>
      </c>
      <c r="J51" s="1" t="s">
        <v>26</v>
      </c>
      <c r="K51" s="1" t="s">
        <v>243</v>
      </c>
      <c r="L51" s="5">
        <v>22920</v>
      </c>
    </row>
    <row r="52" spans="1:12" ht="22.5" customHeight="1">
      <c r="A52" s="1" t="s">
        <v>244</v>
      </c>
      <c r="B52" s="3" t="s">
        <v>245</v>
      </c>
      <c r="C52" s="1" t="s">
        <v>172</v>
      </c>
      <c r="D52" s="1" t="s">
        <v>12</v>
      </c>
      <c r="E52" s="4">
        <v>43780</v>
      </c>
      <c r="F52" s="5">
        <v>36400</v>
      </c>
      <c r="G52" s="1" t="s">
        <v>173</v>
      </c>
      <c r="H52" s="1" t="s">
        <v>174</v>
      </c>
      <c r="I52" s="6" t="str">
        <f>HYPERLINK("https://my.zakupki.prom.ua/cabinet/purchases/state_purchase/view/13305145")</f>
        <v>https://my.zakupki.prom.ua/cabinet/purchases/state_purchase/view/13305145</v>
      </c>
      <c r="J52" s="1" t="s">
        <v>26</v>
      </c>
      <c r="K52" s="1" t="s">
        <v>246</v>
      </c>
      <c r="L52" s="5">
        <v>19000</v>
      </c>
    </row>
    <row r="53" spans="1:12" ht="22.5" customHeight="1">
      <c r="A53" s="1" t="s">
        <v>256</v>
      </c>
      <c r="B53" s="3" t="s">
        <v>101</v>
      </c>
      <c r="C53" s="1" t="s">
        <v>102</v>
      </c>
      <c r="D53" s="1" t="s">
        <v>12</v>
      </c>
      <c r="E53" s="4">
        <v>43783</v>
      </c>
      <c r="F53" s="5">
        <v>36000</v>
      </c>
      <c r="G53" s="1" t="s">
        <v>257</v>
      </c>
      <c r="H53" s="1" t="s">
        <v>258</v>
      </c>
      <c r="I53" s="6" t="str">
        <f>HYPERLINK("https://my.zakupki.prom.ua/cabinet/purchases/state_purchase/view/13202067")</f>
        <v>https://my.zakupki.prom.ua/cabinet/purchases/state_purchase/view/13202067</v>
      </c>
      <c r="J53" s="1" t="s">
        <v>26</v>
      </c>
      <c r="K53" s="1" t="s">
        <v>259</v>
      </c>
      <c r="L53" s="5">
        <v>27600</v>
      </c>
    </row>
    <row r="54" spans="1:12" ht="22.5" customHeight="1">
      <c r="A54" s="1" t="s">
        <v>247</v>
      </c>
      <c r="B54" s="3" t="s">
        <v>248</v>
      </c>
      <c r="C54" s="1" t="s">
        <v>35</v>
      </c>
      <c r="D54" s="1" t="s">
        <v>16</v>
      </c>
      <c r="E54" s="4">
        <v>43784</v>
      </c>
      <c r="F54" s="5">
        <v>3800</v>
      </c>
      <c r="G54" s="1" t="s">
        <v>145</v>
      </c>
      <c r="H54" s="1" t="s">
        <v>80</v>
      </c>
      <c r="I54" s="6" t="str">
        <f>HYPERLINK("https://my.zakupki.prom.ua/cabinet/purchases/state_purchase/view/13144698")</f>
        <v>https://my.zakupki.prom.ua/cabinet/purchases/state_purchase/view/13144698</v>
      </c>
      <c r="J54" s="1" t="s">
        <v>26</v>
      </c>
      <c r="K54" s="1" t="s">
        <v>249</v>
      </c>
      <c r="L54" s="5">
        <v>3702.72</v>
      </c>
    </row>
    <row r="55" spans="1:12" ht="22.5" customHeight="1">
      <c r="A55" s="1" t="s">
        <v>268</v>
      </c>
      <c r="B55" s="3" t="s">
        <v>269</v>
      </c>
      <c r="C55" s="1" t="s">
        <v>18</v>
      </c>
      <c r="D55" s="1" t="s">
        <v>16</v>
      </c>
      <c r="E55" s="4">
        <v>43787</v>
      </c>
      <c r="F55" s="5">
        <v>30895</v>
      </c>
      <c r="G55" s="1" t="s">
        <v>270</v>
      </c>
      <c r="H55" s="1" t="s">
        <v>271</v>
      </c>
      <c r="I55" s="6" t="str">
        <f>HYPERLINK("https://my.zakupki.prom.ua/cabinet/purchases/state_purchase/view/13054349")</f>
        <v>https://my.zakupki.prom.ua/cabinet/purchases/state_purchase/view/13054349</v>
      </c>
      <c r="J55" s="1" t="s">
        <v>26</v>
      </c>
      <c r="K55" s="1" t="s">
        <v>47</v>
      </c>
      <c r="L55" s="5">
        <v>30495</v>
      </c>
    </row>
    <row r="56" spans="1:12" ht="22.5" customHeight="1">
      <c r="A56" s="1" t="s">
        <v>109</v>
      </c>
      <c r="B56" s="3" t="s">
        <v>110</v>
      </c>
      <c r="C56" s="1" t="s">
        <v>15</v>
      </c>
      <c r="D56" s="1" t="s">
        <v>19</v>
      </c>
      <c r="E56" s="4">
        <v>43795</v>
      </c>
      <c r="F56" s="5">
        <v>35380</v>
      </c>
      <c r="G56" s="1" t="s">
        <v>111</v>
      </c>
      <c r="H56" s="1" t="s">
        <v>112</v>
      </c>
      <c r="I56" s="6" t="str">
        <f>HYPERLINK("https://my.zakupki.prom.ua/cabinet/purchases/state_purchase/view/13555003")</f>
        <v>https://my.zakupki.prom.ua/cabinet/purchases/state_purchase/view/13555003</v>
      </c>
      <c r="J56" s="1" t="s">
        <v>26</v>
      </c>
      <c r="K56" s="1" t="s">
        <v>113</v>
      </c>
      <c r="L56" s="5">
        <v>32956</v>
      </c>
    </row>
    <row r="57" spans="1:12" ht="22.5" customHeight="1">
      <c r="A57" s="1" t="s">
        <v>218</v>
      </c>
      <c r="B57" s="3" t="s">
        <v>219</v>
      </c>
      <c r="C57" s="1" t="s">
        <v>220</v>
      </c>
      <c r="D57" s="1" t="s">
        <v>12</v>
      </c>
      <c r="E57" s="4">
        <v>43797</v>
      </c>
      <c r="F57" s="5">
        <v>53000</v>
      </c>
      <c r="G57" s="1" t="s">
        <v>221</v>
      </c>
      <c r="H57" s="1" t="s">
        <v>222</v>
      </c>
      <c r="I57" s="6" t="str">
        <f>HYPERLINK("https://my.zakupki.prom.ua/cabinet/purchases/state_purchase/view/13450913")</f>
        <v>https://my.zakupki.prom.ua/cabinet/purchases/state_purchase/view/13450913</v>
      </c>
      <c r="J57" s="1" t="s">
        <v>26</v>
      </c>
      <c r="K57" s="1" t="s">
        <v>223</v>
      </c>
      <c r="L57" s="5">
        <v>49600</v>
      </c>
    </row>
    <row r="58" spans="1:12" ht="22.5" customHeight="1">
      <c r="A58" s="1" t="s">
        <v>224</v>
      </c>
      <c r="B58" s="3" t="s">
        <v>225</v>
      </c>
      <c r="C58" s="1" t="s">
        <v>105</v>
      </c>
      <c r="D58" s="1" t="s">
        <v>12</v>
      </c>
      <c r="E58" s="4">
        <v>43797</v>
      </c>
      <c r="F58" s="5">
        <v>25000</v>
      </c>
      <c r="G58" s="1" t="s">
        <v>226</v>
      </c>
      <c r="H58" s="1" t="s">
        <v>227</v>
      </c>
      <c r="I58" s="6" t="str">
        <f>HYPERLINK("https://my.zakupki.prom.ua/cabinet/purchases/state_purchase/view/13454529")</f>
        <v>https://my.zakupki.prom.ua/cabinet/purchases/state_purchase/view/13454529</v>
      </c>
      <c r="J58" s="1" t="s">
        <v>26</v>
      </c>
      <c r="K58" s="1" t="s">
        <v>228</v>
      </c>
      <c r="L58" s="5">
        <v>24601</v>
      </c>
    </row>
    <row r="59" spans="1:12" ht="22.5" customHeight="1">
      <c r="A59" s="1" t="s">
        <v>229</v>
      </c>
      <c r="B59" s="3" t="s">
        <v>230</v>
      </c>
      <c r="C59" s="1" t="s">
        <v>231</v>
      </c>
      <c r="D59" s="1" t="s">
        <v>12</v>
      </c>
      <c r="E59" s="4">
        <v>43797</v>
      </c>
      <c r="F59" s="5">
        <v>15000</v>
      </c>
      <c r="G59" s="1" t="s">
        <v>232</v>
      </c>
      <c r="H59" s="1" t="s">
        <v>233</v>
      </c>
      <c r="I59" s="6" t="str">
        <f>HYPERLINK("https://my.zakupki.prom.ua/cabinet/purchases/state_purchase/view/13466387")</f>
        <v>https://my.zakupki.prom.ua/cabinet/purchases/state_purchase/view/13466387</v>
      </c>
      <c r="J59" s="1" t="s">
        <v>26</v>
      </c>
      <c r="K59" s="1" t="s">
        <v>22</v>
      </c>
      <c r="L59" s="5">
        <v>15000</v>
      </c>
    </row>
    <row r="60" spans="1:12" ht="22.5" customHeight="1">
      <c r="A60" s="1" t="s">
        <v>107</v>
      </c>
      <c r="B60" s="3" t="s">
        <v>108</v>
      </c>
      <c r="C60" s="1" t="s">
        <v>15</v>
      </c>
      <c r="D60" s="1" t="s">
        <v>19</v>
      </c>
      <c r="E60" s="4">
        <v>43798</v>
      </c>
      <c r="F60" s="5">
        <v>3060</v>
      </c>
      <c r="G60" s="1" t="s">
        <v>20</v>
      </c>
      <c r="H60" s="1" t="s">
        <v>21</v>
      </c>
      <c r="I60" s="6" t="str">
        <f>HYPERLINK("https://my.zakupki.prom.ua/cabinet/purchases/state_purchase/view/13552137")</f>
        <v>https://my.zakupki.prom.ua/cabinet/purchases/state_purchase/view/13552137</v>
      </c>
      <c r="J60" s="1" t="s">
        <v>26</v>
      </c>
      <c r="K60" s="1" t="s">
        <v>23</v>
      </c>
      <c r="L60" s="5">
        <v>3060</v>
      </c>
    </row>
    <row r="61" spans="1:12" ht="22.5" customHeight="1">
      <c r="A61" s="1" t="s">
        <v>212</v>
      </c>
      <c r="B61" s="3" t="s">
        <v>213</v>
      </c>
      <c r="C61" s="1" t="s">
        <v>170</v>
      </c>
      <c r="D61" s="1" t="s">
        <v>12</v>
      </c>
      <c r="E61" s="4">
        <v>43798</v>
      </c>
      <c r="F61" s="5">
        <v>25000</v>
      </c>
      <c r="G61" s="1" t="s">
        <v>214</v>
      </c>
      <c r="H61" s="1" t="s">
        <v>215</v>
      </c>
      <c r="I61" s="6" t="str">
        <f>HYPERLINK("https://my.zakupki.prom.ua/cabinet/purchases/state_purchase/view/13457959")</f>
        <v>https://my.zakupki.prom.ua/cabinet/purchases/state_purchase/view/13457959</v>
      </c>
      <c r="J61" s="1" t="s">
        <v>26</v>
      </c>
      <c r="K61" s="1" t="s">
        <v>216</v>
      </c>
      <c r="L61" s="5">
        <v>17698</v>
      </c>
    </row>
    <row r="62" spans="1:12" ht="22.5" customHeight="1">
      <c r="A62" s="1" t="s">
        <v>234</v>
      </c>
      <c r="B62" s="3" t="s">
        <v>235</v>
      </c>
      <c r="C62" s="1" t="s">
        <v>235</v>
      </c>
      <c r="D62" s="1" t="s">
        <v>12</v>
      </c>
      <c r="E62" s="4">
        <v>43805</v>
      </c>
      <c r="F62" s="5">
        <v>20000</v>
      </c>
      <c r="G62" s="1" t="s">
        <v>236</v>
      </c>
      <c r="H62" s="1" t="s">
        <v>237</v>
      </c>
      <c r="I62" s="6" t="str">
        <f>HYPERLINK("https://my.zakupki.prom.ua/cabinet/purchases/state_purchase/view/13406957")</f>
        <v>https://my.zakupki.prom.ua/cabinet/purchases/state_purchase/view/13406957</v>
      </c>
      <c r="J62" s="1" t="s">
        <v>26</v>
      </c>
      <c r="K62" s="1" t="s">
        <v>24</v>
      </c>
      <c r="L62" s="5">
        <v>14805.56</v>
      </c>
    </row>
    <row r="63" spans="1:12" ht="22.5" customHeight="1">
      <c r="A63" s="1" t="s">
        <v>191</v>
      </c>
      <c r="B63" s="3" t="s">
        <v>192</v>
      </c>
      <c r="C63" s="1" t="s">
        <v>193</v>
      </c>
      <c r="D63" s="1" t="s">
        <v>12</v>
      </c>
      <c r="E63" s="4">
        <v>43809</v>
      </c>
      <c r="F63" s="5">
        <v>10100</v>
      </c>
      <c r="G63" s="1" t="s">
        <v>194</v>
      </c>
      <c r="H63" s="1" t="s">
        <v>195</v>
      </c>
      <c r="I63" s="6" t="str">
        <f>HYPERLINK("https://my.zakupki.prom.ua/cabinet/purchases/state_purchase/view/13612011")</f>
        <v>https://my.zakupki.prom.ua/cabinet/purchases/state_purchase/view/13612011</v>
      </c>
      <c r="J63" s="1" t="s">
        <v>26</v>
      </c>
      <c r="K63" s="1" t="s">
        <v>196</v>
      </c>
      <c r="L63" s="5">
        <v>8499</v>
      </c>
    </row>
    <row r="64" spans="1:12" ht="22.5" customHeight="1">
      <c r="A64" s="1" t="s">
        <v>117</v>
      </c>
      <c r="B64" s="3" t="s">
        <v>118</v>
      </c>
      <c r="C64" s="1" t="s">
        <v>103</v>
      </c>
      <c r="D64" s="1" t="s">
        <v>46</v>
      </c>
      <c r="E64" s="4">
        <v>43810</v>
      </c>
      <c r="F64" s="5">
        <v>36550</v>
      </c>
      <c r="G64" s="1" t="s">
        <v>119</v>
      </c>
      <c r="H64" s="1" t="s">
        <v>120</v>
      </c>
      <c r="I64" s="6" t="str">
        <f>HYPERLINK("https://my.zakupki.prom.ua/cabinet/purchases/state_purchase/view/13968604")</f>
        <v>https://my.zakupki.prom.ua/cabinet/purchases/state_purchase/view/13968604</v>
      </c>
      <c r="J64" s="1" t="s">
        <v>26</v>
      </c>
      <c r="K64" s="1" t="s">
        <v>121</v>
      </c>
      <c r="L64" s="5">
        <v>36550</v>
      </c>
    </row>
    <row r="65" spans="1:12" ht="22.5" customHeight="1">
      <c r="A65" s="1" t="s">
        <v>201</v>
      </c>
      <c r="B65" s="3" t="s">
        <v>202</v>
      </c>
      <c r="C65" s="1" t="s">
        <v>203</v>
      </c>
      <c r="D65" s="1" t="s">
        <v>16</v>
      </c>
      <c r="E65" s="4">
        <v>43810</v>
      </c>
      <c r="F65" s="5">
        <v>307000</v>
      </c>
      <c r="G65" s="1" t="s">
        <v>143</v>
      </c>
      <c r="H65" s="1" t="s">
        <v>144</v>
      </c>
      <c r="I65" s="6" t="str">
        <f>HYPERLINK("https://my.zakupki.prom.ua/cabinet/purchases/state_purchase/view/13478384")</f>
        <v>https://my.zakupki.prom.ua/cabinet/purchases/state_purchase/view/13478384</v>
      </c>
      <c r="J65" s="1" t="s">
        <v>26</v>
      </c>
      <c r="K65" s="1" t="s">
        <v>204</v>
      </c>
      <c r="L65" s="5">
        <v>299613</v>
      </c>
    </row>
    <row r="66" spans="1:12" ht="22.5" customHeight="1">
      <c r="A66" s="1" t="s">
        <v>209</v>
      </c>
      <c r="B66" s="3" t="s">
        <v>210</v>
      </c>
      <c r="C66" s="1" t="s">
        <v>36</v>
      </c>
      <c r="D66" s="1" t="s">
        <v>16</v>
      </c>
      <c r="E66" s="4">
        <v>43810</v>
      </c>
      <c r="F66" s="5">
        <v>670000</v>
      </c>
      <c r="G66" s="1" t="s">
        <v>143</v>
      </c>
      <c r="H66" s="1" t="s">
        <v>144</v>
      </c>
      <c r="I66" s="6" t="str">
        <f>HYPERLINK("https://my.zakupki.prom.ua/cabinet/purchases/state_purchase/view/13437525")</f>
        <v>https://my.zakupki.prom.ua/cabinet/purchases/state_purchase/view/13437525</v>
      </c>
      <c r="J66" s="1" t="s">
        <v>26</v>
      </c>
      <c r="K66" s="1" t="s">
        <v>211</v>
      </c>
      <c r="L66" s="5">
        <v>625999</v>
      </c>
    </row>
    <row r="67" spans="1:12" ht="22.5" customHeight="1">
      <c r="A67" s="1" t="s">
        <v>122</v>
      </c>
      <c r="B67" s="3" t="s">
        <v>123</v>
      </c>
      <c r="C67" s="1" t="s">
        <v>45</v>
      </c>
      <c r="D67" s="1" t="s">
        <v>46</v>
      </c>
      <c r="E67" s="4">
        <v>43812</v>
      </c>
      <c r="F67" s="5">
        <v>8726</v>
      </c>
      <c r="G67" s="1" t="s">
        <v>124</v>
      </c>
      <c r="H67" s="1" t="s">
        <v>125</v>
      </c>
      <c r="I67" s="6" t="str">
        <f>HYPERLINK("https://my.zakupki.prom.ua/cabinet/purchases/state_purchase/view/14059952")</f>
        <v>https://my.zakupki.prom.ua/cabinet/purchases/state_purchase/view/14059952</v>
      </c>
      <c r="J67" s="1" t="s">
        <v>26</v>
      </c>
      <c r="K67" s="1" t="s">
        <v>126</v>
      </c>
      <c r="L67" s="5">
        <v>8726</v>
      </c>
    </row>
    <row r="68" spans="1:12" ht="22.5" customHeight="1">
      <c r="A68" s="1" t="s">
        <v>127</v>
      </c>
      <c r="B68" s="3" t="s">
        <v>128</v>
      </c>
      <c r="C68" s="1" t="s">
        <v>45</v>
      </c>
      <c r="D68" s="1" t="s">
        <v>46</v>
      </c>
      <c r="E68" s="4">
        <v>43812</v>
      </c>
      <c r="F68" s="5">
        <v>4230</v>
      </c>
      <c r="G68" s="1" t="s">
        <v>124</v>
      </c>
      <c r="H68" s="1" t="s">
        <v>125</v>
      </c>
      <c r="I68" s="6" t="str">
        <f>HYPERLINK("https://my.zakupki.prom.ua/cabinet/purchases/state_purchase/view/14060522")</f>
        <v>https://my.zakupki.prom.ua/cabinet/purchases/state_purchase/view/14060522</v>
      </c>
      <c r="J68" s="1" t="s">
        <v>26</v>
      </c>
      <c r="K68" s="1" t="s">
        <v>129</v>
      </c>
      <c r="L68" s="5">
        <v>4230</v>
      </c>
    </row>
    <row r="69" spans="1:12" ht="22.5" customHeight="1">
      <c r="A69" s="1" t="s">
        <v>197</v>
      </c>
      <c r="B69" s="3" t="s">
        <v>104</v>
      </c>
      <c r="C69" s="1" t="s">
        <v>105</v>
      </c>
      <c r="D69" s="1" t="s">
        <v>12</v>
      </c>
      <c r="E69" s="4">
        <v>43812</v>
      </c>
      <c r="F69" s="5">
        <v>19000</v>
      </c>
      <c r="G69" s="1" t="s">
        <v>198</v>
      </c>
      <c r="H69" s="1" t="s">
        <v>199</v>
      </c>
      <c r="I69" s="6" t="str">
        <f>HYPERLINK("https://my.zakupki.prom.ua/cabinet/purchases/state_purchase/view/13661944")</f>
        <v>https://my.zakupki.prom.ua/cabinet/purchases/state_purchase/view/13661944</v>
      </c>
      <c r="J69" s="1" t="s">
        <v>26</v>
      </c>
      <c r="K69" s="1" t="s">
        <v>200</v>
      </c>
      <c r="L69" s="5">
        <v>18190</v>
      </c>
    </row>
    <row r="70" spans="1:12" ht="22.5" customHeight="1">
      <c r="A70" s="1" t="s">
        <v>114</v>
      </c>
      <c r="B70" s="3" t="s">
        <v>115</v>
      </c>
      <c r="C70" s="1" t="s">
        <v>28</v>
      </c>
      <c r="D70" s="1" t="s">
        <v>31</v>
      </c>
      <c r="E70" s="4">
        <v>43816</v>
      </c>
      <c r="F70" s="5">
        <v>434700</v>
      </c>
      <c r="G70" s="1" t="s">
        <v>55</v>
      </c>
      <c r="H70" s="1" t="s">
        <v>30</v>
      </c>
      <c r="I70" s="6" t="str">
        <f>HYPERLINK("https://my.zakupki.prom.ua/cabinet/purchases/state_purchase/view/13828966")</f>
        <v>https://my.zakupki.prom.ua/cabinet/purchases/state_purchase/view/13828966</v>
      </c>
      <c r="J70" s="1" t="s">
        <v>26</v>
      </c>
      <c r="K70" s="1" t="s">
        <v>116</v>
      </c>
      <c r="L70" s="5">
        <v>434700</v>
      </c>
    </row>
    <row r="71" spans="1:12" ht="22.5" customHeight="1">
      <c r="A71" s="1" t="s">
        <v>181</v>
      </c>
      <c r="B71" s="3" t="s">
        <v>182</v>
      </c>
      <c r="C71" s="1" t="s">
        <v>15</v>
      </c>
      <c r="D71" s="1" t="s">
        <v>16</v>
      </c>
      <c r="E71" s="4">
        <v>43816</v>
      </c>
      <c r="F71" s="5">
        <v>29902</v>
      </c>
      <c r="G71" s="1" t="s">
        <v>183</v>
      </c>
      <c r="H71" s="1" t="s">
        <v>33</v>
      </c>
      <c r="I71" s="6" t="str">
        <f>HYPERLINK("https://my.zakupki.prom.ua/cabinet/purchases/state_purchase/view/13603725")</f>
        <v>https://my.zakupki.prom.ua/cabinet/purchases/state_purchase/view/13603725</v>
      </c>
      <c r="J71" s="1" t="s">
        <v>26</v>
      </c>
      <c r="K71" s="1" t="s">
        <v>184</v>
      </c>
      <c r="L71" s="5">
        <v>29737.54</v>
      </c>
    </row>
    <row r="72" spans="1:12" ht="22.5" customHeight="1">
      <c r="A72" s="1" t="s">
        <v>175</v>
      </c>
      <c r="B72" s="3" t="s">
        <v>176</v>
      </c>
      <c r="C72" s="1" t="s">
        <v>177</v>
      </c>
      <c r="D72" s="1" t="s">
        <v>16</v>
      </c>
      <c r="E72" s="4">
        <v>43817</v>
      </c>
      <c r="F72" s="5">
        <v>200000</v>
      </c>
      <c r="G72" s="1" t="s">
        <v>178</v>
      </c>
      <c r="H72" s="1" t="s">
        <v>179</v>
      </c>
      <c r="I72" s="6" t="str">
        <f>HYPERLINK("https://my.zakupki.prom.ua/cabinet/purchases/state_purchase/view/13599152")</f>
        <v>https://my.zakupki.prom.ua/cabinet/purchases/state_purchase/view/13599152</v>
      </c>
      <c r="J72" s="1" t="s">
        <v>26</v>
      </c>
      <c r="K72" s="1" t="s">
        <v>180</v>
      </c>
      <c r="L72" s="5">
        <v>184273.2</v>
      </c>
    </row>
    <row r="73" spans="1:12" ht="22.5" customHeight="1">
      <c r="A73" s="1" t="s">
        <v>185</v>
      </c>
      <c r="B73" s="3" t="s">
        <v>186</v>
      </c>
      <c r="C73" s="1" t="s">
        <v>187</v>
      </c>
      <c r="D73" s="1" t="s">
        <v>12</v>
      </c>
      <c r="E73" s="4">
        <v>43817</v>
      </c>
      <c r="F73" s="5">
        <v>5150</v>
      </c>
      <c r="G73" s="1" t="s">
        <v>188</v>
      </c>
      <c r="H73" s="1" t="s">
        <v>189</v>
      </c>
      <c r="I73" s="6" t="str">
        <f>HYPERLINK("https://my.zakupki.prom.ua/cabinet/purchases/state_purchase/view/13665899")</f>
        <v>https://my.zakupki.prom.ua/cabinet/purchases/state_purchase/view/13665899</v>
      </c>
      <c r="J73" s="1" t="s">
        <v>26</v>
      </c>
      <c r="K73" s="1" t="s">
        <v>190</v>
      </c>
      <c r="L73" s="5">
        <v>2380.32</v>
      </c>
    </row>
    <row r="74" spans="1:12" ht="22.5" customHeight="1">
      <c r="A74" s="1" t="s">
        <v>130</v>
      </c>
      <c r="B74" s="3" t="s">
        <v>106</v>
      </c>
      <c r="C74" s="1" t="s">
        <v>106</v>
      </c>
      <c r="D74" s="1" t="s">
        <v>46</v>
      </c>
      <c r="E74" s="4">
        <v>43819</v>
      </c>
      <c r="F74" s="5">
        <v>35960.02</v>
      </c>
      <c r="G74" s="1" t="s">
        <v>131</v>
      </c>
      <c r="H74" s="1" t="s">
        <v>132</v>
      </c>
      <c r="I74" s="6" t="str">
        <f>HYPERLINK("https://my.zakupki.prom.ua/cabinet/purchases/state_purchase/view/14188279")</f>
        <v>https://my.zakupki.prom.ua/cabinet/purchases/state_purchase/view/14188279</v>
      </c>
      <c r="J74" s="1" t="s">
        <v>26</v>
      </c>
      <c r="K74" s="1" t="s">
        <v>133</v>
      </c>
      <c r="L74" s="5">
        <v>35960.02</v>
      </c>
    </row>
    <row r="75" spans="1:12" ht="22.5" customHeight="1">
      <c r="A75" s="1" t="s">
        <v>163</v>
      </c>
      <c r="B75" s="3" t="s">
        <v>164</v>
      </c>
      <c r="C75" s="1" t="s">
        <v>165</v>
      </c>
      <c r="D75" s="1" t="s">
        <v>12</v>
      </c>
      <c r="E75" s="4">
        <v>43822</v>
      </c>
      <c r="F75" s="5">
        <v>3100</v>
      </c>
      <c r="G75" s="1" t="s">
        <v>166</v>
      </c>
      <c r="H75" s="1" t="s">
        <v>140</v>
      </c>
      <c r="I75" s="6" t="str">
        <f>HYPERLINK("https://my.zakupki.prom.ua/cabinet/purchases/state_purchase/view/13877657")</f>
        <v>https://my.zakupki.prom.ua/cabinet/purchases/state_purchase/view/13877657</v>
      </c>
      <c r="J75" s="1" t="s">
        <v>26</v>
      </c>
      <c r="K75" s="1" t="s">
        <v>167</v>
      </c>
      <c r="L75" s="5">
        <v>2540</v>
      </c>
    </row>
    <row r="76" spans="1:12" ht="22.5" customHeight="1">
      <c r="A76" s="1" t="s">
        <v>168</v>
      </c>
      <c r="B76" s="3" t="s">
        <v>169</v>
      </c>
      <c r="C76" s="1" t="s">
        <v>170</v>
      </c>
      <c r="D76" s="1" t="s">
        <v>12</v>
      </c>
      <c r="E76" s="4">
        <v>43822</v>
      </c>
      <c r="F76" s="5">
        <v>3100</v>
      </c>
      <c r="G76" s="1" t="s">
        <v>166</v>
      </c>
      <c r="H76" s="1" t="s">
        <v>140</v>
      </c>
      <c r="I76" s="6" t="str">
        <f>HYPERLINK("https://my.zakupki.prom.ua/cabinet/purchases/state_purchase/view/13878505")</f>
        <v>https://my.zakupki.prom.ua/cabinet/purchases/state_purchase/view/13878505</v>
      </c>
      <c r="J76" s="1" t="s">
        <v>26</v>
      </c>
      <c r="K76" s="1" t="s">
        <v>171</v>
      </c>
      <c r="L76" s="5">
        <v>2980</v>
      </c>
    </row>
    <row r="77" spans="1:12" ht="22.5" customHeight="1">
      <c r="A77" s="1" t="s">
        <v>205</v>
      </c>
      <c r="B77" s="3" t="s">
        <v>206</v>
      </c>
      <c r="C77" s="1" t="s">
        <v>155</v>
      </c>
      <c r="D77" s="1" t="s">
        <v>12</v>
      </c>
      <c r="E77" s="4">
        <v>43822</v>
      </c>
      <c r="F77" s="5">
        <v>8678</v>
      </c>
      <c r="G77" s="1" t="s">
        <v>207</v>
      </c>
      <c r="H77" s="1" t="s">
        <v>208</v>
      </c>
      <c r="I77" s="6" t="str">
        <f>HYPERLINK("https://my.zakupki.prom.ua/cabinet/purchases/state_purchase/view/13609929")</f>
        <v>https://my.zakupki.prom.ua/cabinet/purchases/state_purchase/view/13609929</v>
      </c>
      <c r="J77" s="1" t="s">
        <v>26</v>
      </c>
      <c r="K77" s="1" t="s">
        <v>34</v>
      </c>
      <c r="L77" s="5">
        <v>2880</v>
      </c>
    </row>
    <row r="78" spans="1:12" ht="22.5" customHeight="1">
      <c r="A78" s="1"/>
      <c r="B78" s="3"/>
      <c r="C78" s="1"/>
      <c r="D78" s="1"/>
      <c r="E78" s="4"/>
      <c r="F78" s="5"/>
      <c r="G78" s="1"/>
      <c r="H78" s="1"/>
      <c r="I78" s="6"/>
      <c r="J78" s="1"/>
      <c r="K78" s="1"/>
      <c r="L78" s="1"/>
    </row>
    <row r="79" spans="1:12" ht="22.5" customHeight="1">
      <c r="A79" s="1"/>
      <c r="B79" s="3"/>
      <c r="C79" s="1"/>
      <c r="D79" s="1"/>
      <c r="E79" s="4"/>
      <c r="F79" s="5"/>
      <c r="G79" s="1"/>
      <c r="H79" s="1"/>
      <c r="I79" s="6"/>
      <c r="J79" s="1"/>
      <c r="K79" s="1"/>
      <c r="L79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2020-06-11T16:30:46Z</dcterms:created>
  <dcterms:modified xsi:type="dcterms:W3CDTF">2020-06-11T16:51:17Z</dcterms:modified>
  <cp:category/>
  <cp:version/>
  <cp:contentType/>
  <cp:contentStatus/>
</cp:coreProperties>
</file>