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інфо_2'!$A$1:$AE$55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інфо_2'!$A$1:$AE$55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інфо_2'!$A$1:$AE$55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E35" i="1"/>
  <c r="F121" i="2" l="1"/>
  <c r="G121"/>
  <c r="D46" i="4"/>
  <c r="W32" i="8"/>
  <c r="Y32" s="1"/>
  <c r="X32"/>
  <c r="X31"/>
  <c r="R32"/>
  <c r="Q32"/>
  <c r="N32"/>
  <c r="M32"/>
  <c r="L33"/>
  <c r="K33"/>
  <c r="E12" i="7"/>
  <c r="E13"/>
  <c r="E14"/>
  <c r="E15"/>
  <c r="E16"/>
  <c r="C40" i="4"/>
  <c r="C65" i="2"/>
  <c r="C70"/>
  <c r="F19" i="6"/>
  <c r="J33" i="7"/>
  <c r="J28"/>
  <c r="J27"/>
  <c r="E12" i="4"/>
  <c r="E66"/>
  <c r="E65"/>
  <c r="J32" i="7"/>
  <c r="J31"/>
  <c r="J29"/>
  <c r="E122" i="2"/>
  <c r="Z32" i="8" l="1"/>
  <c r="G85" i="2"/>
  <c r="G71"/>
  <c r="F71"/>
  <c r="D70"/>
  <c r="W31" i="8"/>
  <c r="Y31" s="1"/>
  <c r="E116" i="2"/>
  <c r="N31" i="8"/>
  <c r="Q31"/>
  <c r="R31"/>
  <c r="Z31"/>
  <c r="M31"/>
  <c r="M8"/>
  <c r="M9"/>
  <c r="M10"/>
  <c r="M11"/>
  <c r="M7"/>
  <c r="D6" i="5"/>
  <c r="D60" i="4"/>
  <c r="D40"/>
  <c r="C91" i="2"/>
  <c r="D37" i="1"/>
  <c r="D43"/>
  <c r="D63"/>
  <c r="D62"/>
  <c r="D61"/>
  <c r="E18" i="6"/>
  <c r="E13"/>
  <c r="E14"/>
  <c r="E15"/>
  <c r="E7"/>
  <c r="E8"/>
  <c r="E9"/>
  <c r="E10"/>
  <c r="E11"/>
  <c r="E60" i="4"/>
  <c r="E40"/>
  <c r="E32" i="7" l="1"/>
  <c r="E33"/>
  <c r="E31"/>
  <c r="E28"/>
  <c r="E29"/>
  <c r="E27"/>
  <c r="E24"/>
  <c r="E25"/>
  <c r="E23"/>
  <c r="E20"/>
  <c r="E21"/>
  <c r="E19"/>
  <c r="E22" i="4" l="1"/>
  <c r="E61" i="2"/>
  <c r="F15"/>
  <c r="G15"/>
  <c r="F42" i="4"/>
  <c r="E70" i="2"/>
  <c r="G70" l="1"/>
  <c r="F70"/>
  <c r="C22" i="4"/>
  <c r="C17"/>
  <c r="C46" i="2"/>
  <c r="I56" i="7"/>
  <c r="E68" i="1"/>
  <c r="D68"/>
  <c r="G8" i="5"/>
  <c r="E17" i="4"/>
  <c r="C8" i="3"/>
  <c r="F56" i="7"/>
  <c r="L12"/>
  <c r="E8" i="3"/>
  <c r="E46" i="2"/>
  <c r="D46"/>
  <c r="F48"/>
  <c r="F8" i="5"/>
  <c r="X33" i="8"/>
  <c r="F41" i="4"/>
  <c r="F40" l="1"/>
  <c r="E37" i="3"/>
  <c r="D61" i="2"/>
  <c r="E7"/>
  <c r="D52" i="1" l="1"/>
  <c r="C52"/>
  <c r="D47"/>
  <c r="E47"/>
  <c r="E49"/>
  <c r="C49"/>
  <c r="C47"/>
  <c r="C46"/>
  <c r="D38"/>
  <c r="E38"/>
  <c r="D39"/>
  <c r="E39"/>
  <c r="D41"/>
  <c r="E41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G47" i="4"/>
  <c r="G46"/>
  <c r="F61"/>
  <c r="F60"/>
  <c r="F47"/>
  <c r="F46"/>
  <c r="D30"/>
  <c r="G23" i="3"/>
  <c r="G29"/>
  <c r="G33"/>
  <c r="G34"/>
  <c r="G35"/>
  <c r="G36"/>
  <c r="F23"/>
  <c r="F29"/>
  <c r="F33"/>
  <c r="F34"/>
  <c r="F35"/>
  <c r="F36"/>
  <c r="G7"/>
  <c r="F7"/>
  <c r="G99" i="2"/>
  <c r="G100"/>
  <c r="G122" s="1"/>
  <c r="G101"/>
  <c r="G102"/>
  <c r="G63"/>
  <c r="G38"/>
  <c r="G39"/>
  <c r="G42"/>
  <c r="G30"/>
  <c r="G31"/>
  <c r="G32"/>
  <c r="G33"/>
  <c r="G16"/>
  <c r="G17"/>
  <c r="G18"/>
  <c r="G20"/>
  <c r="G22"/>
  <c r="G25"/>
  <c r="G116" s="1"/>
  <c r="G8"/>
  <c r="G11"/>
  <c r="G12"/>
  <c r="G13"/>
  <c r="G14"/>
  <c r="F99"/>
  <c r="F100"/>
  <c r="F101"/>
  <c r="F102"/>
  <c r="E17" i="6" s="1"/>
  <c r="F63" i="2"/>
  <c r="F46"/>
  <c r="F47"/>
  <c r="F38"/>
  <c r="F39"/>
  <c r="F42"/>
  <c r="F25"/>
  <c r="F116" s="1"/>
  <c r="F30"/>
  <c r="F31"/>
  <c r="F32"/>
  <c r="F33"/>
  <c r="F20"/>
  <c r="F21"/>
  <c r="F22"/>
  <c r="F23"/>
  <c r="F8"/>
  <c r="F11"/>
  <c r="F12"/>
  <c r="F13"/>
  <c r="F14"/>
  <c r="F17"/>
  <c r="F18"/>
  <c r="E56"/>
  <c r="F61" l="1"/>
  <c r="G61"/>
  <c r="E34" i="1"/>
  <c r="C68"/>
  <c r="C61" i="2"/>
  <c r="F11" i="5" l="1"/>
  <c r="G11" s="1"/>
  <c r="E6"/>
  <c r="E59" i="1" s="1"/>
  <c r="D59"/>
  <c r="G59" l="1"/>
  <c r="F59"/>
  <c r="F6" i="5"/>
  <c r="G6"/>
  <c r="Z12" i="8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5"/>
  <c r="F115"/>
  <c r="G115"/>
  <c r="D115"/>
  <c r="D37" i="3" l="1"/>
  <c r="D49" i="1" l="1"/>
  <c r="F49" s="1"/>
  <c r="N33" i="7"/>
  <c r="L33"/>
  <c r="N32"/>
  <c r="L32"/>
  <c r="N27"/>
  <c r="L27"/>
  <c r="G37" i="3"/>
  <c r="F37"/>
  <c r="Q12" i="8"/>
  <c r="T12"/>
  <c r="W12"/>
  <c r="AC12"/>
  <c r="X24"/>
  <c r="Z24"/>
  <c r="AB24"/>
  <c r="AD24"/>
  <c r="Y33"/>
  <c r="Z33"/>
  <c r="G33"/>
  <c r="H33"/>
  <c r="I33"/>
  <c r="J33"/>
  <c r="M33"/>
  <c r="N33"/>
  <c r="O33"/>
  <c r="W33" s="1"/>
  <c r="P33"/>
  <c r="Q33"/>
  <c r="R33"/>
  <c r="S33"/>
  <c r="T33"/>
  <c r="U33"/>
  <c r="V33"/>
  <c r="E49"/>
  <c r="G49"/>
  <c r="I49"/>
  <c r="K49"/>
  <c r="O49"/>
  <c r="Q49"/>
  <c r="S49"/>
  <c r="G57" i="7"/>
  <c r="K66"/>
  <c r="C6" i="5"/>
  <c r="C59" i="1" s="1"/>
  <c r="D27" i="4"/>
  <c r="E27"/>
  <c r="C48"/>
  <c r="C54" i="1" s="1"/>
  <c r="D48" i="4"/>
  <c r="D54" i="1" s="1"/>
  <c r="E48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9"/>
  <c r="D30" i="1" s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G49" l="1"/>
  <c r="G86" i="2"/>
  <c r="D87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7" i="4"/>
  <c r="F22" i="3"/>
  <c r="L31" i="7"/>
  <c r="N31"/>
  <c r="G48" i="4"/>
  <c r="F48"/>
  <c r="G25" i="3"/>
  <c r="F25"/>
  <c r="G87" i="2"/>
  <c r="F7"/>
  <c r="F87" s="1"/>
  <c r="G7"/>
  <c r="M57" i="7"/>
  <c r="J57"/>
  <c r="E91" i="2"/>
  <c r="E9" i="4"/>
  <c r="F17" i="6"/>
  <c r="D19" i="2"/>
  <c r="M49" i="8"/>
  <c r="M12"/>
  <c r="V24"/>
  <c r="D84" i="2"/>
  <c r="E9"/>
  <c r="D91"/>
  <c r="C19"/>
  <c r="E84"/>
  <c r="C84"/>
  <c r="C104"/>
  <c r="C9" i="4"/>
  <c r="D31" i="1" l="1"/>
  <c r="F97" i="2"/>
  <c r="E19"/>
  <c r="E30" i="1"/>
  <c r="C76" i="2"/>
  <c r="C40" i="1" s="1"/>
  <c r="C31"/>
  <c r="F7" i="6" s="1"/>
  <c r="G9" i="4"/>
  <c r="F9"/>
  <c r="G91" i="2"/>
  <c r="F91"/>
  <c r="G84"/>
  <c r="F84"/>
  <c r="F9"/>
  <c r="G9"/>
  <c r="F18" i="6"/>
  <c r="E31" i="1" l="1"/>
  <c r="G31" s="1"/>
  <c r="G19" i="2"/>
  <c r="F19"/>
  <c r="G30" i="1"/>
  <c r="F30"/>
  <c r="C90" i="2"/>
  <c r="C95" s="1"/>
  <c r="C36" i="1" s="1"/>
  <c r="C7" i="4"/>
  <c r="C16" s="1"/>
  <c r="C26" s="1"/>
  <c r="C79" i="2"/>
  <c r="C42" i="1" s="1"/>
  <c r="F31" l="1"/>
  <c r="C17" i="3"/>
  <c r="C80" i="2"/>
  <c r="C81"/>
  <c r="C27" i="4"/>
  <c r="C28" s="1"/>
  <c r="C53" i="1" s="1"/>
  <c r="C88" i="2"/>
  <c r="C76" i="4" l="1"/>
  <c r="C19" i="3"/>
  <c r="C45" i="1" s="1"/>
  <c r="C80" i="4" l="1"/>
  <c r="C57" i="1" s="1"/>
  <c r="C55"/>
  <c r="C38" i="3"/>
  <c r="C50" i="1" s="1"/>
  <c r="C81" i="4" l="1"/>
  <c r="G78" l="1"/>
  <c r="E52" i="1"/>
  <c r="F78" i="4"/>
  <c r="G123" i="2"/>
  <c r="E24"/>
  <c r="E65" s="1"/>
  <c r="D24"/>
  <c r="D32" i="1" l="1"/>
  <c r="D65" i="2"/>
  <c r="E76"/>
  <c r="E79" s="1"/>
  <c r="E88"/>
  <c r="E103" s="1"/>
  <c r="E104" s="1"/>
  <c r="E32" i="1"/>
  <c r="G32" s="1"/>
  <c r="G52"/>
  <c r="F52"/>
  <c r="G24" i="2"/>
  <c r="F24"/>
  <c r="E123"/>
  <c r="E121"/>
  <c r="D88"/>
  <c r="G103" l="1"/>
  <c r="F103"/>
  <c r="F122"/>
  <c r="F123" s="1"/>
  <c r="F32" i="1"/>
  <c r="G88" i="2"/>
  <c r="G65"/>
  <c r="F65"/>
  <c r="D123"/>
  <c r="D104"/>
  <c r="D121"/>
  <c r="D122"/>
  <c r="F88"/>
  <c r="E90"/>
  <c r="E95" s="1"/>
  <c r="E36" i="1" s="1"/>
  <c r="D90" i="2"/>
  <c r="D76"/>
  <c r="D40" i="1" s="1"/>
  <c r="E7" i="4" l="1"/>
  <c r="E40" i="1"/>
  <c r="G40" s="1"/>
  <c r="G104" i="2"/>
  <c r="F104"/>
  <c r="G76"/>
  <c r="F76"/>
  <c r="D95"/>
  <c r="D36" i="1" s="1"/>
  <c r="F36" s="1"/>
  <c r="G90" i="2"/>
  <c r="F90"/>
  <c r="D79"/>
  <c r="D7" i="4"/>
  <c r="F13" i="6"/>
  <c r="F8"/>
  <c r="E37" i="1" s="1"/>
  <c r="E17" i="3"/>
  <c r="E16" i="4" l="1"/>
  <c r="E26" s="1"/>
  <c r="E28" s="1"/>
  <c r="E53" i="1" s="1"/>
  <c r="D42"/>
  <c r="E42"/>
  <c r="G36"/>
  <c r="F40"/>
  <c r="G79" i="2"/>
  <c r="F79"/>
  <c r="G95"/>
  <c r="F95"/>
  <c r="D16" i="4"/>
  <c r="G7"/>
  <c r="F7"/>
  <c r="C37" i="1"/>
  <c r="E81" i="2"/>
  <c r="E80"/>
  <c r="D81"/>
  <c r="D80"/>
  <c r="F81" l="1"/>
  <c r="D26" i="4"/>
  <c r="F16"/>
  <c r="G16"/>
  <c r="G80" i="2"/>
  <c r="F80"/>
  <c r="F46" i="1"/>
  <c r="D21" i="3"/>
  <c r="F66" i="4"/>
  <c r="D8" i="3"/>
  <c r="D17" s="1"/>
  <c r="D20"/>
  <c r="G65" i="4"/>
  <c r="E76"/>
  <c r="E55" i="1" s="1"/>
  <c r="F11" i="6"/>
  <c r="F65" i="4" l="1"/>
  <c r="G66"/>
  <c r="F20" i="3"/>
  <c r="F37" i="1"/>
  <c r="D28" i="4"/>
  <c r="D53" i="1" s="1"/>
  <c r="F26" i="4"/>
  <c r="G26"/>
  <c r="F8" i="3"/>
  <c r="E80" i="4"/>
  <c r="E57" i="1" s="1"/>
  <c r="E67" s="1"/>
  <c r="G42"/>
  <c r="F42"/>
  <c r="D76" i="4"/>
  <c r="D55" i="1" s="1"/>
  <c r="D19" i="3"/>
  <c r="D38" s="1"/>
  <c r="G55" i="1" l="1"/>
  <c r="F55"/>
  <c r="D50"/>
  <c r="D45"/>
  <c r="G53"/>
  <c r="F53"/>
  <c r="D80" i="4"/>
  <c r="F28"/>
  <c r="G28"/>
  <c r="G76"/>
  <c r="F76"/>
  <c r="E19" i="3"/>
  <c r="F21"/>
  <c r="E81" i="4"/>
  <c r="G17" i="3"/>
  <c r="F17"/>
  <c r="F14" i="6"/>
  <c r="F10"/>
  <c r="F15"/>
  <c r="F9"/>
  <c r="C63" i="1" l="1"/>
  <c r="E63"/>
  <c r="C62"/>
  <c r="E62"/>
  <c r="C61"/>
  <c r="E61"/>
  <c r="E45"/>
  <c r="F45" s="1"/>
  <c r="E38" i="3"/>
  <c r="E50" i="1" s="1"/>
  <c r="G50" s="1"/>
  <c r="F19" i="3"/>
  <c r="D81" i="4"/>
  <c r="F81" s="1"/>
  <c r="D57" i="1"/>
  <c r="G80" i="4"/>
  <c r="F80"/>
  <c r="G38" i="3" l="1"/>
  <c r="F50" i="1"/>
  <c r="F38" i="3"/>
  <c r="G81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<sst xmlns="http://schemas.openxmlformats.org/spreadsheetml/2006/main" count="653" uniqueCount="473">
  <si>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</si>
  <si>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</si>
  <si>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</si>
  <si>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</si>
  <si>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</si>
  <si>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</si>
  <si>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</si>
  <si>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</si>
  <si>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</si>
  <si>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</si>
  <si>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</si>
  <si>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</si>
  <si>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</si>
  <si>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</si>
  <si>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</si>
  <si>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</si>
  <si>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</si>
  <si>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</si>
  <si>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</si>
  <si>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</si>
  <si>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</si>
  <si>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</si>
  <si>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</si>
  <si>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</si>
  <si>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</si>
  <si>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</si>
  <si>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</si>
  <si>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</si>
  <si>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</si>
  <si>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</si>
  <si>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</si>
  <si>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</si>
  <si>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</si>
  <si>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</si>
  <si>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</si>
  <si>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</si>
  <si>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</si>
  <si>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</si>
  <si>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</si>
  <si>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</si>
  <si>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</si>
  <si>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</si>
  <si>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</si>
  <si>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</si>
  <si>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</si>
  <si>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</si>
  <si>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</si>
  <si>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</si>
  <si>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</si>
  <si>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</si>
  <si>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</si>
  <si>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</si>
  <si>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</si>
  <si>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</si>
  <si>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</si>
  <si>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</si>
  <si>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</si>
  <si>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</si>
  <si>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</si>
  <si>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</si>
  <si>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</si>
  <si>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</si>
  <si>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</si>
  <si>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</si>
  <si>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</si>
  <si>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</si>
  <si>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</si>
  <si>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</si>
  <si>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</si>
  <si>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</si>
  <si>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</si>
  <si>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</si>
  <si>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</si>
  <si>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</si>
  <si>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</si>
  <si>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</si>
  <si>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</si>
  <si>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</si>
  <si>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</si>
  <si>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</si>
  <si>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</si>
  <si>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</si>
  <si>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</si>
  <si>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</si>
  <si>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</si>
  <si>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</si>
  <si>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</si>
  <si>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</si>
  <si>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</si>
  <si>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</si>
  <si>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</si>
  <si>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</si>
  <si>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</si>
  <si>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</si>
  <si>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</si>
  <si>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</si>
  <si>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</si>
  <si>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</si>
  <si>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</si>
  <si>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</si>
  <si>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</si>
  <si>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</si>
  <si>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</si>
  <si>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</si>
  <si>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</si>
  <si>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</si>
  <si>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</si>
  <si>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</si>
  <si>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</si>
  <si>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</si>
  <si>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</si>
  <si>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</si>
  <si>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</si>
  <si>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</si>
  <si>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</si>
  <si>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</si>
  <si>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</si>
  <si>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</si>
  <si>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</si>
  <si>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</si>
  <si>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</si>
  <si>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</si>
  <si>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</si>
  <si>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</si>
  <si>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</si>
  <si>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</si>
  <si>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</si>
  <si>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</si>
  <si>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</si>
  <si>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</si>
  <si>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</si>
  <si>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</si>
  <si>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</si>
  <si>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</si>
  <si>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</si>
  <si>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</si>
  <si>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</si>
  <si>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</si>
  <si>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</si>
  <si>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</si>
  <si>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</si>
  <si>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</si>
  <si>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</si>
  <si>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</si>
  <si>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</si>
  <si>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</si>
  <si>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</si>
  <si>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</si>
  <si>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</si>
  <si>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</si>
  <si>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</si>
  <si>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</si>
  <si>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</si>
  <si>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</si>
  <si>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</si>
  <si>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</si>
  <si>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</si>
  <si>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</si>
  <si>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</si>
  <si>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</si>
  <si>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</si>
  <si>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</si>
  <si>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</si>
  <si>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</si>
  <si>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</si>
  <si>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</si>
  <si>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</si>
  <si>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</si>
  <si>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</si>
  <si>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</si>
  <si>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</si>
  <si>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</si>
  <si>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</si>
  <si>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</si>
  <si>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</si>
  <si>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</si>
  <si>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</si>
  <si>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</si>
  <si>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</si>
  <si>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</si>
  <si>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</si>
  <si>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</si>
  <si>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</si>
  <si>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</si>
  <si>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</si>
  <si>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</si>
  <si>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</si>
  <si>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</si>
  <si>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</si>
  <si>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</si>
  <si>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</si>
  <si>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</si>
  <si>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</si>
  <si>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</si>
  <si>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</si>
  <si>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</si>
  <si>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</si>
  <si>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</si>
  <si>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</si>
  <si>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</si>
  <si>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</si>
  <si>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</si>
  <si>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</si>
  <si>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</si>
  <si>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</si>
  <si>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</si>
  <si>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</si>
  <si>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</si>
  <si>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</si>
  <si>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</si>
  <si>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</si>
  <si>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</si>
  <si>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</si>
  <si>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</si>
  <si>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</si>
  <si>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</si>
  <si>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</si>
  <si>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</si>
  <si>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</si>
  <si>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</si>
  <si>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</si>
  <si>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</si>
  <si>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</si>
  <si>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</si>
  <si>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</si>
  <si>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</si>
  <si>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</si>
  <si>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</si>
  <si>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</si>
  <si>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</si>
  <si>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</si>
  <si>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</si>
  <si>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</si>
  <si>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</si>
  <si>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</si>
  <si>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</si>
  <si>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</si>
  <si>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</si>
  <si>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</si>
  <si>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</si>
  <si>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</si>
  <si>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</si>
  <si>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</si>
  <si>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</si>
  <si>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</si>
  <si>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</si>
  <si>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</si>
  <si>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</si>
  <si>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</si>
  <si>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</si>
  <si>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</si>
  <si>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</si>
  <si>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</si>
  <si>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</si>
  <si>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</si>
  <si>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</si>
  <si>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</si>
  <si>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</si>
  <si>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</si>
  <si>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</si>
  <si>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</si>
  <si>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</si>
  <si>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</si>
  <si>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</si>
  <si>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</si>
  <si>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</si>
  <si>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</si>
  <si>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</si>
  <si>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</si>
  <si>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</si>
  <si>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</si>
  <si>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</si>
  <si>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</si>
  <si>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</si>
  <si>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</si>
  <si>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</si>
  <si>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</si>
  <si>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</si>
  <si>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</si>
  <si>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</si>
  <si>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</si>
  <si>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</si>
  <si>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</si>
  <si>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</si>
  <si>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</si>
  <si>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</si>
  <si>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</si>
  <si>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</si>
  <si>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</si>
  <si>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</si>
  <si>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</si>
  <si>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</si>
  <si>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</si>
  <si>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</si>
  <si>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</si>
  <si>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</si>
  <si>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</si>
  <si>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</si>
  <si>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</si>
  <si>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</si>
  <si>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</si>
  <si>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</si>
  <si>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</si>
  <si>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</si>
  <si>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</si>
  <si>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</si>
  <si>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</si>
  <si>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</si>
  <si>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</si>
  <si>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</si>
  <si>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</si>
  <si>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</si>
  <si>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</si>
  <si>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</si>
  <si>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</si>
  <si>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</si>
  <si>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</si>
  <si>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</si>
  <si>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</si>
  <si>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</si>
  <si>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</si>
  <si>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</si>
  <si>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</si>
  <si>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</si>
  <si>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</si>
  <si>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</si>
  <si>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</si>
  <si>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</si>
  <si>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</si>
  <si>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</si>
  <si>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</si>
  <si>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</si>
  <si>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</si>
  <si>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</si>
  <si>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</si>
  <si>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</si>
  <si>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</si>
  <si>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</si>
  <si>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</si>
  <si>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</si>
  <si>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</si>
  <si>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</si>
  <si>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</si>
  <si>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</si>
  <si>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</si>
  <si>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</si>
  <si>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</si>
  <si>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</si>
  <si>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</si>
  <si>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</si>
  <si>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</si>
  <si>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</si>
  <si>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</si>
  <si>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</si>
  <si>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</si>
  <si>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</si>
  <si>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</si>
  <si>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</si>
  <si>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</si>
  <si>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</si>
  <si>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</si>
  <si>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</si>
  <si>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</si>
  <si>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</si>
  <si>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</si>
  <si>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</si>
  <si>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</si>
  <si>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</si>
  <si>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</si>
  <si>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</si>
  <si>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</si>
  <si>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</si>
  <si>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</si>
  <si>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</si>
  <si>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</si>
  <si>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</si>
  <si>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</si>
  <si>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</si>
  <si>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</si>
  <si>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</si>
  <si>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</si>
  <si>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</si>
  <si>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</si>
  <si>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</si>
  <si>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</si>
  <si>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</si>
  <si>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</si>
  <si>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</si>
  <si>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</si>
  <si>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</si>
  <si>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</si>
  <si>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</si>
  <si>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</si>
  <si>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</si>
  <si>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</si>
  <si>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</si>
  <si>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</si>
  <si>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</si>
  <si>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</si>
  <si>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</si>
  <si>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</si>
  <si>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</si>
  <si>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</si>
  <si>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</si>
  <si>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</si>
  <si>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</si>
  <si>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</si>
  <si>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</si>
  <si>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</si>
  <si>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</si>
  <si>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</si>
  <si>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</si>
  <si>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</si>
  <si>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</si>
  <si>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</si>
  <si>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</si>
  <si>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</si>
  <si>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</si>
  <si>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</si>
  <si>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</si>
  <si>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</si>
  <si>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</si>
  <si>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</si>
  <si>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</si>
  <si>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</si>
  <si>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</si>
  <si>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</si>
  <si>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</si>
  <si>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</si>
  <si>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</si>
  <si>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</si>
  <si>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</si>
  <si>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</si>
  <si>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</si>
  <si>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</si>
  <si>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</si>
  <si>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</si>
  <si>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</si>
  <si>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</si>
  <si>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</si>
  <si>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</si>
  <si>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</si>
  <si>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</si>
  <si>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</si>
  <si>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</si>
  <si>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</si>
  <si>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</si>
  <si>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</si>
  <si>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</si>
  <si>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</si>
  <si>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</si>
  <si>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</si>
  <si>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</si>
  <si>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</si>
  <si>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</si>
  <si>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</si>
  <si>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0</t>
  </si>
  <si>
    <t>HYUNDAI  ELANTRA</t>
  </si>
  <si>
    <t>План минулого року</t>
  </si>
  <si>
    <t>3030/1</t>
  </si>
  <si>
    <t>Плановий період</t>
  </si>
  <si>
    <t>мотоножиці, мотокоса, ноутбуки, бони</t>
  </si>
  <si>
    <t>списання основних засобів</t>
  </si>
  <si>
    <t>-151+(10541,1-10564,2)</t>
  </si>
  <si>
    <t>Рік 2021</t>
  </si>
  <si>
    <t xml:space="preserve">    39,5 чоловік</t>
  </si>
  <si>
    <t>за 9 місяців 2021 року</t>
  </si>
  <si>
    <t>до фінансового плану за 9 місяців  2021 року</t>
  </si>
  <si>
    <t xml:space="preserve">Реконструкія та реставрація </t>
  </si>
  <si>
    <t>Придбання основних  засобів (бони)</t>
  </si>
  <si>
    <t>800</t>
  </si>
  <si>
    <t>796</t>
  </si>
  <si>
    <t>Придбання основних засобів (мотоножиці, мотокоса, ноутбуки, бони, будиночки)</t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</si>
</sst>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#,##0.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8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8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7" fontId="5" fillId="0" borderId="3" xfId="0" applyNumberFormat="1" applyFont="1" applyFill="1" applyBorder="1" applyAlignment="1" applyProtection="1">
      <alignment vertical="center" wrapText="1"/>
    </xf>
    <xf numFmtId="177" fontId="5" fillId="31" borderId="3" xfId="0" applyNumberFormat="1" applyFont="1" applyFill="1" applyBorder="1" applyAlignment="1" applyProtection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84" fillId="0" borderId="0" xfId="0" applyNumberFormat="1" applyFont="1" applyFill="1" applyAlignment="1">
      <alignment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77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31" borderId="18" xfId="0" applyNumberFormat="1" applyFont="1" applyFill="1" applyBorder="1" applyAlignment="1">
      <alignment horizontal="center" vertical="center" wrapText="1"/>
    </xf>
    <xf numFmtId="0" fontId="4" fillId="29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31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7" fontId="90" fillId="0" borderId="14" xfId="0" applyNumberFormat="1" applyFont="1" applyFill="1" applyBorder="1" applyAlignment="1" applyProtection="1">
      <alignment horizontal="center" vertical="center" wrapText="1"/>
    </xf>
    <xf numFmtId="177" fontId="90" fillId="0" borderId="16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4" fillId="32" borderId="22" xfId="0" applyNumberFormat="1" applyFont="1" applyFill="1" applyBorder="1" applyAlignment="1">
      <alignment horizontal="left" vertical="center" wrapText="1"/>
    </xf>
    <xf numFmtId="3" fontId="4" fillId="32" borderId="13" xfId="0" applyNumberFormat="1" applyFont="1" applyFill="1" applyBorder="1" applyAlignment="1">
      <alignment horizontal="left" vertical="center" wrapText="1"/>
    </xf>
    <xf numFmtId="3" fontId="4" fillId="32" borderId="23" xfId="0" applyNumberFormat="1" applyFont="1" applyFill="1" applyBorder="1" applyAlignment="1">
      <alignment horizontal="left" vertical="center" wrapText="1"/>
    </xf>
    <xf numFmtId="49" fontId="5" fillId="31" borderId="18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31" borderId="15" xfId="0" applyFont="1" applyFill="1" applyBorder="1" applyAlignment="1">
      <alignment horizontal="center" vertical="center" wrapText="1"/>
    </xf>
    <xf numFmtId="0" fontId="91" fillId="31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49" fontId="5" fillId="31" borderId="15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tabSelected="1" view="pageBreakPreview" topLeftCell="A55" zoomScale="75" zoomScaleNormal="75" zoomScaleSheetLayoutView="75" workbookViewId="0">
      <selection activeCell="G78" sqref="G78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4"/>
      <c r="B1" s="105"/>
      <c r="C1" s="231"/>
      <c r="D1" s="104"/>
      <c r="E1" s="104"/>
      <c r="F1" s="104"/>
      <c r="G1" s="231" t="s">
        <v>433</v>
      </c>
    </row>
    <row r="2" spans="1:8" ht="18.75" customHeight="1">
      <c r="A2" s="331"/>
      <c r="B2" s="331"/>
      <c r="C2" s="329" t="s">
        <v>451</v>
      </c>
      <c r="D2" s="329"/>
      <c r="E2" s="329"/>
      <c r="F2" s="329"/>
      <c r="G2" s="329"/>
      <c r="H2" s="329"/>
    </row>
    <row r="3" spans="1:8" ht="18.75" customHeight="1">
      <c r="A3" s="330"/>
      <c r="B3" s="330"/>
      <c r="C3" s="329"/>
      <c r="D3" s="329"/>
      <c r="E3" s="329"/>
      <c r="F3" s="329"/>
      <c r="G3" s="329"/>
      <c r="H3" s="329"/>
    </row>
    <row r="4" spans="1:8" ht="18.75" customHeight="1">
      <c r="A4" s="330"/>
      <c r="B4" s="330"/>
      <c r="C4" s="329"/>
      <c r="D4" s="329"/>
      <c r="E4" s="329"/>
      <c r="F4" s="329"/>
      <c r="G4" s="329"/>
      <c r="H4" s="329"/>
    </row>
    <row r="5" spans="1:8" ht="18.75" customHeight="1">
      <c r="A5" s="331"/>
      <c r="B5" s="331"/>
      <c r="C5" s="107"/>
      <c r="D5" s="334"/>
      <c r="E5" s="334"/>
      <c r="F5" s="204"/>
      <c r="G5" s="204"/>
    </row>
    <row r="6" spans="1:8" ht="19.5" customHeight="1">
      <c r="A6" s="108"/>
      <c r="B6" s="230"/>
      <c r="C6" s="109"/>
      <c r="D6" s="110"/>
      <c r="E6" s="187"/>
      <c r="F6" s="217" t="s">
        <v>464</v>
      </c>
      <c r="G6" s="112" t="s">
        <v>251</v>
      </c>
    </row>
    <row r="7" spans="1:8" ht="16.5" customHeight="1">
      <c r="A7" s="113" t="s">
        <v>14</v>
      </c>
      <c r="B7" s="311" t="s">
        <v>405</v>
      </c>
      <c r="C7" s="332"/>
      <c r="D7" s="332"/>
      <c r="E7" s="333"/>
      <c r="F7" s="167" t="s">
        <v>137</v>
      </c>
      <c r="G7" s="186" t="s">
        <v>400</v>
      </c>
    </row>
    <row r="8" spans="1:8" ht="17.25" customHeight="1">
      <c r="A8" s="113" t="s">
        <v>15</v>
      </c>
      <c r="B8" s="311" t="s">
        <v>449</v>
      </c>
      <c r="C8" s="332"/>
      <c r="D8" s="332"/>
      <c r="E8" s="333"/>
      <c r="F8" s="167" t="s">
        <v>136</v>
      </c>
      <c r="G8" s="168">
        <v>150</v>
      </c>
    </row>
    <row r="9" spans="1:8" ht="18.75" customHeight="1">
      <c r="A9" s="113" t="s">
        <v>19</v>
      </c>
      <c r="B9" s="311" t="s">
        <v>430</v>
      </c>
      <c r="C9" s="332"/>
      <c r="D9" s="332"/>
      <c r="E9" s="333"/>
      <c r="F9" s="167" t="s">
        <v>135</v>
      </c>
      <c r="G9" s="168">
        <v>1210136900</v>
      </c>
    </row>
    <row r="10" spans="1:8" ht="19.5" customHeight="1">
      <c r="A10" s="113" t="s">
        <v>351</v>
      </c>
      <c r="B10" s="313"/>
      <c r="C10" s="313"/>
      <c r="D10" s="313"/>
      <c r="E10" s="341"/>
      <c r="F10" s="167" t="s">
        <v>9</v>
      </c>
      <c r="G10" s="168"/>
    </row>
    <row r="11" spans="1:8" ht="18" customHeight="1">
      <c r="A11" s="113" t="s">
        <v>17</v>
      </c>
      <c r="B11" s="230"/>
      <c r="C11" s="109"/>
      <c r="D11" s="114"/>
      <c r="E11" s="115"/>
      <c r="F11" s="167" t="s">
        <v>8</v>
      </c>
      <c r="G11" s="168">
        <v>91700</v>
      </c>
    </row>
    <row r="12" spans="1:8" ht="21" customHeight="1">
      <c r="A12" s="113" t="s">
        <v>16</v>
      </c>
      <c r="B12" s="311" t="s">
        <v>402</v>
      </c>
      <c r="C12" s="332"/>
      <c r="D12" s="332"/>
      <c r="E12" s="333"/>
      <c r="F12" s="184" t="s">
        <v>10</v>
      </c>
      <c r="G12" s="168" t="s">
        <v>401</v>
      </c>
    </row>
    <row r="13" spans="1:8" ht="20.25" customHeight="1">
      <c r="A13" s="342" t="s">
        <v>352</v>
      </c>
      <c r="B13" s="313"/>
      <c r="C13" s="109"/>
      <c r="D13" s="313" t="s">
        <v>196</v>
      </c>
      <c r="E13" s="314"/>
      <c r="F13" s="315"/>
      <c r="G13" s="185"/>
    </row>
    <row r="14" spans="1:8" ht="18.75" customHeight="1">
      <c r="A14" s="113" t="s">
        <v>20</v>
      </c>
      <c r="B14" s="311" t="s">
        <v>450</v>
      </c>
      <c r="C14" s="312"/>
      <c r="D14" s="313" t="s">
        <v>197</v>
      </c>
      <c r="E14" s="314"/>
      <c r="F14" s="315"/>
      <c r="G14" s="185"/>
    </row>
    <row r="15" spans="1:8" ht="18" customHeight="1">
      <c r="A15" s="317" t="s">
        <v>403</v>
      </c>
      <c r="B15" s="311"/>
      <c r="C15" s="298" t="s">
        <v>465</v>
      </c>
      <c r="D15" s="114"/>
      <c r="E15" s="114"/>
      <c r="F15" s="114"/>
      <c r="G15" s="115"/>
    </row>
    <row r="16" spans="1:8" ht="18.75" customHeight="1">
      <c r="A16" s="113" t="s">
        <v>11</v>
      </c>
      <c r="B16" s="311" t="s">
        <v>431</v>
      </c>
      <c r="C16" s="311"/>
      <c r="D16" s="332"/>
      <c r="E16" s="110"/>
      <c r="F16" s="110"/>
      <c r="G16" s="111"/>
    </row>
    <row r="17" spans="1:7" ht="18" customHeight="1">
      <c r="A17" s="113" t="s">
        <v>12</v>
      </c>
      <c r="B17" s="311" t="s">
        <v>452</v>
      </c>
      <c r="C17" s="311"/>
      <c r="D17" s="332"/>
      <c r="E17" s="332"/>
      <c r="F17" s="114"/>
      <c r="G17" s="115"/>
    </row>
    <row r="18" spans="1:7" ht="21" customHeight="1">
      <c r="A18" s="113" t="s">
        <v>13</v>
      </c>
      <c r="B18" s="311" t="s">
        <v>404</v>
      </c>
      <c r="C18" s="312"/>
      <c r="D18" s="110"/>
      <c r="E18" s="110"/>
      <c r="F18" s="110"/>
      <c r="G18" s="111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18" t="s">
        <v>434</v>
      </c>
      <c r="B21" s="318"/>
      <c r="C21" s="318"/>
      <c r="D21" s="318"/>
      <c r="E21" s="318"/>
      <c r="F21" s="318"/>
      <c r="G21" s="318"/>
    </row>
    <row r="22" spans="1:7" ht="21" customHeight="1">
      <c r="A22" s="169"/>
      <c r="B22" s="338" t="s">
        <v>466</v>
      </c>
      <c r="C22" s="339"/>
      <c r="D22" s="340"/>
      <c r="E22" s="340"/>
      <c r="F22" s="169"/>
      <c r="G22" s="169"/>
    </row>
    <row r="23" spans="1:7">
      <c r="A23" s="318" t="s">
        <v>210</v>
      </c>
      <c r="B23" s="318"/>
      <c r="C23" s="318"/>
      <c r="D23" s="318"/>
      <c r="E23" s="318"/>
      <c r="F23" s="318"/>
      <c r="G23" s="318"/>
    </row>
    <row r="24" spans="1:7" ht="12" customHeight="1">
      <c r="A24" s="170"/>
      <c r="B24" s="171"/>
      <c r="C24" s="171"/>
      <c r="D24" s="171"/>
      <c r="E24" s="171"/>
      <c r="F24" s="171"/>
      <c r="G24" s="171"/>
    </row>
    <row r="25" spans="1:7" ht="41.25" customHeight="1">
      <c r="A25" s="320" t="s">
        <v>259</v>
      </c>
      <c r="B25" s="321" t="s">
        <v>18</v>
      </c>
      <c r="C25" s="322" t="s">
        <v>435</v>
      </c>
      <c r="D25" s="324" t="s">
        <v>436</v>
      </c>
      <c r="E25" s="325"/>
      <c r="F25" s="325"/>
      <c r="G25" s="326"/>
    </row>
    <row r="26" spans="1:7" ht="54.75" customHeight="1">
      <c r="A26" s="320"/>
      <c r="B26" s="321"/>
      <c r="C26" s="323"/>
      <c r="D26" s="232" t="s">
        <v>437</v>
      </c>
      <c r="E26" s="232" t="s">
        <v>448</v>
      </c>
      <c r="F26" s="232" t="s">
        <v>439</v>
      </c>
      <c r="G26" s="232" t="s">
        <v>440</v>
      </c>
    </row>
    <row r="27" spans="1:7" ht="20.100000000000001" customHeight="1">
      <c r="A27" s="92">
        <v>1</v>
      </c>
      <c r="B27" s="93">
        <v>2</v>
      </c>
      <c r="C27" s="93">
        <v>5</v>
      </c>
      <c r="D27" s="93">
        <v>7</v>
      </c>
      <c r="E27" s="93">
        <v>8</v>
      </c>
      <c r="F27" s="93">
        <v>9</v>
      </c>
      <c r="G27" s="93">
        <v>10</v>
      </c>
    </row>
    <row r="28" spans="1:7" ht="24.95" customHeight="1">
      <c r="A28" s="327" t="s">
        <v>103</v>
      </c>
      <c r="B28" s="327"/>
      <c r="C28" s="327"/>
      <c r="D28" s="327"/>
      <c r="E28" s="327"/>
      <c r="F28" s="327"/>
      <c r="G28" s="327"/>
    </row>
    <row r="29" spans="1:7" ht="37.5">
      <c r="A29" s="94" t="s">
        <v>211</v>
      </c>
      <c r="B29" s="92">
        <f>'I. Фін результат'!B7</f>
        <v>1000</v>
      </c>
      <c r="C29" s="172">
        <f>'I. Фін результат'!C7</f>
        <v>1378</v>
      </c>
      <c r="D29" s="161">
        <f>'I. Фін результат'!D7</f>
        <v>2050</v>
      </c>
      <c r="E29" s="161">
        <f>'I. Фін результат'!E7</f>
        <v>3349</v>
      </c>
      <c r="F29" s="172">
        <f>D29-E29</f>
        <v>-1299</v>
      </c>
      <c r="G29" s="172">
        <f>E29/D29%</f>
        <v>163.36585365853659</v>
      </c>
    </row>
    <row r="30" spans="1:7" ht="37.5">
      <c r="A30" s="94" t="s">
        <v>179</v>
      </c>
      <c r="B30" s="92">
        <f>'I. Фін результат'!B9</f>
        <v>1010</v>
      </c>
      <c r="C30" s="172">
        <f>'I. Фін результат'!C9</f>
        <v>4147</v>
      </c>
      <c r="D30" s="161">
        <f>'I. Фін результат'!D9</f>
        <v>4582</v>
      </c>
      <c r="E30" s="161">
        <f>'I. Фін результат'!E9</f>
        <v>5854</v>
      </c>
      <c r="F30" s="172">
        <f t="shared" ref="F30:F42" si="0">D30-E30</f>
        <v>-1272</v>
      </c>
      <c r="G30" s="172">
        <f t="shared" ref="G30:G42" si="1">E30/D30%</f>
        <v>127.76080314273243</v>
      </c>
    </row>
    <row r="31" spans="1:7" ht="20.100000000000001" customHeight="1">
      <c r="A31" s="96" t="s">
        <v>288</v>
      </c>
      <c r="B31" s="277">
        <f>'I. Фін результат'!B19</f>
        <v>1020</v>
      </c>
      <c r="C31" s="279">
        <f>'I. Фін результат'!C19</f>
        <v>-2769</v>
      </c>
      <c r="D31" s="280">
        <f>'I. Фін результат'!D19</f>
        <v>-2532</v>
      </c>
      <c r="E31" s="280">
        <f>'I. Фін результат'!E19</f>
        <v>-2505</v>
      </c>
      <c r="F31" s="281">
        <f t="shared" si="0"/>
        <v>-27</v>
      </c>
      <c r="G31" s="281">
        <f t="shared" si="1"/>
        <v>98.93364928909952</v>
      </c>
    </row>
    <row r="32" spans="1:7" ht="20.100000000000001" customHeight="1">
      <c r="A32" s="94" t="s">
        <v>145</v>
      </c>
      <c r="B32" s="92">
        <f>'I. Фін результат'!B24</f>
        <v>1040</v>
      </c>
      <c r="C32" s="172">
        <f>'I. Фін результат'!C24</f>
        <v>2183</v>
      </c>
      <c r="D32" s="161">
        <f>'I. Фін результат'!D24</f>
        <v>2222</v>
      </c>
      <c r="E32" s="161">
        <f>'I. Фін результат'!E24</f>
        <v>2251</v>
      </c>
      <c r="F32" s="172">
        <f t="shared" si="0"/>
        <v>-29</v>
      </c>
      <c r="G32" s="172">
        <f t="shared" si="1"/>
        <v>101.30513051305131</v>
      </c>
    </row>
    <row r="33" spans="1:7" ht="20.100000000000001" customHeight="1">
      <c r="A33" s="94" t="s">
        <v>142</v>
      </c>
      <c r="B33" s="92">
        <f>'I. Фін результат'!B49</f>
        <v>1070</v>
      </c>
      <c r="C33" s="172">
        <f>'I. Фін результат'!C49</f>
        <v>0</v>
      </c>
      <c r="D33" s="161">
        <f>'I. Фін результат'!D49</f>
        <v>0</v>
      </c>
      <c r="E33" s="161">
        <f>'I. Фін результат'!E49</f>
        <v>0</v>
      </c>
      <c r="F33" s="172">
        <f t="shared" si="0"/>
        <v>0</v>
      </c>
      <c r="G33" s="172">
        <v>0</v>
      </c>
    </row>
    <row r="34" spans="1:7" ht="20.100000000000001" customHeight="1">
      <c r="A34" s="94" t="s">
        <v>146</v>
      </c>
      <c r="B34" s="92">
        <f>'I. Фін результат'!B84</f>
        <v>1300</v>
      </c>
      <c r="C34" s="172">
        <f>'I. Фін результат'!C20-'I. Фін результат'!C56</f>
        <v>4747</v>
      </c>
      <c r="D34" s="161">
        <f>'I. Фін результат'!D20-'I. Фін результат'!D56</f>
        <v>4476</v>
      </c>
      <c r="E34" s="161">
        <f>'I. Фін результат'!E20-'I. Фін результат'!E56</f>
        <v>4757</v>
      </c>
      <c r="F34" s="172">
        <f t="shared" si="0"/>
        <v>-281</v>
      </c>
      <c r="G34" s="172">
        <f t="shared" si="1"/>
        <v>106.27792672028598</v>
      </c>
    </row>
    <row r="35" spans="1:7" ht="37.5">
      <c r="A35" s="97" t="s">
        <v>4</v>
      </c>
      <c r="B35" s="92">
        <f>'I. Фін результат'!B65</f>
        <v>1100</v>
      </c>
      <c r="C35" s="279">
        <f>'I. Фін результат'!C56</f>
        <v>42</v>
      </c>
      <c r="D35" s="280">
        <f>'I. Фін результат'!D56</f>
        <v>42</v>
      </c>
      <c r="E35" s="280">
        <f>'I. Фін результат'!E56</f>
        <v>42</v>
      </c>
      <c r="F35" s="281">
        <f t="shared" si="0"/>
        <v>0</v>
      </c>
      <c r="G35" s="281">
        <f t="shared" si="1"/>
        <v>100</v>
      </c>
    </row>
    <row r="36" spans="1:7" ht="20.100000000000001" customHeight="1">
      <c r="A36" s="97" t="s">
        <v>147</v>
      </c>
      <c r="B36" s="92">
        <f>'I. Фін результат'!B95</f>
        <v>1410</v>
      </c>
      <c r="C36" s="172">
        <f>'I. Фін результат'!C95</f>
        <v>49</v>
      </c>
      <c r="D36" s="161">
        <f>'I. Фін результат'!D95</f>
        <v>-24</v>
      </c>
      <c r="E36" s="161">
        <f>'I. Фін результат'!E95</f>
        <v>123</v>
      </c>
      <c r="F36" s="172">
        <f t="shared" si="0"/>
        <v>-147</v>
      </c>
      <c r="G36" s="172">
        <f t="shared" si="1"/>
        <v>-512.5</v>
      </c>
    </row>
    <row r="37" spans="1:7" ht="20.100000000000001" customHeight="1">
      <c r="A37" s="98" t="s">
        <v>233</v>
      </c>
      <c r="B37" s="92">
        <f>' V. Коефіцієнти'!B8</f>
        <v>5010</v>
      </c>
      <c r="C37" s="292">
        <f>' V. Коефіцієнти'!F8</f>
        <v>3.5558780841799709</v>
      </c>
      <c r="D37" s="293">
        <f>' V. Коефіцієнти'!E8</f>
        <v>141</v>
      </c>
      <c r="E37" s="293">
        <f>' V. Коефіцієнти'!F8</f>
        <v>3.5558780841799709</v>
      </c>
      <c r="F37" s="172">
        <f t="shared" si="0"/>
        <v>137.44412191582003</v>
      </c>
      <c r="G37" s="172">
        <v>0</v>
      </c>
    </row>
    <row r="38" spans="1:7" ht="37.5">
      <c r="A38" s="98" t="s">
        <v>148</v>
      </c>
      <c r="B38" s="92">
        <f>'I. Фін результат'!B85</f>
        <v>1310</v>
      </c>
      <c r="C38" s="172" t="e">
        <f>'I. Фін результат'!G85</f>
        <v>#DIV/0!</v>
      </c>
      <c r="D38" s="161">
        <f>'I. Фін результат'!H85</f>
        <v>0</v>
      </c>
      <c r="E38" s="161">
        <f>'I. Фін результат'!I85</f>
        <v>0</v>
      </c>
      <c r="F38" s="172">
        <f t="shared" si="0"/>
        <v>0</v>
      </c>
      <c r="G38" s="172">
        <v>0</v>
      </c>
    </row>
    <row r="39" spans="1:7" ht="20.100000000000001" customHeight="1">
      <c r="A39" s="94" t="s">
        <v>238</v>
      </c>
      <c r="B39" s="92">
        <f>'I. Фін результат'!B86</f>
        <v>1320</v>
      </c>
      <c r="C39" s="172">
        <f>'I. Фін результат'!C70-'I. Фін результат'!C74</f>
        <v>255</v>
      </c>
      <c r="D39" s="161">
        <f>'I. Фін результат'!D70-'I. Фін результат'!D74</f>
        <v>310</v>
      </c>
      <c r="E39" s="161">
        <f>'I. Фін результат'!E71-'I. Фін результат'!E74</f>
        <v>132</v>
      </c>
      <c r="F39" s="172">
        <f t="shared" si="0"/>
        <v>178</v>
      </c>
      <c r="G39" s="172">
        <v>0</v>
      </c>
    </row>
    <row r="40" spans="1:7" ht="37.5">
      <c r="A40" s="97" t="s">
        <v>101</v>
      </c>
      <c r="B40" s="277">
        <f>'I. Фін результат'!B76</f>
        <v>1170</v>
      </c>
      <c r="C40" s="279">
        <f>'I. Фін результат'!C76</f>
        <v>50</v>
      </c>
      <c r="D40" s="280">
        <f>'I. Фін результат'!D76</f>
        <v>32</v>
      </c>
      <c r="E40" s="280">
        <f>'I. Фін результат'!E76</f>
        <v>133</v>
      </c>
      <c r="F40" s="281">
        <f t="shared" si="0"/>
        <v>-101</v>
      </c>
      <c r="G40" s="281">
        <f t="shared" si="1"/>
        <v>415.625</v>
      </c>
    </row>
    <row r="41" spans="1:7" ht="20.100000000000001" customHeight="1">
      <c r="A41" s="98" t="s">
        <v>143</v>
      </c>
      <c r="B41" s="92">
        <f>'I. Фін результат'!B77</f>
        <v>1180</v>
      </c>
      <c r="C41" s="172">
        <f>'I. Фін результат'!C77</f>
        <v>0</v>
      </c>
      <c r="D41" s="161">
        <f>'I. Фін результат'!D77</f>
        <v>0</v>
      </c>
      <c r="E41" s="161">
        <f>'I. Фін результат'!E77</f>
        <v>0</v>
      </c>
      <c r="F41" s="172">
        <f t="shared" si="0"/>
        <v>0</v>
      </c>
      <c r="G41" s="172">
        <v>0</v>
      </c>
    </row>
    <row r="42" spans="1:7" ht="20.100000000000001" customHeight="1">
      <c r="A42" s="97" t="s">
        <v>234</v>
      </c>
      <c r="B42" s="277">
        <f>'I. Фін результат'!B79</f>
        <v>1200</v>
      </c>
      <c r="C42" s="279">
        <f>'I. Фін результат'!C79</f>
        <v>50</v>
      </c>
      <c r="D42" s="280">
        <f>'I. Фін результат'!D79</f>
        <v>32</v>
      </c>
      <c r="E42" s="280">
        <f>'I. Фін результат'!E79</f>
        <v>133</v>
      </c>
      <c r="F42" s="281">
        <f t="shared" si="0"/>
        <v>-101</v>
      </c>
      <c r="G42" s="281">
        <f t="shared" si="1"/>
        <v>415.625</v>
      </c>
    </row>
    <row r="43" spans="1:7" ht="20.100000000000001" customHeight="1">
      <c r="A43" s="98" t="s">
        <v>235</v>
      </c>
      <c r="B43" s="92">
        <f>' V. Коефіцієнти'!B11</f>
        <v>5040</v>
      </c>
      <c r="C43" s="292">
        <v>0</v>
      </c>
      <c r="D43" s="293">
        <f>' V. Коефіцієнти'!E11</f>
        <v>1.2</v>
      </c>
      <c r="E43" s="293">
        <f>' V. Коефіцієнти'!H11</f>
        <v>0</v>
      </c>
      <c r="F43" s="235">
        <v>0</v>
      </c>
      <c r="G43" s="235">
        <v>0</v>
      </c>
    </row>
    <row r="44" spans="1:7" ht="24.95" customHeight="1">
      <c r="A44" s="316" t="s">
        <v>160</v>
      </c>
      <c r="B44" s="316"/>
      <c r="C44" s="316"/>
      <c r="D44" s="316"/>
      <c r="E44" s="316"/>
      <c r="F44" s="316"/>
      <c r="G44" s="316"/>
    </row>
    <row r="45" spans="1:7" ht="20.100000000000001" customHeight="1">
      <c r="A45" s="99" t="s">
        <v>340</v>
      </c>
      <c r="B45" s="92">
        <f>'ІІ. Розр. з бюджетом'!B19</f>
        <v>2100</v>
      </c>
      <c r="C45" s="172">
        <f>'ІІ. Розр. з бюджетом'!C19</f>
        <v>27</v>
      </c>
      <c r="D45" s="161">
        <f>'ІІ. Розр. з бюджетом'!D19</f>
        <v>21</v>
      </c>
      <c r="E45" s="161">
        <f>'ІІ. Розр. з бюджетом'!E19</f>
        <v>322</v>
      </c>
      <c r="F45" s="172">
        <f>D45-E45</f>
        <v>-301</v>
      </c>
      <c r="G45" s="172">
        <v>0</v>
      </c>
    </row>
    <row r="46" spans="1:7" ht="20.100000000000001" customHeight="1">
      <c r="A46" s="100" t="s">
        <v>159</v>
      </c>
      <c r="B46" s="92">
        <f>'ІІ. Розр. з бюджетом'!B22</f>
        <v>2110</v>
      </c>
      <c r="C46" s="172">
        <f>'ІІ. Розр. з бюджетом'!C22</f>
        <v>0</v>
      </c>
      <c r="D46" s="161">
        <f>'ІІ. Розр. з бюджетом'!D22</f>
        <v>0</v>
      </c>
      <c r="E46" s="161">
        <f>'ІІ. Розр. з бюджетом'!E22</f>
        <v>0</v>
      </c>
      <c r="F46" s="172">
        <f t="shared" ref="F46:F50" si="2">D46-E46</f>
        <v>0</v>
      </c>
      <c r="G46" s="172">
        <v>0</v>
      </c>
    </row>
    <row r="47" spans="1:7" ht="56.25">
      <c r="A47" s="100" t="s">
        <v>336</v>
      </c>
      <c r="B47" s="92" t="s">
        <v>236</v>
      </c>
      <c r="C47" s="172">
        <f>'ІІ. Розр. з бюджетом'!C23</f>
        <v>14</v>
      </c>
      <c r="D47" s="161">
        <f>'ІІ. Розр. з бюджетом'!D23</f>
        <v>26</v>
      </c>
      <c r="E47" s="161">
        <f>'ІІ. Розр. з бюджетом'!E23</f>
        <v>21</v>
      </c>
      <c r="F47" s="172">
        <f t="shared" si="2"/>
        <v>5</v>
      </c>
      <c r="G47" s="172">
        <f t="shared" ref="G47:G50" si="3">E47/D47%</f>
        <v>80.769230769230759</v>
      </c>
    </row>
    <row r="48" spans="1:7" ht="56.25">
      <c r="A48" s="99" t="s">
        <v>341</v>
      </c>
      <c r="B48" s="92">
        <f>'ІІ. Розр. з бюджетом'!B25</f>
        <v>2140</v>
      </c>
      <c r="C48" s="172">
        <f>'ІІ. Розр. з бюджетом'!C25</f>
        <v>720</v>
      </c>
      <c r="D48" s="161">
        <f>'ІІ. Розр. з бюджетом'!D25</f>
        <v>672</v>
      </c>
      <c r="E48" s="161">
        <f>'ІІ. Розр. з бюджетом'!E25</f>
        <v>672</v>
      </c>
      <c r="F48" s="172">
        <f t="shared" si="2"/>
        <v>0</v>
      </c>
      <c r="G48" s="172">
        <f t="shared" si="3"/>
        <v>100</v>
      </c>
    </row>
    <row r="49" spans="1:7" ht="39" customHeight="1">
      <c r="A49" s="99" t="s">
        <v>85</v>
      </c>
      <c r="B49" s="92">
        <f>'ІІ. Розр. з бюджетом'!B37</f>
        <v>2150</v>
      </c>
      <c r="C49" s="172">
        <f>'ІІ. Розр. з бюджетом'!C37</f>
        <v>758</v>
      </c>
      <c r="D49" s="161">
        <f>'ІІ. Розр. з бюджетом'!D37</f>
        <v>702</v>
      </c>
      <c r="E49" s="161">
        <f>'ІІ. Розр. з бюджетом'!E37</f>
        <v>702</v>
      </c>
      <c r="F49" s="172">
        <f t="shared" si="2"/>
        <v>0</v>
      </c>
      <c r="G49" s="172">
        <f t="shared" si="3"/>
        <v>100</v>
      </c>
    </row>
    <row r="50" spans="1:7" ht="20.100000000000001" customHeight="1">
      <c r="A50" s="101" t="s">
        <v>342</v>
      </c>
      <c r="B50" s="277">
        <f>'ІІ. Розр. з бюджетом'!B38</f>
        <v>2200</v>
      </c>
      <c r="C50" s="279">
        <f>'ІІ. Розр. з бюджетом'!C38</f>
        <v>1519</v>
      </c>
      <c r="D50" s="280">
        <f>'ІІ. Розр. з бюджетом'!D38</f>
        <v>1421</v>
      </c>
      <c r="E50" s="280">
        <f>'ІІ. Розр. з бюджетом'!E38</f>
        <v>1717</v>
      </c>
      <c r="F50" s="281">
        <f t="shared" si="2"/>
        <v>-296</v>
      </c>
      <c r="G50" s="281">
        <f t="shared" si="3"/>
        <v>120.83040112596763</v>
      </c>
    </row>
    <row r="51" spans="1:7" ht="24.95" customHeight="1">
      <c r="A51" s="316" t="s">
        <v>158</v>
      </c>
      <c r="B51" s="316"/>
      <c r="C51" s="316"/>
      <c r="D51" s="316"/>
      <c r="E51" s="316"/>
      <c r="F51" s="316"/>
      <c r="G51" s="316"/>
    </row>
    <row r="52" spans="1:7" ht="20.100000000000001" customHeight="1">
      <c r="A52" s="101" t="s">
        <v>149</v>
      </c>
      <c r="B52" s="92">
        <f>'ІІІ. Рух грош. коштів'!B78</f>
        <v>3600</v>
      </c>
      <c r="C52" s="172">
        <f>'ІІІ. Рух грош. коштів'!C78</f>
        <v>343</v>
      </c>
      <c r="D52" s="161">
        <f>'ІІІ. Рух грош. коштів'!D78</f>
        <v>647</v>
      </c>
      <c r="E52" s="161">
        <f>'ІІІ. Рух грош. коштів'!E78</f>
        <v>647</v>
      </c>
      <c r="F52" s="240">
        <f>D52-E52</f>
        <v>0</v>
      </c>
      <c r="G52" s="161">
        <f>E52/D52%</f>
        <v>100</v>
      </c>
    </row>
    <row r="53" spans="1:7" ht="37.5">
      <c r="A53" s="99" t="s">
        <v>150</v>
      </c>
      <c r="B53" s="92">
        <f>'ІІІ. Рух грош. коштів'!B28</f>
        <v>3090</v>
      </c>
      <c r="C53" s="172">
        <f>'ІІІ. Рух грош. коштів'!C28</f>
        <v>1098</v>
      </c>
      <c r="D53" s="161">
        <f>'ІІІ. Рух грош. коштів'!D28</f>
        <v>286</v>
      </c>
      <c r="E53" s="161">
        <f>'ІІІ. Рух грош. коштів'!E28</f>
        <v>2016</v>
      </c>
      <c r="F53" s="241">
        <f t="shared" ref="F53:F57" si="4">D53-E53</f>
        <v>-1730</v>
      </c>
      <c r="G53" s="198">
        <f t="shared" ref="G53:G57" si="5">E53/D53%</f>
        <v>704.89510489510496</v>
      </c>
    </row>
    <row r="54" spans="1:7" ht="37.5">
      <c r="A54" s="99" t="s">
        <v>239</v>
      </c>
      <c r="B54" s="92">
        <f>'ІІІ. Рух грош. коштів'!B48</f>
        <v>3320</v>
      </c>
      <c r="C54" s="172">
        <f>'ІІІ. Рух грош. коштів'!C48</f>
        <v>-151</v>
      </c>
      <c r="D54" s="161">
        <f>'ІІІ. Рух грош. коштів'!D48</f>
        <v>-1159</v>
      </c>
      <c r="E54" s="161">
        <f>'ІІІ. Рух грош. коштів'!E48</f>
        <v>-1551</v>
      </c>
      <c r="F54" s="241">
        <f t="shared" si="4"/>
        <v>392</v>
      </c>
      <c r="G54" s="198">
        <f t="shared" si="5"/>
        <v>133.82226056945643</v>
      </c>
    </row>
    <row r="55" spans="1:7" ht="37.5">
      <c r="A55" s="99" t="s">
        <v>151</v>
      </c>
      <c r="B55" s="92">
        <f>'ІІІ. Рух грош. коштів'!B76</f>
        <v>3580</v>
      </c>
      <c r="C55" s="172">
        <f>'ІІІ. Рух грош. коштів'!C76</f>
        <v>-27</v>
      </c>
      <c r="D55" s="161">
        <f>'ІІІ. Рух грош. коштів'!D76</f>
        <v>979</v>
      </c>
      <c r="E55" s="161">
        <f>'ІІІ. Рух грош. коштів'!E76</f>
        <v>602</v>
      </c>
      <c r="F55" s="241">
        <f t="shared" si="4"/>
        <v>377</v>
      </c>
      <c r="G55" s="198">
        <f t="shared" si="5"/>
        <v>61.491317671092958</v>
      </c>
    </row>
    <row r="56" spans="1:7" ht="37.5">
      <c r="A56" s="99" t="s">
        <v>174</v>
      </c>
      <c r="B56" s="92">
        <f>'ІІІ. Рух грош. коштів'!B79</f>
        <v>3610</v>
      </c>
      <c r="C56" s="172">
        <v>0</v>
      </c>
      <c r="D56" s="161">
        <v>0</v>
      </c>
      <c r="E56" s="161">
        <v>0</v>
      </c>
      <c r="F56" s="241">
        <f t="shared" si="4"/>
        <v>0</v>
      </c>
      <c r="G56" s="198">
        <v>0</v>
      </c>
    </row>
    <row r="57" spans="1:7" ht="20.100000000000001" customHeight="1">
      <c r="A57" s="101" t="s">
        <v>152</v>
      </c>
      <c r="B57" s="277">
        <f>'ІІІ. Рух грош. коштів'!B80</f>
        <v>3620</v>
      </c>
      <c r="C57" s="279">
        <f>'ІІІ. Рух грош. коштів'!C80</f>
        <v>1263</v>
      </c>
      <c r="D57" s="280">
        <f>'ІІІ. Рух грош. коштів'!D80</f>
        <v>753</v>
      </c>
      <c r="E57" s="280">
        <f>'ІІІ. Рух грош. коштів'!E80</f>
        <v>1714</v>
      </c>
      <c r="F57" s="282">
        <f t="shared" si="4"/>
        <v>-961</v>
      </c>
      <c r="G57" s="281">
        <f t="shared" si="5"/>
        <v>227.62284196547145</v>
      </c>
    </row>
    <row r="58" spans="1:7" ht="24.95" customHeight="1">
      <c r="A58" s="335" t="s">
        <v>218</v>
      </c>
      <c r="B58" s="336"/>
      <c r="C58" s="336"/>
      <c r="D58" s="336"/>
      <c r="E58" s="336"/>
      <c r="F58" s="336"/>
      <c r="G58" s="337"/>
    </row>
    <row r="59" spans="1:7" ht="20.100000000000001" customHeight="1">
      <c r="A59" s="99" t="s">
        <v>217</v>
      </c>
      <c r="B59" s="92">
        <f>'IV. Кап. інвестиції'!B6</f>
        <v>4000</v>
      </c>
      <c r="C59" s="172">
        <f>'IV. Кап. інвестиції'!C6</f>
        <v>151</v>
      </c>
      <c r="D59" s="161">
        <f>'IV. Кап. інвестиції'!D6</f>
        <v>993</v>
      </c>
      <c r="E59" s="161">
        <f>'IV. Кап. інвестиції'!E6</f>
        <v>1293</v>
      </c>
      <c r="F59" s="172">
        <f>D59-E59</f>
        <v>-300</v>
      </c>
      <c r="G59" s="172">
        <f>E59/D59%</f>
        <v>130.21148036253777</v>
      </c>
    </row>
    <row r="60" spans="1:7" ht="24.95" customHeight="1">
      <c r="A60" s="328" t="s">
        <v>221</v>
      </c>
      <c r="B60" s="328"/>
      <c r="C60" s="328"/>
      <c r="D60" s="328"/>
      <c r="E60" s="328"/>
      <c r="F60" s="328"/>
      <c r="G60" s="328"/>
    </row>
    <row r="61" spans="1:7" ht="20.100000000000001" customHeight="1">
      <c r="A61" s="99" t="s">
        <v>177</v>
      </c>
      <c r="B61" s="92">
        <f>' V. Коефіцієнти'!B9</f>
        <v>5020</v>
      </c>
      <c r="C61" s="292">
        <f>' V. Коефіцієнти'!F9</f>
        <v>1.1726353807547081E-3</v>
      </c>
      <c r="D61" s="292">
        <f>' V. Коефіцієнти'!E9</f>
        <v>0.19900497512437812</v>
      </c>
      <c r="E61" s="292">
        <f>' V. Коефіцієнти'!F9</f>
        <v>1.1726353807547081E-3</v>
      </c>
      <c r="F61" s="95" t="s">
        <v>230</v>
      </c>
      <c r="G61" s="95" t="s">
        <v>230</v>
      </c>
    </row>
    <row r="62" spans="1:7" ht="37.5">
      <c r="A62" s="99" t="s">
        <v>173</v>
      </c>
      <c r="B62" s="92">
        <f>' V. Коефіцієнти'!B10</f>
        <v>5030</v>
      </c>
      <c r="C62" s="292">
        <f>' V. Коефіцієнти'!F10</f>
        <v>3.1525851197982346E-2</v>
      </c>
      <c r="D62" s="292">
        <f>' V. Коефіцієнти'!E10</f>
        <v>0.19704433497536947</v>
      </c>
      <c r="E62" s="292">
        <f>' V. Коефіцієнти'!F10</f>
        <v>3.1525851197982346E-2</v>
      </c>
      <c r="F62" s="95" t="s">
        <v>230</v>
      </c>
      <c r="G62" s="95" t="s">
        <v>230</v>
      </c>
    </row>
    <row r="63" spans="1:7" ht="20.100000000000001" customHeight="1">
      <c r="A63" s="99" t="s">
        <v>237</v>
      </c>
      <c r="B63" s="92">
        <f>' V. Коефіцієнти'!B14</f>
        <v>5110</v>
      </c>
      <c r="C63" s="292">
        <f>' V. Коефіцієнти'!F14</f>
        <v>3.8632986627043092E-2</v>
      </c>
      <c r="D63" s="292">
        <f>' V. Коефіцієнти'!E14</f>
        <v>0.50372208436724564</v>
      </c>
      <c r="E63" s="292">
        <f>' V. Коефіцієнти'!F14</f>
        <v>3.8632986627043092E-2</v>
      </c>
      <c r="F63" s="95" t="s">
        <v>230</v>
      </c>
      <c r="G63" s="95" t="s">
        <v>230</v>
      </c>
    </row>
    <row r="64" spans="1:7" ht="24.95" customHeight="1">
      <c r="A64" s="316" t="s">
        <v>220</v>
      </c>
      <c r="B64" s="316"/>
      <c r="C64" s="316"/>
      <c r="D64" s="316"/>
      <c r="E64" s="316"/>
      <c r="F64" s="316"/>
      <c r="G64" s="316"/>
    </row>
    <row r="65" spans="1:7" ht="20.100000000000001" customHeight="1">
      <c r="A65" s="99" t="s">
        <v>153</v>
      </c>
      <c r="B65" s="92">
        <v>6000</v>
      </c>
      <c r="C65" s="278">
        <v>40502</v>
      </c>
      <c r="D65" s="278">
        <v>40502</v>
      </c>
      <c r="E65" s="278">
        <v>40921</v>
      </c>
      <c r="F65" s="102" t="s">
        <v>230</v>
      </c>
      <c r="G65" s="102" t="s">
        <v>230</v>
      </c>
    </row>
    <row r="66" spans="1:7" ht="20.100000000000001" customHeight="1">
      <c r="A66" s="99" t="s">
        <v>154</v>
      </c>
      <c r="B66" s="92">
        <v>6010</v>
      </c>
      <c r="C66" s="278">
        <v>2137</v>
      </c>
      <c r="D66" s="278">
        <v>2137</v>
      </c>
      <c r="E66" s="278">
        <v>3025</v>
      </c>
      <c r="F66" s="102" t="s">
        <v>230</v>
      </c>
      <c r="G66" s="102" t="s">
        <v>230</v>
      </c>
    </row>
    <row r="67" spans="1:7" ht="37.5">
      <c r="A67" s="99" t="s">
        <v>260</v>
      </c>
      <c r="B67" s="92">
        <v>6020</v>
      </c>
      <c r="C67" s="278">
        <v>647</v>
      </c>
      <c r="D67" s="300">
        <v>647</v>
      </c>
      <c r="E67" s="278">
        <f t="shared" ref="E67" si="6">E57</f>
        <v>1714</v>
      </c>
      <c r="F67" s="102" t="s">
        <v>230</v>
      </c>
      <c r="G67" s="102" t="s">
        <v>230</v>
      </c>
    </row>
    <row r="68" spans="1:7" s="5" customFormat="1" ht="20.100000000000001" customHeight="1">
      <c r="A68" s="101" t="s">
        <v>264</v>
      </c>
      <c r="B68" s="92">
        <v>6030</v>
      </c>
      <c r="C68" s="278">
        <f>C65+C66</f>
        <v>42639</v>
      </c>
      <c r="D68" s="278">
        <f>D65+D66</f>
        <v>42639</v>
      </c>
      <c r="E68" s="278">
        <f>E65+E66</f>
        <v>43946</v>
      </c>
      <c r="F68" s="102" t="s">
        <v>230</v>
      </c>
      <c r="G68" s="102" t="s">
        <v>230</v>
      </c>
    </row>
    <row r="69" spans="1:7" ht="20.100000000000001" customHeight="1">
      <c r="A69" s="99" t="s">
        <v>175</v>
      </c>
      <c r="B69" s="92">
        <v>6040</v>
      </c>
      <c r="C69" s="278"/>
      <c r="D69" s="278"/>
      <c r="E69" s="278"/>
      <c r="F69" s="102" t="s">
        <v>230</v>
      </c>
      <c r="G69" s="102" t="s">
        <v>230</v>
      </c>
    </row>
    <row r="70" spans="1:7" ht="18.75" customHeight="1">
      <c r="A70" s="99" t="s">
        <v>176</v>
      </c>
      <c r="B70" s="92">
        <v>6050</v>
      </c>
      <c r="C70" s="278">
        <v>41053</v>
      </c>
      <c r="D70" s="278">
        <v>41053</v>
      </c>
      <c r="E70" s="278">
        <v>42137</v>
      </c>
      <c r="F70" s="102" t="s">
        <v>230</v>
      </c>
      <c r="G70" s="102" t="s">
        <v>230</v>
      </c>
    </row>
    <row r="71" spans="1:7" s="5" customFormat="1">
      <c r="A71" s="101" t="s">
        <v>263</v>
      </c>
      <c r="B71" s="92">
        <v>6060</v>
      </c>
      <c r="C71" s="278">
        <f>SUM(C69:C70)</f>
        <v>41053</v>
      </c>
      <c r="D71" s="278">
        <v>41053</v>
      </c>
      <c r="E71" s="278">
        <f>E69+E70</f>
        <v>42137</v>
      </c>
      <c r="F71" s="102" t="s">
        <v>230</v>
      </c>
      <c r="G71" s="102" t="s">
        <v>230</v>
      </c>
    </row>
    <row r="72" spans="1:7" ht="16.5" customHeight="1">
      <c r="A72" s="99" t="s">
        <v>261</v>
      </c>
      <c r="B72" s="92">
        <v>6070</v>
      </c>
      <c r="C72" s="278">
        <v>0</v>
      </c>
      <c r="D72" s="278"/>
      <c r="E72" s="278">
        <v>0</v>
      </c>
      <c r="F72" s="102" t="s">
        <v>230</v>
      </c>
      <c r="G72" s="102" t="s">
        <v>230</v>
      </c>
    </row>
    <row r="73" spans="1:7" ht="20.100000000000001" customHeight="1">
      <c r="A73" s="99" t="s">
        <v>262</v>
      </c>
      <c r="B73" s="92">
        <v>6080</v>
      </c>
      <c r="C73" s="278">
        <v>0</v>
      </c>
      <c r="D73" s="278"/>
      <c r="E73" s="278">
        <v>0</v>
      </c>
      <c r="F73" s="102" t="s">
        <v>230</v>
      </c>
      <c r="G73" s="102" t="s">
        <v>230</v>
      </c>
    </row>
    <row r="74" spans="1:7" s="5" customFormat="1" ht="20.100000000000001" customHeight="1">
      <c r="A74" s="101" t="s">
        <v>155</v>
      </c>
      <c r="B74" s="92">
        <v>6090</v>
      </c>
      <c r="C74" s="278">
        <v>1586</v>
      </c>
      <c r="D74" s="278">
        <v>1586</v>
      </c>
      <c r="E74" s="278">
        <v>1809</v>
      </c>
      <c r="F74" s="102" t="s">
        <v>230</v>
      </c>
      <c r="G74" s="102" t="s">
        <v>230</v>
      </c>
    </row>
    <row r="75" spans="1:7" s="5" customFormat="1" ht="24.95" customHeight="1">
      <c r="A75" s="173"/>
      <c r="B75" s="174"/>
      <c r="C75" s="175"/>
      <c r="D75" s="176"/>
      <c r="E75" s="176"/>
      <c r="F75" s="176"/>
      <c r="G75" s="176"/>
    </row>
    <row r="76" spans="1:7" ht="24.95" customHeight="1">
      <c r="A76" s="177"/>
      <c r="B76" s="174"/>
      <c r="C76" s="178"/>
      <c r="D76" s="178"/>
      <c r="E76" s="178"/>
      <c r="F76" s="178"/>
      <c r="G76" s="178"/>
    </row>
    <row r="77" spans="1:7" ht="26.25" customHeight="1">
      <c r="A77" s="179" t="s">
        <v>375</v>
      </c>
      <c r="B77" s="180"/>
      <c r="C77" s="181"/>
      <c r="D77" s="319" t="s">
        <v>374</v>
      </c>
      <c r="E77" s="319"/>
      <c r="F77" s="319"/>
      <c r="G77" s="170"/>
    </row>
    <row r="78" spans="1:7" s="1" customFormat="1" ht="21" customHeight="1">
      <c r="A78" s="182" t="s">
        <v>353</v>
      </c>
      <c r="B78" s="170"/>
      <c r="C78" s="171"/>
      <c r="D78" s="310" t="s">
        <v>108</v>
      </c>
      <c r="E78" s="310"/>
      <c r="F78" s="310"/>
      <c r="G78" s="183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topLeftCell="A13" zoomScale="90" zoomScaleNormal="65" zoomScaleSheetLayoutView="90" workbookViewId="0">
      <selection activeCell="E11" sqref="E11:E18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2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43" t="s">
        <v>347</v>
      </c>
      <c r="B1" s="343"/>
      <c r="C1" s="343"/>
      <c r="D1" s="343"/>
      <c r="E1" s="343"/>
      <c r="F1" s="343"/>
      <c r="G1" s="343"/>
      <c r="H1" s="343"/>
    </row>
    <row r="2" spans="1:8">
      <c r="A2" s="41"/>
      <c r="B2" s="52"/>
      <c r="C2" s="242"/>
      <c r="D2" s="41"/>
      <c r="E2" s="41"/>
      <c r="F2" s="41"/>
      <c r="G2" s="41"/>
    </row>
    <row r="3" spans="1:8" ht="60" customHeight="1">
      <c r="A3" s="349" t="s">
        <v>259</v>
      </c>
      <c r="B3" s="348" t="s">
        <v>18</v>
      </c>
      <c r="C3" s="351" t="s">
        <v>435</v>
      </c>
      <c r="D3" s="348" t="s">
        <v>436</v>
      </c>
      <c r="E3" s="348"/>
      <c r="F3" s="348"/>
      <c r="G3" s="348"/>
      <c r="H3" s="218" t="s">
        <v>240</v>
      </c>
    </row>
    <row r="4" spans="1:8" ht="37.5" customHeight="1">
      <c r="A4" s="349"/>
      <c r="B4" s="348"/>
      <c r="C4" s="351"/>
      <c r="D4" s="226" t="s">
        <v>437</v>
      </c>
      <c r="E4" s="226" t="s">
        <v>438</v>
      </c>
      <c r="F4" s="226" t="s">
        <v>439</v>
      </c>
      <c r="G4" s="226" t="s">
        <v>440</v>
      </c>
      <c r="H4" s="218"/>
    </row>
    <row r="5" spans="1:8" ht="20.25" customHeight="1">
      <c r="A5" s="6">
        <v>1</v>
      </c>
      <c r="B5" s="7">
        <v>2</v>
      </c>
      <c r="C5" s="243">
        <v>5</v>
      </c>
      <c r="D5" s="7">
        <v>6</v>
      </c>
      <c r="E5" s="7">
        <v>7</v>
      </c>
      <c r="F5" s="7">
        <v>8</v>
      </c>
      <c r="G5" s="7">
        <v>9</v>
      </c>
      <c r="H5" s="218">
        <v>10</v>
      </c>
    </row>
    <row r="6" spans="1:8" s="5" customFormat="1" ht="20.100000000000001" customHeight="1">
      <c r="A6" s="345" t="s">
        <v>265</v>
      </c>
      <c r="B6" s="346"/>
      <c r="C6" s="346"/>
      <c r="D6" s="346"/>
      <c r="E6" s="346"/>
      <c r="F6" s="346"/>
      <c r="G6" s="346"/>
      <c r="H6" s="347"/>
    </row>
    <row r="7" spans="1:8" s="5" customFormat="1" ht="42" customHeight="1">
      <c r="A7" s="140" t="s">
        <v>113</v>
      </c>
      <c r="B7" s="11">
        <v>1000</v>
      </c>
      <c r="C7" s="239">
        <f>C8</f>
        <v>1378</v>
      </c>
      <c r="D7" s="234">
        <f t="shared" ref="D7" si="0">D8</f>
        <v>2050</v>
      </c>
      <c r="E7" s="234">
        <f>E8</f>
        <v>3349</v>
      </c>
      <c r="F7" s="234">
        <f>D7-E7</f>
        <v>-1299</v>
      </c>
      <c r="G7" s="234">
        <f>E7/D7%</f>
        <v>163.36585365853659</v>
      </c>
      <c r="H7" s="125"/>
    </row>
    <row r="8" spans="1:8" s="5" customFormat="1" ht="19.5" customHeight="1">
      <c r="A8" s="71" t="s">
        <v>379</v>
      </c>
      <c r="B8" s="6" t="s">
        <v>355</v>
      </c>
      <c r="C8" s="199">
        <v>1378</v>
      </c>
      <c r="D8" s="149">
        <v>2050</v>
      </c>
      <c r="E8" s="149">
        <v>3349</v>
      </c>
      <c r="F8" s="199">
        <f t="shared" ref="F8:F65" si="1">D8-E8</f>
        <v>-1299</v>
      </c>
      <c r="G8" s="199">
        <f t="shared" ref="G8:G65" si="2">E8/D8%</f>
        <v>163.36585365853659</v>
      </c>
      <c r="H8" s="125"/>
    </row>
    <row r="9" spans="1:8" ht="40.5" customHeight="1">
      <c r="A9" s="140" t="s">
        <v>131</v>
      </c>
      <c r="B9" s="11">
        <v>1010</v>
      </c>
      <c r="C9" s="233">
        <f t="shared" ref="C9:E9" si="3">SUM(C10:C17)</f>
        <v>4147</v>
      </c>
      <c r="D9" s="151">
        <f t="shared" si="3"/>
        <v>4582</v>
      </c>
      <c r="E9" s="151">
        <f t="shared" si="3"/>
        <v>5854</v>
      </c>
      <c r="F9" s="234">
        <f t="shared" si="1"/>
        <v>-1272</v>
      </c>
      <c r="G9" s="234">
        <f t="shared" si="2"/>
        <v>127.76080314273243</v>
      </c>
      <c r="H9" s="219"/>
    </row>
    <row r="10" spans="1:8" s="1" customFormat="1" ht="20.100000000000001" customHeight="1">
      <c r="A10" s="71" t="s">
        <v>289</v>
      </c>
      <c r="B10" s="7">
        <v>1011</v>
      </c>
      <c r="C10" s="199"/>
      <c r="D10" s="152"/>
      <c r="E10" s="152"/>
      <c r="F10" s="199"/>
      <c r="G10" s="199"/>
      <c r="H10" s="219"/>
    </row>
    <row r="11" spans="1:8" s="1" customFormat="1" ht="20.100000000000001" customHeight="1">
      <c r="A11" s="71" t="s">
        <v>67</v>
      </c>
      <c r="B11" s="7">
        <v>1012</v>
      </c>
      <c r="C11" s="199">
        <v>132</v>
      </c>
      <c r="D11" s="199">
        <v>132</v>
      </c>
      <c r="E11" s="199">
        <v>182</v>
      </c>
      <c r="F11" s="199">
        <f t="shared" si="1"/>
        <v>-50</v>
      </c>
      <c r="G11" s="199">
        <f t="shared" si="2"/>
        <v>137.87878787878788</v>
      </c>
      <c r="H11" s="219"/>
    </row>
    <row r="12" spans="1:8" s="1" customFormat="1" ht="20.100000000000001" customHeight="1">
      <c r="A12" s="71" t="s">
        <v>66</v>
      </c>
      <c r="B12" s="7">
        <v>1013</v>
      </c>
      <c r="C12" s="199">
        <v>395</v>
      </c>
      <c r="D12" s="149">
        <v>957</v>
      </c>
      <c r="E12" s="149">
        <v>868</v>
      </c>
      <c r="F12" s="199">
        <f t="shared" si="1"/>
        <v>89</v>
      </c>
      <c r="G12" s="199">
        <f t="shared" si="2"/>
        <v>90.700104493207945</v>
      </c>
      <c r="H12" s="219"/>
    </row>
    <row r="13" spans="1:8" s="1" customFormat="1" ht="20.100000000000001" customHeight="1">
      <c r="A13" s="71" t="s">
        <v>41</v>
      </c>
      <c r="B13" s="7">
        <v>1014</v>
      </c>
      <c r="C13" s="199">
        <v>2128</v>
      </c>
      <c r="D13" s="149">
        <v>1862</v>
      </c>
      <c r="E13" s="149">
        <v>1862</v>
      </c>
      <c r="F13" s="199">
        <f t="shared" si="1"/>
        <v>0</v>
      </c>
      <c r="G13" s="199">
        <f t="shared" si="2"/>
        <v>100</v>
      </c>
      <c r="H13" s="219"/>
    </row>
    <row r="14" spans="1:8" s="1" customFormat="1" ht="20.100000000000001" customHeight="1">
      <c r="A14" s="71" t="s">
        <v>42</v>
      </c>
      <c r="B14" s="7">
        <v>1015</v>
      </c>
      <c r="C14" s="199">
        <v>458</v>
      </c>
      <c r="D14" s="149">
        <v>398</v>
      </c>
      <c r="E14" s="149">
        <v>398</v>
      </c>
      <c r="F14" s="199">
        <f t="shared" si="1"/>
        <v>0</v>
      </c>
      <c r="G14" s="199">
        <f t="shared" si="2"/>
        <v>100</v>
      </c>
      <c r="H14" s="219"/>
    </row>
    <row r="15" spans="1:8" s="1" customFormat="1" ht="36.75" customHeight="1">
      <c r="A15" s="71" t="s">
        <v>252</v>
      </c>
      <c r="B15" s="7">
        <v>1016</v>
      </c>
      <c r="C15" s="199">
        <v>723</v>
      </c>
      <c r="D15" s="149">
        <v>866</v>
      </c>
      <c r="E15" s="149">
        <v>2177</v>
      </c>
      <c r="F15" s="199">
        <f t="shared" si="1"/>
        <v>-1311</v>
      </c>
      <c r="G15" s="199">
        <f t="shared" si="2"/>
        <v>251.38568129330253</v>
      </c>
      <c r="H15" s="219"/>
    </row>
    <row r="16" spans="1:8" s="1" customFormat="1" ht="37.5">
      <c r="A16" s="71" t="s">
        <v>65</v>
      </c>
      <c r="B16" s="7">
        <v>1017</v>
      </c>
      <c r="C16" s="199">
        <v>232</v>
      </c>
      <c r="D16" s="149">
        <v>232</v>
      </c>
      <c r="E16" s="149">
        <v>232</v>
      </c>
      <c r="F16" s="199">
        <f t="shared" si="1"/>
        <v>0</v>
      </c>
      <c r="G16" s="199">
        <f t="shared" si="2"/>
        <v>100</v>
      </c>
      <c r="H16" s="219"/>
    </row>
    <row r="17" spans="1:8" s="1" customFormat="1" ht="20.100000000000001" customHeight="1">
      <c r="A17" s="71" t="s">
        <v>129</v>
      </c>
      <c r="B17" s="7">
        <v>1018</v>
      </c>
      <c r="C17" s="199">
        <v>79</v>
      </c>
      <c r="D17" s="149">
        <v>135</v>
      </c>
      <c r="E17" s="149">
        <v>135</v>
      </c>
      <c r="F17" s="199">
        <f t="shared" si="1"/>
        <v>0</v>
      </c>
      <c r="G17" s="199">
        <f t="shared" si="2"/>
        <v>100</v>
      </c>
      <c r="H17" s="219"/>
    </row>
    <row r="18" spans="1:8" s="1" customFormat="1" ht="20.100000000000001" customHeight="1">
      <c r="A18" s="71" t="s">
        <v>380</v>
      </c>
      <c r="B18" s="7" t="s">
        <v>358</v>
      </c>
      <c r="C18" s="199">
        <v>79</v>
      </c>
      <c r="D18" s="149">
        <v>135</v>
      </c>
      <c r="E18" s="149">
        <v>135</v>
      </c>
      <c r="F18" s="199">
        <f t="shared" si="1"/>
        <v>0</v>
      </c>
      <c r="G18" s="199">
        <f t="shared" si="2"/>
        <v>100</v>
      </c>
      <c r="H18" s="219"/>
    </row>
    <row r="19" spans="1:8" s="5" customFormat="1" ht="20.100000000000001" customHeight="1">
      <c r="A19" s="140" t="s">
        <v>23</v>
      </c>
      <c r="B19" s="11">
        <v>1020</v>
      </c>
      <c r="C19" s="233">
        <f>C7-C9</f>
        <v>-2769</v>
      </c>
      <c r="D19" s="151">
        <f>D7-D9</f>
        <v>-2532</v>
      </c>
      <c r="E19" s="151">
        <f>E7-E9</f>
        <v>-2505</v>
      </c>
      <c r="F19" s="234">
        <f t="shared" si="1"/>
        <v>-27</v>
      </c>
      <c r="G19" s="234">
        <f t="shared" si="2"/>
        <v>98.93364928909952</v>
      </c>
      <c r="H19" s="125"/>
    </row>
    <row r="20" spans="1:8" ht="37.5">
      <c r="A20" s="71" t="s">
        <v>223</v>
      </c>
      <c r="B20" s="9">
        <v>1030</v>
      </c>
      <c r="C20" s="199">
        <v>4789</v>
      </c>
      <c r="D20" s="149">
        <v>4518</v>
      </c>
      <c r="E20" s="149">
        <v>4799</v>
      </c>
      <c r="F20" s="199">
        <f t="shared" si="1"/>
        <v>-281</v>
      </c>
      <c r="G20" s="199">
        <f t="shared" si="2"/>
        <v>106.21956617972555</v>
      </c>
      <c r="H20" s="219"/>
    </row>
    <row r="21" spans="1:8">
      <c r="A21" s="71" t="s">
        <v>359</v>
      </c>
      <c r="B21" s="6" t="s">
        <v>360</v>
      </c>
      <c r="C21" s="199"/>
      <c r="D21" s="149"/>
      <c r="E21" s="149"/>
      <c r="F21" s="199">
        <f t="shared" si="1"/>
        <v>0</v>
      </c>
      <c r="G21" s="199">
        <v>0</v>
      </c>
      <c r="H21" s="219"/>
    </row>
    <row r="22" spans="1:8">
      <c r="A22" s="200" t="s">
        <v>364</v>
      </c>
      <c r="B22" s="6" t="s">
        <v>363</v>
      </c>
      <c r="C22" s="199">
        <v>4789</v>
      </c>
      <c r="D22" s="199">
        <v>4518</v>
      </c>
      <c r="E22" s="199">
        <v>4799</v>
      </c>
      <c r="F22" s="199">
        <f t="shared" si="1"/>
        <v>-281</v>
      </c>
      <c r="G22" s="199">
        <f t="shared" si="2"/>
        <v>106.21956617972555</v>
      </c>
      <c r="H22" s="219"/>
    </row>
    <row r="23" spans="1:8" ht="20.100000000000001" customHeight="1">
      <c r="A23" s="71" t="s">
        <v>224</v>
      </c>
      <c r="B23" s="9">
        <v>1031</v>
      </c>
      <c r="C23" s="199"/>
      <c r="D23" s="152"/>
      <c r="E23" s="152"/>
      <c r="F23" s="199">
        <f t="shared" si="1"/>
        <v>0</v>
      </c>
      <c r="G23" s="199">
        <v>0</v>
      </c>
      <c r="H23" s="219"/>
    </row>
    <row r="24" spans="1:8" s="227" customFormat="1" ht="20.100000000000001" customHeight="1">
      <c r="A24" s="140" t="s">
        <v>231</v>
      </c>
      <c r="B24" s="11">
        <v>1040</v>
      </c>
      <c r="C24" s="233">
        <f t="shared" ref="C24:E24" si="4">SUM(C25:C46)</f>
        <v>2183</v>
      </c>
      <c r="D24" s="151">
        <f t="shared" si="4"/>
        <v>2222</v>
      </c>
      <c r="E24" s="151">
        <f t="shared" si="4"/>
        <v>2251</v>
      </c>
      <c r="F24" s="234">
        <f t="shared" si="1"/>
        <v>-29</v>
      </c>
      <c r="G24" s="234">
        <f t="shared" si="2"/>
        <v>101.30513051305131</v>
      </c>
      <c r="H24" s="125"/>
    </row>
    <row r="25" spans="1:8" ht="37.5">
      <c r="A25" s="71" t="s">
        <v>112</v>
      </c>
      <c r="B25" s="9">
        <v>1041</v>
      </c>
      <c r="C25" s="199">
        <v>174</v>
      </c>
      <c r="D25" s="199">
        <v>174</v>
      </c>
      <c r="E25" s="199">
        <v>201</v>
      </c>
      <c r="F25" s="199">
        <f t="shared" si="1"/>
        <v>-27</v>
      </c>
      <c r="G25" s="199">
        <f t="shared" si="2"/>
        <v>115.51724137931035</v>
      </c>
      <c r="H25" s="219"/>
    </row>
    <row r="26" spans="1:8" ht="20.100000000000001" customHeight="1">
      <c r="A26" s="71" t="s">
        <v>213</v>
      </c>
      <c r="B26" s="9">
        <v>1042</v>
      </c>
      <c r="C26" s="199"/>
      <c r="D26" s="149"/>
      <c r="E26" s="149"/>
      <c r="F26" s="199"/>
      <c r="G26" s="199"/>
      <c r="H26" s="219"/>
    </row>
    <row r="27" spans="1:8" ht="20.100000000000001" customHeight="1">
      <c r="A27" s="71" t="s">
        <v>64</v>
      </c>
      <c r="B27" s="9">
        <v>1043</v>
      </c>
      <c r="C27" s="199"/>
      <c r="D27" s="149"/>
      <c r="E27" s="149"/>
      <c r="F27" s="199"/>
      <c r="G27" s="199"/>
      <c r="H27" s="219"/>
    </row>
    <row r="28" spans="1:8" ht="20.100000000000001" customHeight="1">
      <c r="A28" s="71" t="s">
        <v>21</v>
      </c>
      <c r="B28" s="9">
        <v>1044</v>
      </c>
      <c r="C28" s="199"/>
      <c r="D28" s="149"/>
      <c r="E28" s="149"/>
      <c r="F28" s="199"/>
      <c r="G28" s="199"/>
      <c r="H28" s="219"/>
    </row>
    <row r="29" spans="1:8" ht="20.100000000000001" customHeight="1">
      <c r="A29" s="71" t="s">
        <v>22</v>
      </c>
      <c r="B29" s="9">
        <v>1045</v>
      </c>
      <c r="C29" s="199"/>
      <c r="D29" s="149"/>
      <c r="E29" s="149"/>
      <c r="F29" s="199"/>
      <c r="G29" s="199"/>
      <c r="H29" s="219"/>
    </row>
    <row r="30" spans="1:8" s="1" customFormat="1" ht="20.100000000000001" customHeight="1">
      <c r="A30" s="71" t="s">
        <v>39</v>
      </c>
      <c r="B30" s="9">
        <v>1046</v>
      </c>
      <c r="C30" s="199">
        <v>24</v>
      </c>
      <c r="D30" s="149">
        <v>24</v>
      </c>
      <c r="E30" s="149">
        <v>24</v>
      </c>
      <c r="F30" s="199">
        <f t="shared" si="1"/>
        <v>0</v>
      </c>
      <c r="G30" s="199">
        <f t="shared" si="2"/>
        <v>100</v>
      </c>
      <c r="H30" s="219"/>
    </row>
    <row r="31" spans="1:8" s="1" customFormat="1" ht="20.100000000000001" customHeight="1">
      <c r="A31" s="71" t="s">
        <v>40</v>
      </c>
      <c r="B31" s="9">
        <v>1047</v>
      </c>
      <c r="C31" s="199">
        <v>6</v>
      </c>
      <c r="D31" s="149">
        <v>6</v>
      </c>
      <c r="E31" s="149">
        <v>8</v>
      </c>
      <c r="F31" s="199">
        <f t="shared" si="1"/>
        <v>-2</v>
      </c>
      <c r="G31" s="199">
        <f t="shared" si="2"/>
        <v>133.33333333333334</v>
      </c>
      <c r="H31" s="219"/>
    </row>
    <row r="32" spans="1:8" s="1" customFormat="1" ht="20.100000000000001" customHeight="1">
      <c r="A32" s="71" t="s">
        <v>41</v>
      </c>
      <c r="B32" s="9">
        <v>1048</v>
      </c>
      <c r="C32" s="199">
        <v>1545</v>
      </c>
      <c r="D32" s="149">
        <v>1580</v>
      </c>
      <c r="E32" s="149">
        <v>1580</v>
      </c>
      <c r="F32" s="199">
        <f t="shared" si="1"/>
        <v>0</v>
      </c>
      <c r="G32" s="199">
        <f t="shared" si="2"/>
        <v>100</v>
      </c>
      <c r="H32" s="219"/>
    </row>
    <row r="33" spans="1:8" s="1" customFormat="1" ht="20.100000000000001" customHeight="1">
      <c r="A33" s="71" t="s">
        <v>42</v>
      </c>
      <c r="B33" s="9">
        <v>1049</v>
      </c>
      <c r="C33" s="199">
        <v>300</v>
      </c>
      <c r="D33" s="149">
        <v>304</v>
      </c>
      <c r="E33" s="149">
        <v>304</v>
      </c>
      <c r="F33" s="199">
        <f t="shared" si="1"/>
        <v>0</v>
      </c>
      <c r="G33" s="199">
        <f t="shared" si="2"/>
        <v>100</v>
      </c>
      <c r="H33" s="219"/>
    </row>
    <row r="34" spans="1:8" s="1" customFormat="1" ht="56.25">
      <c r="A34" s="71" t="s">
        <v>43</v>
      </c>
      <c r="B34" s="9">
        <v>1050</v>
      </c>
      <c r="C34" s="199"/>
      <c r="D34" s="152"/>
      <c r="E34" s="152"/>
      <c r="F34" s="199"/>
      <c r="G34" s="199"/>
      <c r="H34" s="219"/>
    </row>
    <row r="35" spans="1:8" s="1" customFormat="1" ht="56.25">
      <c r="A35" s="71" t="s">
        <v>44</v>
      </c>
      <c r="B35" s="9">
        <v>1051</v>
      </c>
      <c r="C35" s="199"/>
      <c r="D35" s="152"/>
      <c r="E35" s="152"/>
      <c r="F35" s="199"/>
      <c r="G35" s="199"/>
      <c r="H35" s="219"/>
    </row>
    <row r="36" spans="1:8" s="1" customFormat="1" ht="37.5">
      <c r="A36" s="71" t="s">
        <v>45</v>
      </c>
      <c r="B36" s="9">
        <v>1052</v>
      </c>
      <c r="C36" s="199"/>
      <c r="D36" s="152"/>
      <c r="E36" s="152"/>
      <c r="F36" s="199"/>
      <c r="G36" s="199"/>
      <c r="H36" s="219"/>
    </row>
    <row r="37" spans="1:8" s="1" customFormat="1" ht="37.5">
      <c r="A37" s="71" t="s">
        <v>46</v>
      </c>
      <c r="B37" s="9">
        <v>1053</v>
      </c>
      <c r="C37" s="199"/>
      <c r="D37" s="152"/>
      <c r="E37" s="152"/>
      <c r="F37" s="199"/>
      <c r="G37" s="199"/>
      <c r="H37" s="219"/>
    </row>
    <row r="38" spans="1:8" s="1" customFormat="1" ht="20.100000000000001" customHeight="1">
      <c r="A38" s="71" t="s">
        <v>47</v>
      </c>
      <c r="B38" s="9">
        <v>1054</v>
      </c>
      <c r="C38" s="199">
        <v>15</v>
      </c>
      <c r="D38" s="149">
        <v>15</v>
      </c>
      <c r="E38" s="149">
        <v>15</v>
      </c>
      <c r="F38" s="149">
        <f t="shared" si="1"/>
        <v>0</v>
      </c>
      <c r="G38" s="149">
        <f t="shared" si="2"/>
        <v>100</v>
      </c>
      <c r="H38" s="219"/>
    </row>
    <row r="39" spans="1:8" s="1" customFormat="1" ht="20.100000000000001" customHeight="1">
      <c r="A39" s="71" t="s">
        <v>68</v>
      </c>
      <c r="B39" s="9">
        <v>1055</v>
      </c>
      <c r="C39" s="199">
        <v>20</v>
      </c>
      <c r="D39" s="149">
        <v>20</v>
      </c>
      <c r="E39" s="149">
        <v>20</v>
      </c>
      <c r="F39" s="149">
        <f t="shared" si="1"/>
        <v>0</v>
      </c>
      <c r="G39" s="149">
        <f t="shared" si="2"/>
        <v>100</v>
      </c>
      <c r="H39" s="219"/>
    </row>
    <row r="40" spans="1:8" s="1" customFormat="1" ht="20.100000000000001" customHeight="1">
      <c r="A40" s="71" t="s">
        <v>48</v>
      </c>
      <c r="B40" s="9">
        <v>1056</v>
      </c>
      <c r="C40" s="199"/>
      <c r="D40" s="152"/>
      <c r="E40" s="152"/>
      <c r="F40" s="199"/>
      <c r="G40" s="199"/>
      <c r="H40" s="219"/>
    </row>
    <row r="41" spans="1:8" s="1" customFormat="1" ht="20.100000000000001" customHeight="1">
      <c r="A41" s="71" t="s">
        <v>49</v>
      </c>
      <c r="B41" s="9">
        <v>1057</v>
      </c>
      <c r="C41" s="199"/>
      <c r="D41" s="152"/>
      <c r="E41" s="152"/>
      <c r="F41" s="199"/>
      <c r="G41" s="199"/>
      <c r="H41" s="219"/>
    </row>
    <row r="42" spans="1:8" s="1" customFormat="1" ht="37.5">
      <c r="A42" s="71" t="s">
        <v>50</v>
      </c>
      <c r="B42" s="9">
        <v>1058</v>
      </c>
      <c r="C42" s="199">
        <v>60</v>
      </c>
      <c r="D42" s="149">
        <v>60</v>
      </c>
      <c r="E42" s="149">
        <v>60</v>
      </c>
      <c r="F42" s="199">
        <f t="shared" si="1"/>
        <v>0</v>
      </c>
      <c r="G42" s="199">
        <f t="shared" si="2"/>
        <v>100</v>
      </c>
      <c r="H42" s="219"/>
    </row>
    <row r="43" spans="1:8" s="1" customFormat="1" ht="37.5">
      <c r="A43" s="71" t="s">
        <v>51</v>
      </c>
      <c r="B43" s="9">
        <v>1059</v>
      </c>
      <c r="C43" s="199"/>
      <c r="D43" s="152"/>
      <c r="E43" s="152"/>
      <c r="F43" s="199"/>
      <c r="G43" s="199"/>
      <c r="H43" s="219"/>
    </row>
    <row r="44" spans="1:8" s="1" customFormat="1" ht="75">
      <c r="A44" s="71" t="s">
        <v>78</v>
      </c>
      <c r="B44" s="9">
        <v>1060</v>
      </c>
      <c r="C44" s="199"/>
      <c r="D44" s="152"/>
      <c r="E44" s="152"/>
      <c r="F44" s="199"/>
      <c r="G44" s="199"/>
      <c r="H44" s="219"/>
    </row>
    <row r="45" spans="1:8" s="1" customFormat="1" ht="20.25" customHeight="1">
      <c r="A45" s="71" t="s">
        <v>52</v>
      </c>
      <c r="B45" s="9">
        <v>1061</v>
      </c>
      <c r="C45" s="199"/>
      <c r="D45" s="152"/>
      <c r="E45" s="152"/>
      <c r="F45" s="199"/>
      <c r="G45" s="199"/>
      <c r="H45" s="219"/>
    </row>
    <row r="46" spans="1:8" s="1" customFormat="1" ht="42" customHeight="1">
      <c r="A46" s="71" t="s">
        <v>365</v>
      </c>
      <c r="B46" s="9">
        <v>1062</v>
      </c>
      <c r="C46" s="199">
        <f>C47+C48</f>
        <v>39</v>
      </c>
      <c r="D46" s="149">
        <f>D47+D48</f>
        <v>39</v>
      </c>
      <c r="E46" s="149">
        <f>E47+E48</f>
        <v>39</v>
      </c>
      <c r="F46" s="199">
        <f t="shared" si="1"/>
        <v>0</v>
      </c>
      <c r="G46" s="199">
        <v>0</v>
      </c>
      <c r="H46" s="219"/>
    </row>
    <row r="47" spans="1:8" s="1" customFormat="1">
      <c r="A47" s="71" t="s">
        <v>378</v>
      </c>
      <c r="B47" s="6" t="s">
        <v>356</v>
      </c>
      <c r="C47" s="199">
        <v>30</v>
      </c>
      <c r="D47" s="149">
        <v>30</v>
      </c>
      <c r="E47" s="149">
        <v>30</v>
      </c>
      <c r="F47" s="199">
        <f t="shared" si="1"/>
        <v>0</v>
      </c>
      <c r="G47" s="199">
        <v>0</v>
      </c>
      <c r="H47" s="219"/>
    </row>
    <row r="48" spans="1:8" s="1" customFormat="1">
      <c r="A48" s="269" t="s">
        <v>357</v>
      </c>
      <c r="B48" s="267" t="s">
        <v>455</v>
      </c>
      <c r="C48" s="199">
        <v>9</v>
      </c>
      <c r="D48" s="149">
        <v>9</v>
      </c>
      <c r="E48" s="149">
        <v>9</v>
      </c>
      <c r="F48" s="199">
        <f t="shared" si="1"/>
        <v>0</v>
      </c>
      <c r="G48" s="199">
        <v>0</v>
      </c>
      <c r="H48" s="268"/>
    </row>
    <row r="49" spans="1:8" ht="20.100000000000001" customHeight="1">
      <c r="A49" s="140" t="s">
        <v>232</v>
      </c>
      <c r="B49" s="11">
        <v>1070</v>
      </c>
      <c r="C49" s="233">
        <f t="shared" ref="C49:E49" si="5">SUM(C50:C55)</f>
        <v>0</v>
      </c>
      <c r="D49" s="151">
        <f t="shared" si="5"/>
        <v>0</v>
      </c>
      <c r="E49" s="151">
        <f t="shared" si="5"/>
        <v>0</v>
      </c>
      <c r="F49" s="234">
        <f t="shared" si="1"/>
        <v>0</v>
      </c>
      <c r="G49" s="234">
        <v>0</v>
      </c>
      <c r="H49" s="219"/>
    </row>
    <row r="50" spans="1:8" s="1" customFormat="1" ht="20.100000000000001" customHeight="1">
      <c r="A50" s="71" t="s">
        <v>191</v>
      </c>
      <c r="B50" s="9">
        <v>1071</v>
      </c>
      <c r="C50" s="199"/>
      <c r="D50" s="149"/>
      <c r="E50" s="149"/>
      <c r="F50" s="199"/>
      <c r="G50" s="199"/>
      <c r="H50" s="219"/>
    </row>
    <row r="51" spans="1:8" s="1" customFormat="1" ht="20.100000000000001" customHeight="1">
      <c r="A51" s="71" t="s">
        <v>192</v>
      </c>
      <c r="B51" s="9">
        <v>1072</v>
      </c>
      <c r="C51" s="199"/>
      <c r="D51" s="149"/>
      <c r="E51" s="149"/>
      <c r="F51" s="199"/>
      <c r="G51" s="199"/>
      <c r="H51" s="219"/>
    </row>
    <row r="52" spans="1:8" s="1" customFormat="1" ht="20.100000000000001" customHeight="1">
      <c r="A52" s="71" t="s">
        <v>41</v>
      </c>
      <c r="B52" s="9">
        <v>1073</v>
      </c>
      <c r="C52" s="199"/>
      <c r="D52" s="149"/>
      <c r="E52" s="149"/>
      <c r="F52" s="199"/>
      <c r="G52" s="199"/>
      <c r="H52" s="219"/>
    </row>
    <row r="53" spans="1:8" s="1" customFormat="1" ht="37.5">
      <c r="A53" s="71" t="s">
        <v>65</v>
      </c>
      <c r="B53" s="9">
        <v>1074</v>
      </c>
      <c r="C53" s="199"/>
      <c r="D53" s="149"/>
      <c r="E53" s="149"/>
      <c r="F53" s="199"/>
      <c r="G53" s="199"/>
      <c r="H53" s="219"/>
    </row>
    <row r="54" spans="1:8" s="1" customFormat="1" ht="20.100000000000001" customHeight="1">
      <c r="A54" s="71" t="s">
        <v>81</v>
      </c>
      <c r="B54" s="9">
        <v>1075</v>
      </c>
      <c r="C54" s="199"/>
      <c r="D54" s="149"/>
      <c r="E54" s="149"/>
      <c r="F54" s="199"/>
      <c r="G54" s="199"/>
      <c r="H54" s="219"/>
    </row>
    <row r="55" spans="1:8" s="1" customFormat="1" ht="20.100000000000001" customHeight="1">
      <c r="A55" s="71" t="s">
        <v>130</v>
      </c>
      <c r="B55" s="9">
        <v>1076</v>
      </c>
      <c r="C55" s="199"/>
      <c r="D55" s="149"/>
      <c r="E55" s="149"/>
      <c r="F55" s="199"/>
      <c r="G55" s="199"/>
      <c r="H55" s="219"/>
    </row>
    <row r="56" spans="1:8" s="15" customFormat="1" ht="37.5">
      <c r="A56" s="228" t="s">
        <v>82</v>
      </c>
      <c r="B56" s="11">
        <v>1080</v>
      </c>
      <c r="C56" s="233">
        <f t="shared" ref="C56" si="6">SUM(C57:C61)</f>
        <v>42</v>
      </c>
      <c r="D56" s="151">
        <f>D62+D63+D64</f>
        <v>42</v>
      </c>
      <c r="E56" s="151">
        <f>E62+E63+E64</f>
        <v>42</v>
      </c>
      <c r="F56" s="234">
        <f t="shared" si="1"/>
        <v>0</v>
      </c>
      <c r="G56" s="234">
        <f t="shared" si="2"/>
        <v>100</v>
      </c>
      <c r="H56" s="125"/>
    </row>
    <row r="57" spans="1:8" s="1" customFormat="1" ht="20.100000000000001" customHeight="1">
      <c r="A57" s="71" t="s">
        <v>74</v>
      </c>
      <c r="B57" s="142">
        <v>1081</v>
      </c>
      <c r="C57" s="199"/>
      <c r="D57" s="149"/>
      <c r="E57" s="149"/>
      <c r="F57" s="199"/>
      <c r="G57" s="199"/>
      <c r="H57" s="219"/>
    </row>
    <row r="58" spans="1:8" s="1" customFormat="1" ht="37.5">
      <c r="A58" s="71" t="s">
        <v>53</v>
      </c>
      <c r="B58" s="142">
        <v>1082</v>
      </c>
      <c r="C58" s="199"/>
      <c r="D58" s="149"/>
      <c r="E58" s="149"/>
      <c r="F58" s="199"/>
      <c r="G58" s="199"/>
      <c r="H58" s="219"/>
    </row>
    <row r="59" spans="1:8" s="1" customFormat="1" ht="37.5">
      <c r="A59" s="71" t="s">
        <v>63</v>
      </c>
      <c r="B59" s="142">
        <v>1083</v>
      </c>
      <c r="C59" s="199"/>
      <c r="D59" s="149"/>
      <c r="E59" s="149"/>
      <c r="F59" s="199"/>
      <c r="G59" s="199"/>
      <c r="H59" s="219"/>
    </row>
    <row r="60" spans="1:8" s="1" customFormat="1" ht="20.100000000000001" customHeight="1">
      <c r="A60" s="71" t="s">
        <v>224</v>
      </c>
      <c r="B60" s="142">
        <v>1084</v>
      </c>
      <c r="C60" s="199"/>
      <c r="D60" s="149"/>
      <c r="E60" s="149"/>
      <c r="F60" s="199"/>
      <c r="G60" s="199"/>
      <c r="H60" s="219"/>
    </row>
    <row r="61" spans="1:8" s="1" customFormat="1" ht="20.100000000000001" customHeight="1">
      <c r="A61" s="71" t="s">
        <v>253</v>
      </c>
      <c r="B61" s="142">
        <v>1085</v>
      </c>
      <c r="C61" s="199">
        <f>C62+C63+C64</f>
        <v>42</v>
      </c>
      <c r="D61" s="199">
        <f>D62+D63+D64</f>
        <v>42</v>
      </c>
      <c r="E61" s="199">
        <f>E62+E63+E64</f>
        <v>42</v>
      </c>
      <c r="F61" s="199">
        <f>F62+F63+F64</f>
        <v>0</v>
      </c>
      <c r="G61" s="199">
        <f>G62+G63+G64</f>
        <v>100</v>
      </c>
      <c r="H61" s="219"/>
    </row>
    <row r="62" spans="1:8" s="1" customFormat="1" ht="20.100000000000001" customHeight="1">
      <c r="A62" s="141" t="s">
        <v>368</v>
      </c>
      <c r="B62" s="6" t="s">
        <v>366</v>
      </c>
      <c r="C62" s="199"/>
      <c r="D62" s="149"/>
      <c r="E62" s="149"/>
      <c r="F62" s="199"/>
      <c r="G62" s="199"/>
      <c r="H62" s="219"/>
    </row>
    <row r="63" spans="1:8" s="1" customFormat="1" ht="20.100000000000001" customHeight="1">
      <c r="A63" s="141" t="s">
        <v>369</v>
      </c>
      <c r="B63" s="6" t="s">
        <v>367</v>
      </c>
      <c r="C63" s="199">
        <v>42</v>
      </c>
      <c r="D63" s="149">
        <v>42</v>
      </c>
      <c r="E63" s="149">
        <v>42</v>
      </c>
      <c r="F63" s="199">
        <f t="shared" si="1"/>
        <v>0</v>
      </c>
      <c r="G63" s="199">
        <f t="shared" si="2"/>
        <v>100</v>
      </c>
      <c r="H63" s="219"/>
    </row>
    <row r="64" spans="1:8" s="1" customFormat="1" ht="20.100000000000001" customHeight="1">
      <c r="A64" s="141" t="s">
        <v>357</v>
      </c>
      <c r="B64" s="6"/>
      <c r="C64" s="199"/>
      <c r="D64" s="149"/>
      <c r="E64" s="149"/>
      <c r="F64" s="199"/>
      <c r="G64" s="199"/>
      <c r="H64" s="219"/>
    </row>
    <row r="65" spans="1:8" s="227" customFormat="1" ht="37.5">
      <c r="A65" s="140" t="s">
        <v>4</v>
      </c>
      <c r="B65" s="11">
        <v>1100</v>
      </c>
      <c r="C65" s="233">
        <f>C19+C20-C24-C49-C56</f>
        <v>-205</v>
      </c>
      <c r="D65" s="151">
        <f t="shared" ref="D65" si="7">D19+D20-D24-D49-D56</f>
        <v>-278</v>
      </c>
      <c r="E65" s="151">
        <f>E19+E20-E24-E49-E56-E70</f>
        <v>-131</v>
      </c>
      <c r="F65" s="234">
        <f t="shared" si="1"/>
        <v>-147</v>
      </c>
      <c r="G65" s="234">
        <f t="shared" si="2"/>
        <v>47.122302158273385</v>
      </c>
      <c r="H65" s="125"/>
    </row>
    <row r="66" spans="1:8" ht="37.5">
      <c r="A66" s="71" t="s">
        <v>114</v>
      </c>
      <c r="B66" s="9">
        <v>1110</v>
      </c>
      <c r="C66" s="199"/>
      <c r="D66" s="149"/>
      <c r="E66" s="149"/>
      <c r="F66" s="199"/>
      <c r="G66" s="239"/>
      <c r="H66" s="219"/>
    </row>
    <row r="67" spans="1:8" ht="20.100000000000001" customHeight="1">
      <c r="A67" s="71" t="s">
        <v>115</v>
      </c>
      <c r="B67" s="9">
        <v>1120</v>
      </c>
      <c r="C67" s="199"/>
      <c r="D67" s="149"/>
      <c r="E67" s="149"/>
      <c r="F67" s="199"/>
      <c r="G67" s="239"/>
      <c r="H67" s="219"/>
    </row>
    <row r="68" spans="1:8" ht="37.5">
      <c r="A68" s="71" t="s">
        <v>117</v>
      </c>
      <c r="B68" s="9">
        <v>1130</v>
      </c>
      <c r="C68" s="199"/>
      <c r="D68" s="149"/>
      <c r="E68" s="149"/>
      <c r="F68" s="199"/>
      <c r="G68" s="239"/>
      <c r="H68" s="219"/>
    </row>
    <row r="69" spans="1:8" ht="20.100000000000001" customHeight="1">
      <c r="A69" s="71" t="s">
        <v>116</v>
      </c>
      <c r="B69" s="9">
        <v>1140</v>
      </c>
      <c r="C69" s="199"/>
      <c r="D69" s="149"/>
      <c r="E69" s="149"/>
      <c r="F69" s="199"/>
      <c r="G69" s="239"/>
      <c r="H69" s="219"/>
    </row>
    <row r="70" spans="1:8" ht="37.5">
      <c r="A70" s="200" t="s">
        <v>225</v>
      </c>
      <c r="B70" s="9">
        <v>1150</v>
      </c>
      <c r="C70" s="199">
        <f>C71</f>
        <v>255</v>
      </c>
      <c r="D70" s="149">
        <f>D71</f>
        <v>310</v>
      </c>
      <c r="E70" s="149">
        <f>E71</f>
        <v>132</v>
      </c>
      <c r="F70" s="199">
        <f>D70-E70</f>
        <v>178</v>
      </c>
      <c r="G70" s="199">
        <f>E70/D70%</f>
        <v>42.58064516129032</v>
      </c>
      <c r="H70" s="219"/>
    </row>
    <row r="71" spans="1:8">
      <c r="A71" s="71" t="s">
        <v>381</v>
      </c>
      <c r="B71" s="6" t="s">
        <v>382</v>
      </c>
      <c r="C71" s="199">
        <v>255</v>
      </c>
      <c r="D71" s="149">
        <v>310</v>
      </c>
      <c r="E71" s="149">
        <v>132</v>
      </c>
      <c r="F71" s="199">
        <f>D71-E71</f>
        <v>178</v>
      </c>
      <c r="G71" s="199">
        <f>E71/D71%</f>
        <v>42.58064516129032</v>
      </c>
      <c r="H71" s="219"/>
    </row>
    <row r="72" spans="1:8" ht="37.5">
      <c r="A72" s="71" t="s">
        <v>397</v>
      </c>
      <c r="B72" s="6" t="s">
        <v>396</v>
      </c>
      <c r="C72" s="199"/>
      <c r="D72" s="149"/>
      <c r="E72" s="149"/>
      <c r="F72" s="199"/>
      <c r="G72" s="239"/>
      <c r="H72" s="219"/>
    </row>
    <row r="73" spans="1:8" ht="20.100000000000001" customHeight="1">
      <c r="A73" s="71" t="s">
        <v>224</v>
      </c>
      <c r="B73" s="9">
        <v>1151</v>
      </c>
      <c r="C73" s="199"/>
      <c r="D73" s="149"/>
      <c r="E73" s="149"/>
      <c r="F73" s="199"/>
      <c r="G73" s="199"/>
      <c r="H73" s="219"/>
    </row>
    <row r="74" spans="1:8" ht="37.5">
      <c r="A74" s="71" t="s">
        <v>226</v>
      </c>
      <c r="B74" s="9">
        <v>1160</v>
      </c>
      <c r="C74" s="199"/>
      <c r="D74" s="149"/>
      <c r="E74" s="149"/>
      <c r="F74" s="199"/>
      <c r="G74" s="199"/>
      <c r="H74" s="219"/>
    </row>
    <row r="75" spans="1:8" ht="20.100000000000001" customHeight="1">
      <c r="A75" s="71" t="s">
        <v>224</v>
      </c>
      <c r="B75" s="9">
        <v>1161</v>
      </c>
      <c r="C75" s="199"/>
      <c r="D75" s="149"/>
      <c r="E75" s="149"/>
      <c r="F75" s="199"/>
      <c r="G75" s="199"/>
      <c r="H75" s="219"/>
    </row>
    <row r="76" spans="1:8" s="5" customFormat="1" ht="37.5">
      <c r="A76" s="140" t="s">
        <v>101</v>
      </c>
      <c r="B76" s="11">
        <v>1170</v>
      </c>
      <c r="C76" s="233">
        <f t="shared" ref="C76:D76" si="8">C65+C66+C67+C70-C69-C68-C74</f>
        <v>50</v>
      </c>
      <c r="D76" s="151">
        <f t="shared" si="8"/>
        <v>32</v>
      </c>
      <c r="E76" s="151">
        <f>E65+E66+E67+E70-E69-E68-E74+E70</f>
        <v>133</v>
      </c>
      <c r="F76" s="234">
        <f t="shared" ref="F76:F81" si="9">D76-E76</f>
        <v>-101</v>
      </c>
      <c r="G76" s="234">
        <f t="shared" ref="G76:G80" si="10">E76/D76%</f>
        <v>415.625</v>
      </c>
      <c r="H76" s="125"/>
    </row>
    <row r="77" spans="1:8" ht="20.100000000000001" customHeight="1">
      <c r="A77" s="71" t="s">
        <v>143</v>
      </c>
      <c r="B77" s="9">
        <v>1180</v>
      </c>
      <c r="C77" s="199"/>
      <c r="D77" s="149"/>
      <c r="E77" s="149"/>
      <c r="F77" s="199"/>
      <c r="G77" s="199"/>
      <c r="H77" s="191"/>
    </row>
    <row r="78" spans="1:8" ht="37.5">
      <c r="A78" s="71" t="s">
        <v>144</v>
      </c>
      <c r="B78" s="9">
        <v>1190</v>
      </c>
      <c r="C78" s="199"/>
      <c r="D78" s="149"/>
      <c r="E78" s="149"/>
      <c r="F78" s="199"/>
      <c r="G78" s="199"/>
      <c r="H78" s="219"/>
    </row>
    <row r="79" spans="1:8" s="5" customFormat="1" ht="37.5">
      <c r="A79" s="140" t="s">
        <v>102</v>
      </c>
      <c r="B79" s="11">
        <v>1200</v>
      </c>
      <c r="C79" s="233">
        <f t="shared" ref="C79:E79" si="11">C76-C77-C78</f>
        <v>50</v>
      </c>
      <c r="D79" s="151">
        <f t="shared" si="11"/>
        <v>32</v>
      </c>
      <c r="E79" s="151">
        <f t="shared" si="11"/>
        <v>133</v>
      </c>
      <c r="F79" s="234">
        <f t="shared" si="9"/>
        <v>-101</v>
      </c>
      <c r="G79" s="234">
        <f t="shared" si="10"/>
        <v>415.625</v>
      </c>
      <c r="H79" s="125"/>
    </row>
    <row r="80" spans="1:8" ht="20.100000000000001" customHeight="1">
      <c r="A80" s="200" t="s">
        <v>24</v>
      </c>
      <c r="B80" s="274">
        <v>1201</v>
      </c>
      <c r="C80" s="205">
        <f t="shared" ref="C80:E80" si="12">SUMIF(C79,"&gt;0")</f>
        <v>50</v>
      </c>
      <c r="D80" s="205">
        <f t="shared" si="12"/>
        <v>32</v>
      </c>
      <c r="E80" s="205">
        <f t="shared" si="12"/>
        <v>133</v>
      </c>
      <c r="F80" s="199">
        <f t="shared" si="9"/>
        <v>-101</v>
      </c>
      <c r="G80" s="199">
        <f t="shared" si="10"/>
        <v>415.625</v>
      </c>
      <c r="H80" s="219"/>
    </row>
    <row r="81" spans="1:8" ht="20.100000000000001" customHeight="1">
      <c r="A81" s="200" t="s">
        <v>25</v>
      </c>
      <c r="B81" s="274">
        <v>1202</v>
      </c>
      <c r="C81" s="205">
        <f t="shared" ref="C81:E81" si="13">SUMIF(C79,"&lt;0")</f>
        <v>0</v>
      </c>
      <c r="D81" s="205">
        <f t="shared" si="13"/>
        <v>0</v>
      </c>
      <c r="E81" s="205">
        <f t="shared" si="13"/>
        <v>0</v>
      </c>
      <c r="F81" s="199">
        <f t="shared" si="9"/>
        <v>0</v>
      </c>
      <c r="G81" s="199">
        <v>0</v>
      </c>
      <c r="H81" s="219"/>
    </row>
    <row r="82" spans="1:8" ht="19.5" customHeight="1">
      <c r="A82" s="71" t="s">
        <v>254</v>
      </c>
      <c r="B82" s="9">
        <v>1210</v>
      </c>
      <c r="C82" s="199"/>
      <c r="D82" s="149"/>
      <c r="E82" s="149"/>
      <c r="F82" s="199"/>
      <c r="G82" s="199"/>
      <c r="H82" s="219"/>
    </row>
    <row r="83" spans="1:8" s="5" customFormat="1" ht="20.100000000000001" customHeight="1">
      <c r="A83" s="345" t="s">
        <v>290</v>
      </c>
      <c r="B83" s="346"/>
      <c r="C83" s="346"/>
      <c r="D83" s="346"/>
      <c r="E83" s="346"/>
      <c r="F83" s="346"/>
      <c r="G83" s="346"/>
      <c r="H83" s="347"/>
    </row>
    <row r="84" spans="1:8" ht="42.75" customHeight="1">
      <c r="A84" s="70" t="s">
        <v>272</v>
      </c>
      <c r="B84" s="6">
        <v>1300</v>
      </c>
      <c r="C84" s="205">
        <f t="shared" ref="C84:E84" si="14">C20-C56</f>
        <v>4747</v>
      </c>
      <c r="D84" s="205">
        <f t="shared" si="14"/>
        <v>4476</v>
      </c>
      <c r="E84" s="205">
        <f t="shared" si="14"/>
        <v>4757</v>
      </c>
      <c r="F84" s="205">
        <f>D84-E84</f>
        <v>-281</v>
      </c>
      <c r="G84" s="205">
        <f>E84/D84%</f>
        <v>106.27792672028598</v>
      </c>
      <c r="H84" s="219"/>
    </row>
    <row r="85" spans="1:8" ht="75">
      <c r="A85" s="71" t="s">
        <v>266</v>
      </c>
      <c r="B85" s="6">
        <v>1310</v>
      </c>
      <c r="C85" s="205">
        <f t="shared" ref="C85:F85" si="15">C66+C67-C68-C69</f>
        <v>0</v>
      </c>
      <c r="D85" s="205">
        <f t="shared" si="15"/>
        <v>0</v>
      </c>
      <c r="E85" s="205">
        <f t="shared" si="15"/>
        <v>0</v>
      </c>
      <c r="F85" s="205">
        <f t="shared" si="15"/>
        <v>0</v>
      </c>
      <c r="G85" s="205" t="e">
        <f>E85/D85%</f>
        <v>#DIV/0!</v>
      </c>
      <c r="H85" s="219"/>
    </row>
    <row r="86" spans="1:8" ht="42.75" customHeight="1">
      <c r="A86" s="70" t="s">
        <v>267</v>
      </c>
      <c r="B86" s="6">
        <v>1320</v>
      </c>
      <c r="C86" s="205">
        <f t="shared" ref="C86:F86" si="16">C70-C74</f>
        <v>255</v>
      </c>
      <c r="D86" s="205">
        <f t="shared" si="16"/>
        <v>310</v>
      </c>
      <c r="E86" s="205">
        <f>E71-E74</f>
        <v>132</v>
      </c>
      <c r="F86" s="205">
        <f t="shared" si="16"/>
        <v>178</v>
      </c>
      <c r="G86" s="205">
        <f t="shared" ref="G86" si="17">E86/D86%</f>
        <v>42.58064516129032</v>
      </c>
      <c r="H86" s="219"/>
    </row>
    <row r="87" spans="1:8" ht="56.25">
      <c r="A87" s="8" t="s">
        <v>343</v>
      </c>
      <c r="B87" s="9">
        <v>1330</v>
      </c>
      <c r="C87" s="205">
        <f>C7+C20+C66+C67+C70</f>
        <v>6422</v>
      </c>
      <c r="D87" s="150">
        <f>D7+D20+D66+D67+D70</f>
        <v>6878</v>
      </c>
      <c r="E87" s="150">
        <f>E7+E20+E66+E67+E71</f>
        <v>8280</v>
      </c>
      <c r="F87" s="150">
        <f>F7+F20+F66+F67+F70</f>
        <v>-1402</v>
      </c>
      <c r="G87" s="150">
        <f t="shared" ref="G87:G88" si="18">E87/D87%</f>
        <v>120.38383250945041</v>
      </c>
      <c r="H87" s="219"/>
    </row>
    <row r="88" spans="1:8" ht="75">
      <c r="A88" s="8" t="s">
        <v>344</v>
      </c>
      <c r="B88" s="9">
        <v>1340</v>
      </c>
      <c r="C88" s="205">
        <f>C9+C24+C49+C56+C68+C69+C74+C77+C78</f>
        <v>6372</v>
      </c>
      <c r="D88" s="150">
        <f>D9+D24+D49+D56+D68+D69+D74+D77+D78</f>
        <v>6846</v>
      </c>
      <c r="E88" s="150">
        <f>E9+E24+E49+E56+E68+E69+E74+E77+E78</f>
        <v>8147</v>
      </c>
      <c r="F88" s="150">
        <f>F9+F24+F49+F56+F68+F69+F74+F77+F78</f>
        <v>-1301</v>
      </c>
      <c r="G88" s="150">
        <f t="shared" si="18"/>
        <v>119.00379783815367</v>
      </c>
      <c r="H88" s="219"/>
    </row>
    <row r="89" spans="1:8" ht="20.100000000000001" customHeight="1">
      <c r="A89" s="345" t="s">
        <v>172</v>
      </c>
      <c r="B89" s="346"/>
      <c r="C89" s="346"/>
      <c r="D89" s="346"/>
      <c r="E89" s="346"/>
      <c r="F89" s="346"/>
      <c r="G89" s="346"/>
      <c r="H89" s="347"/>
    </row>
    <row r="90" spans="1:8" ht="37.5">
      <c r="A90" s="8" t="s">
        <v>268</v>
      </c>
      <c r="B90" s="9">
        <v>1400</v>
      </c>
      <c r="C90" s="205">
        <f t="shared" ref="C90:E90" si="19">C65</f>
        <v>-205</v>
      </c>
      <c r="D90" s="205">
        <f t="shared" si="19"/>
        <v>-278</v>
      </c>
      <c r="E90" s="205">
        <f t="shared" si="19"/>
        <v>-131</v>
      </c>
      <c r="F90" s="205">
        <f>D90-E90</f>
        <v>-147</v>
      </c>
      <c r="G90" s="205">
        <f>E90/D90%</f>
        <v>47.122302158273385</v>
      </c>
      <c r="H90" s="219"/>
    </row>
    <row r="91" spans="1:8">
      <c r="A91" s="8" t="s">
        <v>269</v>
      </c>
      <c r="B91" s="9">
        <v>1401</v>
      </c>
      <c r="C91" s="205">
        <f>C102</f>
        <v>254</v>
      </c>
      <c r="D91" s="205">
        <f t="shared" ref="D91:E91" si="20">D102</f>
        <v>254</v>
      </c>
      <c r="E91" s="205">
        <f t="shared" si="20"/>
        <v>254</v>
      </c>
      <c r="F91" s="205">
        <f t="shared" ref="F91:F95" si="21">D91-E91</f>
        <v>0</v>
      </c>
      <c r="G91" s="205">
        <f t="shared" ref="G91:G95" si="22">E91/D91%</f>
        <v>100</v>
      </c>
      <c r="H91" s="219"/>
    </row>
    <row r="92" spans="1:8" ht="37.5">
      <c r="A92" s="8" t="s">
        <v>270</v>
      </c>
      <c r="B92" s="9">
        <v>1402</v>
      </c>
      <c r="C92" s="205">
        <v>0</v>
      </c>
      <c r="D92" s="205">
        <f t="shared" ref="D92:E92" si="23">D23</f>
        <v>0</v>
      </c>
      <c r="E92" s="205">
        <f t="shared" si="23"/>
        <v>0</v>
      </c>
      <c r="F92" s="205">
        <f t="shared" si="21"/>
        <v>0</v>
      </c>
      <c r="G92" s="205"/>
      <c r="H92" s="219"/>
    </row>
    <row r="93" spans="1:8" ht="37.5">
      <c r="A93" s="8" t="s">
        <v>271</v>
      </c>
      <c r="B93" s="9">
        <v>1403</v>
      </c>
      <c r="C93" s="205">
        <f t="shared" ref="C93:E93" si="24">C60</f>
        <v>0</v>
      </c>
      <c r="D93" s="205">
        <f t="shared" si="24"/>
        <v>0</v>
      </c>
      <c r="E93" s="205">
        <f t="shared" si="24"/>
        <v>0</v>
      </c>
      <c r="F93" s="205">
        <f t="shared" si="21"/>
        <v>0</v>
      </c>
      <c r="G93" s="205"/>
      <c r="H93" s="219"/>
    </row>
    <row r="94" spans="1:8" ht="37.5">
      <c r="A94" s="8" t="s">
        <v>330</v>
      </c>
      <c r="B94" s="9">
        <v>1404</v>
      </c>
      <c r="C94" s="199"/>
      <c r="D94" s="149"/>
      <c r="E94" s="149"/>
      <c r="F94" s="205"/>
      <c r="G94" s="205"/>
      <c r="H94" s="219"/>
    </row>
    <row r="95" spans="1:8" s="5" customFormat="1" ht="20.100000000000001" customHeight="1">
      <c r="A95" s="10" t="s">
        <v>147</v>
      </c>
      <c r="B95" s="72">
        <v>1410</v>
      </c>
      <c r="C95" s="233">
        <f t="shared" ref="C95:E95" si="25">C90+C91-C92+C93</f>
        <v>49</v>
      </c>
      <c r="D95" s="151">
        <f t="shared" si="25"/>
        <v>-24</v>
      </c>
      <c r="E95" s="151">
        <f t="shared" si="25"/>
        <v>123</v>
      </c>
      <c r="F95" s="151">
        <f t="shared" si="21"/>
        <v>-147</v>
      </c>
      <c r="G95" s="151">
        <f t="shared" si="22"/>
        <v>-512.5</v>
      </c>
      <c r="H95" s="125"/>
    </row>
    <row r="96" spans="1:8" ht="20.100000000000001" customHeight="1">
      <c r="A96" s="345" t="s">
        <v>241</v>
      </c>
      <c r="B96" s="346"/>
      <c r="C96" s="346"/>
      <c r="D96" s="346"/>
      <c r="E96" s="346"/>
      <c r="F96" s="346"/>
      <c r="G96" s="346"/>
      <c r="H96" s="347"/>
    </row>
    <row r="97" spans="1:8" ht="20.100000000000001" customHeight="1">
      <c r="A97" s="8" t="s">
        <v>291</v>
      </c>
      <c r="B97" s="73">
        <v>1500</v>
      </c>
      <c r="C97" s="199">
        <v>593</v>
      </c>
      <c r="D97" s="149">
        <v>1241</v>
      </c>
      <c r="E97" s="149">
        <v>904</v>
      </c>
      <c r="F97" s="149">
        <f>D97-E97</f>
        <v>337</v>
      </c>
      <c r="G97" s="149">
        <f>E97/D97%</f>
        <v>72.84448025785656</v>
      </c>
      <c r="H97" s="219"/>
    </row>
    <row r="98" spans="1:8" ht="20.100000000000001" customHeight="1">
      <c r="A98" s="8" t="s">
        <v>289</v>
      </c>
      <c r="B98" s="7">
        <v>1501</v>
      </c>
      <c r="C98" s="199">
        <f t="shared" ref="C98" si="26">C10</f>
        <v>0</v>
      </c>
      <c r="D98" s="149">
        <v>0</v>
      </c>
      <c r="E98" s="149"/>
      <c r="F98" s="149">
        <f t="shared" ref="F98:F104" si="27">D98-E98</f>
        <v>0</v>
      </c>
      <c r="G98" s="149">
        <v>0</v>
      </c>
      <c r="H98" s="219"/>
    </row>
    <row r="99" spans="1:8" ht="20.100000000000001" customHeight="1">
      <c r="A99" s="8" t="s">
        <v>28</v>
      </c>
      <c r="B99" s="7">
        <v>1502</v>
      </c>
      <c r="C99" s="199">
        <v>593</v>
      </c>
      <c r="D99" s="199">
        <v>1241</v>
      </c>
      <c r="E99" s="199">
        <v>904</v>
      </c>
      <c r="F99" s="149">
        <f t="shared" si="27"/>
        <v>337</v>
      </c>
      <c r="G99" s="149">
        <f t="shared" ref="G99:G104" si="28">E99/D99%</f>
        <v>72.84448025785656</v>
      </c>
      <c r="H99" s="219"/>
    </row>
    <row r="100" spans="1:8" ht="20.100000000000001" customHeight="1">
      <c r="A100" s="8" t="s">
        <v>5</v>
      </c>
      <c r="B100" s="73">
        <v>1510</v>
      </c>
      <c r="C100" s="199">
        <v>3673</v>
      </c>
      <c r="D100" s="199">
        <v>3442</v>
      </c>
      <c r="E100" s="199">
        <v>3442</v>
      </c>
      <c r="F100" s="149">
        <f t="shared" si="27"/>
        <v>0</v>
      </c>
      <c r="G100" s="149">
        <f t="shared" si="28"/>
        <v>100</v>
      </c>
      <c r="H100" s="219"/>
    </row>
    <row r="101" spans="1:8" ht="20.100000000000001" customHeight="1">
      <c r="A101" s="8" t="s">
        <v>6</v>
      </c>
      <c r="B101" s="73">
        <v>1520</v>
      </c>
      <c r="C101" s="199">
        <v>758</v>
      </c>
      <c r="D101" s="199">
        <v>702</v>
      </c>
      <c r="E101" s="199">
        <v>702</v>
      </c>
      <c r="F101" s="149">
        <f t="shared" si="27"/>
        <v>0</v>
      </c>
      <c r="G101" s="149">
        <f t="shared" si="28"/>
        <v>100</v>
      </c>
      <c r="H101" s="219"/>
    </row>
    <row r="102" spans="1:8" ht="20.100000000000001" customHeight="1">
      <c r="A102" s="8" t="s">
        <v>7</v>
      </c>
      <c r="B102" s="73">
        <v>1530</v>
      </c>
      <c r="C102" s="199">
        <v>254</v>
      </c>
      <c r="D102" s="199">
        <v>254</v>
      </c>
      <c r="E102" s="199">
        <v>254</v>
      </c>
      <c r="F102" s="149">
        <f t="shared" si="27"/>
        <v>0</v>
      </c>
      <c r="G102" s="149">
        <f t="shared" si="28"/>
        <v>100</v>
      </c>
      <c r="H102" s="219"/>
    </row>
    <row r="103" spans="1:8" ht="20.100000000000001" customHeight="1">
      <c r="A103" s="8" t="s">
        <v>29</v>
      </c>
      <c r="B103" s="73">
        <v>1540</v>
      </c>
      <c r="C103" s="199">
        <v>1094</v>
      </c>
      <c r="D103" s="199">
        <v>1207</v>
      </c>
      <c r="E103" s="149">
        <f>E88-E97-E100-E101-E102</f>
        <v>2845</v>
      </c>
      <c r="F103" s="149">
        <f t="shared" si="27"/>
        <v>-1638</v>
      </c>
      <c r="G103" s="149">
        <f t="shared" si="28"/>
        <v>235.70836785418393</v>
      </c>
      <c r="H103" s="219"/>
    </row>
    <row r="104" spans="1:8" s="5" customFormat="1" ht="20.100000000000001" customHeight="1">
      <c r="A104" s="10" t="s">
        <v>59</v>
      </c>
      <c r="B104" s="72">
        <v>1550</v>
      </c>
      <c r="C104" s="233">
        <f t="shared" ref="C104:E104" si="29">SUM(C97,C100:C103)</f>
        <v>6372</v>
      </c>
      <c r="D104" s="211">
        <f t="shared" si="29"/>
        <v>6846</v>
      </c>
      <c r="E104" s="211">
        <f t="shared" si="29"/>
        <v>8147</v>
      </c>
      <c r="F104" s="234">
        <f t="shared" si="27"/>
        <v>-1301</v>
      </c>
      <c r="G104" s="234">
        <f t="shared" si="28"/>
        <v>119.00379783815367</v>
      </c>
      <c r="H104" s="125"/>
    </row>
    <row r="105" spans="1:8" s="5" customFormat="1" ht="20.100000000000001" customHeight="1">
      <c r="A105" s="118"/>
      <c r="B105" s="122"/>
      <c r="C105" s="244"/>
      <c r="D105" s="123"/>
      <c r="E105" s="123"/>
      <c r="F105" s="123"/>
      <c r="G105" s="123"/>
      <c r="H105" s="220"/>
    </row>
    <row r="106" spans="1:8" s="5" customFormat="1" ht="15.75" customHeight="1">
      <c r="A106" s="118"/>
      <c r="B106" s="122"/>
      <c r="C106" s="244"/>
      <c r="D106" s="123"/>
      <c r="E106" s="123"/>
      <c r="F106" s="123"/>
      <c r="G106" s="123"/>
      <c r="H106" s="220"/>
    </row>
    <row r="107" spans="1:8" ht="16.5" customHeight="1">
      <c r="A107" s="106"/>
      <c r="B107" s="105"/>
      <c r="C107" s="245"/>
      <c r="D107" s="104"/>
      <c r="E107" s="104"/>
      <c r="F107" s="104"/>
      <c r="G107" s="104"/>
      <c r="H107" s="132"/>
    </row>
    <row r="108" spans="1:8" s="190" customFormat="1" ht="16.5" customHeight="1">
      <c r="A108" s="188"/>
      <c r="B108" s="189"/>
      <c r="C108" s="246"/>
      <c r="D108" s="104"/>
      <c r="E108" s="104"/>
      <c r="F108" s="104"/>
      <c r="G108" s="104"/>
      <c r="H108" s="132"/>
    </row>
    <row r="109" spans="1:8" s="5" customFormat="1" ht="20.25" customHeight="1">
      <c r="A109" s="154" t="s">
        <v>375</v>
      </c>
      <c r="B109" s="129"/>
      <c r="C109" s="247"/>
      <c r="D109" s="159"/>
      <c r="E109" s="350" t="s">
        <v>374</v>
      </c>
      <c r="F109" s="350"/>
      <c r="G109" s="350"/>
      <c r="H109" s="220"/>
    </row>
    <row r="110" spans="1:8" s="1" customFormat="1" ht="20.100000000000001" customHeight="1">
      <c r="A110" s="91" t="s">
        <v>353</v>
      </c>
      <c r="B110" s="104"/>
      <c r="C110" s="245"/>
      <c r="D110" s="121"/>
      <c r="E110" s="344" t="s">
        <v>108</v>
      </c>
      <c r="F110" s="344"/>
      <c r="G110" s="344"/>
      <c r="H110" s="221"/>
    </row>
    <row r="111" spans="1:8" ht="20.100000000000001" customHeight="1">
      <c r="A111" s="195"/>
      <c r="B111" s="196"/>
      <c r="C111" s="248"/>
      <c r="D111" s="117"/>
      <c r="E111" s="117"/>
      <c r="F111" s="117"/>
      <c r="G111" s="117"/>
      <c r="H111" s="132"/>
    </row>
    <row r="112" spans="1:8">
      <c r="A112" s="195"/>
      <c r="B112" s="196"/>
      <c r="C112" s="248"/>
      <c r="D112" s="117"/>
      <c r="E112" s="117"/>
      <c r="F112" s="117"/>
      <c r="G112" s="117"/>
      <c r="H112" s="132"/>
    </row>
    <row r="113" spans="1:8">
      <c r="A113" s="195"/>
      <c r="B113" s="196"/>
      <c r="C113" s="248"/>
      <c r="D113" s="117">
        <v>27</v>
      </c>
      <c r="E113" s="117">
        <v>52</v>
      </c>
      <c r="F113" s="117">
        <v>97</v>
      </c>
      <c r="G113" s="213">
        <v>128</v>
      </c>
      <c r="H113" s="222"/>
    </row>
    <row r="114" spans="1:8">
      <c r="A114" s="195"/>
      <c r="B114" s="196"/>
      <c r="C114" s="248"/>
      <c r="D114" s="117">
        <v>7</v>
      </c>
      <c r="E114" s="117">
        <v>15</v>
      </c>
      <c r="F114" s="117">
        <v>22</v>
      </c>
      <c r="G114" s="213">
        <v>31</v>
      </c>
      <c r="H114" s="132"/>
    </row>
    <row r="115" spans="1:8">
      <c r="A115" s="195"/>
      <c r="B115" s="196"/>
      <c r="C115" s="248"/>
      <c r="D115" s="117">
        <f>D113+D114</f>
        <v>34</v>
      </c>
      <c r="E115" s="117">
        <f t="shared" ref="E115:G115" si="30">E113+E114</f>
        <v>67</v>
      </c>
      <c r="F115" s="117">
        <f t="shared" si="30"/>
        <v>119</v>
      </c>
      <c r="G115" s="213">
        <f t="shared" si="30"/>
        <v>159</v>
      </c>
      <c r="H115" s="132"/>
    </row>
    <row r="116" spans="1:8">
      <c r="A116" s="195"/>
      <c r="B116" s="196"/>
      <c r="C116" s="248"/>
      <c r="D116" s="209">
        <f t="shared" ref="D116:G116" si="31">D25</f>
        <v>174</v>
      </c>
      <c r="E116" s="209">
        <f t="shared" si="31"/>
        <v>201</v>
      </c>
      <c r="F116" s="209">
        <f t="shared" si="31"/>
        <v>-27</v>
      </c>
      <c r="G116" s="209">
        <f t="shared" si="31"/>
        <v>115.51724137931035</v>
      </c>
      <c r="H116" s="209"/>
    </row>
    <row r="117" spans="1:8">
      <c r="A117" s="195"/>
      <c r="B117" s="196"/>
      <c r="C117" s="245"/>
      <c r="D117" s="104"/>
      <c r="E117" s="104"/>
      <c r="F117" s="104"/>
      <c r="G117" s="104"/>
      <c r="H117" s="132"/>
    </row>
    <row r="118" spans="1:8">
      <c r="A118" s="195"/>
      <c r="B118" s="196"/>
      <c r="C118" s="245"/>
      <c r="D118" s="104"/>
      <c r="E118" s="104"/>
      <c r="F118" s="104"/>
      <c r="G118" s="104"/>
      <c r="H118" s="132"/>
    </row>
    <row r="119" spans="1:8">
      <c r="A119" s="195"/>
      <c r="B119" s="196"/>
      <c r="C119" s="245"/>
      <c r="D119" s="104"/>
      <c r="E119" s="104"/>
      <c r="F119" s="104"/>
      <c r="G119" s="104"/>
      <c r="H119" s="132"/>
    </row>
    <row r="120" spans="1:8">
      <c r="A120" s="195"/>
      <c r="B120" s="196"/>
      <c r="C120" s="249" t="s">
        <v>407</v>
      </c>
      <c r="D120" s="192">
        <v>17</v>
      </c>
      <c r="E120" s="192">
        <v>35</v>
      </c>
      <c r="F120" s="192">
        <v>52</v>
      </c>
      <c r="G120" s="192">
        <v>69</v>
      </c>
      <c r="H120" s="132"/>
    </row>
    <row r="121" spans="1:8">
      <c r="A121" s="195"/>
      <c r="B121" s="196"/>
      <c r="C121" s="249" t="s">
        <v>408</v>
      </c>
      <c r="D121" s="194">
        <f>(D100-D120)*22%+D120*8.41%</f>
        <v>754.92970000000003</v>
      </c>
      <c r="E121" s="194">
        <f>(E100-E120)*22%+E120*8.41%</f>
        <v>752.48349999999994</v>
      </c>
      <c r="F121" s="194">
        <f>(F100-F120)*22%+F120*8.41%</f>
        <v>-7.0667999999999989</v>
      </c>
      <c r="G121" s="194">
        <f>(G100-G120)*22%+G120*8.41%</f>
        <v>12.622900000000001</v>
      </c>
      <c r="H121" s="132"/>
    </row>
    <row r="122" spans="1:8">
      <c r="A122" s="195"/>
      <c r="B122" s="196"/>
      <c r="C122" s="250" t="s">
        <v>409</v>
      </c>
      <c r="D122" s="193">
        <f>D100*18%</f>
        <v>619.55999999999995</v>
      </c>
      <c r="E122" s="193">
        <f>E100*18%</f>
        <v>619.55999999999995</v>
      </c>
      <c r="F122" s="194">
        <f t="shared" ref="F122:F123" si="32">(F101-F121)*22%+F121*8.41%</f>
        <v>0.96037811999999989</v>
      </c>
      <c r="G122" s="193">
        <f>G100*18%</f>
        <v>18</v>
      </c>
      <c r="H122" s="132"/>
    </row>
    <row r="123" spans="1:8">
      <c r="A123" s="195"/>
      <c r="B123" s="196"/>
      <c r="C123" s="250" t="s">
        <v>410</v>
      </c>
      <c r="D123" s="193">
        <f>D100*1.5%</f>
        <v>51.629999999999995</v>
      </c>
      <c r="E123" s="193">
        <f>E100*1.5%</f>
        <v>51.629999999999995</v>
      </c>
      <c r="F123" s="194">
        <f t="shared" si="32"/>
        <v>-0.13051538650799999</v>
      </c>
      <c r="G123" s="193">
        <f>G100*1.5%</f>
        <v>1.5</v>
      </c>
      <c r="H123" s="132"/>
    </row>
    <row r="124" spans="1:8">
      <c r="A124" s="195"/>
      <c r="B124" s="196"/>
      <c r="C124" s="248"/>
      <c r="D124" s="117"/>
      <c r="E124" s="117"/>
      <c r="F124" s="117"/>
      <c r="G124" s="117"/>
      <c r="H124" s="132"/>
    </row>
    <row r="125" spans="1:8">
      <c r="A125" s="195"/>
      <c r="B125" s="196"/>
      <c r="C125" s="248"/>
      <c r="D125" s="117"/>
      <c r="E125" s="117"/>
      <c r="F125" s="117"/>
      <c r="G125" s="117"/>
      <c r="H125" s="132"/>
    </row>
    <row r="126" spans="1:8">
      <c r="A126" s="195"/>
      <c r="B126" s="196"/>
      <c r="C126" s="248"/>
      <c r="D126" s="117"/>
      <c r="E126" s="117"/>
      <c r="F126" s="117"/>
      <c r="G126" s="117"/>
      <c r="H126" s="132"/>
    </row>
    <row r="127" spans="1:8">
      <c r="A127" s="195"/>
      <c r="B127" s="196"/>
      <c r="C127" s="248"/>
      <c r="D127" s="117"/>
      <c r="E127" s="117"/>
      <c r="F127" s="117"/>
      <c r="G127" s="117"/>
      <c r="H127" s="132"/>
    </row>
    <row r="128" spans="1:8">
      <c r="A128" s="27"/>
      <c r="C128" s="251"/>
      <c r="D128" s="28"/>
      <c r="E128" s="28"/>
      <c r="F128" s="28"/>
      <c r="G128" s="28"/>
    </row>
    <row r="129" spans="1:7">
      <c r="A129" s="27"/>
      <c r="C129" s="251"/>
      <c r="D129" s="28"/>
      <c r="E129" s="28"/>
      <c r="F129" s="28"/>
      <c r="G129" s="28"/>
    </row>
    <row r="130" spans="1:7">
      <c r="A130" s="27"/>
      <c r="C130" s="251"/>
      <c r="D130" s="28"/>
      <c r="E130" s="28"/>
      <c r="F130" s="28"/>
      <c r="G130" s="28"/>
    </row>
    <row r="131" spans="1:7">
      <c r="A131" s="27"/>
      <c r="C131" s="251"/>
      <c r="D131" s="28"/>
      <c r="E131" s="28"/>
      <c r="F131" s="28"/>
      <c r="G131" s="28"/>
    </row>
    <row r="132" spans="1:7">
      <c r="A132" s="27"/>
      <c r="C132" s="251"/>
      <c r="D132" s="28"/>
      <c r="E132" s="28"/>
      <c r="F132" s="28"/>
      <c r="G132" s="28"/>
    </row>
    <row r="133" spans="1:7">
      <c r="A133" s="27"/>
      <c r="C133" s="251"/>
      <c r="D133" s="28"/>
      <c r="E133" s="28"/>
      <c r="F133" s="28"/>
      <c r="G133" s="28"/>
    </row>
    <row r="134" spans="1:7">
      <c r="A134" s="27"/>
      <c r="C134" s="251"/>
      <c r="D134" s="28"/>
      <c r="E134" s="28"/>
      <c r="F134" s="28"/>
      <c r="G134" s="28"/>
    </row>
    <row r="135" spans="1:7">
      <c r="A135" s="27"/>
      <c r="C135" s="251"/>
      <c r="D135" s="28"/>
      <c r="E135" s="28"/>
      <c r="F135" s="28"/>
      <c r="G135" s="28"/>
    </row>
    <row r="136" spans="1:7">
      <c r="A136" s="27"/>
      <c r="C136" s="251"/>
      <c r="D136" s="28"/>
      <c r="E136" s="28"/>
      <c r="F136" s="28"/>
      <c r="G136" s="28"/>
    </row>
    <row r="137" spans="1:7">
      <c r="A137" s="27"/>
      <c r="C137" s="251"/>
      <c r="D137" s="28"/>
      <c r="E137" s="28"/>
      <c r="F137" s="28"/>
      <c r="G137" s="28"/>
    </row>
    <row r="138" spans="1:7">
      <c r="A138" s="27"/>
      <c r="C138" s="251"/>
      <c r="D138" s="28"/>
      <c r="E138" s="28"/>
      <c r="F138" s="28"/>
      <c r="G138" s="28"/>
    </row>
    <row r="139" spans="1:7">
      <c r="A139" s="27"/>
      <c r="C139" s="251"/>
      <c r="D139" s="28"/>
      <c r="E139" s="28"/>
      <c r="F139" s="28"/>
      <c r="G139" s="28"/>
    </row>
    <row r="140" spans="1:7">
      <c r="A140" s="27"/>
      <c r="C140" s="251"/>
      <c r="D140" s="28"/>
      <c r="E140" s="28"/>
      <c r="F140" s="28"/>
      <c r="G140" s="28"/>
    </row>
    <row r="141" spans="1:7">
      <c r="A141" s="27"/>
      <c r="C141" s="251"/>
      <c r="D141" s="28"/>
      <c r="E141" s="28"/>
      <c r="F141" s="28"/>
      <c r="G141" s="28"/>
    </row>
    <row r="142" spans="1:7">
      <c r="A142" s="27"/>
      <c r="C142" s="251"/>
      <c r="D142" s="28"/>
      <c r="E142" s="28"/>
      <c r="F142" s="28"/>
      <c r="G142" s="28"/>
    </row>
    <row r="143" spans="1:7">
      <c r="A143" s="27"/>
      <c r="C143" s="251"/>
      <c r="D143" s="28"/>
      <c r="E143" s="28"/>
      <c r="F143" s="28"/>
      <c r="G143" s="28"/>
    </row>
    <row r="144" spans="1:7">
      <c r="A144" s="27"/>
      <c r="C144" s="251"/>
      <c r="D144" s="28"/>
      <c r="E144" s="28"/>
      <c r="F144" s="28"/>
      <c r="G144" s="28"/>
    </row>
    <row r="145" spans="1:7">
      <c r="A145" s="27"/>
      <c r="C145" s="251"/>
      <c r="D145" s="28"/>
      <c r="E145" s="28"/>
      <c r="F145" s="28"/>
      <c r="G145" s="28"/>
    </row>
    <row r="146" spans="1:7">
      <c r="A146" s="27"/>
      <c r="C146" s="251"/>
      <c r="D146" s="28"/>
      <c r="E146" s="28"/>
      <c r="F146" s="28"/>
      <c r="G146" s="28"/>
    </row>
    <row r="147" spans="1:7">
      <c r="A147" s="27"/>
      <c r="C147" s="251"/>
      <c r="D147" s="28"/>
      <c r="E147" s="28"/>
      <c r="F147" s="28"/>
      <c r="G147" s="28"/>
    </row>
    <row r="148" spans="1:7">
      <c r="A148" s="27"/>
      <c r="C148" s="251"/>
      <c r="D148" s="28"/>
      <c r="E148" s="28"/>
      <c r="F148" s="28"/>
      <c r="G148" s="28"/>
    </row>
    <row r="149" spans="1:7">
      <c r="A149" s="27"/>
      <c r="C149" s="251"/>
      <c r="D149" s="28"/>
      <c r="E149" s="28"/>
      <c r="F149" s="28"/>
      <c r="G149" s="28"/>
    </row>
    <row r="150" spans="1:7">
      <c r="A150" s="27"/>
      <c r="C150" s="251"/>
      <c r="D150" s="28"/>
      <c r="E150" s="28"/>
      <c r="F150" s="28"/>
      <c r="G150" s="28"/>
    </row>
    <row r="151" spans="1:7">
      <c r="A151" s="27"/>
      <c r="C151" s="251"/>
      <c r="D151" s="28"/>
      <c r="E151" s="28"/>
      <c r="F151" s="28"/>
      <c r="G151" s="28"/>
    </row>
    <row r="152" spans="1:7">
      <c r="A152" s="27"/>
      <c r="C152" s="251"/>
      <c r="D152" s="28"/>
      <c r="E152" s="28"/>
      <c r="F152" s="28"/>
      <c r="G152" s="28"/>
    </row>
    <row r="153" spans="1:7">
      <c r="A153" s="27"/>
      <c r="C153" s="251"/>
      <c r="D153" s="28"/>
      <c r="E153" s="28"/>
      <c r="F153" s="28"/>
      <c r="G153" s="28"/>
    </row>
    <row r="154" spans="1:7">
      <c r="A154" s="27"/>
      <c r="C154" s="251"/>
      <c r="D154" s="28"/>
      <c r="E154" s="28"/>
      <c r="F154" s="28"/>
      <c r="G154" s="28"/>
    </row>
    <row r="155" spans="1:7">
      <c r="A155" s="27"/>
      <c r="C155" s="251"/>
      <c r="D155" s="28"/>
      <c r="E155" s="28"/>
      <c r="F155" s="28"/>
      <c r="G155" s="28"/>
    </row>
    <row r="156" spans="1:7">
      <c r="A156" s="27"/>
      <c r="C156" s="251"/>
      <c r="D156" s="28"/>
      <c r="E156" s="28"/>
      <c r="F156" s="28"/>
      <c r="G156" s="28"/>
    </row>
    <row r="157" spans="1:7">
      <c r="A157" s="27"/>
      <c r="C157" s="251"/>
      <c r="D157" s="28"/>
      <c r="E157" s="28"/>
      <c r="F157" s="28"/>
      <c r="G157" s="28"/>
    </row>
    <row r="158" spans="1:7">
      <c r="A158" s="27"/>
      <c r="C158" s="251"/>
      <c r="D158" s="28"/>
      <c r="E158" s="28"/>
      <c r="F158" s="28"/>
      <c r="G158" s="28"/>
    </row>
    <row r="159" spans="1:7">
      <c r="A159" s="27"/>
      <c r="C159" s="251"/>
      <c r="D159" s="28"/>
      <c r="E159" s="28"/>
      <c r="F159" s="28"/>
      <c r="G159" s="28"/>
    </row>
    <row r="160" spans="1:7">
      <c r="A160" s="27"/>
      <c r="C160" s="251"/>
      <c r="D160" s="28"/>
      <c r="E160" s="28"/>
      <c r="F160" s="28"/>
      <c r="G160" s="28"/>
    </row>
    <row r="161" spans="1:7">
      <c r="A161" s="27"/>
      <c r="C161" s="251"/>
      <c r="D161" s="28"/>
      <c r="E161" s="28"/>
      <c r="F161" s="28"/>
      <c r="G161" s="28"/>
    </row>
    <row r="162" spans="1:7">
      <c r="A162" s="27"/>
      <c r="C162" s="251"/>
      <c r="D162" s="28"/>
      <c r="E162" s="28"/>
      <c r="F162" s="28"/>
      <c r="G162" s="28"/>
    </row>
    <row r="163" spans="1:7">
      <c r="A163" s="27"/>
      <c r="C163" s="251"/>
      <c r="D163" s="28"/>
      <c r="E163" s="28"/>
      <c r="F163" s="28"/>
      <c r="G163" s="28"/>
    </row>
    <row r="164" spans="1:7">
      <c r="A164" s="27"/>
      <c r="C164" s="251"/>
      <c r="D164" s="28"/>
      <c r="E164" s="28"/>
      <c r="F164" s="28"/>
      <c r="G164" s="28"/>
    </row>
    <row r="165" spans="1:7">
      <c r="A165" s="27"/>
      <c r="C165" s="251"/>
      <c r="D165" s="28"/>
      <c r="E165" s="28"/>
      <c r="F165" s="28"/>
      <c r="G165" s="28"/>
    </row>
    <row r="166" spans="1:7">
      <c r="A166" s="27"/>
      <c r="C166" s="251"/>
      <c r="D166" s="28"/>
      <c r="E166" s="28"/>
      <c r="F166" s="28"/>
      <c r="G166" s="28"/>
    </row>
    <row r="167" spans="1:7">
      <c r="A167" s="27"/>
      <c r="C167" s="251"/>
      <c r="D167" s="28"/>
      <c r="E167" s="28"/>
      <c r="F167" s="28"/>
      <c r="G167" s="28"/>
    </row>
    <row r="168" spans="1:7">
      <c r="A168" s="27"/>
      <c r="C168" s="251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3"/>
    </row>
    <row r="180" spans="1:3">
      <c r="A180" s="49"/>
      <c r="B180" s="2"/>
      <c r="C180" s="253"/>
    </row>
    <row r="181" spans="1:3">
      <c r="A181" s="49"/>
      <c r="B181" s="2"/>
      <c r="C181" s="253"/>
    </row>
    <row r="182" spans="1:3">
      <c r="A182" s="49"/>
      <c r="B182" s="2"/>
      <c r="C182" s="253"/>
    </row>
    <row r="183" spans="1:3">
      <c r="A183" s="49"/>
      <c r="B183" s="2"/>
      <c r="C183" s="253"/>
    </row>
    <row r="184" spans="1:3">
      <c r="A184" s="49"/>
      <c r="B184" s="2"/>
      <c r="C184" s="253"/>
    </row>
    <row r="185" spans="1:3">
      <c r="A185" s="49"/>
      <c r="B185" s="2"/>
      <c r="C185" s="253"/>
    </row>
    <row r="186" spans="1:3">
      <c r="A186" s="49"/>
      <c r="B186" s="2"/>
      <c r="C186" s="253"/>
    </row>
    <row r="187" spans="1:3">
      <c r="A187" s="49"/>
      <c r="B187" s="2"/>
      <c r="C187" s="253"/>
    </row>
    <row r="188" spans="1:3">
      <c r="A188" s="49"/>
      <c r="B188" s="2"/>
      <c r="C188" s="253"/>
    </row>
    <row r="189" spans="1:3">
      <c r="A189" s="49"/>
      <c r="B189" s="2"/>
      <c r="C189" s="253"/>
    </row>
    <row r="190" spans="1:3">
      <c r="A190" s="49"/>
      <c r="B190" s="2"/>
      <c r="C190" s="253"/>
    </row>
    <row r="191" spans="1:3">
      <c r="A191" s="49"/>
      <c r="B191" s="2"/>
      <c r="C191" s="253"/>
    </row>
    <row r="192" spans="1:3">
      <c r="A192" s="49"/>
      <c r="B192" s="2"/>
      <c r="C192" s="253"/>
    </row>
    <row r="193" spans="1:3">
      <c r="A193" s="49"/>
      <c r="B193" s="2"/>
      <c r="C193" s="253"/>
    </row>
    <row r="194" spans="1:3">
      <c r="A194" s="49"/>
      <c r="B194" s="2"/>
      <c r="C194" s="253"/>
    </row>
    <row r="195" spans="1:3">
      <c r="A195" s="49"/>
      <c r="B195" s="2"/>
      <c r="C195" s="253"/>
    </row>
    <row r="196" spans="1:3">
      <c r="A196" s="49"/>
      <c r="B196" s="2"/>
      <c r="C196" s="253"/>
    </row>
    <row r="197" spans="1:3">
      <c r="A197" s="49"/>
      <c r="B197" s="2"/>
      <c r="C197" s="253"/>
    </row>
    <row r="198" spans="1:3">
      <c r="A198" s="49"/>
      <c r="B198" s="2"/>
      <c r="C198" s="253"/>
    </row>
    <row r="199" spans="1:3">
      <c r="A199" s="49"/>
      <c r="B199" s="2"/>
      <c r="C199" s="253"/>
    </row>
    <row r="200" spans="1:3">
      <c r="A200" s="49"/>
      <c r="B200" s="2"/>
      <c r="C200" s="253"/>
    </row>
    <row r="201" spans="1:3">
      <c r="A201" s="49"/>
      <c r="B201" s="2"/>
      <c r="C201" s="253"/>
    </row>
    <row r="202" spans="1:3">
      <c r="A202" s="49"/>
      <c r="B202" s="2"/>
      <c r="C202" s="253"/>
    </row>
    <row r="203" spans="1:3">
      <c r="A203" s="49"/>
      <c r="B203" s="2"/>
      <c r="C203" s="253"/>
    </row>
    <row r="204" spans="1:3">
      <c r="A204" s="49"/>
      <c r="B204" s="2"/>
      <c r="C204" s="253"/>
    </row>
    <row r="205" spans="1:3">
      <c r="A205" s="49"/>
      <c r="B205" s="2"/>
      <c r="C205" s="253"/>
    </row>
    <row r="206" spans="1:3">
      <c r="A206" s="49"/>
      <c r="B206" s="2"/>
      <c r="C206" s="253"/>
    </row>
    <row r="207" spans="1:3">
      <c r="A207" s="49"/>
      <c r="B207" s="2"/>
      <c r="C207" s="253"/>
    </row>
    <row r="208" spans="1:3">
      <c r="A208" s="49"/>
      <c r="B208" s="2"/>
      <c r="C208" s="253"/>
    </row>
    <row r="209" spans="1:3">
      <c r="A209" s="49"/>
      <c r="B209" s="2"/>
      <c r="C209" s="253"/>
    </row>
    <row r="210" spans="1:3">
      <c r="A210" s="49"/>
      <c r="B210" s="2"/>
      <c r="C210" s="253"/>
    </row>
    <row r="211" spans="1:3">
      <c r="A211" s="49"/>
      <c r="B211" s="2"/>
      <c r="C211" s="253"/>
    </row>
    <row r="212" spans="1:3">
      <c r="A212" s="49"/>
      <c r="B212" s="2"/>
      <c r="C212" s="253"/>
    </row>
    <row r="213" spans="1:3">
      <c r="A213" s="49"/>
      <c r="B213" s="2"/>
      <c r="C213" s="253"/>
    </row>
    <row r="214" spans="1:3">
      <c r="A214" s="49"/>
      <c r="B214" s="2"/>
      <c r="C214" s="253"/>
    </row>
    <row r="215" spans="1:3">
      <c r="A215" s="49"/>
      <c r="B215" s="2"/>
      <c r="C215" s="253"/>
    </row>
    <row r="216" spans="1:3">
      <c r="A216" s="49"/>
      <c r="B216" s="2"/>
      <c r="C216" s="253"/>
    </row>
    <row r="217" spans="1:3">
      <c r="A217" s="49"/>
      <c r="B217" s="2"/>
      <c r="C217" s="253"/>
    </row>
    <row r="218" spans="1:3">
      <c r="A218" s="49"/>
      <c r="B218" s="2"/>
      <c r="C218" s="253"/>
    </row>
    <row r="219" spans="1:3">
      <c r="A219" s="49"/>
      <c r="B219" s="2"/>
      <c r="C219" s="253"/>
    </row>
    <row r="220" spans="1:3">
      <c r="A220" s="49"/>
      <c r="B220" s="2"/>
      <c r="C220" s="253"/>
    </row>
    <row r="221" spans="1:3">
      <c r="A221" s="49"/>
      <c r="B221" s="2"/>
      <c r="C221" s="253"/>
    </row>
    <row r="222" spans="1:3">
      <c r="A222" s="49"/>
      <c r="B222" s="2"/>
      <c r="C222" s="253"/>
    </row>
    <row r="223" spans="1:3">
      <c r="A223" s="49"/>
      <c r="B223" s="2"/>
      <c r="C223" s="253"/>
    </row>
    <row r="224" spans="1:3">
      <c r="A224" s="49"/>
      <c r="B224" s="2"/>
      <c r="C224" s="253"/>
    </row>
    <row r="225" spans="1:3">
      <c r="A225" s="49"/>
      <c r="B225" s="2"/>
      <c r="C225" s="253"/>
    </row>
    <row r="226" spans="1:3">
      <c r="A226" s="49"/>
      <c r="B226" s="2"/>
      <c r="C226" s="253"/>
    </row>
    <row r="227" spans="1:3">
      <c r="A227" s="49"/>
      <c r="B227" s="2"/>
      <c r="C227" s="253"/>
    </row>
    <row r="228" spans="1:3">
      <c r="A228" s="49"/>
      <c r="B228" s="2"/>
      <c r="C228" s="253"/>
    </row>
    <row r="229" spans="1:3">
      <c r="A229" s="49"/>
      <c r="B229" s="2"/>
      <c r="C229" s="253"/>
    </row>
    <row r="230" spans="1:3">
      <c r="A230" s="49"/>
      <c r="B230" s="2"/>
      <c r="C230" s="253"/>
    </row>
    <row r="231" spans="1:3">
      <c r="A231" s="49"/>
      <c r="B231" s="2"/>
      <c r="C231" s="253"/>
    </row>
    <row r="232" spans="1:3">
      <c r="A232" s="49"/>
      <c r="B232" s="2"/>
      <c r="C232" s="253"/>
    </row>
    <row r="233" spans="1:3">
      <c r="A233" s="49"/>
      <c r="B233" s="2"/>
      <c r="C233" s="253"/>
    </row>
    <row r="234" spans="1:3">
      <c r="A234" s="49"/>
      <c r="B234" s="2"/>
      <c r="C234" s="253"/>
    </row>
    <row r="235" spans="1:3">
      <c r="A235" s="49"/>
      <c r="B235" s="2"/>
      <c r="C235" s="253"/>
    </row>
    <row r="236" spans="1:3">
      <c r="A236" s="49"/>
      <c r="B236" s="2"/>
      <c r="C236" s="253"/>
    </row>
    <row r="237" spans="1:3">
      <c r="A237" s="49"/>
      <c r="B237" s="2"/>
      <c r="C237" s="253"/>
    </row>
    <row r="238" spans="1:3">
      <c r="A238" s="49"/>
      <c r="B238" s="2"/>
      <c r="C238" s="253"/>
    </row>
    <row r="239" spans="1:3">
      <c r="A239" s="49"/>
      <c r="B239" s="2"/>
      <c r="C239" s="253"/>
    </row>
    <row r="240" spans="1:3">
      <c r="A240" s="49"/>
      <c r="B240" s="2"/>
      <c r="C240" s="253"/>
    </row>
    <row r="241" spans="1:3">
      <c r="A241" s="49"/>
      <c r="B241" s="2"/>
      <c r="C241" s="253"/>
    </row>
    <row r="242" spans="1:3">
      <c r="A242" s="49"/>
      <c r="B242" s="2"/>
      <c r="C242" s="253"/>
    </row>
    <row r="243" spans="1:3">
      <c r="A243" s="49"/>
      <c r="B243" s="2"/>
      <c r="C243" s="253"/>
    </row>
    <row r="244" spans="1:3">
      <c r="A244" s="49"/>
      <c r="B244" s="2"/>
      <c r="C244" s="253"/>
    </row>
    <row r="245" spans="1:3">
      <c r="A245" s="49"/>
      <c r="B245" s="2"/>
      <c r="C245" s="253"/>
    </row>
    <row r="246" spans="1:3">
      <c r="A246" s="49"/>
      <c r="B246" s="2"/>
      <c r="C246" s="253"/>
    </row>
    <row r="247" spans="1:3">
      <c r="A247" s="49"/>
      <c r="B247" s="2"/>
      <c r="C247" s="253"/>
    </row>
    <row r="248" spans="1:3">
      <c r="A248" s="49"/>
      <c r="B248" s="2"/>
      <c r="C248" s="253"/>
    </row>
    <row r="249" spans="1:3">
      <c r="A249" s="49"/>
      <c r="B249" s="2"/>
      <c r="C249" s="253"/>
    </row>
    <row r="250" spans="1:3">
      <c r="A250" s="49"/>
      <c r="B250" s="2"/>
      <c r="C250" s="253"/>
    </row>
    <row r="251" spans="1:3">
      <c r="A251" s="49"/>
      <c r="B251" s="2"/>
      <c r="C251" s="253"/>
    </row>
    <row r="252" spans="1:3">
      <c r="A252" s="49"/>
      <c r="B252" s="2"/>
      <c r="C252" s="253"/>
    </row>
    <row r="253" spans="1:3">
      <c r="A253" s="49"/>
      <c r="B253" s="2"/>
      <c r="C253" s="253"/>
    </row>
    <row r="254" spans="1:3">
      <c r="A254" s="49"/>
      <c r="B254" s="2"/>
      <c r="C254" s="253"/>
    </row>
    <row r="255" spans="1:3">
      <c r="A255" s="49"/>
      <c r="B255" s="2"/>
      <c r="C255" s="253"/>
    </row>
    <row r="256" spans="1:3">
      <c r="A256" s="49"/>
      <c r="B256" s="2"/>
      <c r="C256" s="253"/>
    </row>
    <row r="257" spans="1:3">
      <c r="A257" s="49"/>
      <c r="B257" s="2"/>
      <c r="C257" s="253"/>
    </row>
    <row r="258" spans="1:3">
      <c r="A258" s="49"/>
      <c r="B258" s="2"/>
      <c r="C258" s="253"/>
    </row>
    <row r="259" spans="1:3">
      <c r="A259" s="49"/>
      <c r="B259" s="2"/>
      <c r="C259" s="253"/>
    </row>
    <row r="260" spans="1:3">
      <c r="A260" s="49"/>
      <c r="B260" s="2"/>
      <c r="C260" s="253"/>
    </row>
    <row r="261" spans="1:3">
      <c r="A261" s="49"/>
      <c r="B261" s="2"/>
      <c r="C261" s="253"/>
    </row>
    <row r="262" spans="1:3">
      <c r="A262" s="49"/>
      <c r="B262" s="2"/>
      <c r="C262" s="253"/>
    </row>
    <row r="263" spans="1:3">
      <c r="A263" s="49"/>
      <c r="B263" s="2"/>
      <c r="C263" s="253"/>
    </row>
    <row r="264" spans="1:3">
      <c r="A264" s="49"/>
      <c r="B264" s="2"/>
      <c r="C264" s="253"/>
    </row>
    <row r="265" spans="1:3">
      <c r="A265" s="49"/>
      <c r="B265" s="2"/>
      <c r="C265" s="253"/>
    </row>
    <row r="266" spans="1:3">
      <c r="A266" s="49"/>
      <c r="B266" s="2"/>
      <c r="C266" s="253"/>
    </row>
    <row r="267" spans="1:3">
      <c r="A267" s="49"/>
      <c r="B267" s="2"/>
      <c r="C267" s="253"/>
    </row>
    <row r="268" spans="1:3">
      <c r="A268" s="49"/>
      <c r="B268" s="2"/>
      <c r="C268" s="253"/>
    </row>
    <row r="269" spans="1:3">
      <c r="A269" s="49"/>
      <c r="B269" s="2"/>
      <c r="C269" s="253"/>
    </row>
    <row r="270" spans="1:3">
      <c r="A270" s="49"/>
      <c r="B270" s="2"/>
      <c r="C270" s="253"/>
    </row>
    <row r="271" spans="1:3">
      <c r="A271" s="49"/>
      <c r="B271" s="2"/>
      <c r="C271" s="253"/>
    </row>
    <row r="272" spans="1:3">
      <c r="A272" s="49"/>
      <c r="B272" s="2"/>
      <c r="C272" s="253"/>
    </row>
    <row r="273" spans="1:3">
      <c r="A273" s="49"/>
      <c r="B273" s="2"/>
      <c r="C273" s="253"/>
    </row>
    <row r="274" spans="1:3">
      <c r="A274" s="49"/>
      <c r="B274" s="2"/>
      <c r="C274" s="253"/>
    </row>
    <row r="275" spans="1:3">
      <c r="A275" s="49"/>
      <c r="B275" s="2"/>
      <c r="C275" s="253"/>
    </row>
    <row r="276" spans="1:3">
      <c r="A276" s="49"/>
      <c r="B276" s="2"/>
      <c r="C276" s="253"/>
    </row>
    <row r="277" spans="1:3">
      <c r="A277" s="49"/>
      <c r="B277" s="2"/>
      <c r="C277" s="253"/>
    </row>
    <row r="278" spans="1:3">
      <c r="A278" s="49"/>
      <c r="B278" s="2"/>
      <c r="C278" s="253"/>
    </row>
    <row r="279" spans="1:3">
      <c r="A279" s="49"/>
      <c r="B279" s="2"/>
      <c r="C279" s="253"/>
    </row>
    <row r="280" spans="1:3">
      <c r="A280" s="49"/>
      <c r="B280" s="2"/>
      <c r="C280" s="253"/>
    </row>
    <row r="281" spans="1:3">
      <c r="A281" s="49"/>
      <c r="B281" s="2"/>
      <c r="C281" s="253"/>
    </row>
    <row r="282" spans="1:3">
      <c r="A282" s="49"/>
      <c r="B282" s="2"/>
      <c r="C282" s="253"/>
    </row>
    <row r="283" spans="1:3">
      <c r="A283" s="49"/>
      <c r="B283" s="2"/>
      <c r="C283" s="253"/>
    </row>
    <row r="284" spans="1:3">
      <c r="A284" s="49"/>
      <c r="B284" s="2"/>
      <c r="C284" s="253"/>
    </row>
    <row r="285" spans="1:3">
      <c r="A285" s="49"/>
      <c r="B285" s="2"/>
      <c r="C285" s="253"/>
    </row>
    <row r="286" spans="1:3">
      <c r="A286" s="49"/>
      <c r="B286" s="2"/>
      <c r="C286" s="253"/>
    </row>
    <row r="287" spans="1:3">
      <c r="A287" s="49"/>
      <c r="B287" s="2"/>
      <c r="C287" s="253"/>
    </row>
    <row r="288" spans="1:3">
      <c r="A288" s="49"/>
      <c r="B288" s="2"/>
      <c r="C288" s="253"/>
    </row>
    <row r="289" spans="1:3">
      <c r="A289" s="49"/>
      <c r="B289" s="2"/>
      <c r="C289" s="253"/>
    </row>
    <row r="290" spans="1:3">
      <c r="A290" s="49"/>
      <c r="B290" s="2"/>
      <c r="C290" s="253"/>
    </row>
    <row r="291" spans="1:3">
      <c r="A291" s="49"/>
      <c r="B291" s="2"/>
      <c r="C291" s="253"/>
    </row>
    <row r="292" spans="1:3">
      <c r="A292" s="49"/>
      <c r="B292" s="2"/>
      <c r="C292" s="253"/>
    </row>
    <row r="293" spans="1:3">
      <c r="A293" s="49"/>
      <c r="B293" s="2"/>
      <c r="C293" s="253"/>
    </row>
    <row r="294" spans="1:3">
      <c r="A294" s="49"/>
      <c r="B294" s="2"/>
      <c r="C294" s="253"/>
    </row>
    <row r="295" spans="1:3">
      <c r="A295" s="49"/>
      <c r="B295" s="2"/>
      <c r="C295" s="253"/>
    </row>
    <row r="296" spans="1:3">
      <c r="A296" s="49"/>
      <c r="B296" s="2"/>
      <c r="C296" s="253"/>
    </row>
    <row r="297" spans="1:3">
      <c r="A297" s="49"/>
      <c r="B297" s="2"/>
      <c r="C297" s="253"/>
    </row>
    <row r="298" spans="1:3">
      <c r="A298" s="49"/>
      <c r="B298" s="2"/>
      <c r="C298" s="253"/>
    </row>
    <row r="299" spans="1:3">
      <c r="A299" s="49"/>
      <c r="B299" s="2"/>
      <c r="C299" s="253"/>
    </row>
    <row r="300" spans="1:3">
      <c r="A300" s="49"/>
      <c r="B300" s="2"/>
      <c r="C300" s="253"/>
    </row>
    <row r="301" spans="1:3">
      <c r="A301" s="49"/>
      <c r="B301" s="2"/>
      <c r="C301" s="253"/>
    </row>
    <row r="302" spans="1:3">
      <c r="A302" s="49"/>
      <c r="B302" s="2"/>
      <c r="C302" s="253"/>
    </row>
    <row r="303" spans="1:3">
      <c r="A303" s="49"/>
      <c r="B303" s="2"/>
      <c r="C303" s="253"/>
    </row>
    <row r="304" spans="1:3">
      <c r="A304" s="49"/>
      <c r="B304" s="2"/>
      <c r="C304" s="253"/>
    </row>
    <row r="305" spans="1:3">
      <c r="A305" s="49"/>
      <c r="B305" s="2"/>
      <c r="C305" s="253"/>
    </row>
    <row r="306" spans="1:3">
      <c r="A306" s="49"/>
      <c r="B306" s="2"/>
      <c r="C306" s="253"/>
    </row>
    <row r="307" spans="1:3">
      <c r="A307" s="49"/>
      <c r="B307" s="2"/>
      <c r="C307" s="253"/>
    </row>
    <row r="308" spans="1:3">
      <c r="A308" s="49"/>
      <c r="B308" s="2"/>
      <c r="C308" s="253"/>
    </row>
    <row r="309" spans="1:3">
      <c r="A309" s="49"/>
      <c r="B309" s="2"/>
      <c r="C309" s="253"/>
    </row>
    <row r="310" spans="1:3">
      <c r="A310" s="49"/>
      <c r="B310" s="2"/>
      <c r="C310" s="253"/>
    </row>
    <row r="311" spans="1:3">
      <c r="A311" s="49"/>
      <c r="B311" s="2"/>
      <c r="C311" s="253"/>
    </row>
    <row r="312" spans="1:3">
      <c r="A312" s="49"/>
      <c r="B312" s="2"/>
      <c r="C312" s="253"/>
    </row>
    <row r="313" spans="1:3">
      <c r="A313" s="49"/>
      <c r="B313" s="2"/>
      <c r="C313" s="253"/>
    </row>
    <row r="314" spans="1:3">
      <c r="A314" s="49"/>
      <c r="B314" s="2"/>
      <c r="C314" s="253"/>
    </row>
    <row r="315" spans="1:3">
      <c r="A315" s="49"/>
      <c r="B315" s="2"/>
      <c r="C315" s="253"/>
    </row>
    <row r="316" spans="1:3">
      <c r="A316" s="49"/>
      <c r="B316" s="2"/>
      <c r="C316" s="253"/>
    </row>
    <row r="317" spans="1:3">
      <c r="A317" s="49"/>
      <c r="B317" s="2"/>
      <c r="C317" s="253"/>
    </row>
    <row r="318" spans="1:3">
      <c r="A318" s="49"/>
      <c r="B318" s="2"/>
      <c r="C318" s="253"/>
    </row>
    <row r="319" spans="1:3">
      <c r="A319" s="49"/>
      <c r="B319" s="2"/>
      <c r="C319" s="253"/>
    </row>
    <row r="320" spans="1:3">
      <c r="A320" s="49"/>
      <c r="B320" s="2"/>
      <c r="C320" s="253"/>
    </row>
    <row r="321" spans="1:3">
      <c r="A321" s="49"/>
      <c r="B321" s="2"/>
      <c r="C321" s="253"/>
    </row>
    <row r="322" spans="1:3">
      <c r="A322" s="49"/>
      <c r="B322" s="2"/>
      <c r="C322" s="253"/>
    </row>
    <row r="323" spans="1:3">
      <c r="A323" s="49"/>
      <c r="B323" s="2"/>
      <c r="C323" s="253"/>
    </row>
    <row r="324" spans="1:3">
      <c r="A324" s="49"/>
      <c r="B324" s="2"/>
      <c r="C324" s="253"/>
    </row>
    <row r="325" spans="1:3">
      <c r="A325" s="49"/>
      <c r="B325" s="2"/>
      <c r="C325" s="253"/>
    </row>
    <row r="326" spans="1:3">
      <c r="A326" s="49"/>
      <c r="B326" s="2"/>
      <c r="C326" s="253"/>
    </row>
    <row r="327" spans="1:3">
      <c r="A327" s="49"/>
      <c r="B327" s="2"/>
      <c r="C327" s="253"/>
    </row>
    <row r="328" spans="1:3">
      <c r="A328" s="49"/>
      <c r="B328" s="2"/>
      <c r="C328" s="253"/>
    </row>
    <row r="329" spans="1:3">
      <c r="A329" s="49"/>
      <c r="B329" s="2"/>
      <c r="C329" s="253"/>
    </row>
    <row r="330" spans="1:3">
      <c r="A330" s="49"/>
      <c r="B330" s="2"/>
      <c r="C330" s="253"/>
    </row>
    <row r="331" spans="1:3">
      <c r="A331" s="49"/>
      <c r="B331" s="2"/>
      <c r="C331" s="253"/>
    </row>
    <row r="332" spans="1:3">
      <c r="A332" s="49"/>
      <c r="B332" s="2"/>
      <c r="C332" s="253"/>
    </row>
    <row r="333" spans="1:3">
      <c r="A333" s="49"/>
      <c r="B333" s="2"/>
      <c r="C333" s="253"/>
    </row>
    <row r="334" spans="1:3">
      <c r="A334" s="49"/>
      <c r="B334" s="2"/>
      <c r="C334" s="253"/>
    </row>
    <row r="335" spans="1:3">
      <c r="A335" s="49"/>
      <c r="B335" s="2"/>
      <c r="C335" s="253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27" activePane="bottomLeft" state="frozen"/>
      <selection pane="bottomLeft" activeCell="G13" sqref="G13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8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55" t="s">
        <v>346</v>
      </c>
      <c r="B1" s="355"/>
      <c r="C1" s="355"/>
      <c r="D1" s="355"/>
      <c r="E1" s="355"/>
      <c r="F1" s="355"/>
      <c r="G1" s="355"/>
    </row>
    <row r="2" spans="1:7" outlineLevel="1">
      <c r="A2" s="43"/>
      <c r="B2" s="52"/>
      <c r="C2" s="238"/>
      <c r="D2" s="43"/>
      <c r="E2" s="43"/>
      <c r="F2" s="43"/>
      <c r="G2" s="43"/>
    </row>
    <row r="3" spans="1:7" ht="38.25" customHeight="1">
      <c r="A3" s="349" t="s">
        <v>259</v>
      </c>
      <c r="B3" s="356" t="s">
        <v>18</v>
      </c>
      <c r="C3" s="351" t="s">
        <v>435</v>
      </c>
      <c r="D3" s="348" t="s">
        <v>436</v>
      </c>
      <c r="E3" s="348"/>
      <c r="F3" s="348"/>
      <c r="G3" s="348"/>
    </row>
    <row r="4" spans="1:7" ht="50.25" customHeight="1">
      <c r="A4" s="349"/>
      <c r="B4" s="356"/>
      <c r="C4" s="351"/>
      <c r="D4" s="226" t="s">
        <v>437</v>
      </c>
      <c r="E4" s="226" t="s">
        <v>438</v>
      </c>
      <c r="F4" s="226" t="s">
        <v>439</v>
      </c>
      <c r="G4" s="226" t="s">
        <v>440</v>
      </c>
    </row>
    <row r="5" spans="1:7" ht="18" customHeight="1">
      <c r="A5" s="50">
        <v>1</v>
      </c>
      <c r="B5" s="51">
        <v>2</v>
      </c>
      <c r="C5" s="254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52" t="s">
        <v>156</v>
      </c>
      <c r="B6" s="353"/>
      <c r="C6" s="353"/>
      <c r="D6" s="353"/>
      <c r="E6" s="353"/>
      <c r="F6" s="353"/>
      <c r="G6" s="354"/>
    </row>
    <row r="7" spans="1:7" ht="42.75" customHeight="1">
      <c r="A7" s="57" t="s">
        <v>61</v>
      </c>
      <c r="B7" s="7">
        <v>2000</v>
      </c>
      <c r="C7" s="205">
        <v>529</v>
      </c>
      <c r="D7" s="205">
        <v>560</v>
      </c>
      <c r="E7" s="153">
        <v>560</v>
      </c>
      <c r="F7" s="205">
        <f>D7-E7</f>
        <v>0</v>
      </c>
      <c r="G7" s="205">
        <f>E7/D7%</f>
        <v>100</v>
      </c>
    </row>
    <row r="8" spans="1:7" ht="37.5">
      <c r="A8" s="45" t="s">
        <v>212</v>
      </c>
      <c r="B8" s="7">
        <v>2010</v>
      </c>
      <c r="C8" s="205">
        <f>C9+C10</f>
        <v>27</v>
      </c>
      <c r="D8" s="150">
        <f t="shared" ref="D8:E8" si="0">D9+D10</f>
        <v>21</v>
      </c>
      <c r="E8" s="150">
        <f t="shared" si="0"/>
        <v>322</v>
      </c>
      <c r="F8" s="210">
        <f t="shared" ref="F8:F17" si="1">D8-E8</f>
        <v>-301</v>
      </c>
      <c r="G8" s="210">
        <v>0</v>
      </c>
    </row>
    <row r="9" spans="1:7" ht="42.75" customHeight="1">
      <c r="A9" s="8" t="s">
        <v>348</v>
      </c>
      <c r="B9" s="7">
        <v>2011</v>
      </c>
      <c r="C9" s="199">
        <v>6</v>
      </c>
      <c r="D9" s="149">
        <v>5</v>
      </c>
      <c r="E9" s="149">
        <v>73</v>
      </c>
      <c r="F9" s="205">
        <f t="shared" si="1"/>
        <v>-68</v>
      </c>
      <c r="G9" s="205">
        <v>0</v>
      </c>
    </row>
    <row r="10" spans="1:7" ht="93.75">
      <c r="A10" s="8" t="s">
        <v>349</v>
      </c>
      <c r="B10" s="7">
        <v>2012</v>
      </c>
      <c r="C10" s="199">
        <v>21</v>
      </c>
      <c r="D10" s="149">
        <v>16</v>
      </c>
      <c r="E10" s="149">
        <v>249</v>
      </c>
      <c r="F10" s="205">
        <f t="shared" si="1"/>
        <v>-233</v>
      </c>
      <c r="G10" s="205">
        <v>0</v>
      </c>
    </row>
    <row r="11" spans="1:7" ht="20.100000000000001" customHeight="1">
      <c r="A11" s="8" t="s">
        <v>198</v>
      </c>
      <c r="B11" s="7">
        <v>2020</v>
      </c>
      <c r="C11" s="199"/>
      <c r="D11" s="149"/>
      <c r="E11" s="149"/>
      <c r="F11" s="205"/>
      <c r="G11" s="205"/>
    </row>
    <row r="12" spans="1:7" s="46" customFormat="1" ht="20.100000000000001" customHeight="1">
      <c r="A12" s="45" t="s">
        <v>73</v>
      </c>
      <c r="B12" s="7">
        <v>2030</v>
      </c>
      <c r="C12" s="199"/>
      <c r="D12" s="149"/>
      <c r="E12" s="149"/>
      <c r="F12" s="205"/>
      <c r="G12" s="205"/>
    </row>
    <row r="13" spans="1:7" ht="37.5">
      <c r="A13" s="45" t="s">
        <v>361</v>
      </c>
      <c r="B13" s="7">
        <v>2031</v>
      </c>
      <c r="C13" s="199"/>
      <c r="D13" s="149"/>
      <c r="E13" s="149"/>
      <c r="F13" s="205"/>
      <c r="G13" s="205"/>
    </row>
    <row r="14" spans="1:7" ht="20.100000000000001" customHeight="1">
      <c r="A14" s="45" t="s">
        <v>26</v>
      </c>
      <c r="B14" s="7">
        <v>2040</v>
      </c>
      <c r="C14" s="199"/>
      <c r="D14" s="149"/>
      <c r="E14" s="149">
        <v>-323</v>
      </c>
      <c r="F14" s="205"/>
      <c r="G14" s="205"/>
    </row>
    <row r="15" spans="1:7" ht="20.100000000000001" customHeight="1">
      <c r="A15" s="144" t="s">
        <v>119</v>
      </c>
      <c r="B15" s="7">
        <v>2050</v>
      </c>
      <c r="C15" s="199"/>
      <c r="D15" s="149"/>
      <c r="E15" s="149"/>
      <c r="F15" s="205"/>
      <c r="G15" s="205"/>
    </row>
    <row r="16" spans="1:7" ht="20.100000000000001" customHeight="1">
      <c r="A16" s="144" t="s">
        <v>120</v>
      </c>
      <c r="B16" s="7">
        <v>2060</v>
      </c>
      <c r="C16" s="199"/>
      <c r="D16" s="149"/>
      <c r="E16" s="149"/>
      <c r="F16" s="205"/>
      <c r="G16" s="205"/>
    </row>
    <row r="17" spans="1:7" ht="42.75" customHeight="1">
      <c r="A17" s="57" t="s">
        <v>62</v>
      </c>
      <c r="B17" s="89">
        <v>2070</v>
      </c>
      <c r="C17" s="233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552</v>
      </c>
      <c r="D17" s="211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571</v>
      </c>
      <c r="E17" s="211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694</v>
      </c>
      <c r="F17" s="211">
        <f t="shared" si="1"/>
        <v>-123</v>
      </c>
      <c r="G17" s="211">
        <f t="shared" ref="G17" si="2">E17/D17%</f>
        <v>121.54115586690017</v>
      </c>
    </row>
    <row r="18" spans="1:7" ht="39.75" customHeight="1">
      <c r="A18" s="352" t="s">
        <v>157</v>
      </c>
      <c r="B18" s="353"/>
      <c r="C18" s="353"/>
      <c r="D18" s="353"/>
      <c r="E18" s="353"/>
      <c r="F18" s="353"/>
      <c r="G18" s="354"/>
    </row>
    <row r="19" spans="1:7" ht="37.5">
      <c r="A19" s="144" t="s">
        <v>212</v>
      </c>
      <c r="B19" s="143">
        <v>2100</v>
      </c>
      <c r="C19" s="205">
        <f>SUM(C20:C21)</f>
        <v>27</v>
      </c>
      <c r="D19" s="210">
        <f t="shared" ref="D19:E19" si="3">SUM(D20:D21)</f>
        <v>21</v>
      </c>
      <c r="E19" s="210">
        <f t="shared" si="3"/>
        <v>322</v>
      </c>
      <c r="F19" s="210">
        <f>D19-E19</f>
        <v>-301</v>
      </c>
      <c r="G19" s="210">
        <v>0</v>
      </c>
    </row>
    <row r="20" spans="1:7" ht="42.75" customHeight="1">
      <c r="A20" s="203" t="s">
        <v>348</v>
      </c>
      <c r="B20" s="143">
        <v>2101</v>
      </c>
      <c r="C20" s="205">
        <v>6</v>
      </c>
      <c r="D20" s="205">
        <f t="shared" ref="D20" si="4">D9</f>
        <v>5</v>
      </c>
      <c r="E20" s="205">
        <v>73</v>
      </c>
      <c r="F20" s="205">
        <f t="shared" ref="F20:F38" si="5">D20-E20</f>
        <v>-68</v>
      </c>
      <c r="G20" s="205">
        <v>0</v>
      </c>
    </row>
    <row r="21" spans="1:7" ht="93.75">
      <c r="A21" s="203" t="s">
        <v>349</v>
      </c>
      <c r="B21" s="143">
        <v>2102</v>
      </c>
      <c r="C21" s="205">
        <v>21</v>
      </c>
      <c r="D21" s="205">
        <f t="shared" ref="D21" si="6">D10</f>
        <v>16</v>
      </c>
      <c r="E21" s="205">
        <v>249</v>
      </c>
      <c r="F21" s="205">
        <f t="shared" si="5"/>
        <v>-233</v>
      </c>
      <c r="G21" s="205">
        <v>0</v>
      </c>
    </row>
    <row r="22" spans="1:7" s="46" customFormat="1" ht="20.100000000000001" customHeight="1">
      <c r="A22" s="146" t="s">
        <v>159</v>
      </c>
      <c r="B22" s="147">
        <v>2110</v>
      </c>
      <c r="C22" s="233">
        <v>0</v>
      </c>
      <c r="D22" s="151">
        <v>0</v>
      </c>
      <c r="E22" s="151">
        <v>0</v>
      </c>
      <c r="F22" s="211">
        <f t="shared" si="5"/>
        <v>0</v>
      </c>
      <c r="G22" s="211">
        <v>0</v>
      </c>
    </row>
    <row r="23" spans="1:7" ht="56.25">
      <c r="A23" s="144" t="s">
        <v>318</v>
      </c>
      <c r="B23" s="145">
        <v>2120</v>
      </c>
      <c r="C23" s="199">
        <v>14</v>
      </c>
      <c r="D23" s="199">
        <v>26</v>
      </c>
      <c r="E23" s="199">
        <v>21</v>
      </c>
      <c r="F23" s="205">
        <f t="shared" si="5"/>
        <v>5</v>
      </c>
      <c r="G23" s="205">
        <f t="shared" ref="G23:G38" si="7">E23/D23%</f>
        <v>80.769230769230759</v>
      </c>
    </row>
    <row r="24" spans="1:7" ht="56.25">
      <c r="A24" s="144" t="s">
        <v>319</v>
      </c>
      <c r="B24" s="145">
        <v>2130</v>
      </c>
      <c r="C24" s="273"/>
      <c r="D24" s="239"/>
      <c r="E24" s="275"/>
      <c r="F24" s="233"/>
      <c r="G24" s="233">
        <v>0</v>
      </c>
    </row>
    <row r="25" spans="1:7" s="48" customFormat="1" ht="56.25">
      <c r="A25" s="146" t="s">
        <v>249</v>
      </c>
      <c r="B25" s="147">
        <v>2140</v>
      </c>
      <c r="C25" s="233">
        <f>SUM(C26:C30,C33,C35)</f>
        <v>720</v>
      </c>
      <c r="D25" s="151">
        <f t="shared" ref="D25:E25" si="8">SUM(D26:D30,D33,D35)</f>
        <v>672</v>
      </c>
      <c r="E25" s="151">
        <f t="shared" si="8"/>
        <v>672</v>
      </c>
      <c r="F25" s="211">
        <f t="shared" si="5"/>
        <v>0</v>
      </c>
      <c r="G25" s="211">
        <f t="shared" si="7"/>
        <v>100</v>
      </c>
    </row>
    <row r="26" spans="1:7" ht="20.100000000000001" customHeight="1">
      <c r="A26" s="144" t="s">
        <v>86</v>
      </c>
      <c r="B26" s="145">
        <v>2141</v>
      </c>
      <c r="C26" s="199"/>
      <c r="D26" s="152"/>
      <c r="E26" s="152"/>
      <c r="F26" s="205"/>
      <c r="G26" s="205"/>
    </row>
    <row r="27" spans="1:7" ht="20.100000000000001" customHeight="1">
      <c r="A27" s="144" t="s">
        <v>111</v>
      </c>
      <c r="B27" s="145">
        <v>2142</v>
      </c>
      <c r="C27" s="199"/>
      <c r="D27" s="152"/>
      <c r="E27" s="152"/>
      <c r="F27" s="205"/>
      <c r="G27" s="205"/>
    </row>
    <row r="28" spans="1:7" ht="20.100000000000001" customHeight="1">
      <c r="A28" s="144" t="s">
        <v>104</v>
      </c>
      <c r="B28" s="145">
        <v>2143</v>
      </c>
      <c r="C28" s="199"/>
      <c r="D28" s="152"/>
      <c r="E28" s="152"/>
      <c r="F28" s="205"/>
      <c r="G28" s="205"/>
    </row>
    <row r="29" spans="1:7" ht="20.100000000000001" customHeight="1">
      <c r="A29" s="144" t="s">
        <v>84</v>
      </c>
      <c r="B29" s="145">
        <v>2144</v>
      </c>
      <c r="C29" s="199">
        <v>661</v>
      </c>
      <c r="D29" s="201">
        <v>620</v>
      </c>
      <c r="E29" s="201">
        <v>620</v>
      </c>
      <c r="F29" s="210">
        <f t="shared" si="5"/>
        <v>0</v>
      </c>
      <c r="G29" s="210">
        <f t="shared" si="7"/>
        <v>100</v>
      </c>
    </row>
    <row r="30" spans="1:7" s="46" customFormat="1" ht="20.100000000000001" customHeight="1">
      <c r="A30" s="144" t="s">
        <v>178</v>
      </c>
      <c r="B30" s="145">
        <v>2145</v>
      </c>
      <c r="C30" s="255"/>
      <c r="D30" s="149"/>
      <c r="E30" s="149"/>
      <c r="F30" s="205"/>
      <c r="G30" s="205"/>
    </row>
    <row r="31" spans="1:7" ht="56.25">
      <c r="A31" s="144" t="s">
        <v>255</v>
      </c>
      <c r="B31" s="145" t="s">
        <v>227</v>
      </c>
      <c r="C31" s="255"/>
      <c r="D31" s="149"/>
      <c r="E31" s="149"/>
      <c r="F31" s="205"/>
      <c r="G31" s="205"/>
    </row>
    <row r="32" spans="1:7" ht="20.100000000000001" customHeight="1">
      <c r="A32" s="144" t="s">
        <v>27</v>
      </c>
      <c r="B32" s="145" t="s">
        <v>228</v>
      </c>
      <c r="C32" s="199"/>
      <c r="D32" s="149"/>
      <c r="E32" s="149"/>
      <c r="F32" s="205"/>
      <c r="G32" s="205"/>
    </row>
    <row r="33" spans="1:8" s="46" customFormat="1" ht="20.100000000000001" customHeight="1">
      <c r="A33" s="144" t="s">
        <v>121</v>
      </c>
      <c r="B33" s="145">
        <v>2146</v>
      </c>
      <c r="C33" s="199">
        <v>4</v>
      </c>
      <c r="D33" s="149"/>
      <c r="E33" s="149"/>
      <c r="F33" s="205">
        <f t="shared" si="5"/>
        <v>0</v>
      </c>
      <c r="G33" s="205" t="e">
        <f t="shared" si="7"/>
        <v>#DIV/0!</v>
      </c>
    </row>
    <row r="34" spans="1:8" s="46" customFormat="1" ht="20.100000000000001" customHeight="1">
      <c r="A34" s="144" t="s">
        <v>383</v>
      </c>
      <c r="B34" s="145" t="s">
        <v>384</v>
      </c>
      <c r="C34" s="199">
        <v>4</v>
      </c>
      <c r="D34" s="149"/>
      <c r="E34" s="149"/>
      <c r="F34" s="205">
        <f t="shared" si="5"/>
        <v>0</v>
      </c>
      <c r="G34" s="205" t="e">
        <f t="shared" si="7"/>
        <v>#DIV/0!</v>
      </c>
    </row>
    <row r="35" spans="1:8" ht="20.100000000000001" customHeight="1">
      <c r="A35" s="144" t="s">
        <v>92</v>
      </c>
      <c r="B35" s="145">
        <v>2147</v>
      </c>
      <c r="C35" s="199">
        <v>55</v>
      </c>
      <c r="D35" s="149">
        <v>52</v>
      </c>
      <c r="E35" s="149">
        <v>52</v>
      </c>
      <c r="F35" s="205">
        <f t="shared" si="5"/>
        <v>0</v>
      </c>
      <c r="G35" s="205">
        <f t="shared" si="7"/>
        <v>100</v>
      </c>
    </row>
    <row r="36" spans="1:8" ht="20.100000000000001" customHeight="1">
      <c r="A36" s="144" t="s">
        <v>354</v>
      </c>
      <c r="B36" s="145" t="s">
        <v>362</v>
      </c>
      <c r="C36" s="199">
        <v>55</v>
      </c>
      <c r="D36" s="148">
        <v>52</v>
      </c>
      <c r="E36" s="148">
        <v>52</v>
      </c>
      <c r="F36" s="210">
        <f t="shared" si="5"/>
        <v>0</v>
      </c>
      <c r="G36" s="210">
        <f t="shared" si="7"/>
        <v>100</v>
      </c>
    </row>
    <row r="37" spans="1:8" s="46" customFormat="1" ht="37.5">
      <c r="A37" s="144" t="s">
        <v>85</v>
      </c>
      <c r="B37" s="145">
        <v>2150</v>
      </c>
      <c r="C37" s="199">
        <v>758</v>
      </c>
      <c r="D37" s="149">
        <f>'I. Фін результат'!D101</f>
        <v>702</v>
      </c>
      <c r="E37" s="149">
        <f>'I. Фін результат'!E101</f>
        <v>702</v>
      </c>
      <c r="F37" s="205">
        <f>D37-E37</f>
        <v>0</v>
      </c>
      <c r="G37" s="205">
        <f>E37/D37%</f>
        <v>100</v>
      </c>
    </row>
    <row r="38" spans="1:8" s="46" customFormat="1" ht="20.100000000000001" customHeight="1">
      <c r="A38" s="146" t="s">
        <v>342</v>
      </c>
      <c r="B38" s="147">
        <v>2200</v>
      </c>
      <c r="C38" s="271">
        <f t="shared" ref="C38:E38" si="9">SUM(C19,C22:C24,C25,C37)</f>
        <v>1519</v>
      </c>
      <c r="D38" s="211">
        <f t="shared" si="9"/>
        <v>1421</v>
      </c>
      <c r="E38" s="211">
        <f t="shared" si="9"/>
        <v>1717</v>
      </c>
      <c r="F38" s="211">
        <f t="shared" si="5"/>
        <v>-296</v>
      </c>
      <c r="G38" s="211">
        <f t="shared" si="7"/>
        <v>120.83040112596763</v>
      </c>
    </row>
    <row r="39" spans="1:8" s="46" customFormat="1" ht="20.100000000000001" customHeight="1">
      <c r="A39" s="126"/>
      <c r="B39" s="127"/>
      <c r="C39" s="256"/>
      <c r="D39" s="128"/>
      <c r="E39" s="128"/>
      <c r="F39" s="128"/>
      <c r="G39" s="128"/>
    </row>
    <row r="40" spans="1:8" s="46" customFormat="1" ht="20.100000000000001" customHeight="1">
      <c r="A40" s="126"/>
      <c r="B40" s="127"/>
      <c r="C40" s="256"/>
      <c r="D40" s="128"/>
      <c r="E40" s="128"/>
      <c r="F40" s="128"/>
      <c r="G40" s="128"/>
    </row>
    <row r="41" spans="1:8" s="2" customFormat="1" ht="20.100000000000001" customHeight="1">
      <c r="A41" s="154" t="s">
        <v>375</v>
      </c>
      <c r="B41" s="119"/>
      <c r="C41" s="257"/>
      <c r="D41" s="120"/>
      <c r="E41" s="350" t="s">
        <v>374</v>
      </c>
      <c r="F41" s="350"/>
      <c r="G41" s="350"/>
    </row>
    <row r="42" spans="1:8" s="1" customFormat="1" ht="20.100000000000001" customHeight="1">
      <c r="A42" s="91" t="s">
        <v>353</v>
      </c>
      <c r="B42" s="104"/>
      <c r="C42" s="245"/>
      <c r="D42" s="121"/>
      <c r="E42" s="344" t="s">
        <v>411</v>
      </c>
      <c r="F42" s="344"/>
      <c r="G42" s="344"/>
    </row>
    <row r="43" spans="1:8" s="47" customFormat="1">
      <c r="A43" s="60"/>
      <c r="C43" s="258"/>
      <c r="D43" s="44"/>
      <c r="E43" s="44"/>
      <c r="F43" s="44"/>
      <c r="G43" s="44"/>
      <c r="H43" s="44"/>
    </row>
    <row r="44" spans="1:8" s="47" customFormat="1">
      <c r="A44" s="60"/>
      <c r="C44" s="258"/>
      <c r="D44" s="44"/>
      <c r="E44" s="44"/>
      <c r="F44" s="44"/>
      <c r="G44" s="44"/>
      <c r="H44" s="44"/>
    </row>
    <row r="45" spans="1:8" s="47" customFormat="1">
      <c r="A45" s="60"/>
      <c r="C45" s="249"/>
      <c r="D45" s="192"/>
      <c r="E45" s="192"/>
      <c r="F45" s="192"/>
      <c r="G45" s="192"/>
      <c r="H45" s="44"/>
    </row>
    <row r="46" spans="1:8" s="47" customFormat="1">
      <c r="A46" s="60"/>
      <c r="C46" s="249"/>
      <c r="D46" s="194"/>
      <c r="E46" s="194"/>
      <c r="F46" s="194"/>
      <c r="G46" s="194"/>
      <c r="H46" s="44"/>
    </row>
    <row r="47" spans="1:8" s="47" customFormat="1">
      <c r="A47" s="60"/>
      <c r="C47" s="250"/>
      <c r="D47" s="193"/>
      <c r="E47" s="193"/>
      <c r="F47" s="193"/>
      <c r="G47" s="193"/>
      <c r="H47" s="44"/>
    </row>
    <row r="48" spans="1:8" s="47" customFormat="1">
      <c r="A48" s="60"/>
      <c r="C48" s="250"/>
      <c r="D48" s="193"/>
      <c r="E48" s="193"/>
      <c r="F48" s="193"/>
      <c r="G48" s="193"/>
      <c r="H48" s="44"/>
    </row>
    <row r="49" spans="1:8" s="47" customFormat="1">
      <c r="A49" s="60"/>
      <c r="C49" s="258"/>
      <c r="D49" s="44"/>
      <c r="E49" s="44"/>
      <c r="F49" s="44"/>
      <c r="G49" s="44"/>
      <c r="H49" s="44"/>
    </row>
    <row r="50" spans="1:8" s="47" customFormat="1">
      <c r="A50" s="60"/>
      <c r="C50" s="258"/>
      <c r="D50" s="44"/>
      <c r="E50" s="44"/>
      <c r="F50" s="44"/>
      <c r="G50" s="44"/>
      <c r="H50" s="44"/>
    </row>
    <row r="51" spans="1:8" s="47" customFormat="1">
      <c r="A51" s="60"/>
      <c r="C51" s="258"/>
      <c r="D51" s="44"/>
      <c r="E51" s="44"/>
      <c r="F51" s="44"/>
      <c r="G51" s="44"/>
      <c r="H51" s="44"/>
    </row>
    <row r="52" spans="1:8" s="47" customFormat="1">
      <c r="A52" s="60"/>
      <c r="C52" s="258"/>
      <c r="D52" s="44"/>
      <c r="E52" s="44"/>
      <c r="F52" s="44"/>
      <c r="G52" s="44"/>
      <c r="H52" s="44"/>
    </row>
    <row r="53" spans="1:8" s="47" customFormat="1">
      <c r="A53" s="60"/>
      <c r="C53" s="258"/>
      <c r="D53" s="44"/>
      <c r="E53" s="44"/>
      <c r="F53" s="44"/>
      <c r="G53" s="44"/>
      <c r="H53" s="44"/>
    </row>
    <row r="54" spans="1:8" s="47" customFormat="1">
      <c r="A54" s="60"/>
      <c r="C54" s="258"/>
      <c r="D54" s="44"/>
      <c r="E54" s="44"/>
      <c r="F54" s="44"/>
      <c r="G54" s="44"/>
      <c r="H54" s="44"/>
    </row>
    <row r="55" spans="1:8" s="47" customFormat="1">
      <c r="A55" s="60"/>
      <c r="C55" s="258"/>
      <c r="D55" s="44"/>
      <c r="E55" s="44"/>
      <c r="F55" s="44"/>
      <c r="G55" s="44"/>
      <c r="H55" s="44"/>
    </row>
    <row r="56" spans="1:8" s="47" customFormat="1">
      <c r="A56" s="60"/>
      <c r="C56" s="258"/>
      <c r="D56" s="44"/>
      <c r="E56" s="44"/>
      <c r="F56" s="44"/>
      <c r="G56" s="44"/>
      <c r="H56" s="44"/>
    </row>
    <row r="57" spans="1:8" s="47" customFormat="1">
      <c r="A57" s="60"/>
      <c r="C57" s="258"/>
      <c r="D57" s="44"/>
      <c r="E57" s="44"/>
      <c r="F57" s="44"/>
      <c r="G57" s="44"/>
      <c r="H57" s="44"/>
    </row>
    <row r="58" spans="1:8" s="47" customFormat="1">
      <c r="A58" s="60"/>
      <c r="C58" s="258"/>
      <c r="D58" s="44"/>
      <c r="E58" s="44"/>
      <c r="F58" s="44"/>
      <c r="G58" s="44"/>
      <c r="H58" s="44"/>
    </row>
    <row r="59" spans="1:8" s="47" customFormat="1">
      <c r="A59" s="60"/>
      <c r="C59" s="258"/>
      <c r="D59" s="44"/>
      <c r="E59" s="44"/>
      <c r="F59" s="44"/>
      <c r="G59" s="44"/>
      <c r="H59" s="44"/>
    </row>
    <row r="60" spans="1:8" s="47" customFormat="1">
      <c r="A60" s="60"/>
      <c r="C60" s="258"/>
      <c r="D60" s="44"/>
      <c r="E60" s="44"/>
      <c r="F60" s="44"/>
      <c r="G60" s="44"/>
      <c r="H60" s="44"/>
    </row>
    <row r="61" spans="1:8" s="47" customFormat="1">
      <c r="A61" s="60"/>
      <c r="C61" s="258"/>
      <c r="D61" s="44"/>
      <c r="E61" s="44"/>
      <c r="F61" s="44"/>
      <c r="G61" s="44"/>
      <c r="H61" s="44"/>
    </row>
    <row r="62" spans="1:8" s="47" customFormat="1">
      <c r="A62" s="60"/>
      <c r="C62" s="258"/>
      <c r="D62" s="44"/>
      <c r="E62" s="44"/>
      <c r="F62" s="44"/>
      <c r="G62" s="44"/>
      <c r="H62" s="44"/>
    </row>
    <row r="63" spans="1:8" s="47" customFormat="1">
      <c r="A63" s="60"/>
      <c r="C63" s="258"/>
      <c r="D63" s="44"/>
      <c r="E63" s="44"/>
      <c r="F63" s="44"/>
      <c r="G63" s="44"/>
      <c r="H63" s="44"/>
    </row>
    <row r="64" spans="1:8" s="47" customFormat="1">
      <c r="A64" s="60"/>
      <c r="C64" s="258"/>
      <c r="D64" s="44"/>
      <c r="E64" s="44"/>
      <c r="F64" s="44"/>
      <c r="G64" s="44"/>
      <c r="H64" s="44"/>
    </row>
    <row r="65" spans="1:8" s="47" customFormat="1">
      <c r="A65" s="60"/>
      <c r="C65" s="258"/>
      <c r="D65" s="44"/>
      <c r="E65" s="44"/>
      <c r="F65" s="44"/>
      <c r="G65" s="44"/>
      <c r="H65" s="44"/>
    </row>
    <row r="66" spans="1:8" s="47" customFormat="1">
      <c r="A66" s="60"/>
      <c r="C66" s="258"/>
      <c r="D66" s="44"/>
      <c r="E66" s="44"/>
      <c r="F66" s="44"/>
      <c r="G66" s="44"/>
      <c r="H66" s="44"/>
    </row>
    <row r="67" spans="1:8" s="47" customFormat="1">
      <c r="A67" s="60"/>
      <c r="C67" s="258"/>
      <c r="D67" s="44"/>
      <c r="E67" s="44"/>
      <c r="F67" s="44"/>
      <c r="G67" s="44"/>
      <c r="H67" s="44"/>
    </row>
    <row r="68" spans="1:8" s="47" customFormat="1">
      <c r="A68" s="60"/>
      <c r="C68" s="258"/>
      <c r="D68" s="44"/>
      <c r="E68" s="44"/>
      <c r="F68" s="44"/>
      <c r="G68" s="44"/>
      <c r="H68" s="44"/>
    </row>
    <row r="69" spans="1:8" s="47" customFormat="1">
      <c r="A69" s="60"/>
      <c r="C69" s="258"/>
      <c r="D69" s="44"/>
      <c r="E69" s="44"/>
      <c r="F69" s="44"/>
      <c r="G69" s="44"/>
      <c r="H69" s="44"/>
    </row>
    <row r="70" spans="1:8" s="47" customFormat="1">
      <c r="A70" s="60"/>
      <c r="C70" s="258"/>
      <c r="D70" s="44"/>
      <c r="E70" s="44"/>
      <c r="F70" s="44"/>
      <c r="G70" s="44"/>
      <c r="H70" s="44"/>
    </row>
    <row r="71" spans="1:8" s="47" customFormat="1">
      <c r="A71" s="60"/>
      <c r="C71" s="258"/>
      <c r="D71" s="44"/>
      <c r="E71" s="44"/>
      <c r="F71" s="44"/>
      <c r="G71" s="44"/>
      <c r="H71" s="44"/>
    </row>
    <row r="72" spans="1:8" s="47" customFormat="1">
      <c r="A72" s="60"/>
      <c r="C72" s="258"/>
      <c r="D72" s="44"/>
      <c r="E72" s="44"/>
      <c r="F72" s="44"/>
      <c r="G72" s="44"/>
      <c r="H72" s="44"/>
    </row>
    <row r="73" spans="1:8" s="47" customFormat="1">
      <c r="A73" s="60"/>
      <c r="C73" s="258"/>
      <c r="D73" s="44"/>
      <c r="E73" s="44"/>
      <c r="F73" s="44"/>
      <c r="G73" s="44"/>
      <c r="H73" s="44"/>
    </row>
    <row r="74" spans="1:8" s="47" customFormat="1">
      <c r="A74" s="60"/>
      <c r="C74" s="258"/>
      <c r="D74" s="44"/>
      <c r="E74" s="44"/>
      <c r="F74" s="44"/>
      <c r="G74" s="44"/>
      <c r="H74" s="44"/>
    </row>
    <row r="75" spans="1:8" s="47" customFormat="1">
      <c r="A75" s="60"/>
      <c r="C75" s="258"/>
      <c r="D75" s="44"/>
      <c r="E75" s="44"/>
      <c r="F75" s="44"/>
      <c r="G75" s="44"/>
      <c r="H75" s="44"/>
    </row>
    <row r="76" spans="1:8" s="47" customFormat="1">
      <c r="A76" s="60"/>
      <c r="C76" s="258"/>
      <c r="D76" s="44"/>
      <c r="E76" s="44"/>
      <c r="F76" s="44"/>
      <c r="G76" s="44"/>
      <c r="H76" s="44"/>
    </row>
    <row r="77" spans="1:8" s="47" customFormat="1">
      <c r="A77" s="60"/>
      <c r="C77" s="258"/>
      <c r="D77" s="44"/>
      <c r="E77" s="44"/>
      <c r="F77" s="44"/>
      <c r="G77" s="44"/>
      <c r="H77" s="44"/>
    </row>
    <row r="78" spans="1:8" s="47" customFormat="1">
      <c r="A78" s="60"/>
      <c r="C78" s="258"/>
      <c r="D78" s="44"/>
      <c r="E78" s="44"/>
      <c r="F78" s="44"/>
      <c r="G78" s="44"/>
      <c r="H78" s="44"/>
    </row>
    <row r="79" spans="1:8" s="47" customFormat="1">
      <c r="A79" s="60"/>
      <c r="C79" s="258"/>
      <c r="D79" s="44"/>
      <c r="E79" s="44"/>
      <c r="F79" s="44"/>
      <c r="G79" s="44"/>
      <c r="H79" s="44"/>
    </row>
    <row r="80" spans="1:8" s="47" customFormat="1">
      <c r="A80" s="60"/>
      <c r="C80" s="258"/>
      <c r="D80" s="44"/>
      <c r="E80" s="44"/>
      <c r="F80" s="44"/>
      <c r="G80" s="44"/>
      <c r="H80" s="44"/>
    </row>
    <row r="81" spans="1:8" s="47" customFormat="1">
      <c r="A81" s="60"/>
      <c r="C81" s="258"/>
      <c r="D81" s="44"/>
      <c r="E81" s="44"/>
      <c r="F81" s="44"/>
      <c r="G81" s="44"/>
      <c r="H81" s="44"/>
    </row>
    <row r="82" spans="1:8" s="47" customFormat="1">
      <c r="A82" s="60"/>
      <c r="C82" s="258"/>
      <c r="D82" s="44"/>
      <c r="E82" s="44"/>
      <c r="F82" s="44"/>
      <c r="G82" s="44"/>
      <c r="H82" s="44"/>
    </row>
    <row r="83" spans="1:8" s="47" customFormat="1">
      <c r="A83" s="60"/>
      <c r="C83" s="258"/>
      <c r="D83" s="44"/>
      <c r="E83" s="44"/>
      <c r="F83" s="44"/>
      <c r="G83" s="44"/>
      <c r="H83" s="44"/>
    </row>
    <row r="84" spans="1:8" s="47" customFormat="1">
      <c r="A84" s="60"/>
      <c r="C84" s="258"/>
      <c r="D84" s="44"/>
      <c r="E84" s="44"/>
      <c r="F84" s="44"/>
      <c r="G84" s="44"/>
      <c r="H84" s="44"/>
    </row>
    <row r="85" spans="1:8" s="47" customFormat="1">
      <c r="A85" s="60"/>
      <c r="C85" s="258"/>
      <c r="D85" s="44"/>
      <c r="E85" s="44"/>
      <c r="F85" s="44"/>
      <c r="G85" s="44"/>
      <c r="H85" s="44"/>
    </row>
    <row r="86" spans="1:8" s="47" customFormat="1">
      <c r="A86" s="60"/>
      <c r="C86" s="258"/>
      <c r="D86" s="44"/>
      <c r="E86" s="44"/>
      <c r="F86" s="44"/>
      <c r="G86" s="44"/>
      <c r="H86" s="44"/>
    </row>
    <row r="87" spans="1:8" s="47" customFormat="1">
      <c r="A87" s="60"/>
      <c r="C87" s="258"/>
      <c r="D87" s="44"/>
      <c r="E87" s="44"/>
      <c r="F87" s="44"/>
      <c r="G87" s="44"/>
      <c r="H87" s="44"/>
    </row>
    <row r="88" spans="1:8" s="47" customFormat="1">
      <c r="A88" s="60"/>
      <c r="C88" s="258"/>
      <c r="D88" s="44"/>
      <c r="E88" s="44"/>
      <c r="F88" s="44"/>
      <c r="G88" s="44"/>
      <c r="H88" s="44"/>
    </row>
    <row r="89" spans="1:8" s="47" customFormat="1">
      <c r="A89" s="60"/>
      <c r="C89" s="258"/>
      <c r="D89" s="44"/>
      <c r="E89" s="44"/>
      <c r="F89" s="44"/>
      <c r="G89" s="44"/>
      <c r="H89" s="44"/>
    </row>
    <row r="90" spans="1:8" s="47" customFormat="1">
      <c r="A90" s="60"/>
      <c r="C90" s="258"/>
      <c r="D90" s="44"/>
      <c r="E90" s="44"/>
      <c r="F90" s="44"/>
      <c r="G90" s="44"/>
      <c r="H90" s="44"/>
    </row>
    <row r="91" spans="1:8" s="47" customFormat="1">
      <c r="A91" s="60"/>
      <c r="C91" s="258"/>
      <c r="D91" s="44"/>
      <c r="E91" s="44"/>
      <c r="F91" s="44"/>
      <c r="G91" s="44"/>
      <c r="H91" s="44"/>
    </row>
    <row r="92" spans="1:8" s="47" customFormat="1">
      <c r="A92" s="60"/>
      <c r="C92" s="258"/>
      <c r="D92" s="44"/>
      <c r="E92" s="44"/>
      <c r="F92" s="44"/>
      <c r="G92" s="44"/>
      <c r="H92" s="44"/>
    </row>
    <row r="93" spans="1:8" s="47" customFormat="1">
      <c r="A93" s="60"/>
      <c r="C93" s="258"/>
      <c r="D93" s="44"/>
      <c r="E93" s="44"/>
      <c r="F93" s="44"/>
      <c r="G93" s="44"/>
      <c r="H93" s="44"/>
    </row>
    <row r="94" spans="1:8" s="47" customFormat="1">
      <c r="A94" s="60"/>
      <c r="C94" s="258"/>
      <c r="D94" s="44"/>
      <c r="E94" s="44"/>
      <c r="F94" s="44"/>
      <c r="G94" s="44"/>
      <c r="H94" s="44"/>
    </row>
    <row r="95" spans="1:8" s="47" customFormat="1">
      <c r="A95" s="60"/>
      <c r="C95" s="258"/>
      <c r="D95" s="44"/>
      <c r="E95" s="44"/>
      <c r="F95" s="44"/>
      <c r="G95" s="44"/>
      <c r="H95" s="44"/>
    </row>
    <row r="96" spans="1:8" s="47" customFormat="1">
      <c r="A96" s="60"/>
      <c r="C96" s="258"/>
      <c r="D96" s="44"/>
      <c r="E96" s="44"/>
      <c r="F96" s="44"/>
      <c r="G96" s="44"/>
      <c r="H96" s="44"/>
    </row>
    <row r="97" spans="1:8" s="47" customFormat="1">
      <c r="A97" s="60"/>
      <c r="C97" s="258"/>
      <c r="D97" s="44"/>
      <c r="E97" s="44"/>
      <c r="F97" s="44"/>
      <c r="G97" s="44"/>
      <c r="H97" s="44"/>
    </row>
    <row r="98" spans="1:8" s="47" customFormat="1">
      <c r="A98" s="60"/>
      <c r="C98" s="258"/>
      <c r="D98" s="44"/>
      <c r="E98" s="44"/>
      <c r="F98" s="44"/>
      <c r="G98" s="44"/>
      <c r="H98" s="44"/>
    </row>
    <row r="99" spans="1:8" s="47" customFormat="1">
      <c r="A99" s="60"/>
      <c r="C99" s="258"/>
      <c r="D99" s="44"/>
      <c r="E99" s="44"/>
      <c r="F99" s="44"/>
      <c r="G99" s="44"/>
      <c r="H99" s="44"/>
    </row>
    <row r="100" spans="1:8" s="47" customFormat="1">
      <c r="A100" s="60"/>
      <c r="C100" s="258"/>
      <c r="D100" s="44"/>
      <c r="E100" s="44"/>
      <c r="F100" s="44"/>
      <c r="G100" s="44"/>
      <c r="H100" s="44"/>
    </row>
    <row r="101" spans="1:8" s="47" customFormat="1">
      <c r="A101" s="60"/>
      <c r="C101" s="258"/>
      <c r="D101" s="44"/>
      <c r="E101" s="44"/>
      <c r="F101" s="44"/>
      <c r="G101" s="44"/>
      <c r="H101" s="44"/>
    </row>
    <row r="102" spans="1:8" s="47" customFormat="1">
      <c r="A102" s="60"/>
      <c r="C102" s="258"/>
      <c r="D102" s="44"/>
      <c r="E102" s="44"/>
      <c r="F102" s="44"/>
      <c r="G102" s="44"/>
      <c r="H102" s="44"/>
    </row>
    <row r="103" spans="1:8" s="47" customFormat="1">
      <c r="A103" s="60"/>
      <c r="C103" s="258"/>
      <c r="D103" s="44"/>
      <c r="E103" s="44"/>
      <c r="F103" s="44"/>
      <c r="G103" s="44"/>
      <c r="H103" s="44"/>
    </row>
    <row r="104" spans="1:8" s="47" customFormat="1">
      <c r="A104" s="60"/>
      <c r="C104" s="258"/>
      <c r="D104" s="44"/>
      <c r="E104" s="44"/>
      <c r="F104" s="44"/>
      <c r="G104" s="44"/>
      <c r="H104" s="44"/>
    </row>
    <row r="105" spans="1:8" s="47" customFormat="1">
      <c r="A105" s="60"/>
      <c r="C105" s="258"/>
      <c r="D105" s="44"/>
      <c r="E105" s="44"/>
      <c r="F105" s="44"/>
      <c r="G105" s="44"/>
      <c r="H105" s="44"/>
    </row>
    <row r="106" spans="1:8" s="47" customFormat="1">
      <c r="A106" s="60"/>
      <c r="C106" s="258"/>
      <c r="D106" s="44"/>
      <c r="E106" s="44"/>
      <c r="F106" s="44"/>
      <c r="G106" s="44"/>
      <c r="H106" s="44"/>
    </row>
    <row r="107" spans="1:8" s="47" customFormat="1">
      <c r="A107" s="60"/>
      <c r="C107" s="258"/>
      <c r="D107" s="44"/>
      <c r="E107" s="44"/>
      <c r="F107" s="44"/>
      <c r="G107" s="44"/>
      <c r="H107" s="44"/>
    </row>
    <row r="108" spans="1:8" s="47" customFormat="1">
      <c r="A108" s="60"/>
      <c r="C108" s="258"/>
      <c r="D108" s="44"/>
      <c r="E108" s="44"/>
      <c r="F108" s="44"/>
      <c r="G108" s="44"/>
      <c r="H108" s="44"/>
    </row>
    <row r="109" spans="1:8" s="47" customFormat="1">
      <c r="A109" s="60"/>
      <c r="C109" s="258"/>
      <c r="D109" s="44"/>
      <c r="E109" s="44"/>
      <c r="F109" s="44"/>
      <c r="G109" s="44"/>
      <c r="H109" s="44"/>
    </row>
    <row r="110" spans="1:8" s="47" customFormat="1">
      <c r="A110" s="60"/>
      <c r="C110" s="258"/>
      <c r="D110" s="44"/>
      <c r="E110" s="44"/>
      <c r="F110" s="44"/>
      <c r="G110" s="44"/>
      <c r="H110" s="44"/>
    </row>
    <row r="111" spans="1:8" s="47" customFormat="1">
      <c r="A111" s="60"/>
      <c r="C111" s="258"/>
      <c r="D111" s="44"/>
      <c r="E111" s="44"/>
      <c r="F111" s="44"/>
      <c r="G111" s="44"/>
      <c r="H111" s="44"/>
    </row>
    <row r="112" spans="1:8" s="47" customFormat="1">
      <c r="A112" s="60"/>
      <c r="C112" s="258"/>
      <c r="D112" s="44"/>
      <c r="E112" s="44"/>
      <c r="F112" s="44"/>
      <c r="G112" s="44"/>
      <c r="H112" s="44"/>
    </row>
    <row r="113" spans="1:8" s="47" customFormat="1">
      <c r="A113" s="60"/>
      <c r="C113" s="258"/>
      <c r="D113" s="44"/>
      <c r="E113" s="44"/>
      <c r="F113" s="44"/>
      <c r="G113" s="44"/>
      <c r="H113" s="44"/>
    </row>
    <row r="114" spans="1:8" s="47" customFormat="1">
      <c r="A114" s="60"/>
      <c r="C114" s="258"/>
      <c r="D114" s="44"/>
      <c r="E114" s="44"/>
      <c r="F114" s="44"/>
      <c r="G114" s="44"/>
      <c r="H114" s="44"/>
    </row>
    <row r="115" spans="1:8" s="47" customFormat="1">
      <c r="A115" s="60"/>
      <c r="C115" s="258"/>
      <c r="D115" s="44"/>
      <c r="E115" s="44"/>
      <c r="F115" s="44"/>
      <c r="G115" s="44"/>
      <c r="H115" s="44"/>
    </row>
    <row r="116" spans="1:8" s="47" customFormat="1">
      <c r="A116" s="60"/>
      <c r="C116" s="258"/>
      <c r="D116" s="44"/>
      <c r="E116" s="44"/>
      <c r="F116" s="44"/>
      <c r="G116" s="44"/>
      <c r="H116" s="44"/>
    </row>
    <row r="117" spans="1:8" s="47" customFormat="1">
      <c r="A117" s="60"/>
      <c r="C117" s="258"/>
      <c r="D117" s="44"/>
      <c r="E117" s="44"/>
      <c r="F117" s="44"/>
      <c r="G117" s="44"/>
      <c r="H117" s="44"/>
    </row>
    <row r="118" spans="1:8" s="47" customFormat="1">
      <c r="A118" s="60"/>
      <c r="C118" s="258"/>
      <c r="D118" s="44"/>
      <c r="E118" s="44"/>
      <c r="F118" s="44"/>
      <c r="G118" s="44"/>
      <c r="H118" s="44"/>
    </row>
    <row r="119" spans="1:8" s="47" customFormat="1">
      <c r="A119" s="60"/>
      <c r="C119" s="258"/>
      <c r="D119" s="44"/>
      <c r="E119" s="44"/>
      <c r="F119" s="44"/>
      <c r="G119" s="44"/>
      <c r="H119" s="44"/>
    </row>
    <row r="120" spans="1:8" s="47" customFormat="1">
      <c r="A120" s="60"/>
      <c r="C120" s="258"/>
      <c r="D120" s="44"/>
      <c r="E120" s="44"/>
      <c r="F120" s="44"/>
      <c r="G120" s="44"/>
      <c r="H120" s="44"/>
    </row>
    <row r="121" spans="1:8" s="47" customFormat="1">
      <c r="A121" s="60"/>
      <c r="C121" s="258"/>
      <c r="D121" s="44"/>
      <c r="E121" s="44"/>
      <c r="F121" s="44"/>
      <c r="G121" s="44"/>
      <c r="H121" s="44"/>
    </row>
    <row r="122" spans="1:8" s="47" customFormat="1">
      <c r="A122" s="60"/>
      <c r="C122" s="258"/>
      <c r="D122" s="44"/>
      <c r="E122" s="44"/>
      <c r="F122" s="44"/>
      <c r="G122" s="44"/>
      <c r="H122" s="44"/>
    </row>
    <row r="123" spans="1:8" s="47" customFormat="1">
      <c r="A123" s="60"/>
      <c r="C123" s="258"/>
      <c r="D123" s="44"/>
      <c r="E123" s="44"/>
      <c r="F123" s="44"/>
      <c r="G123" s="44"/>
      <c r="H123" s="44"/>
    </row>
    <row r="124" spans="1:8" s="47" customFormat="1">
      <c r="A124" s="60"/>
      <c r="C124" s="258"/>
      <c r="D124" s="44"/>
      <c r="E124" s="44"/>
      <c r="F124" s="44"/>
      <c r="G124" s="44"/>
      <c r="H124" s="44"/>
    </row>
    <row r="125" spans="1:8" s="47" customFormat="1">
      <c r="A125" s="60"/>
      <c r="C125" s="258"/>
      <c r="D125" s="44"/>
      <c r="E125" s="44"/>
      <c r="F125" s="44"/>
      <c r="G125" s="44"/>
      <c r="H125" s="44"/>
    </row>
    <row r="126" spans="1:8" s="47" customFormat="1">
      <c r="A126" s="60"/>
      <c r="C126" s="258"/>
      <c r="D126" s="44"/>
      <c r="E126" s="44"/>
      <c r="F126" s="44"/>
      <c r="G126" s="44"/>
      <c r="H126" s="44"/>
    </row>
    <row r="127" spans="1:8" s="47" customFormat="1">
      <c r="A127" s="60"/>
      <c r="C127" s="258"/>
      <c r="D127" s="44"/>
      <c r="E127" s="44"/>
      <c r="F127" s="44"/>
      <c r="G127" s="44"/>
      <c r="H127" s="44"/>
    </row>
    <row r="128" spans="1:8" s="47" customFormat="1">
      <c r="A128" s="60"/>
      <c r="C128" s="258"/>
      <c r="D128" s="44"/>
      <c r="E128" s="44"/>
      <c r="F128" s="44"/>
      <c r="G128" s="44"/>
      <c r="H128" s="44"/>
    </row>
    <row r="129" spans="1:8" s="47" customFormat="1">
      <c r="A129" s="60"/>
      <c r="C129" s="258"/>
      <c r="D129" s="44"/>
      <c r="E129" s="44"/>
      <c r="F129" s="44"/>
      <c r="G129" s="44"/>
      <c r="H129" s="44"/>
    </row>
    <row r="130" spans="1:8" s="47" customFormat="1">
      <c r="A130" s="60"/>
      <c r="C130" s="258"/>
      <c r="D130" s="44"/>
      <c r="E130" s="44"/>
      <c r="F130" s="44"/>
      <c r="G130" s="44"/>
      <c r="H130" s="44"/>
    </row>
    <row r="131" spans="1:8" s="47" customFormat="1">
      <c r="A131" s="60"/>
      <c r="C131" s="258"/>
      <c r="D131" s="44"/>
      <c r="E131" s="44"/>
      <c r="F131" s="44"/>
      <c r="G131" s="44"/>
      <c r="H131" s="44"/>
    </row>
    <row r="132" spans="1:8" s="47" customFormat="1">
      <c r="A132" s="60"/>
      <c r="C132" s="258"/>
      <c r="D132" s="44"/>
      <c r="E132" s="44"/>
      <c r="F132" s="44"/>
      <c r="G132" s="44"/>
      <c r="H132" s="44"/>
    </row>
    <row r="133" spans="1:8" s="47" customFormat="1">
      <c r="A133" s="60"/>
      <c r="C133" s="258"/>
      <c r="D133" s="44"/>
      <c r="E133" s="44"/>
      <c r="F133" s="44"/>
      <c r="G133" s="44"/>
      <c r="H133" s="44"/>
    </row>
    <row r="134" spans="1:8" s="47" customFormat="1">
      <c r="A134" s="60"/>
      <c r="C134" s="258"/>
      <c r="D134" s="44"/>
      <c r="E134" s="44"/>
      <c r="F134" s="44"/>
      <c r="G134" s="44"/>
      <c r="H134" s="44"/>
    </row>
    <row r="135" spans="1:8" s="47" customFormat="1">
      <c r="A135" s="60"/>
      <c r="C135" s="258"/>
      <c r="D135" s="44"/>
      <c r="E135" s="44"/>
      <c r="F135" s="44"/>
      <c r="G135" s="44"/>
      <c r="H135" s="44"/>
    </row>
    <row r="136" spans="1:8" s="47" customFormat="1">
      <c r="A136" s="60"/>
      <c r="C136" s="258"/>
      <c r="D136" s="44"/>
      <c r="E136" s="44"/>
      <c r="F136" s="44"/>
      <c r="G136" s="44"/>
      <c r="H136" s="44"/>
    </row>
    <row r="137" spans="1:8" s="47" customFormat="1">
      <c r="A137" s="60"/>
      <c r="C137" s="258"/>
      <c r="D137" s="44"/>
      <c r="E137" s="44"/>
      <c r="F137" s="44"/>
      <c r="G137" s="44"/>
      <c r="H137" s="44"/>
    </row>
    <row r="138" spans="1:8" s="47" customFormat="1">
      <c r="A138" s="60"/>
      <c r="C138" s="258"/>
      <c r="D138" s="44"/>
      <c r="E138" s="44"/>
      <c r="F138" s="44"/>
      <c r="G138" s="44"/>
      <c r="H138" s="44"/>
    </row>
    <row r="139" spans="1:8" s="47" customFormat="1">
      <c r="A139" s="60"/>
      <c r="C139" s="258"/>
      <c r="D139" s="44"/>
      <c r="E139" s="44"/>
      <c r="F139" s="44"/>
      <c r="G139" s="44"/>
      <c r="H139" s="44"/>
    </row>
    <row r="140" spans="1:8" s="47" customFormat="1">
      <c r="A140" s="60"/>
      <c r="C140" s="258"/>
      <c r="D140" s="44"/>
      <c r="E140" s="44"/>
      <c r="F140" s="44"/>
      <c r="G140" s="44"/>
      <c r="H140" s="44"/>
    </row>
    <row r="141" spans="1:8" s="47" customFormat="1">
      <c r="A141" s="60"/>
      <c r="C141" s="258"/>
      <c r="D141" s="44"/>
      <c r="E141" s="44"/>
      <c r="F141" s="44"/>
      <c r="G141" s="44"/>
      <c r="H141" s="44"/>
    </row>
    <row r="142" spans="1:8" s="47" customFormat="1">
      <c r="A142" s="60"/>
      <c r="C142" s="258"/>
      <c r="D142" s="44"/>
      <c r="E142" s="44"/>
      <c r="F142" s="44"/>
      <c r="G142" s="44"/>
      <c r="H142" s="44"/>
    </row>
    <row r="143" spans="1:8" s="47" customFormat="1">
      <c r="A143" s="60"/>
      <c r="C143" s="258"/>
      <c r="D143" s="44"/>
      <c r="E143" s="44"/>
      <c r="F143" s="44"/>
      <c r="G143" s="44"/>
      <c r="H143" s="44"/>
    </row>
    <row r="144" spans="1:8" s="47" customFormat="1">
      <c r="A144" s="60"/>
      <c r="C144" s="258"/>
      <c r="D144" s="44"/>
      <c r="E144" s="44"/>
      <c r="F144" s="44"/>
      <c r="G144" s="44"/>
      <c r="H144" s="44"/>
    </row>
    <row r="145" spans="1:8" s="47" customFormat="1">
      <c r="A145" s="60"/>
      <c r="C145" s="258"/>
      <c r="D145" s="44"/>
      <c r="E145" s="44"/>
      <c r="F145" s="44"/>
      <c r="G145" s="44"/>
      <c r="H145" s="44"/>
    </row>
    <row r="146" spans="1:8" s="47" customFormat="1">
      <c r="A146" s="60"/>
      <c r="C146" s="258"/>
      <c r="D146" s="44"/>
      <c r="E146" s="44"/>
      <c r="F146" s="44"/>
      <c r="G146" s="44"/>
      <c r="H146" s="44"/>
    </row>
    <row r="147" spans="1:8" s="47" customFormat="1">
      <c r="A147" s="60"/>
      <c r="C147" s="258"/>
      <c r="D147" s="44"/>
      <c r="E147" s="44"/>
      <c r="F147" s="44"/>
      <c r="G147" s="44"/>
      <c r="H147" s="44"/>
    </row>
    <row r="148" spans="1:8" s="47" customFormat="1">
      <c r="A148" s="60"/>
      <c r="C148" s="258"/>
      <c r="D148" s="44"/>
      <c r="E148" s="44"/>
      <c r="F148" s="44"/>
      <c r="G148" s="44"/>
      <c r="H148" s="44"/>
    </row>
    <row r="149" spans="1:8" s="47" customFormat="1">
      <c r="A149" s="60"/>
      <c r="C149" s="258"/>
      <c r="D149" s="44"/>
      <c r="E149" s="44"/>
      <c r="F149" s="44"/>
      <c r="G149" s="44"/>
      <c r="H149" s="44"/>
    </row>
    <row r="150" spans="1:8" s="47" customFormat="1">
      <c r="A150" s="60"/>
      <c r="C150" s="258"/>
      <c r="D150" s="44"/>
      <c r="E150" s="44"/>
      <c r="F150" s="44"/>
      <c r="G150" s="44"/>
      <c r="H150" s="44"/>
    </row>
    <row r="151" spans="1:8" s="47" customFormat="1">
      <c r="A151" s="60"/>
      <c r="C151" s="258"/>
      <c r="D151" s="44"/>
      <c r="E151" s="44"/>
      <c r="F151" s="44"/>
      <c r="G151" s="44"/>
      <c r="H151" s="44"/>
    </row>
    <row r="152" spans="1:8" s="47" customFormat="1">
      <c r="A152" s="60"/>
      <c r="C152" s="258"/>
      <c r="D152" s="44"/>
      <c r="E152" s="44"/>
      <c r="F152" s="44"/>
      <c r="G152" s="44"/>
      <c r="H152" s="44"/>
    </row>
    <row r="153" spans="1:8" s="47" customFormat="1">
      <c r="A153" s="60"/>
      <c r="C153" s="258"/>
      <c r="D153" s="44"/>
      <c r="E153" s="44"/>
      <c r="F153" s="44"/>
      <c r="G153" s="44"/>
      <c r="H153" s="44"/>
    </row>
    <row r="154" spans="1:8" s="47" customFormat="1">
      <c r="A154" s="60"/>
      <c r="C154" s="258"/>
      <c r="D154" s="44"/>
      <c r="E154" s="44"/>
      <c r="F154" s="44"/>
      <c r="G154" s="44"/>
      <c r="H154" s="44"/>
    </row>
    <row r="155" spans="1:8" s="47" customFormat="1">
      <c r="A155" s="60"/>
      <c r="C155" s="258"/>
      <c r="D155" s="44"/>
      <c r="E155" s="44"/>
      <c r="F155" s="44"/>
      <c r="G155" s="44"/>
      <c r="H155" s="44"/>
    </row>
    <row r="156" spans="1:8" s="47" customFormat="1">
      <c r="A156" s="60"/>
      <c r="C156" s="258"/>
      <c r="D156" s="44"/>
      <c r="E156" s="44"/>
      <c r="F156" s="44"/>
      <c r="G156" s="44"/>
      <c r="H156" s="44"/>
    </row>
    <row r="157" spans="1:8" s="47" customFormat="1">
      <c r="A157" s="60"/>
      <c r="C157" s="258"/>
      <c r="D157" s="44"/>
      <c r="E157" s="44"/>
      <c r="F157" s="44"/>
      <c r="G157" s="44"/>
      <c r="H157" s="44"/>
    </row>
    <row r="158" spans="1:8" s="47" customFormat="1">
      <c r="A158" s="60"/>
      <c r="C158" s="258"/>
      <c r="D158" s="44"/>
      <c r="E158" s="44"/>
      <c r="F158" s="44"/>
      <c r="G158" s="44"/>
      <c r="H158" s="44"/>
    </row>
    <row r="159" spans="1:8" s="47" customFormat="1">
      <c r="A159" s="60"/>
      <c r="C159" s="258"/>
      <c r="D159" s="44"/>
      <c r="E159" s="44"/>
      <c r="F159" s="44"/>
      <c r="G159" s="44"/>
      <c r="H159" s="44"/>
    </row>
    <row r="160" spans="1:8" s="47" customFormat="1">
      <c r="A160" s="60"/>
      <c r="C160" s="258"/>
      <c r="D160" s="44"/>
      <c r="E160" s="44"/>
      <c r="F160" s="44"/>
      <c r="G160" s="44"/>
      <c r="H160" s="44"/>
    </row>
    <row r="161" spans="1:8" s="47" customFormat="1">
      <c r="A161" s="60"/>
      <c r="C161" s="258"/>
      <c r="D161" s="44"/>
      <c r="E161" s="44"/>
      <c r="F161" s="44"/>
      <c r="G161" s="44"/>
      <c r="H161" s="44"/>
    </row>
    <row r="162" spans="1:8" s="47" customFormat="1">
      <c r="A162" s="60"/>
      <c r="C162" s="258"/>
      <c r="D162" s="44"/>
      <c r="E162" s="44"/>
      <c r="F162" s="44"/>
      <c r="G162" s="44"/>
      <c r="H162" s="44"/>
    </row>
    <row r="163" spans="1:8" s="47" customFormat="1">
      <c r="A163" s="60"/>
      <c r="C163" s="258"/>
      <c r="D163" s="44"/>
      <c r="E163" s="44"/>
      <c r="F163" s="44"/>
      <c r="G163" s="44"/>
      <c r="H163" s="44"/>
    </row>
    <row r="164" spans="1:8" s="47" customFormat="1">
      <c r="A164" s="60"/>
      <c r="C164" s="258"/>
      <c r="D164" s="44"/>
      <c r="E164" s="44"/>
      <c r="F164" s="44"/>
      <c r="G164" s="44"/>
      <c r="H164" s="44"/>
    </row>
    <row r="165" spans="1:8" s="47" customFormat="1">
      <c r="A165" s="60"/>
      <c r="C165" s="258"/>
      <c r="D165" s="44"/>
      <c r="E165" s="44"/>
      <c r="F165" s="44"/>
      <c r="G165" s="44"/>
      <c r="H165" s="44"/>
    </row>
    <row r="166" spans="1:8" s="47" customFormat="1">
      <c r="A166" s="60"/>
      <c r="C166" s="258"/>
      <c r="D166" s="44"/>
      <c r="E166" s="44"/>
      <c r="F166" s="44"/>
      <c r="G166" s="44"/>
      <c r="H166" s="44"/>
    </row>
    <row r="167" spans="1:8" s="47" customFormat="1">
      <c r="A167" s="60"/>
      <c r="C167" s="258"/>
      <c r="D167" s="44"/>
      <c r="E167" s="44"/>
      <c r="F167" s="44"/>
      <c r="G167" s="44"/>
      <c r="H167" s="44"/>
    </row>
    <row r="168" spans="1:8" s="47" customFormat="1">
      <c r="A168" s="60"/>
      <c r="C168" s="258"/>
      <c r="D168" s="44"/>
      <c r="E168" s="44"/>
      <c r="F168" s="44"/>
      <c r="G168" s="44"/>
      <c r="H168" s="44"/>
    </row>
    <row r="169" spans="1:8" s="47" customFormat="1">
      <c r="A169" s="60"/>
      <c r="C169" s="258"/>
      <c r="D169" s="44"/>
      <c r="E169" s="44"/>
      <c r="F169" s="44"/>
      <c r="G169" s="44"/>
      <c r="H169" s="44"/>
    </row>
    <row r="170" spans="1:8" s="47" customFormat="1">
      <c r="A170" s="60"/>
      <c r="C170" s="258"/>
      <c r="D170" s="44"/>
      <c r="E170" s="44"/>
      <c r="F170" s="44"/>
      <c r="G170" s="44"/>
      <c r="H170" s="44"/>
    </row>
    <row r="171" spans="1:8" s="47" customFormat="1">
      <c r="A171" s="60"/>
      <c r="C171" s="258"/>
      <c r="D171" s="44"/>
      <c r="E171" s="44"/>
      <c r="F171" s="44"/>
      <c r="G171" s="44"/>
      <c r="H171" s="44"/>
    </row>
    <row r="172" spans="1:8" s="47" customFormat="1">
      <c r="A172" s="60"/>
      <c r="C172" s="258"/>
      <c r="D172" s="44"/>
      <c r="E172" s="44"/>
      <c r="F172" s="44"/>
      <c r="G172" s="44"/>
      <c r="H172" s="44"/>
    </row>
    <row r="173" spans="1:8" s="47" customFormat="1">
      <c r="A173" s="60"/>
      <c r="C173" s="258"/>
      <c r="D173" s="44"/>
      <c r="E173" s="44"/>
      <c r="F173" s="44"/>
      <c r="G173" s="44"/>
      <c r="H173" s="44"/>
    </row>
    <row r="174" spans="1:8" s="47" customFormat="1">
      <c r="A174" s="60"/>
      <c r="C174" s="258"/>
      <c r="D174" s="44"/>
      <c r="E174" s="44"/>
      <c r="F174" s="44"/>
      <c r="G174" s="44"/>
      <c r="H174" s="44"/>
    </row>
    <row r="175" spans="1:8" s="47" customFormat="1">
      <c r="A175" s="60"/>
      <c r="C175" s="258"/>
      <c r="D175" s="44"/>
      <c r="E175" s="44"/>
      <c r="F175" s="44"/>
      <c r="G175" s="44"/>
      <c r="H175" s="44"/>
    </row>
    <row r="176" spans="1:8" s="47" customFormat="1">
      <c r="A176" s="60"/>
      <c r="C176" s="258"/>
      <c r="D176" s="44"/>
      <c r="E176" s="44"/>
      <c r="F176" s="44"/>
      <c r="G176" s="44"/>
      <c r="H176" s="44"/>
    </row>
    <row r="177" spans="1:8" s="47" customFormat="1">
      <c r="A177" s="60"/>
      <c r="C177" s="258"/>
      <c r="D177" s="44"/>
      <c r="E177" s="44"/>
      <c r="F177" s="44"/>
      <c r="G177" s="44"/>
      <c r="H177" s="44"/>
    </row>
    <row r="178" spans="1:8" s="47" customFormat="1">
      <c r="A178" s="60"/>
      <c r="C178" s="258"/>
      <c r="D178" s="44"/>
      <c r="E178" s="44"/>
      <c r="F178" s="44"/>
      <c r="G178" s="44"/>
      <c r="H178" s="44"/>
    </row>
    <row r="179" spans="1:8" s="47" customFormat="1">
      <c r="A179" s="60"/>
      <c r="C179" s="258"/>
      <c r="D179" s="44"/>
      <c r="E179" s="44"/>
      <c r="F179" s="44"/>
      <c r="G179" s="44"/>
      <c r="H179" s="44"/>
    </row>
    <row r="180" spans="1:8" s="47" customFormat="1">
      <c r="A180" s="60"/>
      <c r="C180" s="258"/>
      <c r="D180" s="44"/>
      <c r="E180" s="44"/>
      <c r="F180" s="44"/>
      <c r="G180" s="44"/>
      <c r="H180" s="44"/>
    </row>
    <row r="181" spans="1:8" s="47" customFormat="1">
      <c r="A181" s="60"/>
      <c r="C181" s="258"/>
      <c r="D181" s="44"/>
      <c r="E181" s="44"/>
      <c r="F181" s="44"/>
      <c r="G181" s="44"/>
      <c r="H181" s="44"/>
    </row>
    <row r="182" spans="1:8" s="47" customFormat="1">
      <c r="A182" s="60"/>
      <c r="C182" s="258"/>
      <c r="D182" s="44"/>
      <c r="E182" s="44"/>
      <c r="F182" s="44"/>
      <c r="G182" s="44"/>
      <c r="H182" s="44"/>
    </row>
    <row r="183" spans="1:8" s="47" customFormat="1">
      <c r="A183" s="60"/>
      <c r="C183" s="258"/>
      <c r="D183" s="44"/>
      <c r="E183" s="44"/>
      <c r="F183" s="44"/>
      <c r="G183" s="44"/>
      <c r="H183" s="44"/>
    </row>
    <row r="184" spans="1:8" s="47" customFormat="1">
      <c r="A184" s="60"/>
      <c r="C184" s="258"/>
      <c r="D184" s="44"/>
      <c r="E184" s="44"/>
      <c r="F184" s="44"/>
      <c r="G184" s="44"/>
      <c r="H184" s="44"/>
    </row>
    <row r="185" spans="1:8" s="47" customFormat="1">
      <c r="A185" s="60"/>
      <c r="C185" s="258"/>
      <c r="D185" s="44"/>
      <c r="E185" s="44"/>
      <c r="F185" s="44"/>
      <c r="G185" s="44"/>
      <c r="H185" s="44"/>
    </row>
    <row r="186" spans="1:8" s="47" customFormat="1">
      <c r="A186" s="60"/>
      <c r="C186" s="258"/>
      <c r="D186" s="44"/>
      <c r="E186" s="44"/>
      <c r="F186" s="44"/>
      <c r="G186" s="44"/>
      <c r="H186" s="44"/>
    </row>
    <row r="187" spans="1:8" s="47" customFormat="1">
      <c r="A187" s="60"/>
      <c r="C187" s="258"/>
      <c r="D187" s="44"/>
      <c r="E187" s="44"/>
      <c r="F187" s="44"/>
      <c r="G187" s="44"/>
      <c r="H187" s="44"/>
    </row>
    <row r="188" spans="1:8" s="47" customFormat="1">
      <c r="A188" s="60"/>
      <c r="C188" s="258"/>
      <c r="D188" s="44"/>
      <c r="E188" s="44"/>
      <c r="F188" s="44"/>
      <c r="G188" s="44"/>
      <c r="H188" s="44"/>
    </row>
    <row r="189" spans="1:8" s="47" customFormat="1">
      <c r="A189" s="60"/>
      <c r="C189" s="258"/>
      <c r="D189" s="44"/>
      <c r="E189" s="44"/>
      <c r="F189" s="44"/>
      <c r="G189" s="44"/>
      <c r="H189" s="44"/>
    </row>
    <row r="190" spans="1:8" s="47" customFormat="1">
      <c r="A190" s="60"/>
      <c r="C190" s="258"/>
      <c r="D190" s="44"/>
      <c r="E190" s="44"/>
      <c r="F190" s="44"/>
      <c r="G190" s="44"/>
      <c r="H190" s="44"/>
    </row>
    <row r="191" spans="1:8" s="47" customFormat="1">
      <c r="A191" s="60"/>
      <c r="C191" s="258"/>
      <c r="D191" s="44"/>
      <c r="E191" s="44"/>
      <c r="F191" s="44"/>
      <c r="G191" s="44"/>
      <c r="H191" s="44"/>
    </row>
    <row r="192" spans="1:8" s="47" customFormat="1">
      <c r="A192" s="60"/>
      <c r="C192" s="258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view="pageBreakPreview" topLeftCell="A91" zoomScale="75" zoomScaleNormal="75" zoomScaleSheetLayoutView="50" workbookViewId="0">
      <selection activeCell="E14" sqref="E14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3" customWidth="1"/>
    <col min="4" max="4" width="18.7109375" style="1" customWidth="1"/>
    <col min="5" max="5" width="17.5703125" style="263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57" t="s">
        <v>350</v>
      </c>
      <c r="B1" s="357"/>
      <c r="C1" s="357"/>
      <c r="D1" s="357"/>
      <c r="E1" s="357"/>
      <c r="F1" s="357"/>
      <c r="G1" s="357"/>
    </row>
    <row r="2" spans="1:8" outlineLevel="1">
      <c r="A2" s="21"/>
      <c r="B2" s="21"/>
      <c r="C2" s="259"/>
      <c r="D2" s="21"/>
      <c r="E2" s="259"/>
      <c r="F2" s="21"/>
      <c r="G2" s="21"/>
    </row>
    <row r="3" spans="1:8" ht="48" customHeight="1">
      <c r="A3" s="358" t="s">
        <v>259</v>
      </c>
      <c r="B3" s="360" t="s">
        <v>0</v>
      </c>
      <c r="C3" s="351" t="s">
        <v>435</v>
      </c>
      <c r="D3" s="348" t="s">
        <v>436</v>
      </c>
      <c r="E3" s="348"/>
      <c r="F3" s="348"/>
      <c r="G3" s="348"/>
    </row>
    <row r="4" spans="1:8" ht="38.25" customHeight="1">
      <c r="A4" s="359"/>
      <c r="B4" s="360"/>
      <c r="C4" s="351"/>
      <c r="D4" s="226" t="s">
        <v>437</v>
      </c>
      <c r="E4" s="260" t="s">
        <v>438</v>
      </c>
      <c r="F4" s="226" t="s">
        <v>439</v>
      </c>
      <c r="G4" s="226" t="s">
        <v>440</v>
      </c>
    </row>
    <row r="5" spans="1:8" ht="18" customHeight="1">
      <c r="A5" s="7">
        <v>1</v>
      </c>
      <c r="B5" s="13">
        <v>2</v>
      </c>
      <c r="C5" s="260">
        <v>5</v>
      </c>
      <c r="D5" s="13">
        <v>6</v>
      </c>
      <c r="E5" s="260">
        <v>7</v>
      </c>
      <c r="F5" s="13">
        <v>8</v>
      </c>
      <c r="G5" s="13">
        <v>9</v>
      </c>
    </row>
    <row r="6" spans="1:8" s="58" customFormat="1" ht="20.100000000000001" customHeight="1">
      <c r="A6" s="352" t="s">
        <v>162</v>
      </c>
      <c r="B6" s="353"/>
      <c r="C6" s="353"/>
      <c r="D6" s="353"/>
      <c r="E6" s="353"/>
      <c r="F6" s="353"/>
      <c r="G6" s="354"/>
    </row>
    <row r="7" spans="1:8" ht="37.5">
      <c r="A7" s="45" t="s">
        <v>181</v>
      </c>
      <c r="B7" s="9">
        <v>1170</v>
      </c>
      <c r="C7" s="210">
        <f>'I. Фін результат'!C76</f>
        <v>50</v>
      </c>
      <c r="D7" s="210">
        <f>'I. Фін результат'!D76</f>
        <v>32</v>
      </c>
      <c r="E7" s="210">
        <f>'I. Фін результат'!E76</f>
        <v>133</v>
      </c>
      <c r="F7" s="150">
        <f>D7-E7</f>
        <v>-101</v>
      </c>
      <c r="G7" s="150">
        <f>E7/D7%</f>
        <v>415.625</v>
      </c>
    </row>
    <row r="8" spans="1:8" ht="20.100000000000001" customHeight="1">
      <c r="A8" s="45" t="s">
        <v>182</v>
      </c>
      <c r="B8" s="14"/>
      <c r="C8" s="205"/>
      <c r="D8" s="153"/>
      <c r="E8" s="205"/>
      <c r="F8" s="205"/>
      <c r="G8" s="205"/>
    </row>
    <row r="9" spans="1:8" ht="20.100000000000001" customHeight="1">
      <c r="A9" s="45" t="s">
        <v>185</v>
      </c>
      <c r="B9" s="6">
        <v>3000</v>
      </c>
      <c r="C9" s="210">
        <f>'I. Фін результат'!C102</f>
        <v>254</v>
      </c>
      <c r="D9" s="210">
        <f>'I. Фін результат'!D102</f>
        <v>254</v>
      </c>
      <c r="E9" s="210">
        <f>'I. Фін результат'!E102</f>
        <v>254</v>
      </c>
      <c r="F9" s="150">
        <f t="shared" ref="F9:F28" si="0">D9-E9</f>
        <v>0</v>
      </c>
      <c r="G9" s="150">
        <f t="shared" ref="G9:G28" si="1">E9/D9%</f>
        <v>100</v>
      </c>
    </row>
    <row r="10" spans="1:8" ht="20.100000000000001" customHeight="1">
      <c r="A10" s="45" t="s">
        <v>186</v>
      </c>
      <c r="B10" s="6">
        <v>3010</v>
      </c>
      <c r="C10" s="199"/>
      <c r="D10" s="149"/>
      <c r="E10" s="199">
        <v>471</v>
      </c>
      <c r="F10" s="205"/>
      <c r="G10" s="205"/>
    </row>
    <row r="11" spans="1:8" ht="37.5">
      <c r="A11" s="45" t="s">
        <v>187</v>
      </c>
      <c r="B11" s="6">
        <v>3020</v>
      </c>
      <c r="C11" s="199"/>
      <c r="D11" s="149"/>
      <c r="E11" s="199"/>
      <c r="F11" s="205"/>
      <c r="G11" s="205"/>
    </row>
    <row r="12" spans="1:8" ht="56.25">
      <c r="A12" s="45" t="s">
        <v>188</v>
      </c>
      <c r="B12" s="6">
        <v>3030</v>
      </c>
      <c r="C12" s="199">
        <v>567</v>
      </c>
      <c r="D12" s="199"/>
      <c r="E12" s="199">
        <f>E13+E14+E15</f>
        <v>258</v>
      </c>
      <c r="F12" s="205"/>
      <c r="G12" s="205"/>
    </row>
    <row r="13" spans="1:8" ht="37.5">
      <c r="A13" s="45" t="s">
        <v>415</v>
      </c>
      <c r="B13" s="286" t="s">
        <v>459</v>
      </c>
      <c r="C13" s="199">
        <v>366</v>
      </c>
      <c r="D13" s="149"/>
      <c r="E13" s="149">
        <v>-124</v>
      </c>
      <c r="F13" s="205"/>
      <c r="G13" s="205"/>
    </row>
    <row r="14" spans="1:8" ht="37.5">
      <c r="A14" s="45" t="s">
        <v>422</v>
      </c>
      <c r="B14" s="286" t="s">
        <v>416</v>
      </c>
      <c r="C14" s="199">
        <v>27</v>
      </c>
      <c r="D14" s="149"/>
      <c r="E14" s="149"/>
      <c r="F14" s="205"/>
      <c r="G14" s="205"/>
    </row>
    <row r="15" spans="1:8">
      <c r="A15" s="45" t="s">
        <v>462</v>
      </c>
      <c r="B15" s="286" t="s">
        <v>423</v>
      </c>
      <c r="C15" s="199">
        <v>174</v>
      </c>
      <c r="D15" s="149"/>
      <c r="E15" s="149">
        <v>382</v>
      </c>
      <c r="F15" s="205"/>
      <c r="G15" s="205"/>
      <c r="H15" s="297" t="s">
        <v>463</v>
      </c>
    </row>
    <row r="16" spans="1:8" ht="42.75" customHeight="1">
      <c r="A16" s="57" t="s">
        <v>248</v>
      </c>
      <c r="B16" s="88">
        <v>3040</v>
      </c>
      <c r="C16" s="211">
        <f t="shared" ref="C16:D16" si="2">SUM(C7:C12)</f>
        <v>871</v>
      </c>
      <c r="D16" s="211">
        <f t="shared" si="2"/>
        <v>286</v>
      </c>
      <c r="E16" s="211">
        <f>SUM(E7:E12)</f>
        <v>1116</v>
      </c>
      <c r="F16" s="151">
        <f t="shared" si="0"/>
        <v>-830</v>
      </c>
      <c r="G16" s="151">
        <f t="shared" si="1"/>
        <v>390.20979020979024</v>
      </c>
    </row>
    <row r="17" spans="1:7" ht="37.5">
      <c r="A17" s="45" t="s">
        <v>189</v>
      </c>
      <c r="B17" s="6">
        <v>3050</v>
      </c>
      <c r="C17" s="199">
        <f>C18+C19+C20</f>
        <v>-187</v>
      </c>
      <c r="D17" s="149"/>
      <c r="E17" s="149">
        <f>E18+E19+E20</f>
        <v>-180</v>
      </c>
      <c r="F17" s="153"/>
      <c r="G17" s="153"/>
    </row>
    <row r="18" spans="1:7">
      <c r="A18" s="45" t="s">
        <v>417</v>
      </c>
      <c r="B18" s="6" t="s">
        <v>391</v>
      </c>
      <c r="C18" s="199">
        <v>-120</v>
      </c>
      <c r="D18" s="149"/>
      <c r="E18" s="149">
        <v>-154</v>
      </c>
      <c r="F18" s="153"/>
      <c r="G18" s="153"/>
    </row>
    <row r="19" spans="1:7">
      <c r="A19" s="45" t="s">
        <v>418</v>
      </c>
      <c r="B19" s="202" t="s">
        <v>392</v>
      </c>
      <c r="C19" s="199">
        <v>7</v>
      </c>
      <c r="D19" s="149"/>
      <c r="E19" s="149">
        <v>-38</v>
      </c>
      <c r="F19" s="205"/>
      <c r="G19" s="205"/>
    </row>
    <row r="20" spans="1:7">
      <c r="A20" s="45" t="s">
        <v>419</v>
      </c>
      <c r="B20" s="202" t="s">
        <v>420</v>
      </c>
      <c r="C20" s="199">
        <v>-74</v>
      </c>
      <c r="D20" s="149"/>
      <c r="E20" s="149">
        <v>12</v>
      </c>
      <c r="F20" s="205"/>
      <c r="G20" s="205"/>
    </row>
    <row r="21" spans="1:7">
      <c r="A21" s="45" t="s">
        <v>390</v>
      </c>
      <c r="B21" s="202" t="s">
        <v>421</v>
      </c>
      <c r="C21" s="199"/>
      <c r="D21" s="149"/>
      <c r="E21" s="149"/>
      <c r="F21" s="205"/>
      <c r="G21" s="205"/>
    </row>
    <row r="22" spans="1:7" ht="37.5">
      <c r="A22" s="45" t="s">
        <v>190</v>
      </c>
      <c r="B22" s="6">
        <v>3060</v>
      </c>
      <c r="C22" s="199">
        <f>C23+C24+C25</f>
        <v>414</v>
      </c>
      <c r="D22" s="149"/>
      <c r="E22" s="199">
        <f>E23+E24+E25</f>
        <v>1080</v>
      </c>
      <c r="F22" s="205"/>
      <c r="G22" s="205"/>
    </row>
    <row r="23" spans="1:7">
      <c r="A23" s="45" t="s">
        <v>424</v>
      </c>
      <c r="B23" s="6" t="s">
        <v>393</v>
      </c>
      <c r="C23" s="199">
        <v>100</v>
      </c>
      <c r="D23" s="149"/>
      <c r="E23" s="199">
        <v>23</v>
      </c>
      <c r="F23" s="205"/>
      <c r="G23" s="205"/>
    </row>
    <row r="24" spans="1:7">
      <c r="A24" s="45" t="s">
        <v>425</v>
      </c>
      <c r="B24" s="6" t="s">
        <v>394</v>
      </c>
      <c r="C24" s="199">
        <v>-314</v>
      </c>
      <c r="D24" s="149"/>
      <c r="E24" s="199">
        <v>386</v>
      </c>
      <c r="F24" s="205"/>
      <c r="G24" s="205"/>
    </row>
    <row r="25" spans="1:7">
      <c r="A25" s="45" t="s">
        <v>426</v>
      </c>
      <c r="B25" s="202" t="s">
        <v>427</v>
      </c>
      <c r="C25" s="199">
        <v>628</v>
      </c>
      <c r="D25" s="149"/>
      <c r="E25" s="199">
        <v>671</v>
      </c>
      <c r="F25" s="205"/>
      <c r="G25" s="205"/>
    </row>
    <row r="26" spans="1:7" ht="20.100000000000001" customHeight="1">
      <c r="A26" s="57" t="s">
        <v>183</v>
      </c>
      <c r="B26" s="88">
        <v>3070</v>
      </c>
      <c r="C26" s="211">
        <f t="shared" ref="C26:D26" si="3">C16+C17+C22</f>
        <v>1098</v>
      </c>
      <c r="D26" s="211">
        <f t="shared" si="3"/>
        <v>286</v>
      </c>
      <c r="E26" s="211">
        <f>E16+E17+E22</f>
        <v>2016</v>
      </c>
      <c r="F26" s="151">
        <f t="shared" si="0"/>
        <v>-1730</v>
      </c>
      <c r="G26" s="151">
        <f t="shared" si="1"/>
        <v>704.89510489510496</v>
      </c>
    </row>
    <row r="27" spans="1:7" ht="20.100000000000001" customHeight="1">
      <c r="A27" s="45" t="s">
        <v>184</v>
      </c>
      <c r="B27" s="6">
        <v>3080</v>
      </c>
      <c r="C27" s="205">
        <f>'I. Фін результат'!C77</f>
        <v>0</v>
      </c>
      <c r="D27" s="205">
        <f>'I. Фін результат'!D77</f>
        <v>0</v>
      </c>
      <c r="E27" s="205">
        <f>'I. Фін результат'!E77</f>
        <v>0</v>
      </c>
      <c r="F27" s="205">
        <f t="shared" si="0"/>
        <v>0</v>
      </c>
      <c r="G27" s="205">
        <v>0</v>
      </c>
    </row>
    <row r="28" spans="1:7" ht="37.5">
      <c r="A28" s="10" t="s">
        <v>161</v>
      </c>
      <c r="B28" s="88">
        <v>3090</v>
      </c>
      <c r="C28" s="211">
        <f t="shared" ref="C28:E28" si="4">C26-C27</f>
        <v>1098</v>
      </c>
      <c r="D28" s="211">
        <f t="shared" si="4"/>
        <v>286</v>
      </c>
      <c r="E28" s="211">
        <f t="shared" si="4"/>
        <v>2016</v>
      </c>
      <c r="F28" s="151">
        <f t="shared" si="0"/>
        <v>-1730</v>
      </c>
      <c r="G28" s="151">
        <f t="shared" si="1"/>
        <v>704.89510489510496</v>
      </c>
    </row>
    <row r="29" spans="1:7" ht="20.100000000000001" customHeight="1">
      <c r="A29" s="352" t="s">
        <v>163</v>
      </c>
      <c r="B29" s="353"/>
      <c r="C29" s="353"/>
      <c r="D29" s="353"/>
      <c r="E29" s="353"/>
      <c r="F29" s="353"/>
      <c r="G29" s="354"/>
    </row>
    <row r="30" spans="1:7" ht="20.100000000000001" customHeight="1">
      <c r="A30" s="57" t="s">
        <v>273</v>
      </c>
      <c r="B30" s="9"/>
      <c r="C30" s="199"/>
      <c r="D30" s="149">
        <f>I34</f>
        <v>0</v>
      </c>
      <c r="E30" s="199"/>
      <c r="F30" s="149"/>
      <c r="G30" s="149"/>
    </row>
    <row r="31" spans="1:7" ht="20.100000000000001" customHeight="1">
      <c r="A31" s="8" t="s">
        <v>32</v>
      </c>
      <c r="B31" s="9">
        <v>3200</v>
      </c>
      <c r="C31" s="199"/>
      <c r="D31" s="149"/>
      <c r="E31" s="199"/>
      <c r="F31" s="149"/>
      <c r="G31" s="149"/>
    </row>
    <row r="32" spans="1:7" ht="20.100000000000001" customHeight="1">
      <c r="A32" s="8" t="s">
        <v>33</v>
      </c>
      <c r="B32" s="9">
        <v>3210</v>
      </c>
      <c r="C32" s="199"/>
      <c r="D32" s="149"/>
      <c r="E32" s="199"/>
      <c r="F32" s="149"/>
      <c r="G32" s="149"/>
    </row>
    <row r="33" spans="1:7" ht="20.100000000000001" customHeight="1">
      <c r="A33" s="8" t="s">
        <v>55</v>
      </c>
      <c r="B33" s="9">
        <v>3220</v>
      </c>
      <c r="C33" s="199"/>
      <c r="D33" s="149"/>
      <c r="E33" s="199"/>
      <c r="F33" s="149"/>
      <c r="G33" s="149"/>
    </row>
    <row r="34" spans="1:7" ht="20.100000000000001" customHeight="1">
      <c r="A34" s="45" t="s">
        <v>167</v>
      </c>
      <c r="B34" s="9"/>
      <c r="C34" s="199"/>
      <c r="D34" s="149"/>
      <c r="E34" s="199"/>
      <c r="F34" s="149"/>
      <c r="G34" s="149"/>
    </row>
    <row r="35" spans="1:7" ht="20.100000000000001" customHeight="1">
      <c r="A35" s="8" t="s">
        <v>168</v>
      </c>
      <c r="B35" s="9">
        <v>3230</v>
      </c>
      <c r="C35" s="199"/>
      <c r="D35" s="149"/>
      <c r="E35" s="199"/>
      <c r="F35" s="149"/>
      <c r="G35" s="149"/>
    </row>
    <row r="36" spans="1:7" ht="20.100000000000001" customHeight="1">
      <c r="A36" s="8" t="s">
        <v>169</v>
      </c>
      <c r="B36" s="9">
        <v>3240</v>
      </c>
      <c r="C36" s="199"/>
      <c r="D36" s="149"/>
      <c r="E36" s="199"/>
      <c r="F36" s="149"/>
      <c r="G36" s="149"/>
    </row>
    <row r="37" spans="1:7" ht="20.100000000000001" customHeight="1">
      <c r="A37" s="45" t="s">
        <v>170</v>
      </c>
      <c r="B37" s="9">
        <v>3250</v>
      </c>
      <c r="C37" s="199"/>
      <c r="D37" s="149"/>
      <c r="E37" s="199"/>
      <c r="F37" s="149"/>
      <c r="G37" s="149"/>
    </row>
    <row r="38" spans="1:7" ht="20.100000000000001" customHeight="1">
      <c r="A38" s="8" t="s">
        <v>123</v>
      </c>
      <c r="B38" s="9">
        <v>3260</v>
      </c>
      <c r="C38" s="199"/>
      <c r="D38" s="149"/>
      <c r="E38" s="199"/>
      <c r="F38" s="149"/>
      <c r="G38" s="149"/>
    </row>
    <row r="39" spans="1:7" ht="20.100000000000001" customHeight="1">
      <c r="A39" s="57" t="s">
        <v>275</v>
      </c>
      <c r="B39" s="9"/>
      <c r="C39" s="199"/>
      <c r="D39" s="149"/>
      <c r="E39" s="199"/>
      <c r="F39" s="149"/>
      <c r="G39" s="149"/>
    </row>
    <row r="40" spans="1:7" ht="37.5">
      <c r="A40" s="8" t="s">
        <v>124</v>
      </c>
      <c r="B40" s="9">
        <v>3270</v>
      </c>
      <c r="C40" s="199">
        <f>C41+C42</f>
        <v>151</v>
      </c>
      <c r="D40" s="149">
        <f>D41+D42</f>
        <v>959</v>
      </c>
      <c r="E40" s="199">
        <f>E41+E42</f>
        <v>1423</v>
      </c>
      <c r="F40" s="149">
        <f>D40-E40</f>
        <v>-464</v>
      </c>
      <c r="G40" s="149"/>
    </row>
    <row r="41" spans="1:7" ht="20.25">
      <c r="A41" s="294" t="s">
        <v>469</v>
      </c>
      <c r="B41" s="272" t="s">
        <v>428</v>
      </c>
      <c r="C41" s="276" t="s">
        <v>456</v>
      </c>
      <c r="D41" s="308" t="s">
        <v>470</v>
      </c>
      <c r="E41" s="309" t="s">
        <v>471</v>
      </c>
      <c r="F41" s="149">
        <f>D41-E41</f>
        <v>4</v>
      </c>
      <c r="G41" s="149"/>
    </row>
    <row r="42" spans="1:7">
      <c r="A42" s="8" t="s">
        <v>461</v>
      </c>
      <c r="B42" s="202" t="s">
        <v>429</v>
      </c>
      <c r="C42" s="199">
        <v>151</v>
      </c>
      <c r="D42" s="149">
        <v>159</v>
      </c>
      <c r="E42" s="199">
        <v>627</v>
      </c>
      <c r="F42" s="149">
        <f>D42-E42</f>
        <v>-468</v>
      </c>
      <c r="G42" s="149"/>
    </row>
    <row r="43" spans="1:7" ht="20.100000000000001" customHeight="1">
      <c r="A43" s="8" t="s">
        <v>125</v>
      </c>
      <c r="B43" s="9">
        <v>3280</v>
      </c>
      <c r="C43" s="199"/>
      <c r="D43" s="149"/>
      <c r="E43" s="199"/>
      <c r="F43" s="149"/>
      <c r="G43" s="149"/>
    </row>
    <row r="44" spans="1:7" ht="37.5">
      <c r="A44" s="8" t="s">
        <v>126</v>
      </c>
      <c r="B44" s="9">
        <v>3290</v>
      </c>
      <c r="C44" s="199"/>
      <c r="D44" s="149"/>
      <c r="E44" s="199"/>
      <c r="F44" s="149"/>
      <c r="G44" s="149"/>
    </row>
    <row r="45" spans="1:7" ht="20.100000000000001" customHeight="1">
      <c r="A45" s="8" t="s">
        <v>56</v>
      </c>
      <c r="B45" s="9">
        <v>3300</v>
      </c>
      <c r="C45" s="199"/>
      <c r="D45" s="149"/>
      <c r="E45" s="199"/>
      <c r="F45" s="149"/>
      <c r="G45" s="149"/>
    </row>
    <row r="46" spans="1:7" ht="20.100000000000001" customHeight="1">
      <c r="A46" s="8" t="s">
        <v>118</v>
      </c>
      <c r="B46" s="9">
        <v>3310</v>
      </c>
      <c r="C46" s="199">
        <v>0</v>
      </c>
      <c r="D46" s="149">
        <f>D47</f>
        <v>200</v>
      </c>
      <c r="E46" s="199">
        <v>128</v>
      </c>
      <c r="F46" s="149">
        <f>D46-E46</f>
        <v>72</v>
      </c>
      <c r="G46" s="149">
        <f>E46/D46%</f>
        <v>64</v>
      </c>
    </row>
    <row r="47" spans="1:7" ht="20.100000000000001" customHeight="1">
      <c r="A47" s="8" t="s">
        <v>385</v>
      </c>
      <c r="B47" s="6" t="s">
        <v>395</v>
      </c>
      <c r="C47" s="199">
        <v>0</v>
      </c>
      <c r="D47" s="149">
        <v>200</v>
      </c>
      <c r="E47" s="199">
        <v>128</v>
      </c>
      <c r="F47" s="149">
        <f t="shared" ref="F47:F48" si="5">D47-E47</f>
        <v>72</v>
      </c>
      <c r="G47" s="149">
        <f t="shared" ref="G47:G48" si="6">E47/D47%</f>
        <v>64</v>
      </c>
    </row>
    <row r="48" spans="1:7" ht="37.5">
      <c r="A48" s="57" t="s">
        <v>164</v>
      </c>
      <c r="B48" s="11">
        <v>3320</v>
      </c>
      <c r="C48" s="211">
        <f t="shared" ref="C48:E48" si="7">(C31+C32+C33+C35+C36+C37+C38)-(C40+C43+C44+C45+C46)</f>
        <v>-151</v>
      </c>
      <c r="D48" s="211">
        <f t="shared" si="7"/>
        <v>-1159</v>
      </c>
      <c r="E48" s="211">
        <f t="shared" si="7"/>
        <v>-1551</v>
      </c>
      <c r="F48" s="234">
        <f t="shared" si="5"/>
        <v>392</v>
      </c>
      <c r="G48" s="234">
        <f t="shared" si="6"/>
        <v>133.82226056945643</v>
      </c>
    </row>
    <row r="49" spans="1:7" ht="20.100000000000001" customHeight="1">
      <c r="A49" s="352" t="s">
        <v>165</v>
      </c>
      <c r="B49" s="353"/>
      <c r="C49" s="353"/>
      <c r="D49" s="353"/>
      <c r="E49" s="353"/>
      <c r="F49" s="353"/>
      <c r="G49" s="354"/>
    </row>
    <row r="50" spans="1:7" ht="20.100000000000001" customHeight="1">
      <c r="A50" s="57" t="s">
        <v>274</v>
      </c>
      <c r="B50" s="9"/>
      <c r="C50" s="199"/>
      <c r="D50" s="149"/>
      <c r="E50" s="199"/>
      <c r="F50" s="149"/>
      <c r="G50" s="149"/>
    </row>
    <row r="51" spans="1:7" ht="20.100000000000001" customHeight="1">
      <c r="A51" s="45" t="s">
        <v>171</v>
      </c>
      <c r="B51" s="9">
        <v>3400</v>
      </c>
      <c r="C51" s="199"/>
      <c r="D51" s="149"/>
      <c r="E51" s="199"/>
      <c r="F51" s="149"/>
      <c r="G51" s="149"/>
    </row>
    <row r="52" spans="1:7" ht="37.5">
      <c r="A52" s="8" t="s">
        <v>95</v>
      </c>
      <c r="C52" s="199"/>
      <c r="D52" s="149"/>
      <c r="E52" s="199"/>
      <c r="F52" s="149"/>
    </row>
    <row r="53" spans="1:7" ht="20.100000000000001" customHeight="1">
      <c r="A53" s="8" t="s">
        <v>94</v>
      </c>
      <c r="B53" s="9">
        <v>3410</v>
      </c>
      <c r="C53" s="199"/>
      <c r="D53" s="149"/>
      <c r="E53" s="199"/>
      <c r="F53" s="149"/>
      <c r="G53" s="149"/>
    </row>
    <row r="54" spans="1:7" ht="20.100000000000001" customHeight="1">
      <c r="A54" s="8" t="s">
        <v>99</v>
      </c>
      <c r="B54" s="6">
        <v>3420</v>
      </c>
      <c r="C54" s="199"/>
      <c r="D54" s="149"/>
      <c r="E54" s="199"/>
      <c r="F54" s="149"/>
      <c r="G54" s="149"/>
    </row>
    <row r="55" spans="1:7" ht="20.100000000000001" customHeight="1">
      <c r="A55" s="8" t="s">
        <v>127</v>
      </c>
      <c r="B55" s="9">
        <v>3430</v>
      </c>
      <c r="C55" s="199"/>
      <c r="D55" s="149"/>
      <c r="E55" s="199"/>
      <c r="F55" s="149"/>
    </row>
    <row r="56" spans="1:7" ht="37.5">
      <c r="A56" s="8" t="s">
        <v>97</v>
      </c>
      <c r="B56" s="9"/>
      <c r="C56" s="199"/>
      <c r="D56" s="149"/>
      <c r="E56" s="199"/>
      <c r="F56" s="149"/>
      <c r="G56" s="149"/>
    </row>
    <row r="57" spans="1:7" ht="20.100000000000001" customHeight="1">
      <c r="A57" s="8" t="s">
        <v>94</v>
      </c>
      <c r="B57" s="6">
        <v>3440</v>
      </c>
      <c r="C57" s="199"/>
      <c r="D57" s="149"/>
      <c r="E57" s="199"/>
      <c r="F57" s="149"/>
      <c r="G57" s="149"/>
    </row>
    <row r="58" spans="1:7" ht="20.100000000000001" customHeight="1">
      <c r="A58" s="8" t="s">
        <v>99</v>
      </c>
      <c r="B58" s="6">
        <v>3450</v>
      </c>
      <c r="C58" s="199"/>
      <c r="D58" s="149"/>
      <c r="E58" s="199"/>
      <c r="F58" s="149"/>
      <c r="G58" s="149"/>
    </row>
    <row r="59" spans="1:7" ht="20.100000000000001" customHeight="1">
      <c r="A59" s="8" t="s">
        <v>127</v>
      </c>
      <c r="B59" s="6">
        <v>3460</v>
      </c>
      <c r="C59" s="199"/>
      <c r="D59" s="149"/>
      <c r="E59" s="199"/>
      <c r="F59" s="149"/>
      <c r="G59" s="149"/>
    </row>
    <row r="60" spans="1:7" ht="20.100000000000001" customHeight="1">
      <c r="A60" s="8" t="s">
        <v>122</v>
      </c>
      <c r="B60" s="6">
        <v>3470</v>
      </c>
      <c r="C60" s="199"/>
      <c r="D60" s="149">
        <f>D61</f>
        <v>1000</v>
      </c>
      <c r="E60" s="199">
        <f>E61</f>
        <v>924</v>
      </c>
      <c r="F60" s="149">
        <f>D60-E60</f>
        <v>76</v>
      </c>
      <c r="G60" s="149"/>
    </row>
    <row r="61" spans="1:7" ht="20.100000000000001" customHeight="1">
      <c r="A61" s="8" t="s">
        <v>399</v>
      </c>
      <c r="B61" s="6" t="s">
        <v>398</v>
      </c>
      <c r="C61" s="199"/>
      <c r="D61" s="149">
        <v>1000</v>
      </c>
      <c r="E61" s="199">
        <v>924</v>
      </c>
      <c r="F61" s="149">
        <f>D61-E61</f>
        <v>76</v>
      </c>
      <c r="G61" s="149"/>
    </row>
    <row r="62" spans="1:7" ht="20.100000000000001" customHeight="1">
      <c r="A62" s="8" t="s">
        <v>123</v>
      </c>
      <c r="B62" s="6">
        <v>3480</v>
      </c>
      <c r="C62" s="199"/>
      <c r="D62" s="149"/>
      <c r="E62" s="199"/>
      <c r="F62" s="149"/>
      <c r="G62" s="149"/>
    </row>
    <row r="63" spans="1:7" ht="20.100000000000001" customHeight="1">
      <c r="A63" s="8" t="s">
        <v>388</v>
      </c>
      <c r="B63" s="6" t="s">
        <v>389</v>
      </c>
      <c r="C63" s="199"/>
      <c r="D63" s="149"/>
      <c r="E63" s="199"/>
      <c r="F63" s="149"/>
      <c r="G63" s="149"/>
    </row>
    <row r="64" spans="1:7" ht="20.100000000000001" customHeight="1">
      <c r="A64" s="57" t="s">
        <v>275</v>
      </c>
      <c r="B64" s="9"/>
      <c r="C64" s="199"/>
      <c r="D64" s="149"/>
      <c r="E64" s="199"/>
      <c r="F64" s="149"/>
      <c r="G64" s="149"/>
    </row>
    <row r="65" spans="1:7" ht="37.5">
      <c r="A65" s="8" t="s">
        <v>348</v>
      </c>
      <c r="B65" s="9">
        <v>3490</v>
      </c>
      <c r="C65" s="205">
        <v>6</v>
      </c>
      <c r="D65" s="153">
        <v>5</v>
      </c>
      <c r="E65" s="205">
        <f>'ІІ. Розр. з бюджетом'!E9</f>
        <v>73</v>
      </c>
      <c r="F65" s="149">
        <f t="shared" ref="F65:F66" si="8">D65-E65</f>
        <v>-68</v>
      </c>
      <c r="G65" s="149">
        <f>E65/D65%</f>
        <v>1460</v>
      </c>
    </row>
    <row r="66" spans="1:7" ht="112.5">
      <c r="A66" s="8" t="s">
        <v>349</v>
      </c>
      <c r="B66" s="9">
        <v>3500</v>
      </c>
      <c r="C66" s="205">
        <v>21</v>
      </c>
      <c r="D66" s="153">
        <v>16</v>
      </c>
      <c r="E66" s="205">
        <f>'ІІ. Розр. з бюджетом'!E10</f>
        <v>249</v>
      </c>
      <c r="F66" s="149">
        <f t="shared" si="8"/>
        <v>-233</v>
      </c>
      <c r="G66" s="149">
        <f t="shared" ref="G66" si="9">E65/D65%</f>
        <v>1460</v>
      </c>
    </row>
    <row r="67" spans="1:7" ht="37.5">
      <c r="A67" s="8" t="s">
        <v>98</v>
      </c>
      <c r="B67" s="9"/>
      <c r="C67" s="199"/>
      <c r="D67" s="149"/>
      <c r="E67" s="199"/>
      <c r="F67" s="149"/>
      <c r="G67" s="149"/>
    </row>
    <row r="68" spans="1:7" ht="20.100000000000001" customHeight="1">
      <c r="A68" s="8" t="s">
        <v>94</v>
      </c>
      <c r="B68" s="6">
        <v>3510</v>
      </c>
      <c r="C68" s="199"/>
      <c r="D68" s="149"/>
      <c r="E68" s="199"/>
      <c r="F68" s="149"/>
      <c r="G68" s="149"/>
    </row>
    <row r="69" spans="1:7" ht="20.100000000000001" customHeight="1">
      <c r="A69" s="8" t="s">
        <v>99</v>
      </c>
      <c r="B69" s="6">
        <v>3520</v>
      </c>
      <c r="C69" s="199"/>
      <c r="D69" s="149"/>
      <c r="E69" s="199"/>
      <c r="F69" s="149"/>
      <c r="G69" s="149"/>
    </row>
    <row r="70" spans="1:7" ht="20.100000000000001" customHeight="1">
      <c r="A70" s="8" t="s">
        <v>127</v>
      </c>
      <c r="B70" s="6">
        <v>3530</v>
      </c>
      <c r="C70" s="199"/>
      <c r="D70" s="149"/>
      <c r="E70" s="199"/>
      <c r="F70" s="149"/>
      <c r="G70" s="149"/>
    </row>
    <row r="71" spans="1:7" ht="37.5">
      <c r="A71" s="8" t="s">
        <v>96</v>
      </c>
      <c r="B71" s="9"/>
      <c r="C71" s="199"/>
      <c r="D71" s="149"/>
      <c r="E71" s="199"/>
      <c r="F71" s="149"/>
      <c r="G71" s="149"/>
    </row>
    <row r="72" spans="1:7" ht="20.100000000000001" customHeight="1">
      <c r="A72" s="8" t="s">
        <v>94</v>
      </c>
      <c r="B72" s="6">
        <v>3540</v>
      </c>
      <c r="C72" s="199"/>
      <c r="D72" s="149"/>
      <c r="E72" s="199"/>
      <c r="F72" s="149"/>
      <c r="G72" s="149"/>
    </row>
    <row r="73" spans="1:7" ht="20.100000000000001" customHeight="1">
      <c r="A73" s="8" t="s">
        <v>99</v>
      </c>
      <c r="B73" s="6">
        <v>3550</v>
      </c>
      <c r="C73" s="199"/>
      <c r="D73" s="149"/>
      <c r="E73" s="199"/>
      <c r="F73" s="149"/>
      <c r="G73" s="149"/>
    </row>
    <row r="74" spans="1:7" ht="20.100000000000001" customHeight="1">
      <c r="A74" s="8" t="s">
        <v>127</v>
      </c>
      <c r="B74" s="6">
        <v>3560</v>
      </c>
      <c r="C74" s="199"/>
      <c r="D74" s="149"/>
      <c r="E74" s="199"/>
      <c r="F74" s="149"/>
      <c r="G74" s="149"/>
    </row>
    <row r="75" spans="1:7" ht="20.100000000000001" customHeight="1">
      <c r="A75" s="8" t="s">
        <v>118</v>
      </c>
      <c r="B75" s="6">
        <v>3570</v>
      </c>
      <c r="C75" s="199"/>
      <c r="D75" s="149"/>
      <c r="E75" s="199"/>
      <c r="F75" s="149"/>
      <c r="G75" s="149"/>
    </row>
    <row r="76" spans="1:7" ht="37.5">
      <c r="A76" s="57" t="s">
        <v>166</v>
      </c>
      <c r="B76" s="88">
        <v>3580</v>
      </c>
      <c r="C76" s="211">
        <f t="shared" ref="C76:E76" si="10">(C51+C53+C54+C55+C57+C58+C59+C60+C62)-(C65+C66+C68+C69+C70+C72+C73+C74+C75)</f>
        <v>-27</v>
      </c>
      <c r="D76" s="211">
        <f t="shared" si="10"/>
        <v>979</v>
      </c>
      <c r="E76" s="211">
        <f t="shared" si="10"/>
        <v>602</v>
      </c>
      <c r="F76" s="211">
        <f>D76-E76</f>
        <v>377</v>
      </c>
      <c r="G76" s="211">
        <f>E76/D76%</f>
        <v>61.491317671092958</v>
      </c>
    </row>
    <row r="77" spans="1:7" s="15" customFormat="1" ht="20.100000000000001" customHeight="1">
      <c r="A77" s="8" t="s">
        <v>34</v>
      </c>
      <c r="B77" s="6"/>
      <c r="C77" s="205"/>
      <c r="D77" s="153"/>
      <c r="E77" s="205"/>
      <c r="F77" s="233"/>
      <c r="G77" s="233"/>
    </row>
    <row r="78" spans="1:7" s="15" customFormat="1" ht="20.100000000000001" customHeight="1">
      <c r="A78" s="10" t="s">
        <v>35</v>
      </c>
      <c r="B78" s="6">
        <v>3600</v>
      </c>
      <c r="C78" s="210">
        <v>343</v>
      </c>
      <c r="D78" s="210">
        <v>647</v>
      </c>
      <c r="E78" s="210">
        <v>647</v>
      </c>
      <c r="F78" s="210">
        <f t="shared" ref="F78:F81" si="11">D78-E78</f>
        <v>0</v>
      </c>
      <c r="G78" s="150">
        <f t="shared" ref="G78:G81" si="12">E78/D78%</f>
        <v>100</v>
      </c>
    </row>
    <row r="79" spans="1:7" s="15" customFormat="1" ht="37.5">
      <c r="A79" s="71" t="s">
        <v>174</v>
      </c>
      <c r="B79" s="6">
        <v>3610</v>
      </c>
      <c r="C79" s="199"/>
      <c r="D79" s="149"/>
      <c r="E79" s="199"/>
      <c r="F79" s="233"/>
      <c r="G79" s="233"/>
    </row>
    <row r="80" spans="1:7" s="15" customFormat="1" ht="20.100000000000001" customHeight="1">
      <c r="A80" s="10" t="s">
        <v>57</v>
      </c>
      <c r="B80" s="6">
        <v>3620</v>
      </c>
      <c r="C80" s="211">
        <f>C78+C28+C48+C76</f>
        <v>1263</v>
      </c>
      <c r="D80" s="211">
        <f t="shared" ref="D80:E80" si="13">D78+D28+D48+D76</f>
        <v>753</v>
      </c>
      <c r="E80" s="211">
        <f t="shared" si="13"/>
        <v>1714</v>
      </c>
      <c r="F80" s="151">
        <f t="shared" si="11"/>
        <v>-961</v>
      </c>
      <c r="G80" s="151">
        <f t="shared" si="12"/>
        <v>227.62284196547145</v>
      </c>
    </row>
    <row r="81" spans="1:7" s="15" customFormat="1" ht="20.100000000000001" customHeight="1">
      <c r="A81" s="10" t="s">
        <v>36</v>
      </c>
      <c r="B81" s="6">
        <v>3630</v>
      </c>
      <c r="C81" s="211">
        <f t="shared" ref="C81:E81" si="14">C80-C78</f>
        <v>920</v>
      </c>
      <c r="D81" s="211">
        <f t="shared" si="14"/>
        <v>106</v>
      </c>
      <c r="E81" s="211">
        <f t="shared" si="14"/>
        <v>1067</v>
      </c>
      <c r="F81" s="211">
        <f t="shared" si="11"/>
        <v>-961</v>
      </c>
      <c r="G81" s="211">
        <f t="shared" si="12"/>
        <v>1006.6037735849056</v>
      </c>
    </row>
    <row r="82" spans="1:7" s="15" customFormat="1" ht="20.100000000000001" customHeight="1">
      <c r="A82" s="124"/>
      <c r="B82" s="129"/>
      <c r="C82" s="261"/>
      <c r="E82" s="261"/>
      <c r="F82" s="130"/>
      <c r="G82" s="130"/>
    </row>
    <row r="83" spans="1:7" s="15" customFormat="1" ht="20.100000000000001" customHeight="1">
      <c r="A83" s="124"/>
      <c r="B83" s="129"/>
      <c r="C83" s="261"/>
      <c r="E83" s="261"/>
      <c r="F83" s="130"/>
      <c r="G83" s="130"/>
    </row>
    <row r="84" spans="1:7" s="15" customFormat="1" ht="20.100000000000001" customHeight="1">
      <c r="A84" s="124"/>
      <c r="B84" s="129"/>
      <c r="C84" s="262"/>
      <c r="D84" s="130"/>
      <c r="E84" s="262"/>
      <c r="F84" s="130"/>
      <c r="G84" s="130"/>
    </row>
    <row r="85" spans="1:7" s="2" customFormat="1" ht="18.75" customHeight="1">
      <c r="A85" s="154" t="s">
        <v>375</v>
      </c>
      <c r="B85" s="119"/>
      <c r="C85" s="257"/>
      <c r="D85" s="120"/>
      <c r="E85" s="350" t="s">
        <v>374</v>
      </c>
      <c r="F85" s="350"/>
      <c r="G85" s="350"/>
    </row>
    <row r="86" spans="1:7" ht="20.100000000000001" customHeight="1">
      <c r="A86" s="91" t="s">
        <v>353</v>
      </c>
      <c r="B86" s="104"/>
      <c r="C86" s="245"/>
      <c r="D86" s="121"/>
      <c r="E86" s="344" t="s">
        <v>412</v>
      </c>
      <c r="F86" s="344"/>
      <c r="G86" s="344"/>
    </row>
    <row r="88" spans="1:7">
      <c r="C88" s="262">
        <v>442</v>
      </c>
      <c r="D88" s="130">
        <v>732</v>
      </c>
      <c r="E88" s="262">
        <v>499</v>
      </c>
    </row>
    <row r="89" spans="1:7">
      <c r="C89" s="262">
        <v>732</v>
      </c>
      <c r="D89" s="130">
        <v>186</v>
      </c>
      <c r="E89" s="262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6:G86"/>
    <mergeCell ref="A29:G29"/>
    <mergeCell ref="A6:G6"/>
    <mergeCell ref="A49:G49"/>
    <mergeCell ref="E85:G85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E9" sqref="E9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57" t="s">
        <v>219</v>
      </c>
      <c r="B1" s="357"/>
      <c r="C1" s="357"/>
      <c r="D1" s="357"/>
      <c r="E1" s="357"/>
      <c r="F1" s="357"/>
      <c r="G1" s="357"/>
    </row>
    <row r="2" spans="1:14">
      <c r="A2" s="361"/>
      <c r="B2" s="361"/>
      <c r="C2" s="361"/>
      <c r="D2" s="361"/>
      <c r="E2" s="361"/>
      <c r="F2" s="361"/>
      <c r="G2" s="361"/>
    </row>
    <row r="3" spans="1:14" ht="43.5" customHeight="1">
      <c r="A3" s="349" t="s">
        <v>259</v>
      </c>
      <c r="B3" s="348" t="s">
        <v>18</v>
      </c>
      <c r="C3" s="351" t="s">
        <v>435</v>
      </c>
      <c r="D3" s="348" t="s">
        <v>436</v>
      </c>
      <c r="E3" s="348"/>
      <c r="F3" s="348"/>
      <c r="G3" s="348"/>
    </row>
    <row r="4" spans="1:14" ht="56.25" customHeight="1">
      <c r="A4" s="349"/>
      <c r="B4" s="348"/>
      <c r="C4" s="351"/>
      <c r="D4" s="226" t="s">
        <v>437</v>
      </c>
      <c r="E4" s="226" t="s">
        <v>438</v>
      </c>
      <c r="F4" s="226" t="s">
        <v>439</v>
      </c>
      <c r="G4" s="226" t="s">
        <v>440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6">
        <f t="shared" ref="C6" si="0">SUM(C7:C11)</f>
        <v>151</v>
      </c>
      <c r="D6" s="211">
        <f>D8+D11</f>
        <v>993</v>
      </c>
      <c r="E6" s="211">
        <f>E7+E8+E9+E10+E11</f>
        <v>1293</v>
      </c>
      <c r="F6" s="211">
        <f>D6-E6</f>
        <v>-300</v>
      </c>
      <c r="G6" s="211">
        <f>E6/D6%</f>
        <v>130.21148036253777</v>
      </c>
    </row>
    <row r="7" spans="1:14" ht="20.100000000000001" customHeight="1">
      <c r="A7" s="8" t="s">
        <v>1</v>
      </c>
      <c r="B7" s="75" t="s">
        <v>229</v>
      </c>
      <c r="C7" s="103"/>
      <c r="D7" s="149"/>
      <c r="E7" s="149"/>
      <c r="F7" s="271"/>
      <c r="G7" s="271"/>
    </row>
    <row r="8" spans="1:14" ht="37.5">
      <c r="A8" s="8" t="s">
        <v>2</v>
      </c>
      <c r="B8" s="74">
        <v>4020</v>
      </c>
      <c r="C8" s="216">
        <v>151</v>
      </c>
      <c r="D8" s="199">
        <v>826</v>
      </c>
      <c r="E8" s="199">
        <v>1186</v>
      </c>
      <c r="F8" s="153">
        <f t="shared" ref="F8" si="1">D8-E8</f>
        <v>-360</v>
      </c>
      <c r="G8" s="271">
        <f t="shared" ref="G8" si="2">E8/D8%</f>
        <v>143.58353510895884</v>
      </c>
      <c r="N8" s="21"/>
    </row>
    <row r="9" spans="1:14" ht="37.5">
      <c r="A9" s="8" t="s">
        <v>30</v>
      </c>
      <c r="B9" s="75">
        <v>4030</v>
      </c>
      <c r="C9" s="216"/>
      <c r="D9" s="199"/>
      <c r="E9" s="199"/>
      <c r="F9" s="205"/>
      <c r="G9" s="205"/>
      <c r="M9" s="21"/>
    </row>
    <row r="10" spans="1:14" ht="37.5">
      <c r="A10" s="8" t="s">
        <v>3</v>
      </c>
      <c r="B10" s="74">
        <v>4040</v>
      </c>
      <c r="C10" s="216"/>
      <c r="D10" s="199"/>
      <c r="E10" s="199"/>
      <c r="F10" s="205"/>
      <c r="G10" s="205"/>
    </row>
    <row r="11" spans="1:14" ht="56.25">
      <c r="A11" s="8" t="s">
        <v>72</v>
      </c>
      <c r="B11" s="75">
        <v>4050</v>
      </c>
      <c r="C11" s="199">
        <v>0</v>
      </c>
      <c r="D11" s="199">
        <v>167</v>
      </c>
      <c r="E11" s="199">
        <v>107</v>
      </c>
      <c r="F11" s="205">
        <f t="shared" ref="F11:G11" si="3">D11-E11</f>
        <v>60</v>
      </c>
      <c r="G11" s="205">
        <f t="shared" si="3"/>
        <v>47</v>
      </c>
      <c r="H11" s="197" t="s">
        <v>414</v>
      </c>
    </row>
    <row r="12" spans="1:14" ht="20.100000000000001" customHeight="1">
      <c r="A12" s="104"/>
      <c r="B12" s="104"/>
      <c r="C12" s="104"/>
      <c r="D12" s="131"/>
      <c r="E12" s="131"/>
      <c r="F12" s="131"/>
      <c r="G12" s="131"/>
    </row>
    <row r="13" spans="1:14" ht="20.100000000000001" customHeight="1">
      <c r="A13" s="104"/>
      <c r="B13" s="104"/>
      <c r="C13" s="104"/>
      <c r="D13" s="131"/>
      <c r="E13" s="131"/>
      <c r="F13" s="131"/>
      <c r="G13" s="131"/>
    </row>
    <row r="14" spans="1:14" s="1" customFormat="1">
      <c r="A14" s="116"/>
      <c r="B14" s="124"/>
      <c r="C14" s="104"/>
      <c r="D14" s="104"/>
      <c r="E14" s="104"/>
      <c r="F14" s="104"/>
      <c r="G14" s="104"/>
      <c r="H14" s="2"/>
    </row>
    <row r="15" spans="1:14" s="5" customFormat="1" ht="19.5" customHeight="1">
      <c r="A15" s="154" t="s">
        <v>376</v>
      </c>
      <c r="B15" s="129"/>
      <c r="C15" s="225"/>
      <c r="D15" s="159"/>
      <c r="E15" s="350" t="s">
        <v>374</v>
      </c>
      <c r="F15" s="350"/>
      <c r="G15" s="350"/>
    </row>
    <row r="16" spans="1:14" s="1" customFormat="1" ht="20.100000000000001" customHeight="1">
      <c r="A16" s="105" t="s">
        <v>79</v>
      </c>
      <c r="B16" s="104"/>
      <c r="C16" s="223"/>
      <c r="D16" s="121"/>
      <c r="E16" s="344" t="s">
        <v>413</v>
      </c>
      <c r="F16" s="344"/>
      <c r="G16" s="344"/>
    </row>
    <row r="17" spans="1:7">
      <c r="A17" s="132"/>
      <c r="B17" s="105"/>
      <c r="C17" s="105"/>
      <c r="D17" s="104"/>
      <c r="E17" s="104"/>
      <c r="F17" s="104"/>
      <c r="G17" s="104"/>
    </row>
    <row r="18" spans="1:7">
      <c r="A18" s="132"/>
      <c r="B18" s="105"/>
      <c r="C18" s="105"/>
      <c r="D18" s="104"/>
      <c r="E18" s="104"/>
      <c r="F18" s="104"/>
      <c r="G18" s="104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>
      <pane ySplit="5" topLeftCell="A6" activePane="bottomLeft" state="frozen"/>
      <selection pane="bottomLeft" activeCell="F19" sqref="F19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8.85546875" style="31" customWidth="1"/>
    <col min="7" max="7" width="37.42578125" style="31" customWidth="1"/>
    <col min="8" max="8" width="9.5703125" style="31" customWidth="1"/>
    <col min="9" max="16384" width="9.140625" style="31"/>
  </cols>
  <sheetData>
    <row r="1" spans="1:7" ht="25.5" customHeight="1">
      <c r="A1" s="362" t="s">
        <v>221</v>
      </c>
      <c r="B1" s="362"/>
      <c r="C1" s="362"/>
      <c r="D1" s="362"/>
      <c r="E1" s="362"/>
      <c r="F1" s="362"/>
      <c r="G1" s="362"/>
    </row>
    <row r="2" spans="1:7" ht="16.5" customHeight="1"/>
    <row r="3" spans="1:7" ht="45" customHeight="1">
      <c r="A3" s="363" t="s">
        <v>259</v>
      </c>
      <c r="B3" s="363" t="s">
        <v>0</v>
      </c>
      <c r="C3" s="363" t="s">
        <v>105</v>
      </c>
      <c r="D3" s="363" t="s">
        <v>435</v>
      </c>
      <c r="E3" s="363" t="s">
        <v>460</v>
      </c>
      <c r="F3" s="363" t="s">
        <v>436</v>
      </c>
      <c r="G3" s="363" t="s">
        <v>106</v>
      </c>
    </row>
    <row r="4" spans="1:7" ht="52.5" customHeight="1">
      <c r="A4" s="364"/>
      <c r="B4" s="364"/>
      <c r="C4" s="364"/>
      <c r="D4" s="364"/>
      <c r="E4" s="364"/>
      <c r="F4" s="364"/>
      <c r="G4" s="364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3">
        <v>128.69999999999999</v>
      </c>
      <c r="E7" s="90">
        <f>'Осн. фін. пок.'!B31*100/'Осн. фін. пок.'!B29</f>
        <v>102</v>
      </c>
      <c r="F7" s="90">
        <f>'Осн. фін. пок.'!C31*100/'Осн. фін. пок.'!C29</f>
        <v>-200.9433962264151</v>
      </c>
      <c r="G7" s="84"/>
    </row>
    <row r="8" spans="1:7" ht="63.95" customHeight="1">
      <c r="A8" s="8" t="s">
        <v>332</v>
      </c>
      <c r="B8" s="7">
        <v>5010</v>
      </c>
      <c r="C8" s="78" t="s">
        <v>320</v>
      </c>
      <c r="D8" s="133">
        <v>6.4</v>
      </c>
      <c r="E8" s="90">
        <f>'Осн. фін. пок.'!B36*100/'Осн. фін. пок.'!B29</f>
        <v>141</v>
      </c>
      <c r="F8" s="90">
        <f>'Осн. фін. пок.'!C36*100/'Осн. фін. пок.'!C29</f>
        <v>3.5558780841799709</v>
      </c>
      <c r="G8" s="84"/>
    </row>
    <row r="9" spans="1:7" ht="56.25">
      <c r="A9" s="86" t="s">
        <v>337</v>
      </c>
      <c r="B9" s="7">
        <v>5020</v>
      </c>
      <c r="C9" s="78" t="s">
        <v>320</v>
      </c>
      <c r="D9" s="215">
        <v>1E-3</v>
      </c>
      <c r="E9" s="163">
        <f>'Осн. фін. пок.'!B42/'Осн. фін. пок.'!B68</f>
        <v>0.19900497512437812</v>
      </c>
      <c r="F9" s="163">
        <f>'Осн. фін. пок.'!C42/'Осн. фін. пок.'!C68</f>
        <v>1.1726353807547081E-3</v>
      </c>
      <c r="G9" s="84" t="s">
        <v>321</v>
      </c>
    </row>
    <row r="10" spans="1:7" ht="56.25">
      <c r="A10" s="86" t="s">
        <v>338</v>
      </c>
      <c r="B10" s="7">
        <v>5030</v>
      </c>
      <c r="C10" s="78" t="s">
        <v>320</v>
      </c>
      <c r="D10" s="214">
        <v>7.0000000000000007E-2</v>
      </c>
      <c r="E10" s="162">
        <f>'Осн. фін. пок.'!B42/'Осн. фін. пок.'!B74</f>
        <v>0.19704433497536947</v>
      </c>
      <c r="F10" s="162">
        <f>'Осн. фін. пок.'!C42/'Осн. фін. пок.'!C74</f>
        <v>3.1525851197982346E-2</v>
      </c>
      <c r="G10" s="84"/>
    </row>
    <row r="11" spans="1:7" ht="75">
      <c r="A11" s="86" t="s">
        <v>339</v>
      </c>
      <c r="B11" s="7">
        <v>5040</v>
      </c>
      <c r="C11" s="78" t="s">
        <v>107</v>
      </c>
      <c r="D11" s="214">
        <v>0.04</v>
      </c>
      <c r="E11" s="162">
        <f>'Осн. фін. пок.'!B42/'Осн. фін. пок.'!B29</f>
        <v>1.2</v>
      </c>
      <c r="F11" s="162">
        <f>'Осн. фін. пок.'!C42/'Осн. фін. пок.'!C29</f>
        <v>3.6284470246734396E-2</v>
      </c>
      <c r="G11" s="84" t="s">
        <v>322</v>
      </c>
    </row>
    <row r="12" spans="1:7" ht="20.100000000000001" customHeight="1">
      <c r="A12" s="76" t="s">
        <v>195</v>
      </c>
      <c r="B12" s="7"/>
      <c r="C12" s="79"/>
      <c r="D12" s="133"/>
      <c r="E12" s="133"/>
      <c r="F12" s="85"/>
      <c r="G12" s="84"/>
    </row>
    <row r="13" spans="1:7" ht="63.95" customHeight="1">
      <c r="A13" s="77" t="s">
        <v>292</v>
      </c>
      <c r="B13" s="7">
        <v>5100</v>
      </c>
      <c r="C13" s="78"/>
      <c r="D13" s="214">
        <v>478.27</v>
      </c>
      <c r="E13" s="162">
        <f>('Осн. фін. пок.'!B69+'Осн. фін. пок.'!B70)/'Осн. фін. пок.'!B36</f>
        <v>8.5744680851063837</v>
      </c>
      <c r="F13" s="162">
        <f>('Осн. фін. пок.'!C69+'Осн. фін. пок.'!C70)/'Осн. фін. пок.'!C36</f>
        <v>837.81632653061229</v>
      </c>
      <c r="G13" s="84"/>
    </row>
    <row r="14" spans="1:7" s="62" customFormat="1" ht="75">
      <c r="A14" s="77" t="s">
        <v>293</v>
      </c>
      <c r="B14" s="7">
        <v>5110</v>
      </c>
      <c r="C14" s="78" t="s">
        <v>180</v>
      </c>
      <c r="D14" s="214">
        <v>0.02</v>
      </c>
      <c r="E14" s="162">
        <f>'Осн. фін. пок.'!B74/('Осн. фін. пок.'!B69+'Осн. фін. пок.'!B70)</f>
        <v>0.50372208436724564</v>
      </c>
      <c r="F14" s="162">
        <f>'Осн. фін. пок.'!C74/('Осн. фін. пок.'!C69+'Осн. фін. пок.'!C70)</f>
        <v>3.8632986627043092E-2</v>
      </c>
      <c r="G14" s="84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4">
        <v>0.1</v>
      </c>
      <c r="E15" s="162">
        <f>'Осн. фін. пок.'!B66/'Осн. фін. пок.'!B70</f>
        <v>0.99338842975206609</v>
      </c>
      <c r="F15" s="162">
        <f>'Осн. фін. пок.'!C66/'Осн. фін. пок.'!C70</f>
        <v>5.2054661047913675E-2</v>
      </c>
      <c r="G15" s="84" t="s">
        <v>325</v>
      </c>
    </row>
    <row r="16" spans="1:7" ht="20.100000000000001" customHeight="1">
      <c r="A16" s="76" t="s">
        <v>194</v>
      </c>
      <c r="B16" s="7"/>
      <c r="C16" s="78"/>
      <c r="D16" s="133"/>
      <c r="E16" s="133"/>
      <c r="F16" s="85"/>
      <c r="G16" s="84"/>
    </row>
    <row r="17" spans="1:9" ht="56.25">
      <c r="A17" s="77" t="s">
        <v>295</v>
      </c>
      <c r="B17" s="7">
        <v>5200</v>
      </c>
      <c r="C17" s="78"/>
      <c r="D17" s="214">
        <v>52.51</v>
      </c>
      <c r="E17" s="162" t="e">
        <f>'Осн. фін. пок.'!B59/'I. Фін результат'!F102</f>
        <v>#DIV/0!</v>
      </c>
      <c r="F17" s="162">
        <f>'Осн. фін. пок.'!C59/'I. Фін результат'!G102</f>
        <v>1.51</v>
      </c>
      <c r="G17" s="84"/>
    </row>
    <row r="18" spans="1:9" ht="75">
      <c r="A18" s="77" t="s">
        <v>296</v>
      </c>
      <c r="B18" s="7">
        <v>5210</v>
      </c>
      <c r="C18" s="78"/>
      <c r="D18" s="214">
        <v>4.01</v>
      </c>
      <c r="E18" s="162">
        <f>'Осн. фін. пок.'!B59/'Осн. фін. пок.'!B29</f>
        <v>4</v>
      </c>
      <c r="F18" s="162">
        <f>'Осн. фін. пок.'!C59/'Осн. фін. пок.'!C29</f>
        <v>0.10957910014513789</v>
      </c>
      <c r="G18" s="84"/>
    </row>
    <row r="19" spans="1:9" ht="63.95" customHeight="1">
      <c r="A19" s="77" t="s">
        <v>333</v>
      </c>
      <c r="B19" s="7">
        <v>5220</v>
      </c>
      <c r="C19" s="78" t="s">
        <v>320</v>
      </c>
      <c r="D19" s="214">
        <v>0.43</v>
      </c>
      <c r="E19" s="214">
        <v>0.45</v>
      </c>
      <c r="F19" s="301">
        <f>4916/10541</f>
        <v>0.46636941466654019</v>
      </c>
      <c r="G19" s="84" t="s">
        <v>324</v>
      </c>
    </row>
    <row r="20" spans="1:9" ht="20.100000000000001" customHeight="1">
      <c r="A20" s="61" t="s">
        <v>276</v>
      </c>
      <c r="B20" s="7"/>
      <c r="C20" s="78"/>
      <c r="D20" s="133"/>
      <c r="E20" s="133"/>
      <c r="F20" s="85"/>
      <c r="G20" s="84"/>
    </row>
    <row r="21" spans="1:9" ht="112.5">
      <c r="A21" s="86" t="s">
        <v>334</v>
      </c>
      <c r="B21" s="7">
        <v>5300</v>
      </c>
      <c r="C21" s="78"/>
      <c r="D21" s="133"/>
      <c r="E21" s="133"/>
      <c r="F21" s="133"/>
      <c r="G21" s="134"/>
    </row>
    <row r="22" spans="1:9" ht="20.100000000000001" customHeight="1">
      <c r="A22" s="135"/>
      <c r="B22" s="135"/>
      <c r="C22" s="135"/>
      <c r="D22" s="135"/>
      <c r="E22" s="135"/>
      <c r="F22" s="135"/>
      <c r="G22" s="135"/>
    </row>
    <row r="23" spans="1:9" ht="20.100000000000001" customHeight="1">
      <c r="A23" s="135"/>
      <c r="B23" s="135"/>
      <c r="C23" s="135"/>
      <c r="D23" s="135"/>
      <c r="E23" s="135"/>
      <c r="F23" s="135"/>
      <c r="G23" s="135"/>
    </row>
    <row r="24" spans="1:9" ht="20.100000000000001" customHeight="1">
      <c r="A24" s="135"/>
      <c r="B24" s="135"/>
      <c r="C24" s="135"/>
      <c r="D24" s="135"/>
      <c r="E24" s="135"/>
      <c r="F24" s="135"/>
      <c r="G24" s="135"/>
    </row>
    <row r="25" spans="1:9" s="166" customFormat="1" ht="24.75" customHeight="1">
      <c r="A25" s="164" t="s">
        <v>406</v>
      </c>
      <c r="B25" s="164"/>
      <c r="C25" s="165"/>
      <c r="D25" s="365"/>
      <c r="E25" s="365"/>
      <c r="F25" s="365"/>
      <c r="G25" s="160" t="s">
        <v>374</v>
      </c>
    </row>
    <row r="26" spans="1:9" s="1" customFormat="1" ht="20.100000000000001" customHeight="1">
      <c r="A26" s="105" t="s">
        <v>387</v>
      </c>
      <c r="B26" s="136"/>
      <c r="C26" s="104"/>
      <c r="D26" s="366"/>
      <c r="E26" s="366"/>
      <c r="F26" s="366"/>
      <c r="G26" s="124" t="s">
        <v>256</v>
      </c>
      <c r="H26" s="59"/>
      <c r="I26" s="59"/>
    </row>
    <row r="27" spans="1:9">
      <c r="A27" s="135"/>
      <c r="B27" s="135"/>
      <c r="C27" s="135"/>
      <c r="D27" s="135"/>
      <c r="E27" s="135"/>
      <c r="F27" s="135"/>
      <c r="G27" s="135"/>
    </row>
    <row r="28" spans="1:9">
      <c r="A28" s="135"/>
      <c r="B28" s="135"/>
      <c r="C28" s="135"/>
      <c r="D28" s="135"/>
      <c r="E28" s="135"/>
      <c r="F28" s="135"/>
      <c r="G28" s="135"/>
    </row>
    <row r="29" spans="1:9">
      <c r="A29" s="135"/>
      <c r="B29" s="135"/>
      <c r="C29" s="135"/>
      <c r="D29" s="135"/>
      <c r="E29" s="135"/>
      <c r="F29" s="135"/>
      <c r="G29" s="135"/>
    </row>
    <row r="30" spans="1:9">
      <c r="A30" s="135"/>
      <c r="B30" s="135"/>
      <c r="C30" s="135"/>
      <c r="D30" s="135"/>
      <c r="E30" s="135"/>
      <c r="F30" s="135"/>
      <c r="G30" s="135"/>
    </row>
    <row r="31" spans="1:9">
      <c r="A31" s="135"/>
      <c r="B31" s="135"/>
      <c r="C31" s="135"/>
      <c r="D31" s="135"/>
      <c r="E31" s="135"/>
      <c r="F31" s="135"/>
      <c r="G31" s="135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10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topLeftCell="A61" zoomScale="60" zoomScaleNormal="60" workbookViewId="0">
      <selection activeCell="H57" sqref="H57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382" t="s">
        <v>128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>
      <c r="A2" s="383" t="s">
        <v>467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22.5">
      <c r="A3" s="384" t="s">
        <v>454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20.100000000000001" customHeight="1">
      <c r="A4" s="386" t="s">
        <v>138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1:15" ht="21.95" customHeight="1">
      <c r="A5" s="381" t="s">
        <v>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387" t="s">
        <v>453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</row>
    <row r="8" spans="1:15" s="265" customFormat="1" ht="12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5" s="2" customFormat="1" ht="40.5" customHeight="1">
      <c r="A9" s="320" t="s">
        <v>259</v>
      </c>
      <c r="B9" s="320"/>
      <c r="C9" s="320"/>
      <c r="D9" s="14" t="s">
        <v>458</v>
      </c>
      <c r="E9" s="287" t="s">
        <v>31</v>
      </c>
      <c r="F9" s="321" t="s">
        <v>445</v>
      </c>
      <c r="G9" s="321"/>
      <c r="H9" s="321" t="s">
        <v>444</v>
      </c>
      <c r="I9" s="321"/>
      <c r="J9" s="321" t="s">
        <v>443</v>
      </c>
      <c r="K9" s="321"/>
      <c r="L9" s="321" t="s">
        <v>442</v>
      </c>
      <c r="M9" s="321"/>
      <c r="N9" s="321" t="s">
        <v>441</v>
      </c>
      <c r="O9" s="321"/>
    </row>
    <row r="10" spans="1:15" s="2" customFormat="1" ht="18" customHeight="1">
      <c r="A10" s="320">
        <v>1</v>
      </c>
      <c r="B10" s="320"/>
      <c r="C10" s="320"/>
      <c r="D10" s="287">
        <v>2</v>
      </c>
      <c r="E10" s="288"/>
      <c r="F10" s="321">
        <v>3</v>
      </c>
      <c r="G10" s="321"/>
      <c r="H10" s="321">
        <v>4</v>
      </c>
      <c r="I10" s="321"/>
      <c r="J10" s="321">
        <v>5</v>
      </c>
      <c r="K10" s="321"/>
      <c r="L10" s="321">
        <v>6</v>
      </c>
      <c r="M10" s="321"/>
      <c r="N10" s="321">
        <v>7</v>
      </c>
      <c r="O10" s="321"/>
    </row>
    <row r="11" spans="1:15" s="2" customFormat="1" ht="20.100000000000001" customHeight="1">
      <c r="A11" s="368" t="s">
        <v>139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70"/>
      <c r="L11" s="379"/>
      <c r="M11" s="380"/>
      <c r="N11" s="379"/>
      <c r="O11" s="380"/>
    </row>
    <row r="12" spans="1:15" s="2" customFormat="1" ht="20.100000000000001" customHeight="1">
      <c r="A12" s="367" t="s">
        <v>297</v>
      </c>
      <c r="B12" s="367"/>
      <c r="C12" s="367"/>
      <c r="D12" s="289">
        <v>9</v>
      </c>
      <c r="E12" s="289">
        <f>D12</f>
        <v>9</v>
      </c>
      <c r="F12" s="373">
        <v>9</v>
      </c>
      <c r="G12" s="374"/>
      <c r="H12" s="373">
        <v>9</v>
      </c>
      <c r="I12" s="374"/>
      <c r="J12" s="377">
        <v>9</v>
      </c>
      <c r="K12" s="378"/>
      <c r="L12" s="379">
        <f>J12-H12</f>
        <v>0</v>
      </c>
      <c r="M12" s="380"/>
      <c r="N12" s="379">
        <f>J12/H12%</f>
        <v>100</v>
      </c>
      <c r="O12" s="380"/>
    </row>
    <row r="13" spans="1:15" s="2" customFormat="1" ht="20.100000000000001" customHeight="1">
      <c r="A13" s="367" t="s">
        <v>298</v>
      </c>
      <c r="B13" s="367"/>
      <c r="C13" s="367"/>
      <c r="D13" s="289">
        <v>11</v>
      </c>
      <c r="E13" s="289">
        <f t="shared" ref="E13:E16" si="0">D13</f>
        <v>11</v>
      </c>
      <c r="F13" s="373">
        <v>11</v>
      </c>
      <c r="G13" s="374"/>
      <c r="H13" s="373">
        <v>11</v>
      </c>
      <c r="I13" s="374"/>
      <c r="J13" s="377">
        <v>11</v>
      </c>
      <c r="K13" s="378"/>
      <c r="L13" s="379">
        <f t="shared" ref="L13:L33" si="1">H13-J13</f>
        <v>0</v>
      </c>
      <c r="M13" s="380"/>
      <c r="N13" s="379">
        <f t="shared" ref="N13:N33" si="2">J13/H13%</f>
        <v>100</v>
      </c>
      <c r="O13" s="380"/>
    </row>
    <row r="14" spans="1:15" s="2" customFormat="1" ht="20.100000000000001" customHeight="1">
      <c r="A14" s="367" t="s">
        <v>299</v>
      </c>
      <c r="B14" s="367"/>
      <c r="C14" s="367"/>
      <c r="D14" s="289"/>
      <c r="E14" s="289">
        <f t="shared" si="0"/>
        <v>0</v>
      </c>
      <c r="F14" s="373"/>
      <c r="G14" s="374"/>
      <c r="H14" s="373"/>
      <c r="I14" s="374"/>
      <c r="J14" s="377"/>
      <c r="K14" s="378"/>
      <c r="L14" s="379"/>
      <c r="M14" s="380"/>
      <c r="N14" s="379"/>
      <c r="O14" s="380"/>
    </row>
    <row r="15" spans="1:15" s="2" customFormat="1" ht="20.100000000000001" customHeight="1">
      <c r="A15" s="367" t="s">
        <v>300</v>
      </c>
      <c r="B15" s="367"/>
      <c r="C15" s="367"/>
      <c r="D15" s="289"/>
      <c r="E15" s="289">
        <f t="shared" si="0"/>
        <v>0</v>
      </c>
      <c r="F15" s="373"/>
      <c r="G15" s="374"/>
      <c r="H15" s="373"/>
      <c r="I15" s="374"/>
      <c r="J15" s="377"/>
      <c r="K15" s="378"/>
      <c r="L15" s="379"/>
      <c r="M15" s="380"/>
      <c r="N15" s="379"/>
      <c r="O15" s="380"/>
    </row>
    <row r="16" spans="1:15" s="2" customFormat="1" ht="20.100000000000001" customHeight="1">
      <c r="A16" s="367" t="s">
        <v>301</v>
      </c>
      <c r="B16" s="367"/>
      <c r="C16" s="367"/>
      <c r="D16" s="289">
        <v>22</v>
      </c>
      <c r="E16" s="289">
        <f t="shared" si="0"/>
        <v>22</v>
      </c>
      <c r="F16" s="373">
        <v>22</v>
      </c>
      <c r="G16" s="374"/>
      <c r="H16" s="373">
        <v>22</v>
      </c>
      <c r="I16" s="374"/>
      <c r="J16" s="377">
        <v>22</v>
      </c>
      <c r="K16" s="378"/>
      <c r="L16" s="379">
        <f t="shared" si="1"/>
        <v>0</v>
      </c>
      <c r="M16" s="380"/>
      <c r="N16" s="379">
        <f t="shared" si="2"/>
        <v>100</v>
      </c>
      <c r="O16" s="380"/>
    </row>
    <row r="17" spans="1:15" s="2" customFormat="1" ht="20.100000000000001" customHeight="1">
      <c r="A17" s="367" t="s">
        <v>302</v>
      </c>
      <c r="B17" s="367"/>
      <c r="C17" s="367"/>
      <c r="D17" s="289"/>
      <c r="E17" s="289"/>
      <c r="F17" s="373"/>
      <c r="G17" s="374"/>
      <c r="H17" s="373"/>
      <c r="I17" s="374"/>
      <c r="J17" s="377"/>
      <c r="K17" s="378"/>
      <c r="L17" s="379"/>
      <c r="M17" s="380"/>
      <c r="N17" s="379"/>
      <c r="O17" s="380"/>
    </row>
    <row r="18" spans="1:15" s="2" customFormat="1" ht="20.100000000000001" customHeight="1">
      <c r="A18" s="368" t="s">
        <v>277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70"/>
      <c r="L18" s="379"/>
      <c r="M18" s="380"/>
      <c r="N18" s="379"/>
      <c r="O18" s="380"/>
    </row>
    <row r="19" spans="1:15" s="2" customFormat="1" ht="20.100000000000001" customHeight="1">
      <c r="A19" s="367" t="s">
        <v>257</v>
      </c>
      <c r="B19" s="367"/>
      <c r="C19" s="367"/>
      <c r="D19" s="290">
        <v>350</v>
      </c>
      <c r="E19" s="291">
        <f>D19</f>
        <v>350</v>
      </c>
      <c r="F19" s="371">
        <v>296</v>
      </c>
      <c r="G19" s="372"/>
      <c r="H19" s="371">
        <v>222</v>
      </c>
      <c r="I19" s="372"/>
      <c r="J19" s="371">
        <v>222</v>
      </c>
      <c r="K19" s="372"/>
      <c r="L19" s="379">
        <f t="shared" si="1"/>
        <v>0</v>
      </c>
      <c r="M19" s="380"/>
      <c r="N19" s="379">
        <f t="shared" si="2"/>
        <v>99.999999999999986</v>
      </c>
      <c r="O19" s="380"/>
    </row>
    <row r="20" spans="1:15" s="2" customFormat="1" ht="20.100000000000001" customHeight="1">
      <c r="A20" s="367" t="s">
        <v>279</v>
      </c>
      <c r="B20" s="367"/>
      <c r="C20" s="367"/>
      <c r="D20" s="290">
        <v>1711</v>
      </c>
      <c r="E20" s="291">
        <f t="shared" ref="E20:E21" si="3">D20</f>
        <v>1711</v>
      </c>
      <c r="F20" s="371">
        <v>1811</v>
      </c>
      <c r="G20" s="372"/>
      <c r="H20" s="371">
        <v>1358</v>
      </c>
      <c r="I20" s="372"/>
      <c r="J20" s="371">
        <v>1358</v>
      </c>
      <c r="K20" s="372"/>
      <c r="L20" s="379">
        <f t="shared" si="1"/>
        <v>0</v>
      </c>
      <c r="M20" s="380"/>
      <c r="N20" s="379">
        <f t="shared" si="2"/>
        <v>100</v>
      </c>
      <c r="O20" s="380"/>
    </row>
    <row r="21" spans="1:15" s="2" customFormat="1" ht="20.100000000000001" customHeight="1">
      <c r="A21" s="367" t="s">
        <v>258</v>
      </c>
      <c r="B21" s="367"/>
      <c r="C21" s="367"/>
      <c r="D21" s="290">
        <v>2837</v>
      </c>
      <c r="E21" s="291">
        <f t="shared" si="3"/>
        <v>2837</v>
      </c>
      <c r="F21" s="371">
        <v>2483</v>
      </c>
      <c r="G21" s="372"/>
      <c r="H21" s="371">
        <v>1862</v>
      </c>
      <c r="I21" s="372"/>
      <c r="J21" s="371">
        <v>1862</v>
      </c>
      <c r="K21" s="372"/>
      <c r="L21" s="379">
        <f t="shared" si="1"/>
        <v>0</v>
      </c>
      <c r="M21" s="380"/>
      <c r="N21" s="379">
        <f t="shared" si="2"/>
        <v>100</v>
      </c>
      <c r="O21" s="380"/>
    </row>
    <row r="22" spans="1:15" s="2" customFormat="1" ht="20.100000000000001" customHeight="1">
      <c r="A22" s="368" t="s">
        <v>278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70"/>
      <c r="L22" s="379"/>
      <c r="M22" s="380"/>
      <c r="N22" s="379"/>
      <c r="O22" s="380"/>
    </row>
    <row r="23" spans="1:15" s="2" customFormat="1" ht="20.100000000000001" customHeight="1">
      <c r="A23" s="367" t="s">
        <v>257</v>
      </c>
      <c r="B23" s="367"/>
      <c r="C23" s="367"/>
      <c r="D23" s="290">
        <v>426</v>
      </c>
      <c r="E23" s="291">
        <f>D23</f>
        <v>426</v>
      </c>
      <c r="F23" s="375">
        <v>361</v>
      </c>
      <c r="G23" s="376"/>
      <c r="H23" s="371">
        <v>271</v>
      </c>
      <c r="I23" s="372"/>
      <c r="J23" s="371">
        <v>271</v>
      </c>
      <c r="K23" s="372"/>
      <c r="L23" s="379">
        <f t="shared" si="1"/>
        <v>0</v>
      </c>
      <c r="M23" s="380"/>
      <c r="N23" s="379">
        <f t="shared" si="2"/>
        <v>100</v>
      </c>
      <c r="O23" s="380"/>
    </row>
    <row r="24" spans="1:15" s="2" customFormat="1" ht="20.100000000000001" customHeight="1">
      <c r="A24" s="367" t="s">
        <v>279</v>
      </c>
      <c r="B24" s="367"/>
      <c r="C24" s="367"/>
      <c r="D24" s="290">
        <v>2034</v>
      </c>
      <c r="E24" s="291">
        <f t="shared" ref="E24:E25" si="4">D24</f>
        <v>2034</v>
      </c>
      <c r="F24" s="375">
        <v>2151</v>
      </c>
      <c r="G24" s="376"/>
      <c r="H24" s="371">
        <v>1613</v>
      </c>
      <c r="I24" s="372"/>
      <c r="J24" s="371">
        <v>1613</v>
      </c>
      <c r="K24" s="372"/>
      <c r="L24" s="379">
        <f t="shared" si="1"/>
        <v>0</v>
      </c>
      <c r="M24" s="380"/>
      <c r="N24" s="379">
        <f t="shared" si="2"/>
        <v>100</v>
      </c>
      <c r="O24" s="380"/>
    </row>
    <row r="25" spans="1:15" s="2" customFormat="1" ht="20.100000000000001" customHeight="1">
      <c r="A25" s="367" t="s">
        <v>258</v>
      </c>
      <c r="B25" s="367"/>
      <c r="C25" s="367"/>
      <c r="D25" s="290">
        <v>3448</v>
      </c>
      <c r="E25" s="291">
        <f t="shared" si="4"/>
        <v>3448</v>
      </c>
      <c r="F25" s="375">
        <v>3014</v>
      </c>
      <c r="G25" s="376"/>
      <c r="H25" s="371">
        <v>2261</v>
      </c>
      <c r="I25" s="372"/>
      <c r="J25" s="371">
        <v>2261</v>
      </c>
      <c r="K25" s="372"/>
      <c r="L25" s="379">
        <f t="shared" si="1"/>
        <v>0</v>
      </c>
      <c r="M25" s="380"/>
      <c r="N25" s="379">
        <f t="shared" si="2"/>
        <v>100</v>
      </c>
      <c r="O25" s="380"/>
    </row>
    <row r="26" spans="1:15" s="2" customFormat="1" ht="38.25" customHeight="1">
      <c r="A26" s="368" t="s">
        <v>303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70"/>
      <c r="L26" s="379"/>
      <c r="M26" s="380"/>
      <c r="N26" s="379"/>
      <c r="O26" s="380"/>
    </row>
    <row r="27" spans="1:15" s="2" customFormat="1" ht="20.100000000000001" customHeight="1">
      <c r="A27" s="367" t="s">
        <v>257</v>
      </c>
      <c r="B27" s="367"/>
      <c r="C27" s="367"/>
      <c r="D27" s="289">
        <v>22325</v>
      </c>
      <c r="E27" s="299">
        <f>D27</f>
        <v>22325</v>
      </c>
      <c r="F27" s="373">
        <v>22325</v>
      </c>
      <c r="G27" s="374"/>
      <c r="H27" s="373">
        <v>16744</v>
      </c>
      <c r="I27" s="374"/>
      <c r="J27" s="373">
        <f>H27</f>
        <v>16744</v>
      </c>
      <c r="K27" s="374"/>
      <c r="L27" s="379">
        <f t="shared" si="1"/>
        <v>0</v>
      </c>
      <c r="M27" s="380"/>
      <c r="N27" s="379">
        <f t="shared" si="2"/>
        <v>100</v>
      </c>
      <c r="O27" s="380"/>
    </row>
    <row r="28" spans="1:15" s="2" customFormat="1" ht="20.100000000000001" customHeight="1">
      <c r="A28" s="367" t="s">
        <v>279</v>
      </c>
      <c r="B28" s="367"/>
      <c r="C28" s="367"/>
      <c r="D28" s="289">
        <v>9450</v>
      </c>
      <c r="E28" s="299">
        <f t="shared" ref="E28:E29" si="5">D28</f>
        <v>9450</v>
      </c>
      <c r="F28" s="373">
        <v>13866</v>
      </c>
      <c r="G28" s="374"/>
      <c r="H28" s="373">
        <v>10399</v>
      </c>
      <c r="I28" s="374"/>
      <c r="J28" s="373">
        <f t="shared" ref="J28:J29" si="6">H28</f>
        <v>10399</v>
      </c>
      <c r="K28" s="374"/>
      <c r="L28" s="379">
        <f t="shared" si="1"/>
        <v>0</v>
      </c>
      <c r="M28" s="380"/>
      <c r="N28" s="379">
        <f t="shared" si="2"/>
        <v>100</v>
      </c>
      <c r="O28" s="380"/>
    </row>
    <row r="29" spans="1:15" s="2" customFormat="1" ht="20.100000000000001" customHeight="1">
      <c r="A29" s="367" t="s">
        <v>258</v>
      </c>
      <c r="B29" s="367"/>
      <c r="C29" s="367"/>
      <c r="D29" s="289">
        <v>2750</v>
      </c>
      <c r="E29" s="299">
        <f t="shared" si="5"/>
        <v>2750</v>
      </c>
      <c r="F29" s="373">
        <v>3176</v>
      </c>
      <c r="G29" s="374"/>
      <c r="H29" s="373">
        <v>2382</v>
      </c>
      <c r="I29" s="374"/>
      <c r="J29" s="373">
        <f t="shared" si="6"/>
        <v>2382</v>
      </c>
      <c r="K29" s="374"/>
      <c r="L29" s="379">
        <f t="shared" si="1"/>
        <v>0</v>
      </c>
      <c r="M29" s="380"/>
      <c r="N29" s="379">
        <f t="shared" si="2"/>
        <v>100</v>
      </c>
      <c r="O29" s="380"/>
    </row>
    <row r="30" spans="1:15" s="2" customFormat="1" ht="20.100000000000001" customHeight="1">
      <c r="A30" s="368" t="s">
        <v>304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70"/>
      <c r="L30" s="379"/>
      <c r="M30" s="380"/>
      <c r="N30" s="379"/>
      <c r="O30" s="380"/>
    </row>
    <row r="31" spans="1:15" s="2" customFormat="1" ht="20.100000000000001" customHeight="1">
      <c r="A31" s="367" t="s">
        <v>257</v>
      </c>
      <c r="B31" s="367"/>
      <c r="C31" s="367"/>
      <c r="D31" s="289">
        <v>29131</v>
      </c>
      <c r="E31" s="299">
        <f>D31</f>
        <v>29131</v>
      </c>
      <c r="F31" s="373">
        <v>24666</v>
      </c>
      <c r="G31" s="407"/>
      <c r="H31" s="373">
        <v>18499</v>
      </c>
      <c r="I31" s="374"/>
      <c r="J31" s="373">
        <f>H31</f>
        <v>18499</v>
      </c>
      <c r="K31" s="374"/>
      <c r="L31" s="379">
        <f t="shared" si="1"/>
        <v>0</v>
      </c>
      <c r="M31" s="380"/>
      <c r="N31" s="379">
        <f t="shared" si="2"/>
        <v>100</v>
      </c>
      <c r="O31" s="380"/>
    </row>
    <row r="32" spans="1:15" s="2" customFormat="1" ht="20.100000000000001" customHeight="1">
      <c r="A32" s="367" t="s">
        <v>279</v>
      </c>
      <c r="B32" s="367"/>
      <c r="C32" s="367"/>
      <c r="D32" s="289">
        <v>12962</v>
      </c>
      <c r="E32" s="299">
        <f t="shared" ref="E32:E33" si="7">D32</f>
        <v>12962</v>
      </c>
      <c r="F32" s="373">
        <v>18865</v>
      </c>
      <c r="G32" s="407"/>
      <c r="H32" s="373">
        <v>14149</v>
      </c>
      <c r="I32" s="374"/>
      <c r="J32" s="373">
        <f t="shared" ref="J32:J33" si="8">H32</f>
        <v>14149</v>
      </c>
      <c r="K32" s="374"/>
      <c r="L32" s="379">
        <f t="shared" si="1"/>
        <v>0</v>
      </c>
      <c r="M32" s="380"/>
      <c r="N32" s="379">
        <f t="shared" si="2"/>
        <v>100</v>
      </c>
      <c r="O32" s="380"/>
    </row>
    <row r="33" spans="1:15" s="2" customFormat="1" ht="20.100000000000001" customHeight="1">
      <c r="A33" s="367" t="s">
        <v>258</v>
      </c>
      <c r="B33" s="367"/>
      <c r="C33" s="367"/>
      <c r="D33" s="289">
        <v>7881</v>
      </c>
      <c r="E33" s="299">
        <f t="shared" si="7"/>
        <v>7881</v>
      </c>
      <c r="F33" s="373">
        <v>6271</v>
      </c>
      <c r="G33" s="407"/>
      <c r="H33" s="373">
        <v>4703</v>
      </c>
      <c r="I33" s="374"/>
      <c r="J33" s="373">
        <f t="shared" si="8"/>
        <v>4703</v>
      </c>
      <c r="K33" s="374"/>
      <c r="L33" s="379">
        <f t="shared" si="1"/>
        <v>0</v>
      </c>
      <c r="M33" s="380"/>
      <c r="N33" s="379">
        <f t="shared" si="2"/>
        <v>100</v>
      </c>
      <c r="O33" s="380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91" t="s">
        <v>305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90" t="s">
        <v>306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</row>
    <row r="38" spans="1:15" ht="10.5" customHeight="1"/>
    <row r="39" spans="1:15" ht="60" customHeight="1">
      <c r="A39" s="37" t="s">
        <v>141</v>
      </c>
      <c r="B39" s="388" t="s">
        <v>307</v>
      </c>
      <c r="C39" s="389"/>
      <c r="D39" s="389"/>
      <c r="E39" s="389"/>
      <c r="F39" s="349" t="s">
        <v>87</v>
      </c>
      <c r="G39" s="349"/>
      <c r="H39" s="349"/>
      <c r="I39" s="349"/>
      <c r="J39" s="349"/>
      <c r="K39" s="349"/>
      <c r="L39" s="349"/>
      <c r="M39" s="349"/>
      <c r="N39" s="349"/>
      <c r="O39" s="349"/>
    </row>
    <row r="40" spans="1:15" ht="18" customHeight="1">
      <c r="A40" s="37">
        <v>1</v>
      </c>
      <c r="B40" s="388">
        <v>2</v>
      </c>
      <c r="C40" s="389"/>
      <c r="D40" s="389"/>
      <c r="E40" s="389"/>
      <c r="F40" s="349">
        <v>3</v>
      </c>
      <c r="G40" s="349"/>
      <c r="H40" s="349"/>
      <c r="I40" s="349"/>
      <c r="J40" s="349"/>
      <c r="K40" s="349"/>
      <c r="L40" s="349"/>
      <c r="M40" s="349"/>
      <c r="N40" s="349"/>
      <c r="O40" s="349"/>
    </row>
    <row r="41" spans="1:15" ht="20.100000000000001" customHeight="1">
      <c r="A41" s="137"/>
      <c r="B41" s="393"/>
      <c r="C41" s="394"/>
      <c r="D41" s="394"/>
      <c r="E41" s="394"/>
      <c r="F41" s="392"/>
      <c r="G41" s="392"/>
      <c r="H41" s="392"/>
      <c r="I41" s="392"/>
      <c r="J41" s="392"/>
      <c r="K41" s="392"/>
      <c r="L41" s="392"/>
      <c r="M41" s="392"/>
      <c r="N41" s="392"/>
      <c r="O41" s="392"/>
    </row>
    <row r="42" spans="1:15" ht="20.100000000000001" customHeight="1">
      <c r="A42" s="137"/>
      <c r="B42" s="393"/>
      <c r="C42" s="394"/>
      <c r="D42" s="394"/>
      <c r="E42" s="394"/>
      <c r="F42" s="392"/>
      <c r="G42" s="392"/>
      <c r="H42" s="392"/>
      <c r="I42" s="392"/>
      <c r="J42" s="392"/>
      <c r="K42" s="392"/>
      <c r="L42" s="392"/>
      <c r="M42" s="392"/>
      <c r="N42" s="392"/>
      <c r="O42" s="392"/>
    </row>
    <row r="43" spans="1:15" ht="20.100000000000001" customHeight="1">
      <c r="A43" s="137"/>
      <c r="B43" s="393"/>
      <c r="C43" s="394"/>
      <c r="D43" s="394"/>
      <c r="E43" s="394"/>
      <c r="F43" s="392"/>
      <c r="G43" s="392"/>
      <c r="H43" s="392"/>
      <c r="I43" s="392"/>
      <c r="J43" s="392"/>
      <c r="K43" s="392"/>
      <c r="L43" s="392"/>
      <c r="M43" s="392"/>
      <c r="N43" s="392"/>
      <c r="O43" s="392"/>
    </row>
    <row r="44" spans="1:15" ht="20.100000000000001" customHeight="1">
      <c r="A44" s="137"/>
      <c r="B44" s="393"/>
      <c r="C44" s="394"/>
      <c r="D44" s="394"/>
      <c r="E44" s="394"/>
      <c r="F44" s="392"/>
      <c r="G44" s="392"/>
      <c r="H44" s="392"/>
      <c r="I44" s="392"/>
      <c r="J44" s="392"/>
      <c r="K44" s="392"/>
      <c r="L44" s="392"/>
      <c r="M44" s="392"/>
      <c r="N44" s="392"/>
      <c r="O44" s="392"/>
    </row>
    <row r="45" spans="1:15" ht="20.100000000000001" customHeight="1">
      <c r="A45" s="137"/>
      <c r="B45" s="393"/>
      <c r="C45" s="394"/>
      <c r="D45" s="394"/>
      <c r="E45" s="394"/>
      <c r="F45" s="392"/>
      <c r="G45" s="392"/>
      <c r="H45" s="392"/>
      <c r="I45" s="392"/>
      <c r="J45" s="392"/>
      <c r="K45" s="392"/>
      <c r="L45" s="392"/>
      <c r="M45" s="392"/>
      <c r="N45" s="392"/>
      <c r="O45" s="392"/>
    </row>
    <row r="46" spans="1:15" ht="20.100000000000001" customHeight="1">
      <c r="A46" s="137"/>
      <c r="B46" s="393"/>
      <c r="C46" s="394"/>
      <c r="D46" s="394"/>
      <c r="E46" s="394"/>
      <c r="F46" s="392"/>
      <c r="G46" s="392"/>
      <c r="H46" s="392"/>
      <c r="I46" s="392"/>
      <c r="J46" s="392"/>
      <c r="K46" s="392"/>
      <c r="L46" s="392"/>
      <c r="M46" s="392"/>
      <c r="N46" s="392"/>
      <c r="O46" s="392"/>
    </row>
    <row r="47" spans="1:15" ht="20.100000000000001" customHeight="1">
      <c r="A47" s="137"/>
      <c r="B47" s="393"/>
      <c r="C47" s="394"/>
      <c r="D47" s="394"/>
      <c r="E47" s="394"/>
      <c r="F47" s="392"/>
      <c r="G47" s="392"/>
      <c r="H47" s="392"/>
      <c r="I47" s="392"/>
      <c r="J47" s="392"/>
      <c r="K47" s="392"/>
      <c r="L47" s="392"/>
      <c r="M47" s="392"/>
      <c r="N47" s="392"/>
      <c r="O47" s="392"/>
    </row>
    <row r="48" spans="1:15" ht="20.100000000000001" customHeight="1">
      <c r="A48" s="137"/>
      <c r="B48" s="393"/>
      <c r="C48" s="394"/>
      <c r="D48" s="394"/>
      <c r="E48" s="394"/>
      <c r="F48" s="393"/>
      <c r="G48" s="394"/>
      <c r="H48" s="394"/>
      <c r="I48" s="394"/>
      <c r="J48" s="394"/>
      <c r="K48" s="394"/>
      <c r="L48" s="394"/>
      <c r="M48" s="394"/>
      <c r="N48" s="394"/>
      <c r="O48" s="397"/>
    </row>
    <row r="49" spans="1:15" ht="20.100000000000001" customHeight="1">
      <c r="A49" s="137"/>
      <c r="B49" s="393"/>
      <c r="C49" s="394"/>
      <c r="D49" s="394"/>
      <c r="E49" s="397"/>
      <c r="F49" s="393"/>
      <c r="G49" s="394"/>
      <c r="H49" s="394"/>
      <c r="I49" s="394"/>
      <c r="J49" s="394"/>
      <c r="K49" s="394"/>
      <c r="L49" s="394"/>
      <c r="M49" s="394"/>
      <c r="N49" s="394"/>
      <c r="O49" s="397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95" t="s">
        <v>243</v>
      </c>
      <c r="B51" s="395"/>
      <c r="C51" s="395"/>
      <c r="D51" s="395"/>
      <c r="E51" s="395"/>
      <c r="F51" s="395"/>
      <c r="G51" s="395"/>
      <c r="H51" s="395"/>
      <c r="I51" s="395"/>
      <c r="J51" s="395"/>
    </row>
    <row r="52" spans="1:15" ht="20.100000000000001" customHeight="1">
      <c r="A52" s="19"/>
    </row>
    <row r="53" spans="1:15" ht="63.95" customHeight="1">
      <c r="A53" s="348" t="s">
        <v>259</v>
      </c>
      <c r="B53" s="401" t="s">
        <v>447</v>
      </c>
      <c r="C53" s="402"/>
      <c r="D53" s="396" t="s">
        <v>345</v>
      </c>
      <c r="E53" s="396"/>
      <c r="F53" s="396"/>
      <c r="G53" s="396" t="s">
        <v>446</v>
      </c>
      <c r="H53" s="396"/>
      <c r="I53" s="396"/>
      <c r="J53" s="398" t="s">
        <v>442</v>
      </c>
      <c r="K53" s="399"/>
      <c r="L53" s="400"/>
      <c r="M53" s="396" t="s">
        <v>441</v>
      </c>
      <c r="N53" s="396"/>
      <c r="O53" s="396"/>
    </row>
    <row r="54" spans="1:15" ht="168.75">
      <c r="A54" s="348"/>
      <c r="B54" s="403"/>
      <c r="C54" s="404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8" t="s">
        <v>386</v>
      </c>
      <c r="B56" s="103"/>
      <c r="C56" s="103"/>
      <c r="D56" s="216">
        <v>2050</v>
      </c>
      <c r="E56" s="212">
        <v>158</v>
      </c>
      <c r="F56" s="149">
        <f>D56/E56*1000</f>
        <v>12974.683544303798</v>
      </c>
      <c r="G56" s="216">
        <v>3349</v>
      </c>
      <c r="H56" s="199">
        <v>198</v>
      </c>
      <c r="I56" s="199">
        <f>G56/H56*1000</f>
        <v>16914.141414141417</v>
      </c>
      <c r="J56" s="216">
        <f>D56-G56</f>
        <v>-1299</v>
      </c>
      <c r="K56" s="199">
        <f>E56-H56</f>
        <v>-40</v>
      </c>
      <c r="L56" s="199">
        <f>F56-I56</f>
        <v>-3939.457869837619</v>
      </c>
      <c r="M56" s="199">
        <f>G56/D56%</f>
        <v>163.36585365853659</v>
      </c>
      <c r="N56" s="199">
        <f>H56/E56%</f>
        <v>125.31645569620252</v>
      </c>
      <c r="O56" s="199">
        <f>I56/F56%</f>
        <v>130.36265089923629</v>
      </c>
    </row>
    <row r="57" spans="1:15" s="15" customFormat="1" ht="20.100000000000001" customHeight="1">
      <c r="A57" s="270" t="s">
        <v>59</v>
      </c>
      <c r="B57" s="236"/>
      <c r="C57" s="236"/>
      <c r="D57" s="236">
        <v>1423</v>
      </c>
      <c r="E57" s="237"/>
      <c r="F57" s="237"/>
      <c r="G57" s="236">
        <f>SUM(G56:G56)</f>
        <v>3349</v>
      </c>
      <c r="H57" s="237"/>
      <c r="I57" s="237"/>
      <c r="J57" s="237">
        <f>D57-G57</f>
        <v>-1926</v>
      </c>
      <c r="K57" s="237"/>
      <c r="L57" s="237"/>
      <c r="M57" s="234">
        <f>G57/D57%</f>
        <v>235.34785664089949</v>
      </c>
      <c r="N57" s="237"/>
      <c r="O57" s="237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90" t="s">
        <v>76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</row>
    <row r="60" spans="1:15" ht="20.100000000000001" customHeight="1">
      <c r="A60" s="19"/>
    </row>
    <row r="61" spans="1:15" ht="63.95" customHeight="1">
      <c r="A61" s="7" t="s">
        <v>132</v>
      </c>
      <c r="B61" s="348" t="s">
        <v>75</v>
      </c>
      <c r="C61" s="348"/>
      <c r="D61" s="348" t="s">
        <v>70</v>
      </c>
      <c r="E61" s="348"/>
      <c r="F61" s="348" t="s">
        <v>71</v>
      </c>
      <c r="G61" s="348"/>
      <c r="H61" s="348" t="s">
        <v>311</v>
      </c>
      <c r="I61" s="348"/>
      <c r="J61" s="348"/>
      <c r="K61" s="405" t="s">
        <v>88</v>
      </c>
      <c r="L61" s="407"/>
      <c r="M61" s="405" t="s">
        <v>37</v>
      </c>
      <c r="N61" s="406"/>
      <c r="O61" s="407"/>
    </row>
    <row r="62" spans="1:15" ht="18" customHeight="1">
      <c r="A62" s="6">
        <v>1</v>
      </c>
      <c r="B62" s="349">
        <v>2</v>
      </c>
      <c r="C62" s="349"/>
      <c r="D62" s="349">
        <v>3</v>
      </c>
      <c r="E62" s="349"/>
      <c r="F62" s="410">
        <v>4</v>
      </c>
      <c r="G62" s="410"/>
      <c r="H62" s="349">
        <v>5</v>
      </c>
      <c r="I62" s="349"/>
      <c r="J62" s="349"/>
      <c r="K62" s="349">
        <v>6</v>
      </c>
      <c r="L62" s="349"/>
      <c r="M62" s="388">
        <v>7</v>
      </c>
      <c r="N62" s="389"/>
      <c r="O62" s="408"/>
    </row>
    <row r="63" spans="1:15" ht="20.100000000000001" customHeight="1">
      <c r="A63" s="138"/>
      <c r="B63" s="409"/>
      <c r="C63" s="409"/>
      <c r="D63" s="409"/>
      <c r="E63" s="409"/>
      <c r="F63" s="409"/>
      <c r="G63" s="409"/>
      <c r="H63" s="409"/>
      <c r="I63" s="409"/>
      <c r="J63" s="409"/>
      <c r="K63" s="411"/>
      <c r="L63" s="412"/>
      <c r="M63" s="409"/>
      <c r="N63" s="409"/>
      <c r="O63" s="409"/>
    </row>
    <row r="64" spans="1:15" ht="20.100000000000001" customHeight="1">
      <c r="A64" s="138"/>
      <c r="B64" s="411"/>
      <c r="C64" s="412"/>
      <c r="D64" s="411"/>
      <c r="E64" s="412"/>
      <c r="F64" s="411"/>
      <c r="G64" s="412"/>
      <c r="H64" s="411"/>
      <c r="I64" s="414"/>
      <c r="J64" s="412"/>
      <c r="K64" s="411"/>
      <c r="L64" s="412"/>
      <c r="M64" s="411"/>
      <c r="N64" s="414"/>
      <c r="O64" s="412"/>
    </row>
    <row r="65" spans="1:15" ht="20.100000000000001" customHeight="1">
      <c r="A65" s="138"/>
      <c r="B65" s="409"/>
      <c r="C65" s="409"/>
      <c r="D65" s="409"/>
      <c r="E65" s="409"/>
      <c r="F65" s="409"/>
      <c r="G65" s="409"/>
      <c r="H65" s="409"/>
      <c r="I65" s="409"/>
      <c r="J65" s="409"/>
      <c r="K65" s="411"/>
      <c r="L65" s="412"/>
      <c r="M65" s="409"/>
      <c r="N65" s="409"/>
      <c r="O65" s="409"/>
    </row>
    <row r="66" spans="1:15" ht="20.100000000000001" customHeight="1">
      <c r="A66" s="139" t="s">
        <v>59</v>
      </c>
      <c r="B66" s="413" t="s">
        <v>38</v>
      </c>
      <c r="C66" s="413"/>
      <c r="D66" s="413" t="s">
        <v>38</v>
      </c>
      <c r="E66" s="413"/>
      <c r="F66" s="413" t="s">
        <v>38</v>
      </c>
      <c r="G66" s="413"/>
      <c r="H66" s="409"/>
      <c r="I66" s="409"/>
      <c r="J66" s="409"/>
      <c r="K66" s="420">
        <f>SUM(K63:L65)</f>
        <v>0</v>
      </c>
      <c r="L66" s="421"/>
      <c r="M66" s="409"/>
      <c r="N66" s="409"/>
      <c r="O66" s="409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90" t="s">
        <v>77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96" t="s">
        <v>69</v>
      </c>
      <c r="B70" s="396"/>
      <c r="C70" s="396"/>
      <c r="D70" s="396" t="s">
        <v>89</v>
      </c>
      <c r="E70" s="396"/>
      <c r="F70" s="396"/>
      <c r="G70" s="396" t="s">
        <v>335</v>
      </c>
      <c r="H70" s="396"/>
      <c r="I70" s="396"/>
      <c r="J70" s="396" t="s">
        <v>329</v>
      </c>
      <c r="K70" s="396"/>
      <c r="L70" s="396"/>
      <c r="M70" s="396" t="s">
        <v>90</v>
      </c>
      <c r="N70" s="396"/>
      <c r="O70" s="396"/>
    </row>
    <row r="71" spans="1:15" ht="18" customHeight="1">
      <c r="A71" s="396">
        <v>1</v>
      </c>
      <c r="B71" s="396"/>
      <c r="C71" s="396"/>
      <c r="D71" s="396">
        <v>2</v>
      </c>
      <c r="E71" s="396"/>
      <c r="F71" s="396"/>
      <c r="G71" s="396">
        <v>3</v>
      </c>
      <c r="H71" s="396"/>
      <c r="I71" s="396"/>
      <c r="J71" s="415">
        <v>4</v>
      </c>
      <c r="K71" s="415"/>
      <c r="L71" s="415"/>
      <c r="M71" s="415">
        <v>5</v>
      </c>
      <c r="N71" s="415"/>
      <c r="O71" s="415"/>
    </row>
    <row r="72" spans="1:15" ht="20.100000000000001" customHeight="1">
      <c r="A72" s="422" t="s">
        <v>312</v>
      </c>
      <c r="B72" s="422"/>
      <c r="C72" s="422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</row>
    <row r="73" spans="1:15" ht="20.100000000000001" customHeight="1">
      <c r="A73" s="422" t="s">
        <v>109</v>
      </c>
      <c r="B73" s="422"/>
      <c r="C73" s="422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</row>
    <row r="74" spans="1:15" ht="20.100000000000001" customHeight="1">
      <c r="A74" s="422"/>
      <c r="B74" s="422"/>
      <c r="C74" s="422"/>
      <c r="D74" s="417"/>
      <c r="E74" s="418"/>
      <c r="F74" s="419"/>
      <c r="G74" s="417"/>
      <c r="H74" s="418"/>
      <c r="I74" s="419"/>
      <c r="J74" s="417"/>
      <c r="K74" s="418"/>
      <c r="L74" s="419"/>
      <c r="M74" s="417"/>
      <c r="N74" s="418"/>
      <c r="O74" s="419"/>
    </row>
    <row r="75" spans="1:15" ht="20.100000000000001" customHeight="1">
      <c r="A75" s="422" t="s">
        <v>313</v>
      </c>
      <c r="B75" s="422"/>
      <c r="C75" s="422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</row>
    <row r="76" spans="1:15" ht="20.100000000000001" customHeight="1">
      <c r="A76" s="422" t="s">
        <v>110</v>
      </c>
      <c r="B76" s="422"/>
      <c r="C76" s="422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</row>
    <row r="77" spans="1:15" ht="20.100000000000001" customHeight="1">
      <c r="A77" s="422"/>
      <c r="B77" s="422"/>
      <c r="C77" s="422"/>
      <c r="D77" s="417"/>
      <c r="E77" s="418"/>
      <c r="F77" s="419"/>
      <c r="G77" s="417"/>
      <c r="H77" s="418"/>
      <c r="I77" s="419"/>
      <c r="J77" s="417"/>
      <c r="K77" s="418"/>
      <c r="L77" s="419"/>
      <c r="M77" s="417"/>
      <c r="N77" s="418"/>
      <c r="O77" s="419"/>
    </row>
    <row r="78" spans="1:15" ht="20.100000000000001" customHeight="1">
      <c r="A78" s="422" t="s">
        <v>314</v>
      </c>
      <c r="B78" s="422"/>
      <c r="C78" s="422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</row>
    <row r="79" spans="1:15" ht="20.100000000000001" customHeight="1">
      <c r="A79" s="422" t="s">
        <v>109</v>
      </c>
      <c r="B79" s="422"/>
      <c r="C79" s="422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</row>
    <row r="80" spans="1:15" ht="20.100000000000001" customHeight="1">
      <c r="A80" s="317"/>
      <c r="B80" s="311"/>
      <c r="C80" s="423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</row>
    <row r="81" spans="1:15" ht="20.100000000000001" customHeight="1">
      <c r="A81" s="317" t="s">
        <v>59</v>
      </c>
      <c r="B81" s="311"/>
      <c r="C81" s="423"/>
      <c r="D81" s="424"/>
      <c r="E81" s="424"/>
      <c r="F81" s="424"/>
      <c r="G81" s="424"/>
      <c r="H81" s="424"/>
      <c r="I81" s="424"/>
      <c r="J81" s="416"/>
      <c r="K81" s="416"/>
      <c r="L81" s="416"/>
      <c r="M81" s="416"/>
      <c r="N81" s="416"/>
      <c r="O81" s="416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G57 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topLeftCell="A19" zoomScale="70" zoomScaleNormal="60" zoomScaleSheetLayoutView="70" workbookViewId="0">
      <selection activeCell="B31" sqref="B31:F31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37"/>
      <c r="AC1" s="438"/>
      <c r="AD1" s="438"/>
      <c r="AE1" s="438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78" t="s">
        <v>54</v>
      </c>
      <c r="B4" s="478" t="s">
        <v>199</v>
      </c>
      <c r="C4" s="401" t="s">
        <v>200</v>
      </c>
      <c r="D4" s="480"/>
      <c r="E4" s="480"/>
      <c r="F4" s="402"/>
      <c r="G4" s="401" t="s">
        <v>326</v>
      </c>
      <c r="H4" s="480"/>
      <c r="I4" s="480"/>
      <c r="J4" s="480"/>
      <c r="K4" s="480"/>
      <c r="L4" s="402"/>
      <c r="M4" s="401" t="s">
        <v>201</v>
      </c>
      <c r="N4" s="480"/>
      <c r="O4" s="480"/>
      <c r="P4" s="402"/>
      <c r="Q4" s="388" t="s">
        <v>285</v>
      </c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408"/>
    </row>
    <row r="5" spans="1:31" ht="48.75" customHeight="1">
      <c r="A5" s="479"/>
      <c r="B5" s="479"/>
      <c r="C5" s="481"/>
      <c r="D5" s="482"/>
      <c r="E5" s="482"/>
      <c r="F5" s="483"/>
      <c r="G5" s="481"/>
      <c r="H5" s="482"/>
      <c r="I5" s="482"/>
      <c r="J5" s="482"/>
      <c r="K5" s="482"/>
      <c r="L5" s="483"/>
      <c r="M5" s="481"/>
      <c r="N5" s="482"/>
      <c r="O5" s="482"/>
      <c r="P5" s="483"/>
      <c r="Q5" s="405" t="s">
        <v>202</v>
      </c>
      <c r="R5" s="406"/>
      <c r="S5" s="407"/>
      <c r="T5" s="405" t="s">
        <v>203</v>
      </c>
      <c r="U5" s="406"/>
      <c r="V5" s="407"/>
      <c r="W5" s="405" t="s">
        <v>42</v>
      </c>
      <c r="X5" s="406"/>
      <c r="Y5" s="407"/>
      <c r="Z5" s="388" t="s">
        <v>204</v>
      </c>
      <c r="AA5" s="389"/>
      <c r="AB5" s="408"/>
      <c r="AC5" s="388" t="s">
        <v>205</v>
      </c>
      <c r="AD5" s="389"/>
      <c r="AE5" s="408"/>
    </row>
    <row r="6" spans="1:31" ht="18" customHeight="1">
      <c r="A6" s="63">
        <v>1</v>
      </c>
      <c r="B6" s="64">
        <v>2</v>
      </c>
      <c r="C6" s="452">
        <v>3</v>
      </c>
      <c r="D6" s="453"/>
      <c r="E6" s="453"/>
      <c r="F6" s="454"/>
      <c r="G6" s="452">
        <v>4</v>
      </c>
      <c r="H6" s="453"/>
      <c r="I6" s="453"/>
      <c r="J6" s="453"/>
      <c r="K6" s="453"/>
      <c r="L6" s="454"/>
      <c r="M6" s="452">
        <v>5</v>
      </c>
      <c r="N6" s="453"/>
      <c r="O6" s="453"/>
      <c r="P6" s="454"/>
      <c r="Q6" s="452">
        <v>6</v>
      </c>
      <c r="R6" s="453"/>
      <c r="S6" s="454"/>
      <c r="T6" s="452">
        <v>7</v>
      </c>
      <c r="U6" s="453"/>
      <c r="V6" s="454"/>
      <c r="W6" s="449">
        <v>8</v>
      </c>
      <c r="X6" s="450"/>
      <c r="Y6" s="451"/>
      <c r="Z6" s="449">
        <v>9</v>
      </c>
      <c r="AA6" s="450"/>
      <c r="AB6" s="451"/>
      <c r="AC6" s="449">
        <v>10</v>
      </c>
      <c r="AD6" s="450"/>
      <c r="AE6" s="451"/>
    </row>
    <row r="7" spans="1:31" ht="41.25" customHeight="1">
      <c r="A7" s="207">
        <v>1</v>
      </c>
      <c r="B7" s="295" t="s">
        <v>370</v>
      </c>
      <c r="C7" s="345">
        <v>2006</v>
      </c>
      <c r="D7" s="346"/>
      <c r="E7" s="346"/>
      <c r="F7" s="347"/>
      <c r="G7" s="467" t="s">
        <v>373</v>
      </c>
      <c r="H7" s="468"/>
      <c r="I7" s="468"/>
      <c r="J7" s="468"/>
      <c r="K7" s="468"/>
      <c r="L7" s="469"/>
      <c r="M7" s="464">
        <f>Q7+Z7</f>
        <v>37</v>
      </c>
      <c r="N7" s="465"/>
      <c r="O7" s="465"/>
      <c r="P7" s="466"/>
      <c r="Q7" s="470">
        <v>32</v>
      </c>
      <c r="R7" s="471"/>
      <c r="S7" s="472"/>
      <c r="T7" s="473"/>
      <c r="U7" s="484"/>
      <c r="V7" s="485"/>
      <c r="W7" s="473"/>
      <c r="X7" s="484"/>
      <c r="Y7" s="485"/>
      <c r="Z7" s="470">
        <v>5</v>
      </c>
      <c r="AA7" s="471"/>
      <c r="AB7" s="472"/>
      <c r="AC7" s="455"/>
      <c r="AD7" s="456"/>
      <c r="AE7" s="457"/>
    </row>
    <row r="8" spans="1:31" ht="41.25" customHeight="1">
      <c r="A8" s="207">
        <v>2</v>
      </c>
      <c r="B8" s="295" t="s">
        <v>371</v>
      </c>
      <c r="C8" s="345">
        <v>1996</v>
      </c>
      <c r="D8" s="346"/>
      <c r="E8" s="346"/>
      <c r="F8" s="347"/>
      <c r="G8" s="467" t="s">
        <v>373</v>
      </c>
      <c r="H8" s="468"/>
      <c r="I8" s="468"/>
      <c r="J8" s="468"/>
      <c r="K8" s="468"/>
      <c r="L8" s="469"/>
      <c r="M8" s="464">
        <f t="shared" ref="M8:M11" si="0">Q8+Z8</f>
        <v>11</v>
      </c>
      <c r="N8" s="465"/>
      <c r="O8" s="465"/>
      <c r="P8" s="466"/>
      <c r="Q8" s="470">
        <v>10</v>
      </c>
      <c r="R8" s="471"/>
      <c r="S8" s="472"/>
      <c r="T8" s="473"/>
      <c r="U8" s="484"/>
      <c r="V8" s="485"/>
      <c r="W8" s="473"/>
      <c r="X8" s="484"/>
      <c r="Y8" s="485"/>
      <c r="Z8" s="470">
        <v>1</v>
      </c>
      <c r="AA8" s="471"/>
      <c r="AB8" s="472"/>
      <c r="AC8" s="455"/>
      <c r="AD8" s="456"/>
      <c r="AE8" s="457"/>
    </row>
    <row r="9" spans="1:31" ht="41.25" customHeight="1">
      <c r="A9" s="207">
        <v>3</v>
      </c>
      <c r="B9" s="295" t="s">
        <v>372</v>
      </c>
      <c r="C9" s="345">
        <v>2011</v>
      </c>
      <c r="D9" s="346"/>
      <c r="E9" s="346"/>
      <c r="F9" s="347"/>
      <c r="G9" s="467" t="s">
        <v>373</v>
      </c>
      <c r="H9" s="468"/>
      <c r="I9" s="468"/>
      <c r="J9" s="468"/>
      <c r="K9" s="468"/>
      <c r="L9" s="469"/>
      <c r="M9" s="464">
        <f t="shared" si="0"/>
        <v>33</v>
      </c>
      <c r="N9" s="465"/>
      <c r="O9" s="465"/>
      <c r="P9" s="466"/>
      <c r="Q9" s="470">
        <v>24</v>
      </c>
      <c r="R9" s="471"/>
      <c r="S9" s="472"/>
      <c r="T9" s="473"/>
      <c r="U9" s="484"/>
      <c r="V9" s="485"/>
      <c r="W9" s="473"/>
      <c r="X9" s="484"/>
      <c r="Y9" s="485"/>
      <c r="Z9" s="470">
        <v>9</v>
      </c>
      <c r="AA9" s="471"/>
      <c r="AB9" s="472"/>
      <c r="AC9" s="455"/>
      <c r="AD9" s="456"/>
      <c r="AE9" s="457"/>
    </row>
    <row r="10" spans="1:31" ht="41.25" customHeight="1">
      <c r="A10" s="208">
        <v>5</v>
      </c>
      <c r="B10" s="296" t="s">
        <v>457</v>
      </c>
      <c r="C10" s="345">
        <v>2019</v>
      </c>
      <c r="D10" s="346"/>
      <c r="E10" s="346"/>
      <c r="F10" s="347"/>
      <c r="G10" s="467" t="s">
        <v>373</v>
      </c>
      <c r="H10" s="468"/>
      <c r="I10" s="468"/>
      <c r="J10" s="468"/>
      <c r="K10" s="468"/>
      <c r="L10" s="469"/>
      <c r="M10" s="464">
        <f t="shared" si="0"/>
        <v>75</v>
      </c>
      <c r="N10" s="465"/>
      <c r="O10" s="465"/>
      <c r="P10" s="466"/>
      <c r="Q10" s="470">
        <v>63</v>
      </c>
      <c r="R10" s="476"/>
      <c r="S10" s="477"/>
      <c r="T10" s="473"/>
      <c r="U10" s="474"/>
      <c r="V10" s="475"/>
      <c r="W10" s="473"/>
      <c r="X10" s="474"/>
      <c r="Y10" s="475"/>
      <c r="Z10" s="470">
        <v>12</v>
      </c>
      <c r="AA10" s="474"/>
      <c r="AB10" s="475"/>
      <c r="AC10" s="283"/>
      <c r="AD10" s="284"/>
      <c r="AE10" s="285"/>
    </row>
    <row r="11" spans="1:31" ht="42" customHeight="1">
      <c r="A11" s="207">
        <v>4</v>
      </c>
      <c r="B11" s="295" t="s">
        <v>432</v>
      </c>
      <c r="C11" s="345">
        <v>2016</v>
      </c>
      <c r="D11" s="346"/>
      <c r="E11" s="346"/>
      <c r="F11" s="347"/>
      <c r="G11" s="467" t="s">
        <v>373</v>
      </c>
      <c r="H11" s="468"/>
      <c r="I11" s="468"/>
      <c r="J11" s="468"/>
      <c r="K11" s="468"/>
      <c r="L11" s="469"/>
      <c r="M11" s="464">
        <f t="shared" si="0"/>
        <v>45</v>
      </c>
      <c r="N11" s="465"/>
      <c r="O11" s="465"/>
      <c r="P11" s="466"/>
      <c r="Q11" s="470">
        <v>39</v>
      </c>
      <c r="R11" s="471"/>
      <c r="S11" s="472"/>
      <c r="T11" s="473"/>
      <c r="U11" s="484"/>
      <c r="V11" s="485"/>
      <c r="W11" s="473"/>
      <c r="X11" s="484"/>
      <c r="Y11" s="485"/>
      <c r="Z11" s="470">
        <v>6</v>
      </c>
      <c r="AA11" s="471"/>
      <c r="AB11" s="472"/>
      <c r="AC11" s="455"/>
      <c r="AD11" s="456"/>
      <c r="AE11" s="457"/>
    </row>
    <row r="12" spans="1:31" s="15" customFormat="1" ht="20.100000000000001" customHeight="1">
      <c r="A12" s="461" t="s">
        <v>59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3"/>
      <c r="M12" s="464">
        <f>SUM(M7:P11)</f>
        <v>201</v>
      </c>
      <c r="N12" s="465"/>
      <c r="O12" s="465"/>
      <c r="P12" s="466"/>
      <c r="Q12" s="458">
        <f>SUM(Q7:S11)</f>
        <v>168</v>
      </c>
      <c r="R12" s="459"/>
      <c r="S12" s="460"/>
      <c r="T12" s="458">
        <f>SUM(T7:V11)</f>
        <v>0</v>
      </c>
      <c r="U12" s="459"/>
      <c r="V12" s="460"/>
      <c r="W12" s="458">
        <f>SUM(W7:Y11)</f>
        <v>0</v>
      </c>
      <c r="X12" s="459"/>
      <c r="Y12" s="460"/>
      <c r="Z12" s="458">
        <f>SUM(Z7:AB11)</f>
        <v>33</v>
      </c>
      <c r="AA12" s="459"/>
      <c r="AB12" s="460"/>
      <c r="AC12" s="458">
        <f>SUM(AC7:AE11)</f>
        <v>0</v>
      </c>
      <c r="AD12" s="459"/>
      <c r="AE12" s="460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60" t="s">
        <v>54</v>
      </c>
      <c r="B16" s="360" t="s">
        <v>206</v>
      </c>
      <c r="C16" s="348" t="s">
        <v>199</v>
      </c>
      <c r="D16" s="348"/>
      <c r="E16" s="348"/>
      <c r="F16" s="348"/>
      <c r="G16" s="348" t="s">
        <v>326</v>
      </c>
      <c r="H16" s="348"/>
      <c r="I16" s="348"/>
      <c r="J16" s="348"/>
      <c r="K16" s="348"/>
      <c r="L16" s="348"/>
      <c r="M16" s="348"/>
      <c r="N16" s="348"/>
      <c r="O16" s="348"/>
      <c r="P16" s="348"/>
      <c r="Q16" s="348" t="s">
        <v>207</v>
      </c>
      <c r="R16" s="348"/>
      <c r="S16" s="348"/>
      <c r="T16" s="348"/>
      <c r="U16" s="348"/>
      <c r="V16" s="349" t="s">
        <v>208</v>
      </c>
      <c r="W16" s="349"/>
      <c r="X16" s="349"/>
      <c r="Y16" s="349"/>
      <c r="Z16" s="349"/>
      <c r="AA16" s="349"/>
      <c r="AB16" s="349"/>
      <c r="AC16" s="349"/>
      <c r="AD16" s="349"/>
      <c r="AE16" s="349"/>
    </row>
    <row r="17" spans="1:31" ht="18.75" customHeight="1">
      <c r="A17" s="360"/>
      <c r="B17" s="360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9" t="s">
        <v>209</v>
      </c>
      <c r="W17" s="349"/>
      <c r="X17" s="349" t="s">
        <v>100</v>
      </c>
      <c r="Y17" s="349"/>
      <c r="Z17" s="349"/>
      <c r="AA17" s="349"/>
      <c r="AB17" s="349"/>
      <c r="AC17" s="349"/>
      <c r="AD17" s="349"/>
      <c r="AE17" s="349"/>
    </row>
    <row r="18" spans="1:31" ht="18.75" customHeight="1">
      <c r="A18" s="360"/>
      <c r="B18" s="360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9"/>
      <c r="W18" s="349"/>
      <c r="X18" s="349" t="s">
        <v>437</v>
      </c>
      <c r="Y18" s="349"/>
      <c r="Z18" s="349" t="s">
        <v>448</v>
      </c>
      <c r="AA18" s="349"/>
      <c r="AB18" s="349" t="s">
        <v>439</v>
      </c>
      <c r="AC18" s="349"/>
      <c r="AD18" s="349" t="s">
        <v>440</v>
      </c>
      <c r="AE18" s="349"/>
    </row>
    <row r="19" spans="1:31" ht="18" customHeight="1">
      <c r="A19" s="63">
        <v>1</v>
      </c>
      <c r="B19" s="63">
        <v>2</v>
      </c>
      <c r="C19" s="448">
        <v>3</v>
      </c>
      <c r="D19" s="448"/>
      <c r="E19" s="448"/>
      <c r="F19" s="448"/>
      <c r="G19" s="448">
        <v>4</v>
      </c>
      <c r="H19" s="448"/>
      <c r="I19" s="448"/>
      <c r="J19" s="448"/>
      <c r="K19" s="448"/>
      <c r="L19" s="448"/>
      <c r="M19" s="448"/>
      <c r="N19" s="448"/>
      <c r="O19" s="448"/>
      <c r="P19" s="448"/>
      <c r="Q19" s="448">
        <v>5</v>
      </c>
      <c r="R19" s="448"/>
      <c r="S19" s="448"/>
      <c r="T19" s="448"/>
      <c r="U19" s="448"/>
      <c r="V19" s="448">
        <v>6</v>
      </c>
      <c r="W19" s="448"/>
      <c r="X19" s="447">
        <v>7</v>
      </c>
      <c r="Y19" s="447"/>
      <c r="Z19" s="447">
        <v>8</v>
      </c>
      <c r="AA19" s="447"/>
      <c r="AB19" s="447">
        <v>9</v>
      </c>
      <c r="AC19" s="447"/>
      <c r="AD19" s="447">
        <v>10</v>
      </c>
      <c r="AE19" s="447"/>
    </row>
    <row r="20" spans="1:31" ht="20.100000000000001" customHeight="1">
      <c r="A20" s="83"/>
      <c r="B20" s="80"/>
      <c r="C20" s="445"/>
      <c r="D20" s="445"/>
      <c r="E20" s="445"/>
      <c r="F20" s="445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39"/>
      <c r="R20" s="439"/>
      <c r="S20" s="439"/>
      <c r="T20" s="439"/>
      <c r="U20" s="439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</row>
    <row r="21" spans="1:31" ht="20.100000000000001" customHeight="1">
      <c r="A21" s="83"/>
      <c r="B21" s="80"/>
      <c r="C21" s="445"/>
      <c r="D21" s="445"/>
      <c r="E21" s="445"/>
      <c r="F21" s="445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39"/>
      <c r="R21" s="439"/>
      <c r="S21" s="439"/>
      <c r="T21" s="439"/>
      <c r="U21" s="439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</row>
    <row r="22" spans="1:31" ht="20.100000000000001" customHeight="1">
      <c r="A22" s="83"/>
      <c r="B22" s="80"/>
      <c r="C22" s="445"/>
      <c r="D22" s="445"/>
      <c r="E22" s="445"/>
      <c r="F22" s="445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39"/>
      <c r="R22" s="439"/>
      <c r="S22" s="439"/>
      <c r="T22" s="439"/>
      <c r="U22" s="439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</row>
    <row r="23" spans="1:31" ht="20.100000000000001" customHeight="1">
      <c r="A23" s="83"/>
      <c r="B23" s="80"/>
      <c r="C23" s="445"/>
      <c r="D23" s="445"/>
      <c r="E23" s="445"/>
      <c r="F23" s="445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39"/>
      <c r="R23" s="439"/>
      <c r="S23" s="439"/>
      <c r="T23" s="439"/>
      <c r="U23" s="439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</row>
    <row r="24" spans="1:31" ht="20.100000000000001" customHeight="1">
      <c r="A24" s="360" t="s">
        <v>59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413">
        <f>SUM(V20:W23)</f>
        <v>0</v>
      </c>
      <c r="W24" s="413"/>
      <c r="X24" s="413">
        <f>SUM(X20:Y23)</f>
        <v>0</v>
      </c>
      <c r="Y24" s="413"/>
      <c r="Z24" s="413">
        <f>SUM(Z20:AA23)</f>
        <v>0</v>
      </c>
      <c r="AA24" s="413"/>
      <c r="AB24" s="413">
        <f>SUM(AB20:AC23)</f>
        <v>0</v>
      </c>
      <c r="AC24" s="413"/>
      <c r="AD24" s="413">
        <f>SUM(AD20:AE23)</f>
        <v>0</v>
      </c>
      <c r="AE24" s="413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5" t="s">
        <v>242</v>
      </c>
    </row>
    <row r="28" spans="1:31" ht="30" customHeight="1">
      <c r="A28" s="348" t="s">
        <v>54</v>
      </c>
      <c r="B28" s="348" t="s">
        <v>246</v>
      </c>
      <c r="C28" s="348"/>
      <c r="D28" s="348"/>
      <c r="E28" s="348"/>
      <c r="F28" s="348"/>
      <c r="G28" s="405" t="s">
        <v>58</v>
      </c>
      <c r="H28" s="406"/>
      <c r="I28" s="406"/>
      <c r="J28" s="407"/>
      <c r="K28" s="405" t="s">
        <v>91</v>
      </c>
      <c r="L28" s="406"/>
      <c r="M28" s="406"/>
      <c r="N28" s="407"/>
      <c r="O28" s="405" t="s">
        <v>287</v>
      </c>
      <c r="P28" s="406"/>
      <c r="Q28" s="406"/>
      <c r="R28" s="407"/>
      <c r="S28" s="405" t="s">
        <v>133</v>
      </c>
      <c r="T28" s="406"/>
      <c r="U28" s="406"/>
      <c r="V28" s="407"/>
      <c r="W28" s="405" t="s">
        <v>59</v>
      </c>
      <c r="X28" s="406"/>
      <c r="Y28" s="406"/>
      <c r="Z28" s="407"/>
    </row>
    <row r="29" spans="1:31" ht="39.950000000000003" customHeight="1">
      <c r="A29" s="348"/>
      <c r="B29" s="348"/>
      <c r="C29" s="348"/>
      <c r="D29" s="348"/>
      <c r="E29" s="348"/>
      <c r="F29" s="348"/>
      <c r="G29" s="224" t="s">
        <v>437</v>
      </c>
      <c r="H29" s="224" t="s">
        <v>448</v>
      </c>
      <c r="I29" s="224" t="s">
        <v>439</v>
      </c>
      <c r="J29" s="224" t="s">
        <v>440</v>
      </c>
      <c r="K29" s="224" t="s">
        <v>437</v>
      </c>
      <c r="L29" s="224" t="s">
        <v>448</v>
      </c>
      <c r="M29" s="224" t="s">
        <v>439</v>
      </c>
      <c r="N29" s="224" t="s">
        <v>440</v>
      </c>
      <c r="O29" s="224" t="s">
        <v>437</v>
      </c>
      <c r="P29" s="224" t="s">
        <v>448</v>
      </c>
      <c r="Q29" s="224" t="s">
        <v>439</v>
      </c>
      <c r="R29" s="224" t="s">
        <v>440</v>
      </c>
      <c r="S29" s="224" t="s">
        <v>437</v>
      </c>
      <c r="T29" s="224" t="s">
        <v>448</v>
      </c>
      <c r="U29" s="224" t="s">
        <v>439</v>
      </c>
      <c r="V29" s="224" t="s">
        <v>440</v>
      </c>
      <c r="W29" s="224" t="s">
        <v>437</v>
      </c>
      <c r="X29" s="224" t="s">
        <v>448</v>
      </c>
      <c r="Y29" s="224" t="s">
        <v>439</v>
      </c>
      <c r="Z29" s="224" t="s">
        <v>440</v>
      </c>
    </row>
    <row r="30" spans="1:31" ht="18" customHeight="1">
      <c r="A30" s="7"/>
      <c r="B30" s="348">
        <v>2</v>
      </c>
      <c r="C30" s="348"/>
      <c r="D30" s="348"/>
      <c r="E30" s="348"/>
      <c r="F30" s="348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44.25" customHeight="1">
      <c r="A31" s="304">
        <v>1</v>
      </c>
      <c r="B31" s="444" t="s">
        <v>472</v>
      </c>
      <c r="C31" s="444"/>
      <c r="D31" s="444"/>
      <c r="E31" s="444"/>
      <c r="F31" s="444"/>
      <c r="G31" s="305"/>
      <c r="H31" s="206"/>
      <c r="I31" s="206"/>
      <c r="J31" s="206"/>
      <c r="K31" s="205">
        <v>826</v>
      </c>
      <c r="L31" s="205">
        <v>663</v>
      </c>
      <c r="M31" s="205">
        <f>L31-K31</f>
        <v>-163</v>
      </c>
      <c r="N31" s="205">
        <f>L31/K31%</f>
        <v>80.266343825665857</v>
      </c>
      <c r="O31" s="75">
        <v>167</v>
      </c>
      <c r="P31" s="75">
        <v>523</v>
      </c>
      <c r="Q31" s="75">
        <f>P31-O31</f>
        <v>356</v>
      </c>
      <c r="R31" s="153">
        <f>P31/O31%</f>
        <v>313.17365269461078</v>
      </c>
      <c r="S31" s="75"/>
      <c r="T31" s="75"/>
      <c r="U31" s="75"/>
      <c r="V31" s="75"/>
      <c r="W31" s="205">
        <f>K31+O31</f>
        <v>993</v>
      </c>
      <c r="X31" s="205">
        <f>L31+P31</f>
        <v>1186</v>
      </c>
      <c r="Y31" s="205">
        <f>X31-W31</f>
        <v>193</v>
      </c>
      <c r="Z31" s="205">
        <f>X31/W31%</f>
        <v>119.43605236656596</v>
      </c>
    </row>
    <row r="32" spans="1:31" ht="27" customHeight="1">
      <c r="A32" s="303">
        <v>2</v>
      </c>
      <c r="B32" s="486" t="s">
        <v>468</v>
      </c>
      <c r="C32" s="487"/>
      <c r="D32" s="487"/>
      <c r="E32" s="487"/>
      <c r="F32" s="488"/>
      <c r="G32" s="206"/>
      <c r="H32" s="206"/>
      <c r="I32" s="206"/>
      <c r="J32" s="206"/>
      <c r="K32" s="205">
        <v>167</v>
      </c>
      <c r="L32" s="205">
        <v>107</v>
      </c>
      <c r="M32" s="205">
        <f>L32-K32</f>
        <v>-60</v>
      </c>
      <c r="N32" s="205">
        <f>L32/K32%</f>
        <v>64.071856287425149</v>
      </c>
      <c r="O32" s="307"/>
      <c r="P32" s="302"/>
      <c r="Q32" s="302">
        <f>P32-O32</f>
        <v>0</v>
      </c>
      <c r="R32" s="153" t="e">
        <f>P32/O32%</f>
        <v>#DIV/0!</v>
      </c>
      <c r="S32" s="302"/>
      <c r="T32" s="302"/>
      <c r="U32" s="302"/>
      <c r="V32" s="302"/>
      <c r="W32" s="205">
        <f>K32+O32</f>
        <v>167</v>
      </c>
      <c r="X32" s="205">
        <f>L32+P32</f>
        <v>107</v>
      </c>
      <c r="Y32" s="205">
        <f>X32-W32</f>
        <v>-60</v>
      </c>
      <c r="Z32" s="205">
        <f>X32/W32%</f>
        <v>64.071856287425149</v>
      </c>
    </row>
    <row r="33" spans="1:31" s="15" customFormat="1" ht="20.25" customHeight="1">
      <c r="A33" s="441" t="s">
        <v>59</v>
      </c>
      <c r="B33" s="442"/>
      <c r="C33" s="442"/>
      <c r="D33" s="442"/>
      <c r="E33" s="442"/>
      <c r="F33" s="443"/>
      <c r="G33" s="306">
        <f t="shared" ref="G33:Z33" si="1">SUM(G31:G31)</f>
        <v>0</v>
      </c>
      <c r="H33" s="229">
        <f t="shared" si="1"/>
        <v>0</v>
      </c>
      <c r="I33" s="229">
        <f t="shared" si="1"/>
        <v>0</v>
      </c>
      <c r="J33" s="229">
        <f t="shared" si="1"/>
        <v>0</v>
      </c>
      <c r="K33" s="211">
        <f>K31+K32</f>
        <v>993</v>
      </c>
      <c r="L33" s="211">
        <f>L31+L32</f>
        <v>770</v>
      </c>
      <c r="M33" s="151">
        <f t="shared" si="1"/>
        <v>-163</v>
      </c>
      <c r="N33" s="151">
        <f t="shared" si="1"/>
        <v>80.266343825665857</v>
      </c>
      <c r="O33" s="229">
        <f t="shared" si="1"/>
        <v>167</v>
      </c>
      <c r="P33" s="229">
        <f t="shared" si="1"/>
        <v>523</v>
      </c>
      <c r="Q33" s="229">
        <f t="shared" si="1"/>
        <v>356</v>
      </c>
      <c r="R33" s="151">
        <f t="shared" si="1"/>
        <v>313.17365269461078</v>
      </c>
      <c r="S33" s="229">
        <f t="shared" si="1"/>
        <v>0</v>
      </c>
      <c r="T33" s="229">
        <f t="shared" si="1"/>
        <v>0</v>
      </c>
      <c r="U33" s="229">
        <f t="shared" si="1"/>
        <v>0</v>
      </c>
      <c r="V33" s="229">
        <f t="shared" si="1"/>
        <v>0</v>
      </c>
      <c r="W33" s="211">
        <f>K33+O33</f>
        <v>1160</v>
      </c>
      <c r="X33" s="151">
        <f>SUM(X31:X31)</f>
        <v>1186</v>
      </c>
      <c r="Y33" s="151">
        <f t="shared" si="1"/>
        <v>193</v>
      </c>
      <c r="Z33" s="151">
        <f t="shared" si="1"/>
        <v>119.43605236656596</v>
      </c>
    </row>
    <row r="34" spans="1:31" ht="20.100000000000001" customHeight="1">
      <c r="A34" s="432" t="s">
        <v>60</v>
      </c>
      <c r="B34" s="433"/>
      <c r="C34" s="433"/>
      <c r="D34" s="433"/>
      <c r="E34" s="433"/>
      <c r="F34" s="434"/>
      <c r="G34" s="75"/>
      <c r="H34" s="75"/>
      <c r="I34" s="75"/>
      <c r="J34" s="75"/>
      <c r="K34" s="153">
        <v>100</v>
      </c>
      <c r="L34" s="153">
        <v>100</v>
      </c>
      <c r="M34" s="153">
        <v>100</v>
      </c>
      <c r="N34" s="153">
        <v>100</v>
      </c>
      <c r="O34" s="153"/>
      <c r="P34" s="153"/>
      <c r="Q34" s="153"/>
      <c r="R34" s="153"/>
      <c r="S34" s="75"/>
      <c r="T34" s="75"/>
      <c r="U34" s="75"/>
      <c r="V34" s="75"/>
      <c r="W34" s="75">
        <v>100</v>
      </c>
      <c r="X34" s="75">
        <v>100</v>
      </c>
      <c r="Y34" s="75">
        <v>100</v>
      </c>
      <c r="Z34" s="75">
        <v>100</v>
      </c>
    </row>
    <row r="35" spans="1:31" ht="20.100000000000001" customHeight="1">
      <c r="A35" s="16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1" s="38" customFormat="1" ht="20.100000000000001" customHeight="1">
      <c r="B36" s="38" t="s">
        <v>247</v>
      </c>
    </row>
    <row r="37" spans="1:31" s="66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AD37" s="155" t="s">
        <v>242</v>
      </c>
    </row>
    <row r="38" spans="1:31" s="67" customFormat="1" ht="34.5" customHeight="1">
      <c r="A38" s="349" t="s">
        <v>214</v>
      </c>
      <c r="B38" s="348" t="s">
        <v>286</v>
      </c>
      <c r="C38" s="348" t="s">
        <v>316</v>
      </c>
      <c r="D38" s="348"/>
      <c r="E38" s="348" t="s">
        <v>215</v>
      </c>
      <c r="F38" s="348"/>
      <c r="G38" s="348" t="s">
        <v>216</v>
      </c>
      <c r="H38" s="348"/>
      <c r="I38" s="348" t="s">
        <v>280</v>
      </c>
      <c r="J38" s="348"/>
      <c r="K38" s="348" t="s">
        <v>140</v>
      </c>
      <c r="L38" s="348"/>
      <c r="M38" s="348"/>
      <c r="N38" s="348"/>
      <c r="O38" s="348"/>
      <c r="P38" s="348"/>
      <c r="Q38" s="348"/>
      <c r="R38" s="348"/>
      <c r="S38" s="348"/>
      <c r="T38" s="348"/>
      <c r="U38" s="348" t="s">
        <v>317</v>
      </c>
      <c r="V38" s="348"/>
      <c r="W38" s="348"/>
      <c r="X38" s="348"/>
      <c r="Y38" s="348"/>
      <c r="Z38" s="348" t="s">
        <v>284</v>
      </c>
      <c r="AA38" s="348"/>
      <c r="AB38" s="348"/>
      <c r="AC38" s="348"/>
      <c r="AD38" s="348"/>
      <c r="AE38" s="348"/>
    </row>
    <row r="39" spans="1:31" s="67" customFormat="1" ht="52.5" customHeight="1">
      <c r="A39" s="349"/>
      <c r="B39" s="348"/>
      <c r="C39" s="348"/>
      <c r="D39" s="348"/>
      <c r="E39" s="348"/>
      <c r="F39" s="348"/>
      <c r="G39" s="348"/>
      <c r="H39" s="348"/>
      <c r="I39" s="348"/>
      <c r="J39" s="348"/>
      <c r="K39" s="348" t="s">
        <v>327</v>
      </c>
      <c r="L39" s="348"/>
      <c r="M39" s="348" t="s">
        <v>328</v>
      </c>
      <c r="N39" s="348"/>
      <c r="O39" s="348" t="s">
        <v>315</v>
      </c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</row>
    <row r="40" spans="1:31" s="68" customFormat="1" ht="82.5" customHeight="1">
      <c r="A40" s="349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 t="s">
        <v>281</v>
      </c>
      <c r="P40" s="348"/>
      <c r="Q40" s="348" t="s">
        <v>282</v>
      </c>
      <c r="R40" s="348"/>
      <c r="S40" s="348" t="s">
        <v>283</v>
      </c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</row>
    <row r="41" spans="1:31" s="67" customFormat="1" ht="18" customHeight="1">
      <c r="A41" s="6">
        <v>1</v>
      </c>
      <c r="B41" s="7">
        <v>2</v>
      </c>
      <c r="C41" s="348">
        <v>3</v>
      </c>
      <c r="D41" s="348"/>
      <c r="E41" s="348">
        <v>4</v>
      </c>
      <c r="F41" s="348"/>
      <c r="G41" s="348">
        <v>5</v>
      </c>
      <c r="H41" s="348"/>
      <c r="I41" s="348">
        <v>6</v>
      </c>
      <c r="J41" s="348"/>
      <c r="K41" s="405">
        <v>7</v>
      </c>
      <c r="L41" s="407"/>
      <c r="M41" s="405">
        <v>8</v>
      </c>
      <c r="N41" s="407"/>
      <c r="O41" s="348">
        <v>9</v>
      </c>
      <c r="P41" s="348"/>
      <c r="Q41" s="349">
        <v>10</v>
      </c>
      <c r="R41" s="349"/>
      <c r="S41" s="348">
        <v>11</v>
      </c>
      <c r="T41" s="348"/>
      <c r="U41" s="348">
        <v>12</v>
      </c>
      <c r="V41" s="348"/>
      <c r="W41" s="348"/>
      <c r="X41" s="348"/>
      <c r="Y41" s="348"/>
      <c r="Z41" s="348">
        <v>13</v>
      </c>
      <c r="AA41" s="348"/>
      <c r="AB41" s="348"/>
      <c r="AC41" s="348"/>
      <c r="AD41" s="348"/>
      <c r="AE41" s="348"/>
    </row>
    <row r="42" spans="1:31" s="67" customFormat="1" ht="20.100000000000001" customHeight="1">
      <c r="A42" s="266"/>
      <c r="B42" s="82"/>
      <c r="C42" s="435"/>
      <c r="D42" s="435"/>
      <c r="E42" s="413"/>
      <c r="F42" s="413"/>
      <c r="G42" s="413"/>
      <c r="H42" s="413"/>
      <c r="I42" s="413"/>
      <c r="J42" s="413"/>
      <c r="K42" s="420"/>
      <c r="L42" s="421"/>
      <c r="M42" s="420"/>
      <c r="N42" s="421"/>
      <c r="O42" s="413"/>
      <c r="P42" s="413"/>
      <c r="Q42" s="413"/>
      <c r="R42" s="413"/>
      <c r="S42" s="413"/>
      <c r="T42" s="413"/>
      <c r="U42" s="436"/>
      <c r="V42" s="436"/>
      <c r="W42" s="436"/>
      <c r="X42" s="436"/>
      <c r="Y42" s="436"/>
      <c r="Z42" s="431"/>
      <c r="AA42" s="431"/>
      <c r="AB42" s="431"/>
      <c r="AC42" s="431"/>
      <c r="AD42" s="431"/>
      <c r="AE42" s="431"/>
    </row>
    <row r="43" spans="1:31" s="67" customFormat="1" ht="20.100000000000001" customHeight="1">
      <c r="A43" s="266"/>
      <c r="B43" s="82"/>
      <c r="C43" s="435"/>
      <c r="D43" s="435"/>
      <c r="E43" s="413"/>
      <c r="F43" s="413"/>
      <c r="G43" s="413"/>
      <c r="H43" s="413"/>
      <c r="I43" s="413"/>
      <c r="J43" s="413"/>
      <c r="K43" s="420"/>
      <c r="L43" s="421"/>
      <c r="M43" s="420"/>
      <c r="N43" s="421"/>
      <c r="O43" s="413"/>
      <c r="P43" s="413"/>
      <c r="Q43" s="413"/>
      <c r="R43" s="413"/>
      <c r="S43" s="413"/>
      <c r="T43" s="413"/>
      <c r="U43" s="436"/>
      <c r="V43" s="436"/>
      <c r="W43" s="436"/>
      <c r="X43" s="436"/>
      <c r="Y43" s="436"/>
      <c r="Z43" s="431"/>
      <c r="AA43" s="431"/>
      <c r="AB43" s="431"/>
      <c r="AC43" s="431"/>
      <c r="AD43" s="431"/>
      <c r="AE43" s="431"/>
    </row>
    <row r="44" spans="1:31" s="67" customFormat="1" ht="20.100000000000001" customHeight="1">
      <c r="A44" s="266"/>
      <c r="B44" s="82"/>
      <c r="C44" s="435"/>
      <c r="D44" s="435"/>
      <c r="E44" s="413"/>
      <c r="F44" s="413"/>
      <c r="G44" s="413"/>
      <c r="H44" s="413"/>
      <c r="I44" s="413"/>
      <c r="J44" s="413"/>
      <c r="K44" s="420"/>
      <c r="L44" s="421"/>
      <c r="M44" s="420"/>
      <c r="N44" s="421"/>
      <c r="O44" s="413"/>
      <c r="P44" s="413"/>
      <c r="Q44" s="413"/>
      <c r="R44" s="413"/>
      <c r="S44" s="413"/>
      <c r="T44" s="413"/>
      <c r="U44" s="436"/>
      <c r="V44" s="436"/>
      <c r="W44" s="436"/>
      <c r="X44" s="436"/>
      <c r="Y44" s="436"/>
      <c r="Z44" s="431"/>
      <c r="AA44" s="431"/>
      <c r="AB44" s="431"/>
      <c r="AC44" s="431"/>
      <c r="AD44" s="431"/>
      <c r="AE44" s="431"/>
    </row>
    <row r="45" spans="1:31" s="67" customFormat="1" ht="20.100000000000001" customHeight="1">
      <c r="A45" s="266"/>
      <c r="B45" s="82"/>
      <c r="C45" s="435"/>
      <c r="D45" s="435"/>
      <c r="E45" s="413"/>
      <c r="F45" s="413"/>
      <c r="G45" s="413"/>
      <c r="H45" s="413"/>
      <c r="I45" s="413"/>
      <c r="J45" s="413"/>
      <c r="K45" s="420"/>
      <c r="L45" s="421"/>
      <c r="M45" s="420"/>
      <c r="N45" s="421"/>
      <c r="O45" s="413"/>
      <c r="P45" s="413"/>
      <c r="Q45" s="413"/>
      <c r="R45" s="413"/>
      <c r="S45" s="413"/>
      <c r="T45" s="413"/>
      <c r="U45" s="436"/>
      <c r="V45" s="436"/>
      <c r="W45" s="436"/>
      <c r="X45" s="436"/>
      <c r="Y45" s="436"/>
      <c r="Z45" s="431"/>
      <c r="AA45" s="431"/>
      <c r="AB45" s="431"/>
      <c r="AC45" s="431"/>
      <c r="AD45" s="431"/>
      <c r="AE45" s="431"/>
    </row>
    <row r="46" spans="1:31" s="67" customFormat="1" ht="20.100000000000001" customHeight="1">
      <c r="A46" s="266"/>
      <c r="B46" s="82"/>
      <c r="C46" s="435"/>
      <c r="D46" s="435"/>
      <c r="E46" s="413"/>
      <c r="F46" s="413"/>
      <c r="G46" s="413"/>
      <c r="H46" s="413"/>
      <c r="I46" s="413"/>
      <c r="J46" s="413"/>
      <c r="K46" s="420"/>
      <c r="L46" s="421"/>
      <c r="M46" s="420"/>
      <c r="N46" s="421"/>
      <c r="O46" s="413"/>
      <c r="P46" s="413"/>
      <c r="Q46" s="413"/>
      <c r="R46" s="413"/>
      <c r="S46" s="413"/>
      <c r="T46" s="413"/>
      <c r="U46" s="436"/>
      <c r="V46" s="436"/>
      <c r="W46" s="436"/>
      <c r="X46" s="436"/>
      <c r="Y46" s="436"/>
      <c r="Z46" s="431"/>
      <c r="AA46" s="431"/>
      <c r="AB46" s="431"/>
      <c r="AC46" s="431"/>
      <c r="AD46" s="431"/>
      <c r="AE46" s="431"/>
    </row>
    <row r="47" spans="1:31" s="67" customFormat="1" ht="20.100000000000001" customHeight="1">
      <c r="A47" s="266"/>
      <c r="B47" s="82"/>
      <c r="C47" s="435"/>
      <c r="D47" s="435"/>
      <c r="E47" s="413"/>
      <c r="F47" s="413"/>
      <c r="G47" s="413"/>
      <c r="H47" s="413"/>
      <c r="I47" s="413"/>
      <c r="J47" s="413"/>
      <c r="K47" s="420"/>
      <c r="L47" s="421"/>
      <c r="M47" s="420"/>
      <c r="N47" s="421"/>
      <c r="O47" s="413"/>
      <c r="P47" s="413"/>
      <c r="Q47" s="413"/>
      <c r="R47" s="413"/>
      <c r="S47" s="413"/>
      <c r="T47" s="413"/>
      <c r="U47" s="436"/>
      <c r="V47" s="436"/>
      <c r="W47" s="436"/>
      <c r="X47" s="436"/>
      <c r="Y47" s="436"/>
      <c r="Z47" s="431"/>
      <c r="AA47" s="431"/>
      <c r="AB47" s="431"/>
      <c r="AC47" s="431"/>
      <c r="AD47" s="431"/>
      <c r="AE47" s="431"/>
    </row>
    <row r="48" spans="1:31" s="67" customFormat="1" ht="20.100000000000001" customHeight="1">
      <c r="A48" s="266"/>
      <c r="B48" s="82"/>
      <c r="C48" s="435"/>
      <c r="D48" s="435"/>
      <c r="E48" s="413"/>
      <c r="F48" s="413"/>
      <c r="G48" s="413"/>
      <c r="H48" s="413"/>
      <c r="I48" s="413"/>
      <c r="J48" s="413"/>
      <c r="K48" s="420"/>
      <c r="L48" s="421"/>
      <c r="M48" s="420"/>
      <c r="N48" s="421"/>
      <c r="O48" s="413"/>
      <c r="P48" s="413"/>
      <c r="Q48" s="413"/>
      <c r="R48" s="413"/>
      <c r="S48" s="413"/>
      <c r="T48" s="413"/>
      <c r="U48" s="436"/>
      <c r="V48" s="436"/>
      <c r="W48" s="436"/>
      <c r="X48" s="436"/>
      <c r="Y48" s="436"/>
      <c r="Z48" s="431"/>
      <c r="AA48" s="431"/>
      <c r="AB48" s="431"/>
      <c r="AC48" s="431"/>
      <c r="AD48" s="431"/>
      <c r="AE48" s="431"/>
    </row>
    <row r="49" spans="1:31" s="67" customFormat="1" ht="20.100000000000001" customHeight="1">
      <c r="A49" s="432" t="s">
        <v>59</v>
      </c>
      <c r="B49" s="433"/>
      <c r="C49" s="433"/>
      <c r="D49" s="434"/>
      <c r="E49" s="413">
        <f>SUM(E42:F48)</f>
        <v>0</v>
      </c>
      <c r="F49" s="413"/>
      <c r="G49" s="413">
        <f>SUM(G42:H48)</f>
        <v>0</v>
      </c>
      <c r="H49" s="413"/>
      <c r="I49" s="413">
        <f>SUM(I42:J48)</f>
        <v>0</v>
      </c>
      <c r="J49" s="413"/>
      <c r="K49" s="413">
        <f>SUM(K42:L48)</f>
        <v>0</v>
      </c>
      <c r="L49" s="413"/>
      <c r="M49" s="413">
        <f>SUM(M42:N48)</f>
        <v>0</v>
      </c>
      <c r="N49" s="413"/>
      <c r="O49" s="413">
        <f>SUM(O42:P48)</f>
        <v>0</v>
      </c>
      <c r="P49" s="413"/>
      <c r="Q49" s="413">
        <f>SUM(Q42:R48)</f>
        <v>0</v>
      </c>
      <c r="R49" s="413"/>
      <c r="S49" s="413">
        <f>SUM(S42:T48)</f>
        <v>0</v>
      </c>
      <c r="T49" s="413"/>
      <c r="U49" s="436"/>
      <c r="V49" s="436"/>
      <c r="W49" s="436"/>
      <c r="X49" s="436"/>
      <c r="Y49" s="436"/>
      <c r="Z49" s="431"/>
      <c r="AA49" s="431"/>
      <c r="AB49" s="431"/>
      <c r="AC49" s="431"/>
      <c r="AD49" s="431"/>
      <c r="AE49" s="431"/>
    </row>
    <row r="50" spans="1:31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31" ht="20.100000000000001" customHeight="1">
      <c r="A51" s="16"/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31" s="4" customFormat="1" ht="20.100000000000001" customHeight="1">
      <c r="C52" s="38"/>
      <c r="D52" s="38"/>
      <c r="E52" s="38"/>
      <c r="F52" s="38"/>
      <c r="G52" s="38"/>
      <c r="H52" s="38"/>
      <c r="I52" s="38"/>
      <c r="J52" s="38"/>
      <c r="K52" s="38"/>
    </row>
    <row r="53" spans="1:31" s="156" customFormat="1" ht="36" customHeight="1">
      <c r="B53" s="426" t="s">
        <v>377</v>
      </c>
      <c r="C53" s="427"/>
      <c r="D53" s="427"/>
      <c r="E53" s="427"/>
      <c r="F53" s="427"/>
      <c r="G53" s="157"/>
      <c r="H53" s="157"/>
      <c r="I53" s="157"/>
      <c r="J53" s="157"/>
      <c r="K53" s="157"/>
      <c r="L53" s="428" t="s">
        <v>250</v>
      </c>
      <c r="M53" s="428"/>
      <c r="N53" s="428"/>
      <c r="O53" s="428"/>
      <c r="P53" s="428"/>
      <c r="Q53" s="158"/>
      <c r="R53" s="158"/>
      <c r="S53" s="158"/>
      <c r="T53" s="158"/>
      <c r="U53" s="158"/>
      <c r="V53" s="429" t="s">
        <v>374</v>
      </c>
      <c r="W53" s="430"/>
      <c r="X53" s="430"/>
      <c r="Y53" s="430"/>
      <c r="Z53" s="430"/>
    </row>
    <row r="54" spans="1:31" s="4" customFormat="1" ht="19.5" customHeight="1">
      <c r="B54" s="3"/>
      <c r="C54" s="4" t="s">
        <v>79</v>
      </c>
      <c r="E54" s="42"/>
      <c r="F54" s="42"/>
      <c r="G54" s="42"/>
      <c r="H54" s="42"/>
      <c r="I54" s="42"/>
      <c r="J54" s="42"/>
      <c r="K54" s="42"/>
      <c r="M54" s="3"/>
      <c r="N54" s="25" t="s">
        <v>80</v>
      </c>
      <c r="O54" s="3"/>
      <c r="Q54" s="42"/>
      <c r="R54" s="42"/>
      <c r="S54" s="42"/>
      <c r="V54" s="425" t="s">
        <v>134</v>
      </c>
      <c r="W54" s="425"/>
      <c r="X54" s="425"/>
      <c r="Y54" s="425"/>
      <c r="Z54" s="425"/>
    </row>
    <row r="55" spans="1:31" ht="20.100000000000001" customHeight="1">
      <c r="B55" s="34"/>
      <c r="C55" s="34"/>
      <c r="D55" s="34"/>
      <c r="E55" s="34"/>
      <c r="F55" s="34"/>
      <c r="G55" s="34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34"/>
      <c r="U55" s="34"/>
      <c r="AB55" s="1">
        <v>1</v>
      </c>
    </row>
    <row r="56" spans="1:31" ht="20.10000000000000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3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31">
      <c r="B58" s="35"/>
    </row>
    <row r="61" spans="1:31" ht="19.5">
      <c r="B61" s="36"/>
    </row>
    <row r="62" spans="1:31" ht="19.5">
      <c r="B62" s="36"/>
    </row>
    <row r="63" spans="1:31" ht="19.5">
      <c r="B63" s="36"/>
    </row>
    <row r="64" spans="1:31" ht="19.5">
      <c r="B64" s="36"/>
    </row>
    <row r="65" spans="2:2" ht="19.5">
      <c r="B65" s="36"/>
    </row>
    <row r="66" spans="2:2" ht="19.5">
      <c r="B66" s="36"/>
    </row>
    <row r="67" spans="2:2" ht="19.5">
      <c r="B67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4">
    <mergeCell ref="Q41:R41"/>
    <mergeCell ref="S43:T43"/>
    <mergeCell ref="M45:N45"/>
    <mergeCell ref="O45:P45"/>
    <mergeCell ref="M44:N44"/>
    <mergeCell ref="C45:D45"/>
    <mergeCell ref="E45:F45"/>
    <mergeCell ref="E43:F43"/>
    <mergeCell ref="C41:D41"/>
    <mergeCell ref="E41:F41"/>
    <mergeCell ref="C43:D43"/>
    <mergeCell ref="C42:D42"/>
    <mergeCell ref="E42:F42"/>
    <mergeCell ref="C44:D44"/>
    <mergeCell ref="E44:F44"/>
    <mergeCell ref="O41:P41"/>
    <mergeCell ref="G42:H42"/>
    <mergeCell ref="I41:J41"/>
    <mergeCell ref="K41:L41"/>
    <mergeCell ref="K42:L42"/>
    <mergeCell ref="G43:H43"/>
    <mergeCell ref="O44:P44"/>
    <mergeCell ref="G41:H41"/>
    <mergeCell ref="I43:J43"/>
    <mergeCell ref="E49:F49"/>
    <mergeCell ref="G49:H49"/>
    <mergeCell ref="I48:J48"/>
    <mergeCell ref="E47:F47"/>
    <mergeCell ref="Z43:AE43"/>
    <mergeCell ref="U41:Y41"/>
    <mergeCell ref="U42:Y42"/>
    <mergeCell ref="U43:Y43"/>
    <mergeCell ref="M49:N49"/>
    <mergeCell ref="G48:H48"/>
    <mergeCell ref="K48:L48"/>
    <mergeCell ref="O49:P49"/>
    <mergeCell ref="I49:J49"/>
    <mergeCell ref="S41:T41"/>
    <mergeCell ref="Q45:R45"/>
    <mergeCell ref="Z44:AE44"/>
    <mergeCell ref="I47:J47"/>
    <mergeCell ref="K45:L45"/>
    <mergeCell ref="K44:L44"/>
    <mergeCell ref="O46:P46"/>
    <mergeCell ref="Q44:R44"/>
    <mergeCell ref="Z47:AE47"/>
    <mergeCell ref="Z41:AE41"/>
    <mergeCell ref="Z42:AE42"/>
    <mergeCell ref="Q46:R46"/>
    <mergeCell ref="K47:L47"/>
    <mergeCell ref="K46:L46"/>
    <mergeCell ref="M47:N47"/>
    <mergeCell ref="O47:P47"/>
    <mergeCell ref="Q47:R47"/>
    <mergeCell ref="C46:D46"/>
    <mergeCell ref="M46:N46"/>
    <mergeCell ref="E46:F46"/>
    <mergeCell ref="G46:H46"/>
    <mergeCell ref="I46:J46"/>
    <mergeCell ref="I42:J42"/>
    <mergeCell ref="O40:P40"/>
    <mergeCell ref="I38:J40"/>
    <mergeCell ref="K39:L40"/>
    <mergeCell ref="G19:P19"/>
    <mergeCell ref="G38:H40"/>
    <mergeCell ref="C47:D47"/>
    <mergeCell ref="G47:H47"/>
    <mergeCell ref="G45:H45"/>
    <mergeCell ref="I45:J45"/>
    <mergeCell ref="B32:F32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X23:Y23"/>
    <mergeCell ref="U38:Y40"/>
    <mergeCell ref="K38:T38"/>
    <mergeCell ref="S28:V28"/>
    <mergeCell ref="B28:F29"/>
    <mergeCell ref="A33:F33"/>
    <mergeCell ref="A28:A29"/>
    <mergeCell ref="B30:F30"/>
    <mergeCell ref="B38:B40"/>
    <mergeCell ref="C38:D40"/>
    <mergeCell ref="E38:F40"/>
    <mergeCell ref="B31:F31"/>
    <mergeCell ref="A34:F34"/>
    <mergeCell ref="A38:A40"/>
    <mergeCell ref="O39:T39"/>
    <mergeCell ref="Q40:R40"/>
    <mergeCell ref="G28:J28"/>
    <mergeCell ref="AB1:AE1"/>
    <mergeCell ref="Q48:R48"/>
    <mergeCell ref="S44:T44"/>
    <mergeCell ref="U44:Y44"/>
    <mergeCell ref="S46:T46"/>
    <mergeCell ref="U46:Y46"/>
    <mergeCell ref="S42:T42"/>
    <mergeCell ref="A24:U24"/>
    <mergeCell ref="O48:P48"/>
    <mergeCell ref="S48:T48"/>
    <mergeCell ref="U48:Y48"/>
    <mergeCell ref="Z45:AE45"/>
    <mergeCell ref="S45:T45"/>
    <mergeCell ref="U45:Y45"/>
    <mergeCell ref="S47:T47"/>
    <mergeCell ref="U47:Y47"/>
    <mergeCell ref="Z46:AE46"/>
    <mergeCell ref="M43:N43"/>
    <mergeCell ref="M42:N42"/>
    <mergeCell ref="M39:N40"/>
    <mergeCell ref="S40:T40"/>
    <mergeCell ref="M41:N41"/>
    <mergeCell ref="Q43:R43"/>
    <mergeCell ref="Q23:U23"/>
    <mergeCell ref="Q42:R42"/>
    <mergeCell ref="V54:Z54"/>
    <mergeCell ref="B53:F53"/>
    <mergeCell ref="L53:P53"/>
    <mergeCell ref="V53:Z53"/>
    <mergeCell ref="W28:Z28"/>
    <mergeCell ref="K28:N28"/>
    <mergeCell ref="O28:R28"/>
    <mergeCell ref="Z49:AE49"/>
    <mergeCell ref="A49:D49"/>
    <mergeCell ref="C48:D48"/>
    <mergeCell ref="E48:F48"/>
    <mergeCell ref="M48:N48"/>
    <mergeCell ref="Z48:AE48"/>
    <mergeCell ref="Q49:R49"/>
    <mergeCell ref="K49:L49"/>
    <mergeCell ref="S49:T49"/>
    <mergeCell ref="U49:Y49"/>
    <mergeCell ref="O42:P42"/>
    <mergeCell ref="O43:P43"/>
    <mergeCell ref="G44:H44"/>
    <mergeCell ref="I44:J44"/>
    <mergeCell ref="Z38:AE40"/>
    <mergeCell ref="K43:L43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2020-07-24T12:31:46Z</cp:lastPrinted>
  <dcterms:created xsi:type="dcterms:W3CDTF">2003-03-13T16:00:22Z</dcterms:created>
  <dcterms:modified xsi:type="dcterms:W3CDTF">2021-10-26T07:40:28Z</dcterms:modified>
</cp:coreProperties>
</file>