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<sst xmlns="http://schemas.openxmlformats.org/spreadsheetml/2006/main" count="746" uniqueCount="337">
  <si>
    <t>Звіт про проведені закупівлі за 2021 рік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</si>
  <si>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</si>
  <si>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</si>
  <si>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</si>
  <si>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</si>
  <si>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</si>
  <si>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</si>
  <si>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</si>
  <si>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</si>
  <si>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</si>
  <si>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</si>
  <si>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</si>
  <si>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</si>
  <si>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</si>
  <si>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</si>
  <si>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</si>
  <si>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</si>
  <si>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</si>
  <si>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</si>
  <si>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</si>
  <si>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</si>
  <si>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</si>
  <si>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</si>
  <si>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</si>
  <si>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</si>
  <si>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</si>
  <si>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</si>
  <si>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</si>
  <si>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</si>
  <si>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</si>
  <si>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</si>
  <si>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UA-2021-01-21-010815-b</t>
  </si>
  <si>
    <t>ВІдшкодування комунальних послуг</t>
  </si>
  <si>
    <t>65000000-3 - Комунальні послуги</t>
  </si>
  <si>
    <t>Закупівля без використання електронної системи</t>
  </si>
  <si>
    <t>КОМУНАЛЬНИЙ ПОЗАШКІЛЬНИЙ НАВЧАЛЬНИЙ ЗАКЛАД "МІСЬКИЙ ПАЛАЦ ДІТЕЙ ТА ЮНАЦТВА" ДНІПРОВСЬКОЇ МІСЬКОЇ РАДИ</t>
  </si>
  <si>
    <t>02139920</t>
  </si>
  <si>
    <t>завершено</t>
  </si>
  <si>
    <t>21/1</t>
  </si>
  <si>
    <t>UAH</t>
  </si>
  <si>
    <t>активний</t>
  </si>
  <si>
    <t>UA-2021-01-29-001705-b</t>
  </si>
  <si>
    <t>Лампи галогені студійні для прожекторів</t>
  </si>
  <si>
    <t>31512000-8 - Галогенні лампи розжарення</t>
  </si>
  <si>
    <t>ПАТРАЖАЛІК ДМИТРО</t>
  </si>
  <si>
    <t>3390916814</t>
  </si>
  <si>
    <t>28.01/21</t>
  </si>
  <si>
    <t>закритий</t>
  </si>
  <si>
    <t>UA-2021-02-03-006169-a</t>
  </si>
  <si>
    <t>Засоби для миття та прибирання</t>
  </si>
  <si>
    <t>39831000-6 - Засоби для прання і миття</t>
  </si>
  <si>
    <t>ТОВАРИСТВО З ОБМЕЖЕНОЮ ВІДПОВІДАЛЬНІСТЮ "ЕПІЦЕНТР К"</t>
  </si>
  <si>
    <t>32490244</t>
  </si>
  <si>
    <t>103-ДП2/21</t>
  </si>
  <si>
    <t>UA-2021-02-03-006481-a</t>
  </si>
  <si>
    <t>Роздатчик паперових рушників</t>
  </si>
  <si>
    <t>39330000-4 - Дезінфекційне обладнання</t>
  </si>
  <si>
    <t>102-ДП2/21</t>
  </si>
  <si>
    <t>UA-2021-02-03-006721-a</t>
  </si>
  <si>
    <t>Канцелярські товари</t>
  </si>
  <si>
    <t>30192700-8 - Канцелярські товари</t>
  </si>
  <si>
    <t>101-ДП2/21</t>
  </si>
  <si>
    <t>UA-2021-02-03-007324-a</t>
  </si>
  <si>
    <t>Туалетний папір та серветки</t>
  </si>
  <si>
    <t>33760000-5 - Туалетний папір, носові хустинки, рушники для рук і серветки</t>
  </si>
  <si>
    <t>100-ДП2/21</t>
  </si>
  <si>
    <t>UA-2021-02-03-007990-a</t>
  </si>
  <si>
    <t>Тканини для пошиву костюмів на виставу</t>
  </si>
  <si>
    <t>19211000-8 - Синтетичні тканини</t>
  </si>
  <si>
    <t>ХИЖНЯК АНАСТАСІЯ ЮРІЇВНА</t>
  </si>
  <si>
    <t>3369211543</t>
  </si>
  <si>
    <t>1-2021</t>
  </si>
  <si>
    <t>UA-2021-02-04-002881-a</t>
  </si>
  <si>
    <t>Тканина креп для костюмів</t>
  </si>
  <si>
    <t>МОЛЧАНОВ ІГОР АЛЕКАНОВИЧ</t>
  </si>
  <si>
    <t>2312707196</t>
  </si>
  <si>
    <t>2-2021</t>
  </si>
  <si>
    <t>UA-2021-02-05-003978-a</t>
  </si>
  <si>
    <t>Вішалки пластикові</t>
  </si>
  <si>
    <t>39136000-4 - Вішалки-плічки</t>
  </si>
  <si>
    <t>106-ДП2/21</t>
  </si>
  <si>
    <t>UA-2021-02-05-004337-a</t>
  </si>
  <si>
    <t>Електроводонагрівач</t>
  </si>
  <si>
    <t>42161000-5 - Водонагрівальні бойлери</t>
  </si>
  <si>
    <t>107-ДП2/21</t>
  </si>
  <si>
    <t>UA-2021-02-05-004535-a</t>
  </si>
  <si>
    <t>Відерко з педаллю</t>
  </si>
  <si>
    <t>39224340-3 - Відра для сміття</t>
  </si>
  <si>
    <t>104-ДП2/21</t>
  </si>
  <si>
    <t>UA-2021-02-05-004852-a</t>
  </si>
  <si>
    <t>Чохли для одягу</t>
  </si>
  <si>
    <t>44619100-3 - Чохли</t>
  </si>
  <si>
    <t>105-ДП2/21</t>
  </si>
  <si>
    <t>UA-2021-02-05-006059-a</t>
  </si>
  <si>
    <t>Футболки</t>
  </si>
  <si>
    <t>18331000-8 - Футболки</t>
  </si>
  <si>
    <t>КРЕМЛЬОВСЬКА ВІКТОРІЯ ОЛЕКСАНДРІВНА</t>
  </si>
  <si>
    <t>3316000767</t>
  </si>
  <si>
    <t>0203</t>
  </si>
  <si>
    <t>UA-2021-02-05-006238-a</t>
  </si>
  <si>
    <t>Кросівки для вистави</t>
  </si>
  <si>
    <t>18822000-7 - Кросівки</t>
  </si>
  <si>
    <t>0202</t>
  </si>
  <si>
    <t>UA-2021-02-05-006411-a</t>
  </si>
  <si>
    <t>Взуття танцювальне для репетицій</t>
  </si>
  <si>
    <t>18810000-0 - Взуття різне, крім спортивного та захисного</t>
  </si>
  <si>
    <t>0201</t>
  </si>
  <si>
    <t>UA-2021-02-05-014032-a</t>
  </si>
  <si>
    <t>Технічний супровід ком'ютерної програми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</si>
  <si>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</si>
  <si>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</si>
  <si>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</si>
  <si>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</si>
  <si>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UA-2021-02-09-002499-a</t>
  </si>
  <si>
    <t>Косметичні товари для обличчя та волосся</t>
  </si>
  <si>
    <t>33711400-1 - Косметичні засоби</t>
  </si>
  <si>
    <t>ТОВАРИСТВО З ОБМЕЖЕНОЮ ВІДПОВІДАЛЬНІСТЮ "РУШ"</t>
  </si>
  <si>
    <t>32007740</t>
  </si>
  <si>
    <t>1</t>
  </si>
  <si>
    <t>UA-2021-02-26-001533-a</t>
  </si>
  <si>
    <t>Послуга з фотозйомки вистави</t>
  </si>
  <si>
    <t>79961000-8 - Послуги фотографів</t>
  </si>
  <si>
    <t>ЖИГАН РОМАН СЕРГІЙОВИЧ</t>
  </si>
  <si>
    <t>3101717771</t>
  </si>
  <si>
    <t>02</t>
  </si>
  <si>
    <t>UA-2021-02-26-002333-a</t>
  </si>
  <si>
    <t>Послуги з дизайну театральних афіш та банерів для сайту театру</t>
  </si>
  <si>
    <t>79822500-7 - Послуги графічних дизайнерів</t>
  </si>
  <si>
    <t>03</t>
  </si>
  <si>
    <t>UA-2021-03-04-013335-c</t>
  </si>
  <si>
    <t>Медичні халати для вистави</t>
  </si>
  <si>
    <t>18318200-3 - Халати</t>
  </si>
  <si>
    <t>ДЕРБЕНЬОВ РУСЛАН МИКОЛАЙОВИЧ</t>
  </si>
  <si>
    <t>2697905390</t>
  </si>
  <si>
    <t>02\3</t>
  </si>
  <si>
    <t>UA-2021-03-05-001115-c</t>
  </si>
  <si>
    <t>Перуки для вистави</t>
  </si>
  <si>
    <t>33711630-2 - Перуки</t>
  </si>
  <si>
    <t>ФЕДОРЕНКО СВІТЛАНА СЕМЕНІВНА</t>
  </si>
  <si>
    <t>2152414523</t>
  </si>
  <si>
    <t>0303/21</t>
  </si>
  <si>
    <t>UA-2021-03-19-003253-b</t>
  </si>
  <si>
    <t>Паперові рушники</t>
  </si>
  <si>
    <t>39514100-9 - Рушники</t>
  </si>
  <si>
    <t>1903-ДП2/21</t>
  </si>
  <si>
    <t>UA-2021-03-19-003597-b</t>
  </si>
  <si>
    <t>Клейка стрічка</t>
  </si>
  <si>
    <t>44424200-0 - Клейкі стрічки</t>
  </si>
  <si>
    <t>1803-ДП2/21</t>
  </si>
  <si>
    <t>UA-2021-03-31-002001-a</t>
  </si>
  <si>
    <t>Послуги з фотозйомки вистав</t>
  </si>
  <si>
    <t>79960000-1 - Послуги фотографів і супутні послуги</t>
  </si>
  <si>
    <t>04</t>
  </si>
  <si>
    <t>UA-2021-04-02-001125-c</t>
  </si>
  <si>
    <t>Послуга з пошиття театральних костюмів</t>
  </si>
  <si>
    <t>98390000-3 - Інші послуги</t>
  </si>
  <si>
    <t>БАРАХОВСЬКА АЛЛА МИКОЛАЇВНА</t>
  </si>
  <si>
    <t>2083503162</t>
  </si>
  <si>
    <t>30</t>
  </si>
  <si>
    <t>UA-2021-04-15-006914-b</t>
  </si>
  <si>
    <t xml:space="preserve">Тепловентилятор </t>
  </si>
  <si>
    <t>39715240-1 - Електроприлади для обігріву приміщень</t>
  </si>
  <si>
    <t>14/04-ДП2/21</t>
  </si>
  <si>
    <t>UA-2021-04-28-002546-a</t>
  </si>
  <si>
    <t>Косметичні товари для волосся та обличчя</t>
  </si>
  <si>
    <t>27/04-ДП2/21</t>
  </si>
  <si>
    <t>UA-2021-04-28-002802-a</t>
  </si>
  <si>
    <t>Паперові рушники та туалетна бумага</t>
  </si>
  <si>
    <t>28/04-ДП2/21</t>
  </si>
  <si>
    <t>UA-2021-05-11-004042-a</t>
  </si>
  <si>
    <t>Послуги з проведення оцінювання орендованих приміщень</t>
  </si>
  <si>
    <t>79410000-1 - Консультаційні послуги з питань підприємницької діяльності та управління</t>
  </si>
  <si>
    <t>ТОВАРИСТВО З ОБМЕЖЕНОЮ ВІДПОВІДАЛЬНІСТЮ "ЕКСПЕРТ-ГРУП"</t>
  </si>
  <si>
    <t>34513074</t>
  </si>
  <si>
    <t>45</t>
  </si>
  <si>
    <t>UA-2021-05-12-002358-a</t>
  </si>
  <si>
    <t>Хімічна чистка театральних костюмів</t>
  </si>
  <si>
    <t>50830000-2 - Послуги з ремонту одягу та текстильних виробів</t>
  </si>
  <si>
    <t>ЯКОВЛЄВА АНАСТАСІЯ ВІКТОРІВНА</t>
  </si>
  <si>
    <t>2916402406</t>
  </si>
  <si>
    <t>12/05</t>
  </si>
  <si>
    <t>UA-2021-05-21-004682-b</t>
  </si>
  <si>
    <t>Лампи для театральних прожекторів</t>
  </si>
  <si>
    <t>19.05/21</t>
  </si>
  <si>
    <t>UA-2021-06-15-007863-b</t>
  </si>
  <si>
    <t>Інформаційно - консультативні послуги з супроводження ПЗ "M.E.Doc"</t>
  </si>
  <si>
    <t>72260000-5 - Послуги, пов’язані з програмним забезпеченням</t>
  </si>
  <si>
    <t>ВДОВІЧЕНКО ДАР'Я ОЛЕКСІЇВНА</t>
  </si>
  <si>
    <t>3206414961</t>
  </si>
  <si>
    <t>MEIS-2731</t>
  </si>
  <si>
    <t>UA-2021-06-15-008286-b</t>
  </si>
  <si>
    <t>Інформаційно - консультативні послуги  з налаштування поштового з`єднання</t>
  </si>
  <si>
    <t>MEIS-2730</t>
  </si>
  <si>
    <t>UA-2021-06-18-006370-c</t>
  </si>
  <si>
    <t>Театральний грим</t>
  </si>
  <si>
    <t>33711200-9 - Засоби декоративної косметики</t>
  </si>
  <si>
    <t>18/06</t>
  </si>
  <si>
    <t>UA-2021-06-18-006861-c</t>
  </si>
  <si>
    <t>Кросівки для  вистави</t>
  </si>
  <si>
    <t>18800000-7 - Взуття</t>
  </si>
  <si>
    <t>18/06-2021</t>
  </si>
  <si>
    <t>UA-2021-06-25-007054-c</t>
  </si>
  <si>
    <t>Матеріали для ремонту даху</t>
  </si>
  <si>
    <t>44111000-1 - Будівельні матеріали</t>
  </si>
  <si>
    <t>25/06-ДП2/21</t>
  </si>
  <si>
    <t>UA-2021-07-02-006397-c</t>
  </si>
  <si>
    <t>Засоби для волосся та шкіри</t>
  </si>
  <si>
    <t>0107-ДП2/21</t>
  </si>
  <si>
    <t>UA-2021-07-02-006955-c</t>
  </si>
  <si>
    <t>Губна гармошка</t>
  </si>
  <si>
    <t>37314600-8 - Губні гармоніки</t>
  </si>
  <si>
    <t>ГАПИЧ ДМИТРО АНАТОЛІЙОВИЧ</t>
  </si>
  <si>
    <t>3107520319</t>
  </si>
  <si>
    <t>01/07</t>
  </si>
  <si>
    <t>UA-2021-07-02-007570-c</t>
  </si>
  <si>
    <t>Перевезення декорацій на фестиваль у м. Одеса</t>
  </si>
  <si>
    <t>60130000-8 - Послуги спеціалізованих автомобільних перевезень пасажирів</t>
  </si>
  <si>
    <t>КУЗЬМІНОВ ВОЛОДИМИР ОЛЕКСАНДРОВИЧ</t>
  </si>
  <si>
    <t>3052805391</t>
  </si>
  <si>
    <t>0106</t>
  </si>
  <si>
    <t>UA-2021-08-04-005742-b</t>
  </si>
  <si>
    <t>Акрил прозорий та клей для виготовлення декорацій</t>
  </si>
  <si>
    <t>19520000-7 - Пластмасові вироби</t>
  </si>
  <si>
    <t>ТОВАРИСТВО З ОБМЕЖЕНОЮ ВІДПОВІДАЛЬНІСТЮ "МАС-КОМ"</t>
  </si>
  <si>
    <t>37728705</t>
  </si>
  <si>
    <t>2308/05</t>
  </si>
  <si>
    <t>UA-2021-08-09-004516-a</t>
  </si>
  <si>
    <t>Виготовлення декорацій для вистави</t>
  </si>
  <si>
    <t>71000000-8 - Архітектурні, будівельні, інженерні та інспекційні послуги</t>
  </si>
  <si>
    <t>ДОНЦОВ МАКСИМ СТАНІСЛАВОВИЧ</t>
  </si>
  <si>
    <t>3147501570</t>
  </si>
  <si>
    <t>06/08</t>
  </si>
  <si>
    <t>UA-2021-08-16-003782-a</t>
  </si>
  <si>
    <t>Емаль універсальна</t>
  </si>
  <si>
    <t>44812100-6 - Емалі та глазурі</t>
  </si>
  <si>
    <t>1608ДП2/21</t>
  </si>
  <si>
    <t>UA-2021-08-27-012811-a</t>
  </si>
  <si>
    <t>Комплект: клавіатура та миша</t>
  </si>
  <si>
    <t>30237460-1 - Комп’ютерні клавіатури</t>
  </si>
  <si>
    <t>ТОВАРИСТВО З ОБМЕЖЕНОЮ ВІДПОВІДАЛЬНІСТЮ "КОМФІ ТРЕЙД"</t>
  </si>
  <si>
    <t>36962487</t>
  </si>
  <si>
    <t>СФМSB-0001291968</t>
  </si>
  <si>
    <t>UA-2021-09-01-001833-a</t>
  </si>
  <si>
    <t xml:space="preserve">Полотно ППЕ </t>
  </si>
  <si>
    <t>19732000-6 - Поліпропілен</t>
  </si>
  <si>
    <t>30/08-01ДП2/21</t>
  </si>
  <si>
    <t>UA-2021-09-01-003270-a</t>
  </si>
  <si>
    <t xml:space="preserve">Фарби </t>
  </si>
  <si>
    <t>44810000-1 - Фарби</t>
  </si>
  <si>
    <t>30/08ДП2/21</t>
  </si>
  <si>
    <t>UA-2021-09-01-003576-a</t>
  </si>
  <si>
    <t>Труба ПХВ</t>
  </si>
  <si>
    <t>39350000-0 - Каналізаційне обладнання</t>
  </si>
  <si>
    <t>30/08-3ДП2/21</t>
  </si>
  <si>
    <t>UA-2021-09-01-003848-a</t>
  </si>
  <si>
    <t>Клей</t>
  </si>
  <si>
    <t>24910000-6 - Клеї</t>
  </si>
  <si>
    <t>30/08-2ДП2/21</t>
  </si>
  <si>
    <t>UA-2021-09-06-004242-c</t>
  </si>
  <si>
    <t xml:space="preserve">Програмна продукція  Avast Premium Security </t>
  </si>
  <si>
    <t>48761000-0 - Пакети антивірусного програмного забезпечення</t>
  </si>
  <si>
    <t>ТОВАРИСТВО З ОБМЕЖЕНОЮ ВІДПОВІДАЛЬНІСТЮ "МАЯК ПРОТЕКШН"</t>
  </si>
  <si>
    <t>41590629</t>
  </si>
  <si>
    <t>26369197</t>
  </si>
  <si>
    <t>UA-2021-09-24-004057-b</t>
  </si>
  <si>
    <t>Послуги з фотозйомки</t>
  </si>
  <si>
    <t>05</t>
  </si>
  <si>
    <t>UA-2021-10-01-002369-b</t>
  </si>
  <si>
    <t>Послуги з добровільного страхування відповідальності перед третіми особами</t>
  </si>
  <si>
    <t>66516000-0 - Послуги зі страхування цивільної відповідальності</t>
  </si>
  <si>
    <t>ПРИВАТНЕ АКЦІОНЕРНЕ ТОВАРИСТВО "СТРАХОВА КОМПАНІЯ "ІНТЕР-ПЛЮС"</t>
  </si>
  <si>
    <t>32586973</t>
  </si>
  <si>
    <t>2777.15.29-21</t>
  </si>
  <si>
    <t>UA-2021-10-01-003236-b</t>
  </si>
  <si>
    <t>Послуги обов`язкового особистого страхування добровільної пожежної дружини у театрі</t>
  </si>
  <si>
    <t>66511000-5 - Послуги зі страхування життя</t>
  </si>
  <si>
    <t>2780.103.29-21</t>
  </si>
  <si>
    <t>UA-2021-10-06-006035-b</t>
  </si>
  <si>
    <t>Вологі косметичні серветки</t>
  </si>
  <si>
    <t>33770000-8 - Папір санітарно-гігієнічного призначення</t>
  </si>
  <si>
    <t>03-ДП2/21</t>
  </si>
  <si>
    <t>UA-2021-10-06-006164-b</t>
  </si>
  <si>
    <t>Лак для волося</t>
  </si>
  <si>
    <t>05-ДП2/21</t>
  </si>
  <si>
    <t>UA-2021-10-06-006334-b</t>
  </si>
  <si>
    <t>Дрібне канцелярське приладдя</t>
  </si>
  <si>
    <t>30197000-6 - Дрібне канцелярське приладдя</t>
  </si>
  <si>
    <t>04-ДП2/21</t>
  </si>
  <si>
    <t>UA-2021-10-06-006563-b</t>
  </si>
  <si>
    <t>Папір для друку</t>
  </si>
  <si>
    <t>30197630-1 - Папір для друку</t>
  </si>
  <si>
    <t>02-ДП2/21</t>
  </si>
  <si>
    <t>UA-2021-11-08-005279-b</t>
  </si>
  <si>
    <t>Кабелі та роз`єми до них</t>
  </si>
  <si>
    <t>44320000-9 - Кабелі та супутня продукція</t>
  </si>
  <si>
    <t>ГЕРАСИМЕНКО ДМИТРО ВІКТОРОВИЧ</t>
  </si>
  <si>
    <t>2955900958</t>
  </si>
  <si>
    <t>04/11</t>
  </si>
  <si>
    <t>UA-2021-11-10-007203-a</t>
  </si>
  <si>
    <t>Декоративна косметика для обличчя та волосся</t>
  </si>
  <si>
    <t>UA-2021-11-23-004774-a</t>
  </si>
  <si>
    <t>Послуги з друку театральних "Запрошень"</t>
  </si>
  <si>
    <t>79823000-9 - Послуги з друку та доставки надрукованої продукції</t>
  </si>
  <si>
    <t>МИРОНЕНКО АЛЬОНА МИКОЛАЇВНА</t>
  </si>
  <si>
    <t>2636500469</t>
  </si>
  <si>
    <t>22/11</t>
  </si>
  <si>
    <t>UA-2021-11-24-008554-a</t>
  </si>
  <si>
    <t>Послуги з поселення акторів у Чернівцях на час гастролей</t>
  </si>
  <si>
    <t>55110000-4 - Послуги з розміщення у готелях</t>
  </si>
  <si>
    <t>УНІТАРНЕ ПРИВАТНЕ ПІДПРИЄМСТВО ВИРОБНИЧО-КОМЕРЦІЙНА ФІРМА "ЄВРОТУР-ЕКСПРЕС"</t>
  </si>
  <si>
    <t>33090206</t>
  </si>
  <si>
    <t>23/11-2021</t>
  </si>
  <si>
    <t>UA-2021-12-06-007315-c</t>
  </si>
  <si>
    <t>Навчання персоналу з пожежного мінімуму та електробезпеки</t>
  </si>
  <si>
    <t>80511000-9 - Послуги з навчання персоналу</t>
  </si>
  <si>
    <t>ТОВАРИСТВО З ОБМЕЖЕНОЮ ВІДПОВІДАЛЬНІСТЮ "УЧБОВИЙ КОМБІНАТ "ДНІПРОБУД"</t>
  </si>
  <si>
    <t>33717569</t>
  </si>
  <si>
    <t>11</t>
  </si>
  <si>
    <t>UA-2021-12-21-008629-c</t>
  </si>
  <si>
    <t xml:space="preserve">Пилосос </t>
  </si>
  <si>
    <t>39713430-6 - Пилососи</t>
  </si>
  <si>
    <t>СФМSB-0001687023</t>
  </si>
  <si>
    <t>UA-2021-12-24-009297-c</t>
  </si>
  <si>
    <t>Вологі серветки для обличчя</t>
  </si>
  <si>
    <t>23/12-ДП2/21</t>
  </si>
  <si>
    <t>UA-2021-12-24-009697-c</t>
  </si>
  <si>
    <t xml:space="preserve">Засоби для миття </t>
  </si>
  <si>
    <t>39831200-8 - Мийні засоби</t>
  </si>
  <si>
    <t>23-ДП2/21</t>
  </si>
  <si>
    <t>UA-2021-12-24-010105-c</t>
  </si>
  <si>
    <t>23/12-1-ДП2/21</t>
  </si>
  <si>
    <t>UA-2021-12-29-010037-c</t>
  </si>
  <si>
    <t>Підписка на електронне періодичне видання ДЕБЕТ-КРЕДІТ</t>
  </si>
  <si>
    <t>22212000-9 - Періодичні видання</t>
  </si>
  <si>
    <t>ТОВАРИСТВО З ОБМЕЖЕНОЮ ВІДПОВІДАЛЬНІСТЮ "ПЕРЕДПЛАТНА АГЕНЦІЯ "МЕРКУРІЙ"</t>
  </si>
  <si>
    <t>37313225</t>
  </si>
  <si>
    <t>ДК2-0242/155293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</si>
</sst>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.00"/>
    <numFmt numFmtId="168" formatCode="General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workbookViewId="0" topLeftCell="B1">
      <pane ySplit="4" topLeftCell="A11" activePane="bottomLeft" state="frozen"/>
      <selection pane="topLeft" activeCell="B1" sqref="B1"/>
      <selection pane="bottomLeft" activeCell="A69" sqref="A69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  <col min="31" max="16384" width="11.57421875" style="0" customWidth="1"/>
  </cols>
  <sheetData>
    <row r="1" ht="14.25">
      <c r="B1" t="s">
        <v>0</v>
      </c>
    </row>
    <row r="3" spans="1:30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</row>
    <row r="4" spans="1:30" ht="12.75">
      <c r="A4" s="2">
        <v>1</v>
      </c>
      <c r="B4" s="3" t="s">
        <v>31</v>
      </c>
      <c r="C4" s="4" t="s">
        <v>32</v>
      </c>
      <c r="D4" s="3" t="s">
        <v>33</v>
      </c>
      <c r="E4" s="3" t="s">
        <v>34</v>
      </c>
      <c r="F4" s="5">
        <v>44217</v>
      </c>
      <c r="G4" s="3"/>
      <c r="H4" s="5">
        <v>44217</v>
      </c>
      <c r="I4" s="2">
        <v>1</v>
      </c>
      <c r="J4" s="6">
        <v>2</v>
      </c>
      <c r="K4" s="6">
        <v>232097</v>
      </c>
      <c r="L4" s="6">
        <v>116048.5</v>
      </c>
      <c r="M4" s="6">
        <v>232097</v>
      </c>
      <c r="N4" s="6">
        <v>116048.5</v>
      </c>
      <c r="O4" s="4" t="s">
        <v>35</v>
      </c>
      <c r="P4" s="6">
        <v>0</v>
      </c>
      <c r="Q4" s="6">
        <v>0</v>
      </c>
      <c r="R4" s="3" t="s">
        <v>35</v>
      </c>
      <c r="S4" s="3" t="s">
        <v>36</v>
      </c>
      <c r="T4" s="7">
        <f>HYPERLINK("https://my.zakupki.prom.ua/cabinet/purchases/state_purchase/view/23144539")</f>
        <v>0</v>
      </c>
      <c r="U4" s="3" t="s">
        <v>37</v>
      </c>
      <c r="V4" s="2">
        <v>0</v>
      </c>
      <c r="W4" s="3"/>
      <c r="X4" s="3" t="s">
        <v>38</v>
      </c>
      <c r="Y4" s="6">
        <v>232097</v>
      </c>
      <c r="Z4" s="3" t="s">
        <v>39</v>
      </c>
      <c r="AA4" s="3" t="s">
        <v>40</v>
      </c>
      <c r="AB4" s="3"/>
      <c r="AC4" s="3"/>
      <c r="AD4" s="3"/>
    </row>
    <row r="5" spans="1:30" ht="12.75">
      <c r="A5" s="2">
        <v>2</v>
      </c>
      <c r="B5" s="3" t="s">
        <v>41</v>
      </c>
      <c r="C5" s="4" t="s">
        <v>42</v>
      </c>
      <c r="D5" s="3" t="s">
        <v>43</v>
      </c>
      <c r="E5" s="3" t="s">
        <v>34</v>
      </c>
      <c r="F5" s="5">
        <v>44225</v>
      </c>
      <c r="G5" s="3"/>
      <c r="H5" s="5">
        <v>44225</v>
      </c>
      <c r="I5" s="2">
        <v>1</v>
      </c>
      <c r="J5" s="6">
        <v>4</v>
      </c>
      <c r="K5" s="6">
        <v>1940</v>
      </c>
      <c r="L5" s="6">
        <v>485</v>
      </c>
      <c r="M5" s="6">
        <v>1940</v>
      </c>
      <c r="N5" s="6">
        <v>485</v>
      </c>
      <c r="O5" s="4" t="s">
        <v>44</v>
      </c>
      <c r="P5" s="6">
        <v>0</v>
      </c>
      <c r="Q5" s="6">
        <v>0</v>
      </c>
      <c r="R5" s="3" t="s">
        <v>44</v>
      </c>
      <c r="S5" s="3" t="s">
        <v>45</v>
      </c>
      <c r="T5" s="7">
        <f>HYPERLINK("https://my.zakupki.prom.ua/cabinet/purchases/state_purchase/view/23418451")</f>
        <v>0</v>
      </c>
      <c r="U5" s="3" t="s">
        <v>37</v>
      </c>
      <c r="V5" s="2">
        <v>0</v>
      </c>
      <c r="W5" s="3"/>
      <c r="X5" s="3" t="s">
        <v>46</v>
      </c>
      <c r="Y5" s="6">
        <v>1940</v>
      </c>
      <c r="Z5" s="3" t="s">
        <v>39</v>
      </c>
      <c r="AA5" s="3" t="s">
        <v>47</v>
      </c>
      <c r="AB5" s="3"/>
      <c r="AC5" s="3"/>
      <c r="AD5" s="3"/>
    </row>
    <row r="6" spans="1:30" ht="12.75">
      <c r="A6" s="2">
        <v>3</v>
      </c>
      <c r="B6" s="3" t="s">
        <v>48</v>
      </c>
      <c r="C6" s="4" t="s">
        <v>49</v>
      </c>
      <c r="D6" s="3" t="s">
        <v>50</v>
      </c>
      <c r="E6" s="3" t="s">
        <v>34</v>
      </c>
      <c r="F6" s="5">
        <v>44230</v>
      </c>
      <c r="G6" s="3"/>
      <c r="H6" s="5">
        <v>44230</v>
      </c>
      <c r="I6" s="2">
        <v>1</v>
      </c>
      <c r="J6" s="6">
        <v>10</v>
      </c>
      <c r="K6" s="6">
        <v>590.94</v>
      </c>
      <c r="L6" s="6">
        <v>59.094</v>
      </c>
      <c r="M6" s="6">
        <v>590.94</v>
      </c>
      <c r="N6" s="6">
        <v>59.094</v>
      </c>
      <c r="O6" s="4" t="s">
        <v>51</v>
      </c>
      <c r="P6" s="6">
        <v>0</v>
      </c>
      <c r="Q6" s="6">
        <v>0</v>
      </c>
      <c r="R6" s="3" t="s">
        <v>51</v>
      </c>
      <c r="S6" s="3" t="s">
        <v>52</v>
      </c>
      <c r="T6" s="7">
        <f>HYPERLINK("https://my.zakupki.prom.ua/cabinet/purchases/state_purchase/view/23593952")</f>
        <v>0</v>
      </c>
      <c r="U6" s="3" t="s">
        <v>37</v>
      </c>
      <c r="V6" s="2">
        <v>0</v>
      </c>
      <c r="W6" s="3"/>
      <c r="X6" s="3" t="s">
        <v>53</v>
      </c>
      <c r="Y6" s="6">
        <v>590.94</v>
      </c>
      <c r="Z6" s="3" t="s">
        <v>39</v>
      </c>
      <c r="AA6" s="3" t="s">
        <v>47</v>
      </c>
      <c r="AB6" s="3"/>
      <c r="AC6" s="3"/>
      <c r="AD6" s="3"/>
    </row>
    <row r="7" spans="1:30" ht="12.75">
      <c r="A7" s="2">
        <v>4</v>
      </c>
      <c r="B7" s="3" t="s">
        <v>54</v>
      </c>
      <c r="C7" s="4" t="s">
        <v>55</v>
      </c>
      <c r="D7" s="3" t="s">
        <v>56</v>
      </c>
      <c r="E7" s="3" t="s">
        <v>34</v>
      </c>
      <c r="F7" s="5">
        <v>44230</v>
      </c>
      <c r="G7" s="3"/>
      <c r="H7" s="5">
        <v>44230</v>
      </c>
      <c r="I7" s="2">
        <v>1</v>
      </c>
      <c r="J7" s="6">
        <v>1</v>
      </c>
      <c r="K7" s="6">
        <v>1068</v>
      </c>
      <c r="L7" s="6">
        <v>1068</v>
      </c>
      <c r="M7" s="6">
        <v>1068</v>
      </c>
      <c r="N7" s="6">
        <v>1068</v>
      </c>
      <c r="O7" s="4" t="s">
        <v>51</v>
      </c>
      <c r="P7" s="6">
        <v>0</v>
      </c>
      <c r="Q7" s="6">
        <v>0</v>
      </c>
      <c r="R7" s="3" t="s">
        <v>51</v>
      </c>
      <c r="S7" s="3" t="s">
        <v>52</v>
      </c>
      <c r="T7" s="7">
        <f>HYPERLINK("https://my.zakupki.prom.ua/cabinet/purchases/state_purchase/view/23594946")</f>
        <v>0</v>
      </c>
      <c r="U7" s="3" t="s">
        <v>37</v>
      </c>
      <c r="V7" s="2">
        <v>0</v>
      </c>
      <c r="W7" s="3"/>
      <c r="X7" s="3" t="s">
        <v>57</v>
      </c>
      <c r="Y7" s="6">
        <v>1068</v>
      </c>
      <c r="Z7" s="3" t="s">
        <v>39</v>
      </c>
      <c r="AA7" s="3" t="s">
        <v>47</v>
      </c>
      <c r="AB7" s="3"/>
      <c r="AC7" s="3"/>
      <c r="AD7" s="3"/>
    </row>
    <row r="8" spans="1:30" ht="12.75">
      <c r="A8" s="2">
        <v>5</v>
      </c>
      <c r="B8" s="3" t="s">
        <v>58</v>
      </c>
      <c r="C8" s="4" t="s">
        <v>59</v>
      </c>
      <c r="D8" s="3" t="s">
        <v>60</v>
      </c>
      <c r="E8" s="3" t="s">
        <v>34</v>
      </c>
      <c r="F8" s="5">
        <v>44230</v>
      </c>
      <c r="G8" s="3"/>
      <c r="H8" s="5">
        <v>44230</v>
      </c>
      <c r="I8" s="2">
        <v>1</v>
      </c>
      <c r="J8" s="6">
        <v>48</v>
      </c>
      <c r="K8" s="6">
        <v>812.76</v>
      </c>
      <c r="L8" s="6">
        <v>16.9325</v>
      </c>
      <c r="M8" s="6">
        <v>812.76</v>
      </c>
      <c r="N8" s="6">
        <v>16.9325</v>
      </c>
      <c r="O8" s="4" t="s">
        <v>51</v>
      </c>
      <c r="P8" s="6">
        <v>0</v>
      </c>
      <c r="Q8" s="6">
        <v>0</v>
      </c>
      <c r="R8" s="3" t="s">
        <v>51</v>
      </c>
      <c r="S8" s="3" t="s">
        <v>52</v>
      </c>
      <c r="T8" s="7">
        <f>HYPERLINK("https://my.zakupki.prom.ua/cabinet/purchases/state_purchase/view/23595769")</f>
        <v>0</v>
      </c>
      <c r="U8" s="3" t="s">
        <v>37</v>
      </c>
      <c r="V8" s="2">
        <v>0</v>
      </c>
      <c r="W8" s="3"/>
      <c r="X8" s="3" t="s">
        <v>61</v>
      </c>
      <c r="Y8" s="6">
        <v>812.76</v>
      </c>
      <c r="Z8" s="3" t="s">
        <v>39</v>
      </c>
      <c r="AA8" s="3" t="s">
        <v>47</v>
      </c>
      <c r="AB8" s="3"/>
      <c r="AC8" s="3"/>
      <c r="AD8" s="3"/>
    </row>
    <row r="9" spans="1:30" ht="12.75">
      <c r="A9" s="2">
        <v>6</v>
      </c>
      <c r="B9" s="3" t="s">
        <v>62</v>
      </c>
      <c r="C9" s="4" t="s">
        <v>63</v>
      </c>
      <c r="D9" s="3" t="s">
        <v>64</v>
      </c>
      <c r="E9" s="3" t="s">
        <v>34</v>
      </c>
      <c r="F9" s="5">
        <v>44230</v>
      </c>
      <c r="G9" s="3"/>
      <c r="H9" s="5">
        <v>44230</v>
      </c>
      <c r="I9" s="2">
        <v>1</v>
      </c>
      <c r="J9" s="6">
        <v>56</v>
      </c>
      <c r="K9" s="6">
        <v>2293.38</v>
      </c>
      <c r="L9" s="6">
        <v>40.95321428571429</v>
      </c>
      <c r="M9" s="6">
        <v>2293.38</v>
      </c>
      <c r="N9" s="6">
        <v>40.95321428571429</v>
      </c>
      <c r="O9" s="4" t="s">
        <v>51</v>
      </c>
      <c r="P9" s="6">
        <v>0</v>
      </c>
      <c r="Q9" s="6">
        <v>0</v>
      </c>
      <c r="R9" s="3" t="s">
        <v>51</v>
      </c>
      <c r="S9" s="3" t="s">
        <v>52</v>
      </c>
      <c r="T9" s="7">
        <f>HYPERLINK("https://my.zakupki.prom.ua/cabinet/purchases/state_purchase/view/23598067")</f>
        <v>0</v>
      </c>
      <c r="U9" s="3" t="s">
        <v>37</v>
      </c>
      <c r="V9" s="2">
        <v>0</v>
      </c>
      <c r="W9" s="3"/>
      <c r="X9" s="3" t="s">
        <v>65</v>
      </c>
      <c r="Y9" s="6">
        <v>2293.38</v>
      </c>
      <c r="Z9" s="3" t="s">
        <v>39</v>
      </c>
      <c r="AA9" s="3" t="s">
        <v>47</v>
      </c>
      <c r="AB9" s="3"/>
      <c r="AC9" s="3"/>
      <c r="AD9" s="3"/>
    </row>
    <row r="10" spans="1:30" ht="12.75">
      <c r="A10" s="2">
        <v>7</v>
      </c>
      <c r="B10" s="3" t="s">
        <v>66</v>
      </c>
      <c r="C10" s="4" t="s">
        <v>67</v>
      </c>
      <c r="D10" s="3" t="s">
        <v>68</v>
      </c>
      <c r="E10" s="3" t="s">
        <v>34</v>
      </c>
      <c r="F10" s="5">
        <v>44230</v>
      </c>
      <c r="G10" s="3"/>
      <c r="H10" s="5">
        <v>44230</v>
      </c>
      <c r="I10" s="2">
        <v>1</v>
      </c>
      <c r="J10" s="6">
        <v>12.8</v>
      </c>
      <c r="K10" s="6">
        <v>2118</v>
      </c>
      <c r="L10" s="6">
        <v>165.46875</v>
      </c>
      <c r="M10" s="6">
        <v>2118</v>
      </c>
      <c r="N10" s="6">
        <v>165.46875</v>
      </c>
      <c r="O10" s="4" t="s">
        <v>69</v>
      </c>
      <c r="P10" s="6">
        <v>0</v>
      </c>
      <c r="Q10" s="6">
        <v>0</v>
      </c>
      <c r="R10" s="3" t="s">
        <v>69</v>
      </c>
      <c r="S10" s="3" t="s">
        <v>70</v>
      </c>
      <c r="T10" s="7">
        <f>HYPERLINK("https://my.zakupki.prom.ua/cabinet/purchases/state_purchase/view/23600546")</f>
        <v>0</v>
      </c>
      <c r="U10" s="3" t="s">
        <v>37</v>
      </c>
      <c r="V10" s="2">
        <v>0</v>
      </c>
      <c r="W10" s="3"/>
      <c r="X10" s="3" t="s">
        <v>71</v>
      </c>
      <c r="Y10" s="6">
        <v>2118</v>
      </c>
      <c r="Z10" s="3" t="s">
        <v>39</v>
      </c>
      <c r="AA10" s="3" t="s">
        <v>47</v>
      </c>
      <c r="AB10" s="3"/>
      <c r="AC10" s="3"/>
      <c r="AD10" s="3"/>
    </row>
    <row r="11" spans="1:30" ht="12.75">
      <c r="A11" s="2">
        <v>8</v>
      </c>
      <c r="B11" s="3" t="s">
        <v>72</v>
      </c>
      <c r="C11" s="4" t="s">
        <v>73</v>
      </c>
      <c r="D11" s="3" t="s">
        <v>68</v>
      </c>
      <c r="E11" s="3" t="s">
        <v>34</v>
      </c>
      <c r="F11" s="5">
        <v>44231</v>
      </c>
      <c r="G11" s="3"/>
      <c r="H11" s="5">
        <v>44231</v>
      </c>
      <c r="I11" s="2">
        <v>1</v>
      </c>
      <c r="J11" s="6">
        <v>2</v>
      </c>
      <c r="K11" s="6">
        <v>260</v>
      </c>
      <c r="L11" s="6">
        <v>130</v>
      </c>
      <c r="M11" s="6">
        <v>260</v>
      </c>
      <c r="N11" s="6">
        <v>130</v>
      </c>
      <c r="O11" s="4" t="s">
        <v>74</v>
      </c>
      <c r="P11" s="6">
        <v>0</v>
      </c>
      <c r="Q11" s="6">
        <v>0</v>
      </c>
      <c r="R11" s="3" t="s">
        <v>74</v>
      </c>
      <c r="S11" s="3" t="s">
        <v>75</v>
      </c>
      <c r="T11" s="7">
        <f>HYPERLINK("https://my.zakupki.prom.ua/cabinet/purchases/state_purchase/view/23637556")</f>
        <v>0</v>
      </c>
      <c r="U11" s="3" t="s">
        <v>37</v>
      </c>
      <c r="V11" s="2">
        <v>0</v>
      </c>
      <c r="W11" s="3"/>
      <c r="X11" s="3" t="s">
        <v>76</v>
      </c>
      <c r="Y11" s="6">
        <v>260</v>
      </c>
      <c r="Z11" s="3" t="s">
        <v>39</v>
      </c>
      <c r="AA11" s="3" t="s">
        <v>47</v>
      </c>
      <c r="AB11" s="3"/>
      <c r="AC11" s="3"/>
      <c r="AD11" s="3"/>
    </row>
    <row r="12" spans="1:30" ht="12.75">
      <c r="A12" s="2">
        <v>9</v>
      </c>
      <c r="B12" s="3" t="s">
        <v>77</v>
      </c>
      <c r="C12" s="4" t="s">
        <v>78</v>
      </c>
      <c r="D12" s="3" t="s">
        <v>79</v>
      </c>
      <c r="E12" s="3" t="s">
        <v>34</v>
      </c>
      <c r="F12" s="5">
        <v>44232</v>
      </c>
      <c r="G12" s="3"/>
      <c r="H12" s="5">
        <v>44232</v>
      </c>
      <c r="I12" s="2">
        <v>1</v>
      </c>
      <c r="J12" s="6">
        <v>30</v>
      </c>
      <c r="K12" s="6">
        <v>1056.6</v>
      </c>
      <c r="L12" s="6">
        <v>35.22</v>
      </c>
      <c r="M12" s="6">
        <v>1056.6</v>
      </c>
      <c r="N12" s="6">
        <v>35.22</v>
      </c>
      <c r="O12" s="4" t="s">
        <v>51</v>
      </c>
      <c r="P12" s="6">
        <v>0</v>
      </c>
      <c r="Q12" s="6">
        <v>0</v>
      </c>
      <c r="R12" s="3" t="s">
        <v>51</v>
      </c>
      <c r="S12" s="3" t="s">
        <v>52</v>
      </c>
      <c r="T12" s="7">
        <f>HYPERLINK("https://my.zakupki.prom.ua/cabinet/purchases/state_purchase/view/23695126")</f>
        <v>0</v>
      </c>
      <c r="U12" s="3" t="s">
        <v>37</v>
      </c>
      <c r="V12" s="2">
        <v>0</v>
      </c>
      <c r="W12" s="3"/>
      <c r="X12" s="3" t="s">
        <v>80</v>
      </c>
      <c r="Y12" s="6">
        <v>1056.6</v>
      </c>
      <c r="Z12" s="3" t="s">
        <v>39</v>
      </c>
      <c r="AA12" s="3" t="s">
        <v>47</v>
      </c>
      <c r="AB12" s="3"/>
      <c r="AC12" s="3"/>
      <c r="AD12" s="3"/>
    </row>
    <row r="13" spans="1:30" ht="12.75">
      <c r="A13" s="2">
        <v>10</v>
      </c>
      <c r="B13" s="3" t="s">
        <v>81</v>
      </c>
      <c r="C13" s="4" t="s">
        <v>82</v>
      </c>
      <c r="D13" s="3" t="s">
        <v>83</v>
      </c>
      <c r="E13" s="3" t="s">
        <v>34</v>
      </c>
      <c r="F13" s="5">
        <v>44232</v>
      </c>
      <c r="G13" s="3"/>
      <c r="H13" s="5">
        <v>44232</v>
      </c>
      <c r="I13" s="2">
        <v>1</v>
      </c>
      <c r="J13" s="6">
        <v>1</v>
      </c>
      <c r="K13" s="6">
        <v>3523.74</v>
      </c>
      <c r="L13" s="6">
        <v>3523.74</v>
      </c>
      <c r="M13" s="6">
        <v>3523.74</v>
      </c>
      <c r="N13" s="6">
        <v>3523.74</v>
      </c>
      <c r="O13" s="4" t="s">
        <v>51</v>
      </c>
      <c r="P13" s="6">
        <v>0</v>
      </c>
      <c r="Q13" s="6">
        <v>0</v>
      </c>
      <c r="R13" s="3" t="s">
        <v>51</v>
      </c>
      <c r="S13" s="3" t="s">
        <v>52</v>
      </c>
      <c r="T13" s="7">
        <f>HYPERLINK("https://my.zakupki.prom.ua/cabinet/purchases/state_purchase/view/23696313")</f>
        <v>0</v>
      </c>
      <c r="U13" s="3" t="s">
        <v>37</v>
      </c>
      <c r="V13" s="2">
        <v>0</v>
      </c>
      <c r="W13" s="3"/>
      <c r="X13" s="3" t="s">
        <v>84</v>
      </c>
      <c r="Y13" s="6">
        <v>3523.74</v>
      </c>
      <c r="Z13" s="3" t="s">
        <v>39</v>
      </c>
      <c r="AA13" s="3" t="s">
        <v>47</v>
      </c>
      <c r="AB13" s="3"/>
      <c r="AC13" s="3"/>
      <c r="AD13" s="3"/>
    </row>
    <row r="14" spans="1:30" ht="12.75">
      <c r="A14" s="2">
        <v>11</v>
      </c>
      <c r="B14" s="3" t="s">
        <v>85</v>
      </c>
      <c r="C14" s="4" t="s">
        <v>86</v>
      </c>
      <c r="D14" s="3" t="s">
        <v>87</v>
      </c>
      <c r="E14" s="3" t="s">
        <v>34</v>
      </c>
      <c r="F14" s="5">
        <v>44232</v>
      </c>
      <c r="G14" s="3"/>
      <c r="H14" s="5">
        <v>44232</v>
      </c>
      <c r="I14" s="2">
        <v>1</v>
      </c>
      <c r="J14" s="6">
        <v>2</v>
      </c>
      <c r="K14" s="6">
        <v>700.8</v>
      </c>
      <c r="L14" s="6">
        <v>350.4</v>
      </c>
      <c r="M14" s="6">
        <v>700.8</v>
      </c>
      <c r="N14" s="6">
        <v>350.4</v>
      </c>
      <c r="O14" s="4" t="s">
        <v>51</v>
      </c>
      <c r="P14" s="6">
        <v>0</v>
      </c>
      <c r="Q14" s="6">
        <v>0</v>
      </c>
      <c r="R14" s="3" t="s">
        <v>51</v>
      </c>
      <c r="S14" s="3" t="s">
        <v>52</v>
      </c>
      <c r="T14" s="7">
        <f>HYPERLINK("https://my.zakupki.prom.ua/cabinet/purchases/state_purchase/view/23697133")</f>
        <v>0</v>
      </c>
      <c r="U14" s="3" t="s">
        <v>37</v>
      </c>
      <c r="V14" s="2">
        <v>0</v>
      </c>
      <c r="W14" s="3"/>
      <c r="X14" s="3" t="s">
        <v>88</v>
      </c>
      <c r="Y14" s="6">
        <v>700.8</v>
      </c>
      <c r="Z14" s="3" t="s">
        <v>39</v>
      </c>
      <c r="AA14" s="3" t="s">
        <v>47</v>
      </c>
      <c r="AB14" s="3"/>
      <c r="AC14" s="3"/>
      <c r="AD14" s="3"/>
    </row>
    <row r="15" spans="1:30" ht="12.75">
      <c r="A15" s="2">
        <v>12</v>
      </c>
      <c r="B15" s="3" t="s">
        <v>89</v>
      </c>
      <c r="C15" s="4" t="s">
        <v>90</v>
      </c>
      <c r="D15" s="3" t="s">
        <v>91</v>
      </c>
      <c r="E15" s="3" t="s">
        <v>34</v>
      </c>
      <c r="F15" s="5">
        <v>44232</v>
      </c>
      <c r="G15" s="3"/>
      <c r="H15" s="5">
        <v>44232</v>
      </c>
      <c r="I15" s="2">
        <v>1</v>
      </c>
      <c r="J15" s="6">
        <v>45</v>
      </c>
      <c r="K15" s="6">
        <v>4620.16</v>
      </c>
      <c r="L15" s="6">
        <v>102.67022222222222</v>
      </c>
      <c r="M15" s="6">
        <v>4620.16</v>
      </c>
      <c r="N15" s="6">
        <v>102.67022222222222</v>
      </c>
      <c r="O15" s="4" t="s">
        <v>51</v>
      </c>
      <c r="P15" s="6">
        <v>0</v>
      </c>
      <c r="Q15" s="6">
        <v>0</v>
      </c>
      <c r="R15" s="3" t="s">
        <v>51</v>
      </c>
      <c r="S15" s="3" t="s">
        <v>52</v>
      </c>
      <c r="T15" s="7">
        <f>HYPERLINK("https://my.zakupki.prom.ua/cabinet/purchases/state_purchase/view/23697950")</f>
        <v>0</v>
      </c>
      <c r="U15" s="3" t="s">
        <v>37</v>
      </c>
      <c r="V15" s="2">
        <v>0</v>
      </c>
      <c r="W15" s="3"/>
      <c r="X15" s="3" t="s">
        <v>92</v>
      </c>
      <c r="Y15" s="6">
        <v>4620.16</v>
      </c>
      <c r="Z15" s="3" t="s">
        <v>39</v>
      </c>
      <c r="AA15" s="3" t="s">
        <v>47</v>
      </c>
      <c r="AB15" s="3"/>
      <c r="AC15" s="3"/>
      <c r="AD15" s="3"/>
    </row>
    <row r="16" spans="1:30" ht="12.75">
      <c r="A16" s="2">
        <v>13</v>
      </c>
      <c r="B16" s="3" t="s">
        <v>93</v>
      </c>
      <c r="C16" s="4" t="s">
        <v>94</v>
      </c>
      <c r="D16" s="3" t="s">
        <v>95</v>
      </c>
      <c r="E16" s="3" t="s">
        <v>34</v>
      </c>
      <c r="F16" s="5">
        <v>44232</v>
      </c>
      <c r="G16" s="3"/>
      <c r="H16" s="5">
        <v>44235</v>
      </c>
      <c r="I16" s="2">
        <v>1</v>
      </c>
      <c r="J16" s="6">
        <v>2</v>
      </c>
      <c r="K16" s="6">
        <v>668</v>
      </c>
      <c r="L16" s="6">
        <v>334</v>
      </c>
      <c r="M16" s="6">
        <v>668</v>
      </c>
      <c r="N16" s="6">
        <v>334</v>
      </c>
      <c r="O16" s="4" t="s">
        <v>96</v>
      </c>
      <c r="P16" s="6">
        <v>0</v>
      </c>
      <c r="Q16" s="6">
        <v>0</v>
      </c>
      <c r="R16" s="3" t="s">
        <v>96</v>
      </c>
      <c r="S16" s="3" t="s">
        <v>97</v>
      </c>
      <c r="T16" s="7">
        <f>HYPERLINK("https://my.zakupki.prom.ua/cabinet/purchases/state_purchase/view/23701079")</f>
        <v>0</v>
      </c>
      <c r="U16" s="3" t="s">
        <v>37</v>
      </c>
      <c r="V16" s="2">
        <v>0</v>
      </c>
      <c r="W16" s="3"/>
      <c r="X16" s="3" t="s">
        <v>98</v>
      </c>
      <c r="Y16" s="6">
        <v>668</v>
      </c>
      <c r="Z16" s="3" t="s">
        <v>39</v>
      </c>
      <c r="AA16" s="3" t="s">
        <v>47</v>
      </c>
      <c r="AB16" s="3"/>
      <c r="AC16" s="3"/>
      <c r="AD16" s="3"/>
    </row>
    <row r="17" spans="1:30" ht="12.75">
      <c r="A17" s="2">
        <v>14</v>
      </c>
      <c r="B17" s="3" t="s">
        <v>99</v>
      </c>
      <c r="C17" s="4" t="s">
        <v>100</v>
      </c>
      <c r="D17" s="3" t="s">
        <v>101</v>
      </c>
      <c r="E17" s="3" t="s">
        <v>34</v>
      </c>
      <c r="F17" s="5">
        <v>44232</v>
      </c>
      <c r="G17" s="3"/>
      <c r="H17" s="5">
        <v>44235</v>
      </c>
      <c r="I17" s="2">
        <v>1</v>
      </c>
      <c r="J17" s="6">
        <v>5</v>
      </c>
      <c r="K17" s="6">
        <v>6250</v>
      </c>
      <c r="L17" s="6">
        <v>1250</v>
      </c>
      <c r="M17" s="6">
        <v>6250</v>
      </c>
      <c r="N17" s="6">
        <v>1250</v>
      </c>
      <c r="O17" s="4" t="s">
        <v>96</v>
      </c>
      <c r="P17" s="6">
        <v>0</v>
      </c>
      <c r="Q17" s="6">
        <v>0</v>
      </c>
      <c r="R17" s="3" t="s">
        <v>96</v>
      </c>
      <c r="S17" s="3" t="s">
        <v>97</v>
      </c>
      <c r="T17" s="7">
        <f>HYPERLINK("https://my.zakupki.prom.ua/cabinet/purchases/state_purchase/view/23701473")</f>
        <v>0</v>
      </c>
      <c r="U17" s="3" t="s">
        <v>37</v>
      </c>
      <c r="V17" s="2">
        <v>0</v>
      </c>
      <c r="W17" s="3"/>
      <c r="X17" s="3" t="s">
        <v>102</v>
      </c>
      <c r="Y17" s="6">
        <v>6250</v>
      </c>
      <c r="Z17" s="3" t="s">
        <v>39</v>
      </c>
      <c r="AA17" s="3" t="s">
        <v>47</v>
      </c>
      <c r="AB17" s="3"/>
      <c r="AC17" s="3"/>
      <c r="AD17" s="3"/>
    </row>
    <row r="18" spans="1:30" ht="12.75">
      <c r="A18" s="2">
        <v>15</v>
      </c>
      <c r="B18" s="3" t="s">
        <v>103</v>
      </c>
      <c r="C18" s="4" t="s">
        <v>104</v>
      </c>
      <c r="D18" s="3" t="s">
        <v>105</v>
      </c>
      <c r="E18" s="3" t="s">
        <v>34</v>
      </c>
      <c r="F18" s="5">
        <v>44232</v>
      </c>
      <c r="G18" s="3"/>
      <c r="H18" s="5">
        <v>44235</v>
      </c>
      <c r="I18" s="2">
        <v>1</v>
      </c>
      <c r="J18" s="6">
        <v>10</v>
      </c>
      <c r="K18" s="6">
        <v>7170</v>
      </c>
      <c r="L18" s="6">
        <v>717</v>
      </c>
      <c r="M18" s="6">
        <v>7170</v>
      </c>
      <c r="N18" s="6">
        <v>717</v>
      </c>
      <c r="O18" s="4" t="s">
        <v>96</v>
      </c>
      <c r="P18" s="6">
        <v>0</v>
      </c>
      <c r="Q18" s="6">
        <v>0</v>
      </c>
      <c r="R18" s="3" t="s">
        <v>96</v>
      </c>
      <c r="S18" s="3" t="s">
        <v>97</v>
      </c>
      <c r="T18" s="7">
        <f>HYPERLINK("https://my.zakupki.prom.ua/cabinet/purchases/state_purchase/view/23701980")</f>
        <v>0</v>
      </c>
      <c r="U18" s="3" t="s">
        <v>37</v>
      </c>
      <c r="V18" s="2">
        <v>0</v>
      </c>
      <c r="W18" s="3"/>
      <c r="X18" s="3" t="s">
        <v>106</v>
      </c>
      <c r="Y18" s="6">
        <v>7170</v>
      </c>
      <c r="Z18" s="3" t="s">
        <v>39</v>
      </c>
      <c r="AA18" s="3" t="s">
        <v>47</v>
      </c>
      <c r="AB18" s="3"/>
      <c r="AC18" s="3"/>
      <c r="AD18" s="3"/>
    </row>
    <row r="19" spans="1:30" ht="12.75">
      <c r="A19" s="2">
        <v>16</v>
      </c>
      <c r="B19" s="3" t="s">
        <v>107</v>
      </c>
      <c r="C19" s="4" t="s">
        <v>108</v>
      </c>
      <c r="D19" s="3" t="s">
        <v>109</v>
      </c>
      <c r="E19" s="3" t="s">
        <v>34</v>
      </c>
      <c r="F19" s="5">
        <v>44232</v>
      </c>
      <c r="G19" s="3"/>
      <c r="H19" s="5">
        <v>44235</v>
      </c>
      <c r="I19" s="2">
        <v>1</v>
      </c>
      <c r="J19" s="6">
        <v>1</v>
      </c>
      <c r="K19" s="6">
        <v>4800</v>
      </c>
      <c r="L19" s="6">
        <v>4800</v>
      </c>
      <c r="M19" s="6">
        <v>4800</v>
      </c>
      <c r="N19" s="6">
        <v>4800</v>
      </c>
      <c r="O19" s="4" t="s">
        <v>110</v>
      </c>
      <c r="P19" s="6">
        <v>0</v>
      </c>
      <c r="Q19" s="6">
        <v>0</v>
      </c>
      <c r="R19" s="3" t="s">
        <v>110</v>
      </c>
      <c r="S19" s="3" t="s">
        <v>111</v>
      </c>
      <c r="T19" s="7">
        <f>HYPERLINK("https://my.zakupki.prom.ua/cabinet/purchases/state_purchase/view/23720856")</f>
        <v>0</v>
      </c>
      <c r="U19" s="3" t="s">
        <v>37</v>
      </c>
      <c r="V19" s="2">
        <v>0</v>
      </c>
      <c r="W19" s="3"/>
      <c r="X19" s="3" t="s">
        <v>112</v>
      </c>
      <c r="Y19" s="6">
        <v>4800</v>
      </c>
      <c r="Z19" s="3" t="s">
        <v>39</v>
      </c>
      <c r="AA19" s="3" t="s">
        <v>40</v>
      </c>
      <c r="AB19" s="3"/>
      <c r="AC19" s="3"/>
      <c r="AD19" s="3"/>
    </row>
    <row r="20" spans="1:30" ht="12.75">
      <c r="A20" s="2">
        <v>17</v>
      </c>
      <c r="B20" s="3" t="s">
        <v>113</v>
      </c>
      <c r="C20" s="4" t="s">
        <v>114</v>
      </c>
      <c r="D20" s="3" t="s">
        <v>115</v>
      </c>
      <c r="E20" s="3" t="s">
        <v>34</v>
      </c>
      <c r="F20" s="5">
        <v>44236</v>
      </c>
      <c r="G20" s="3"/>
      <c r="H20" s="5">
        <v>44236</v>
      </c>
      <c r="I20" s="2">
        <v>1</v>
      </c>
      <c r="J20" s="6">
        <v>46</v>
      </c>
      <c r="K20" s="6">
        <v>3735.97</v>
      </c>
      <c r="L20" s="6">
        <v>81.21673913043479</v>
      </c>
      <c r="M20" s="6">
        <v>3735.97</v>
      </c>
      <c r="N20" s="6">
        <v>81.21673913043479</v>
      </c>
      <c r="O20" s="4" t="s">
        <v>116</v>
      </c>
      <c r="P20" s="6">
        <v>0</v>
      </c>
      <c r="Q20" s="6">
        <v>0</v>
      </c>
      <c r="R20" s="3" t="s">
        <v>116</v>
      </c>
      <c r="S20" s="3" t="s">
        <v>117</v>
      </c>
      <c r="T20" s="7">
        <f>HYPERLINK("https://my.zakupki.prom.ua/cabinet/purchases/state_purchase/view/23797397")</f>
        <v>0</v>
      </c>
      <c r="U20" s="3" t="s">
        <v>37</v>
      </c>
      <c r="V20" s="2">
        <v>0</v>
      </c>
      <c r="W20" s="3"/>
      <c r="X20" s="3" t="s">
        <v>118</v>
      </c>
      <c r="Y20" s="6">
        <v>3735.97</v>
      </c>
      <c r="Z20" s="3" t="s">
        <v>39</v>
      </c>
      <c r="AA20" s="3" t="s">
        <v>47</v>
      </c>
      <c r="AB20" s="3"/>
      <c r="AC20" s="3"/>
      <c r="AD20" s="3"/>
    </row>
    <row r="21" spans="1:30" ht="12.75">
      <c r="A21" s="2">
        <v>18</v>
      </c>
      <c r="B21" s="3" t="s">
        <v>119</v>
      </c>
      <c r="C21" s="4" t="s">
        <v>120</v>
      </c>
      <c r="D21" s="3" t="s">
        <v>121</v>
      </c>
      <c r="E21" s="3" t="s">
        <v>34</v>
      </c>
      <c r="F21" s="5">
        <v>44253</v>
      </c>
      <c r="G21" s="3"/>
      <c r="H21" s="5">
        <v>44253</v>
      </c>
      <c r="I21" s="2">
        <v>1</v>
      </c>
      <c r="J21" s="6">
        <v>1</v>
      </c>
      <c r="K21" s="6">
        <v>2250</v>
      </c>
      <c r="L21" s="6">
        <v>2250</v>
      </c>
      <c r="M21" s="6">
        <v>2250</v>
      </c>
      <c r="N21" s="6">
        <v>2250</v>
      </c>
      <c r="O21" s="4" t="s">
        <v>122</v>
      </c>
      <c r="P21" s="6">
        <v>0</v>
      </c>
      <c r="Q21" s="6">
        <v>0</v>
      </c>
      <c r="R21" s="3" t="s">
        <v>122</v>
      </c>
      <c r="S21" s="3" t="s">
        <v>123</v>
      </c>
      <c r="T21" s="7">
        <f>HYPERLINK("https://my.zakupki.prom.ua/cabinet/purchases/state_purchase/view/24423457")</f>
        <v>0</v>
      </c>
      <c r="U21" s="3" t="s">
        <v>37</v>
      </c>
      <c r="V21" s="2">
        <v>0</v>
      </c>
      <c r="W21" s="3"/>
      <c r="X21" s="3" t="s">
        <v>124</v>
      </c>
      <c r="Y21" s="6">
        <v>2250</v>
      </c>
      <c r="Z21" s="3" t="s">
        <v>39</v>
      </c>
      <c r="AA21" s="3" t="s">
        <v>47</v>
      </c>
      <c r="AB21" s="3"/>
      <c r="AC21" s="3"/>
      <c r="AD21" s="3"/>
    </row>
    <row r="22" spans="1:30" ht="12.75">
      <c r="A22" s="2">
        <v>19</v>
      </c>
      <c r="B22" s="3" t="s">
        <v>125</v>
      </c>
      <c r="C22" s="4" t="s">
        <v>126</v>
      </c>
      <c r="D22" s="3" t="s">
        <v>127</v>
      </c>
      <c r="E22" s="3" t="s">
        <v>34</v>
      </c>
      <c r="F22" s="5">
        <v>44253</v>
      </c>
      <c r="G22" s="3"/>
      <c r="H22" s="5">
        <v>44253</v>
      </c>
      <c r="I22" s="2">
        <v>1</v>
      </c>
      <c r="J22" s="6">
        <v>2</v>
      </c>
      <c r="K22" s="6">
        <v>2100</v>
      </c>
      <c r="L22" s="6">
        <v>1050</v>
      </c>
      <c r="M22" s="6">
        <v>2100</v>
      </c>
      <c r="N22" s="6">
        <v>1050</v>
      </c>
      <c r="O22" s="4" t="s">
        <v>122</v>
      </c>
      <c r="P22" s="6">
        <v>0</v>
      </c>
      <c r="Q22" s="6">
        <v>0</v>
      </c>
      <c r="R22" s="3" t="s">
        <v>122</v>
      </c>
      <c r="S22" s="3" t="s">
        <v>123</v>
      </c>
      <c r="T22" s="7">
        <f>HYPERLINK("https://my.zakupki.prom.ua/cabinet/purchases/state_purchase/view/24426318")</f>
        <v>0</v>
      </c>
      <c r="U22" s="3" t="s">
        <v>37</v>
      </c>
      <c r="V22" s="2">
        <v>0</v>
      </c>
      <c r="W22" s="3"/>
      <c r="X22" s="3" t="s">
        <v>128</v>
      </c>
      <c r="Y22" s="6">
        <v>2100</v>
      </c>
      <c r="Z22" s="3" t="s">
        <v>39</v>
      </c>
      <c r="AA22" s="3" t="s">
        <v>47</v>
      </c>
      <c r="AB22" s="3"/>
      <c r="AC22" s="3"/>
      <c r="AD22" s="3"/>
    </row>
    <row r="23" spans="1:30" ht="12.75">
      <c r="A23" s="2">
        <v>20</v>
      </c>
      <c r="B23" s="3" t="s">
        <v>129</v>
      </c>
      <c r="C23" s="4" t="s">
        <v>130</v>
      </c>
      <c r="D23" s="3" t="s">
        <v>131</v>
      </c>
      <c r="E23" s="3" t="s">
        <v>34</v>
      </c>
      <c r="F23" s="5">
        <v>44259</v>
      </c>
      <c r="G23" s="3"/>
      <c r="H23" s="5">
        <v>44261</v>
      </c>
      <c r="I23" s="2">
        <v>1</v>
      </c>
      <c r="J23" s="6">
        <v>2</v>
      </c>
      <c r="K23" s="6">
        <v>780</v>
      </c>
      <c r="L23" s="6">
        <v>390</v>
      </c>
      <c r="M23" s="6">
        <v>780</v>
      </c>
      <c r="N23" s="6">
        <v>390</v>
      </c>
      <c r="O23" s="4" t="s">
        <v>132</v>
      </c>
      <c r="P23" s="6">
        <v>0</v>
      </c>
      <c r="Q23" s="6">
        <v>0</v>
      </c>
      <c r="R23" s="3" t="s">
        <v>132</v>
      </c>
      <c r="S23" s="3" t="s">
        <v>133</v>
      </c>
      <c r="T23" s="7">
        <f>HYPERLINK("https://my.zakupki.prom.ua/cabinet/purchases/state_purchase/view/24618908")</f>
        <v>0</v>
      </c>
      <c r="U23" s="3" t="s">
        <v>37</v>
      </c>
      <c r="V23" s="2">
        <v>0</v>
      </c>
      <c r="W23" s="3"/>
      <c r="X23" s="3" t="s">
        <v>134</v>
      </c>
      <c r="Y23" s="6">
        <v>780</v>
      </c>
      <c r="Z23" s="3" t="s">
        <v>39</v>
      </c>
      <c r="AA23" s="3" t="s">
        <v>47</v>
      </c>
      <c r="AB23" s="3"/>
      <c r="AC23" s="3"/>
      <c r="AD23" s="3"/>
    </row>
    <row r="24" spans="1:30" ht="12.75">
      <c r="A24" s="2">
        <v>21</v>
      </c>
      <c r="B24" s="3" t="s">
        <v>135</v>
      </c>
      <c r="C24" s="4" t="s">
        <v>136</v>
      </c>
      <c r="D24" s="3" t="s">
        <v>137</v>
      </c>
      <c r="E24" s="3" t="s">
        <v>34</v>
      </c>
      <c r="F24" s="5">
        <v>44260</v>
      </c>
      <c r="G24" s="3"/>
      <c r="H24" s="5">
        <v>44260</v>
      </c>
      <c r="I24" s="2">
        <v>1</v>
      </c>
      <c r="J24" s="6">
        <v>2</v>
      </c>
      <c r="K24" s="6">
        <v>1130</v>
      </c>
      <c r="L24" s="6">
        <v>565</v>
      </c>
      <c r="M24" s="6">
        <v>1130</v>
      </c>
      <c r="N24" s="6">
        <v>565</v>
      </c>
      <c r="O24" s="4" t="s">
        <v>138</v>
      </c>
      <c r="P24" s="6">
        <v>0</v>
      </c>
      <c r="Q24" s="6">
        <v>0</v>
      </c>
      <c r="R24" s="3" t="s">
        <v>138</v>
      </c>
      <c r="S24" s="3" t="s">
        <v>139</v>
      </c>
      <c r="T24" s="7">
        <f>HYPERLINK("https://my.zakupki.prom.ua/cabinet/purchases/state_purchase/view/24650824")</f>
        <v>0</v>
      </c>
      <c r="U24" s="3" t="s">
        <v>37</v>
      </c>
      <c r="V24" s="2">
        <v>0</v>
      </c>
      <c r="W24" s="3"/>
      <c r="X24" s="3" t="s">
        <v>140</v>
      </c>
      <c r="Y24" s="6">
        <v>1130</v>
      </c>
      <c r="Z24" s="3" t="s">
        <v>39</v>
      </c>
      <c r="AA24" s="3" t="s">
        <v>47</v>
      </c>
      <c r="AB24" s="3"/>
      <c r="AC24" s="3"/>
      <c r="AD24" s="3"/>
    </row>
    <row r="25" spans="1:30" ht="12.75">
      <c r="A25" s="2">
        <v>22</v>
      </c>
      <c r="B25" s="3" t="s">
        <v>141</v>
      </c>
      <c r="C25" s="4" t="s">
        <v>142</v>
      </c>
      <c r="D25" s="3" t="s">
        <v>143</v>
      </c>
      <c r="E25" s="3" t="s">
        <v>34</v>
      </c>
      <c r="F25" s="5">
        <v>44274</v>
      </c>
      <c r="G25" s="3"/>
      <c r="H25" s="5">
        <v>44274</v>
      </c>
      <c r="I25" s="2">
        <v>1</v>
      </c>
      <c r="J25" s="6">
        <v>33</v>
      </c>
      <c r="K25" s="6">
        <v>1415.34</v>
      </c>
      <c r="L25" s="6">
        <v>42.88909090909091</v>
      </c>
      <c r="M25" s="6">
        <v>1415.34</v>
      </c>
      <c r="N25" s="6">
        <v>42.88909090909091</v>
      </c>
      <c r="O25" s="4" t="s">
        <v>51</v>
      </c>
      <c r="P25" s="6">
        <v>0</v>
      </c>
      <c r="Q25" s="6">
        <v>0</v>
      </c>
      <c r="R25" s="3" t="s">
        <v>51</v>
      </c>
      <c r="S25" s="3" t="s">
        <v>52</v>
      </c>
      <c r="T25" s="7">
        <f>HYPERLINK("https://my.zakupki.prom.ua/cabinet/purchases/state_purchase/view/25069875")</f>
        <v>0</v>
      </c>
      <c r="U25" s="3" t="s">
        <v>37</v>
      </c>
      <c r="V25" s="2">
        <v>0</v>
      </c>
      <c r="W25" s="3"/>
      <c r="X25" s="3" t="s">
        <v>144</v>
      </c>
      <c r="Y25" s="6">
        <v>1415.34</v>
      </c>
      <c r="Z25" s="3" t="s">
        <v>39</v>
      </c>
      <c r="AA25" s="3" t="s">
        <v>47</v>
      </c>
      <c r="AB25" s="3"/>
      <c r="AC25" s="3"/>
      <c r="AD25" s="3"/>
    </row>
    <row r="26" spans="1:30" ht="12.75">
      <c r="A26" s="2">
        <v>23</v>
      </c>
      <c r="B26" s="3" t="s">
        <v>145</v>
      </c>
      <c r="C26" s="4" t="s">
        <v>146</v>
      </c>
      <c r="D26" s="3" t="s">
        <v>147</v>
      </c>
      <c r="E26" s="3" t="s">
        <v>34</v>
      </c>
      <c r="F26" s="5">
        <v>44274</v>
      </c>
      <c r="G26" s="3"/>
      <c r="H26" s="5">
        <v>44274</v>
      </c>
      <c r="I26" s="2">
        <v>1</v>
      </c>
      <c r="J26" s="6">
        <v>10</v>
      </c>
      <c r="K26" s="6">
        <v>490.2</v>
      </c>
      <c r="L26" s="6">
        <v>49.02</v>
      </c>
      <c r="M26" s="6">
        <v>490.2</v>
      </c>
      <c r="N26" s="6">
        <v>49.02</v>
      </c>
      <c r="O26" s="4" t="s">
        <v>51</v>
      </c>
      <c r="P26" s="6">
        <v>0</v>
      </c>
      <c r="Q26" s="6">
        <v>0</v>
      </c>
      <c r="R26" s="3" t="s">
        <v>51</v>
      </c>
      <c r="S26" s="3" t="s">
        <v>52</v>
      </c>
      <c r="T26" s="7">
        <f>HYPERLINK("https://my.zakupki.prom.ua/cabinet/purchases/state_purchase/view/25070839")</f>
        <v>0</v>
      </c>
      <c r="U26" s="3" t="s">
        <v>37</v>
      </c>
      <c r="V26" s="2">
        <v>0</v>
      </c>
      <c r="W26" s="3"/>
      <c r="X26" s="3" t="s">
        <v>148</v>
      </c>
      <c r="Y26" s="6">
        <v>490.2</v>
      </c>
      <c r="Z26" s="3" t="s">
        <v>39</v>
      </c>
      <c r="AA26" s="3" t="s">
        <v>47</v>
      </c>
      <c r="AB26" s="3"/>
      <c r="AC26" s="3"/>
      <c r="AD26" s="3"/>
    </row>
    <row r="27" spans="1:30" ht="12.75">
      <c r="A27" s="2">
        <v>24</v>
      </c>
      <c r="B27" s="3" t="s">
        <v>149</v>
      </c>
      <c r="C27" s="4" t="s">
        <v>150</v>
      </c>
      <c r="D27" s="3" t="s">
        <v>151</v>
      </c>
      <c r="E27" s="3" t="s">
        <v>34</v>
      </c>
      <c r="F27" s="5">
        <v>44286</v>
      </c>
      <c r="G27" s="3"/>
      <c r="H27" s="5">
        <v>44286</v>
      </c>
      <c r="I27" s="2">
        <v>1</v>
      </c>
      <c r="J27" s="6">
        <v>2</v>
      </c>
      <c r="K27" s="6">
        <v>4500</v>
      </c>
      <c r="L27" s="6">
        <v>2250</v>
      </c>
      <c r="M27" s="6">
        <v>4500</v>
      </c>
      <c r="N27" s="6">
        <v>2250</v>
      </c>
      <c r="O27" s="4" t="s">
        <v>122</v>
      </c>
      <c r="P27" s="6">
        <v>0</v>
      </c>
      <c r="Q27" s="6">
        <v>0</v>
      </c>
      <c r="R27" s="3" t="s">
        <v>122</v>
      </c>
      <c r="S27" s="3" t="s">
        <v>123</v>
      </c>
      <c r="T27" s="7">
        <f>HYPERLINK("https://my.zakupki.prom.ua/cabinet/purchases/state_purchase/view/25406290")</f>
        <v>0</v>
      </c>
      <c r="U27" s="3" t="s">
        <v>37</v>
      </c>
      <c r="V27" s="2">
        <v>0</v>
      </c>
      <c r="W27" s="3"/>
      <c r="X27" s="3" t="s">
        <v>152</v>
      </c>
      <c r="Y27" s="6">
        <v>4500</v>
      </c>
      <c r="Z27" s="3" t="s">
        <v>39</v>
      </c>
      <c r="AA27" s="3" t="s">
        <v>47</v>
      </c>
      <c r="AB27" s="3"/>
      <c r="AC27" s="3"/>
      <c r="AD27" s="3"/>
    </row>
    <row r="28" spans="1:30" ht="12.75">
      <c r="A28" s="2">
        <v>25</v>
      </c>
      <c r="B28" s="3" t="s">
        <v>153</v>
      </c>
      <c r="C28" s="4" t="s">
        <v>154</v>
      </c>
      <c r="D28" s="3" t="s">
        <v>155</v>
      </c>
      <c r="E28" s="3" t="s">
        <v>34</v>
      </c>
      <c r="F28" s="5">
        <v>44288</v>
      </c>
      <c r="G28" s="3"/>
      <c r="H28" s="5">
        <v>44288</v>
      </c>
      <c r="I28" s="2">
        <v>1</v>
      </c>
      <c r="J28" s="6">
        <v>2</v>
      </c>
      <c r="K28" s="6">
        <v>1756</v>
      </c>
      <c r="L28" s="6">
        <v>878</v>
      </c>
      <c r="M28" s="6">
        <v>1756</v>
      </c>
      <c r="N28" s="6">
        <v>878</v>
      </c>
      <c r="O28" s="4" t="s">
        <v>156</v>
      </c>
      <c r="P28" s="6">
        <v>0</v>
      </c>
      <c r="Q28" s="6">
        <v>0</v>
      </c>
      <c r="R28" s="3" t="s">
        <v>156</v>
      </c>
      <c r="S28" s="3" t="s">
        <v>157</v>
      </c>
      <c r="T28" s="7">
        <f>HYPERLINK("https://my.zakupki.prom.ua/cabinet/purchases/state_purchase/view/25473873")</f>
        <v>0</v>
      </c>
      <c r="U28" s="3" t="s">
        <v>37</v>
      </c>
      <c r="V28" s="2">
        <v>0</v>
      </c>
      <c r="W28" s="3"/>
      <c r="X28" s="3" t="s">
        <v>158</v>
      </c>
      <c r="Y28" s="6">
        <v>1756</v>
      </c>
      <c r="Z28" s="3" t="s">
        <v>39</v>
      </c>
      <c r="AA28" s="3" t="s">
        <v>47</v>
      </c>
      <c r="AB28" s="3"/>
      <c r="AC28" s="3"/>
      <c r="AD28" s="3"/>
    </row>
    <row r="29" spans="1:30" ht="12.75">
      <c r="A29" s="2">
        <v>26</v>
      </c>
      <c r="B29" s="3" t="s">
        <v>159</v>
      </c>
      <c r="C29" s="4" t="s">
        <v>160</v>
      </c>
      <c r="D29" s="3" t="s">
        <v>161</v>
      </c>
      <c r="E29" s="3" t="s">
        <v>34</v>
      </c>
      <c r="F29" s="5">
        <v>44301</v>
      </c>
      <c r="G29" s="3"/>
      <c r="H29" s="5">
        <v>44301</v>
      </c>
      <c r="I29" s="2">
        <v>1</v>
      </c>
      <c r="J29" s="6">
        <v>1</v>
      </c>
      <c r="K29" s="6">
        <v>478.98</v>
      </c>
      <c r="L29" s="6">
        <v>478.98</v>
      </c>
      <c r="M29" s="6">
        <v>478.98</v>
      </c>
      <c r="N29" s="6">
        <v>478.98</v>
      </c>
      <c r="O29" s="4" t="s">
        <v>51</v>
      </c>
      <c r="P29" s="6">
        <v>0</v>
      </c>
      <c r="Q29" s="6">
        <v>0</v>
      </c>
      <c r="R29" s="3" t="s">
        <v>51</v>
      </c>
      <c r="S29" s="3" t="s">
        <v>52</v>
      </c>
      <c r="T29" s="7">
        <f>HYPERLINK("https://my.zakupki.prom.ua/cabinet/purchases/state_purchase/view/25854324")</f>
        <v>0</v>
      </c>
      <c r="U29" s="3" t="s">
        <v>37</v>
      </c>
      <c r="V29" s="2">
        <v>0</v>
      </c>
      <c r="W29" s="3"/>
      <c r="X29" s="3" t="s">
        <v>162</v>
      </c>
      <c r="Y29" s="6">
        <v>478.98</v>
      </c>
      <c r="Z29" s="3" t="s">
        <v>39</v>
      </c>
      <c r="AA29" s="3" t="s">
        <v>47</v>
      </c>
      <c r="AB29" s="3"/>
      <c r="AC29" s="3"/>
      <c r="AD29" s="3"/>
    </row>
    <row r="30" spans="1:30" ht="12.75">
      <c r="A30" s="2">
        <v>27</v>
      </c>
      <c r="B30" s="3" t="s">
        <v>163</v>
      </c>
      <c r="C30" s="4" t="s">
        <v>164</v>
      </c>
      <c r="D30" s="3" t="s">
        <v>115</v>
      </c>
      <c r="E30" s="3" t="s">
        <v>34</v>
      </c>
      <c r="F30" s="5">
        <v>44314</v>
      </c>
      <c r="G30" s="3"/>
      <c r="H30" s="5">
        <v>44314</v>
      </c>
      <c r="I30" s="2">
        <v>1</v>
      </c>
      <c r="J30" s="6">
        <v>11</v>
      </c>
      <c r="K30" s="6">
        <v>588</v>
      </c>
      <c r="L30" s="6">
        <v>53.45454545454545</v>
      </c>
      <c r="M30" s="6">
        <v>588</v>
      </c>
      <c r="N30" s="6">
        <v>53.45454545454545</v>
      </c>
      <c r="O30" s="4" t="s">
        <v>51</v>
      </c>
      <c r="P30" s="6">
        <v>0</v>
      </c>
      <c r="Q30" s="6">
        <v>0</v>
      </c>
      <c r="R30" s="3" t="s">
        <v>51</v>
      </c>
      <c r="S30" s="3" t="s">
        <v>52</v>
      </c>
      <c r="T30" s="7">
        <f>HYPERLINK("https://my.zakupki.prom.ua/cabinet/purchases/state_purchase/view/26227319")</f>
        <v>0</v>
      </c>
      <c r="U30" s="3" t="s">
        <v>37</v>
      </c>
      <c r="V30" s="2">
        <v>0</v>
      </c>
      <c r="W30" s="3"/>
      <c r="X30" s="3" t="s">
        <v>165</v>
      </c>
      <c r="Y30" s="6">
        <v>588</v>
      </c>
      <c r="Z30" s="3" t="s">
        <v>39</v>
      </c>
      <c r="AA30" s="3" t="s">
        <v>47</v>
      </c>
      <c r="AB30" s="3"/>
      <c r="AC30" s="3"/>
      <c r="AD30" s="3"/>
    </row>
    <row r="31" spans="1:30" ht="12.75">
      <c r="A31" s="2">
        <v>28</v>
      </c>
      <c r="B31" s="3" t="s">
        <v>166</v>
      </c>
      <c r="C31" s="4" t="s">
        <v>167</v>
      </c>
      <c r="D31" s="3" t="s">
        <v>64</v>
      </c>
      <c r="E31" s="3" t="s">
        <v>34</v>
      </c>
      <c r="F31" s="5">
        <v>44314</v>
      </c>
      <c r="G31" s="3"/>
      <c r="H31" s="5">
        <v>44314</v>
      </c>
      <c r="I31" s="2">
        <v>1</v>
      </c>
      <c r="J31" s="6">
        <v>48</v>
      </c>
      <c r="K31" s="6">
        <v>2386.21</v>
      </c>
      <c r="L31" s="6">
        <v>49.71270833333333</v>
      </c>
      <c r="M31" s="6">
        <v>2386.21</v>
      </c>
      <c r="N31" s="6">
        <v>49.71270833333333</v>
      </c>
      <c r="O31" s="4" t="s">
        <v>51</v>
      </c>
      <c r="P31" s="6">
        <v>0</v>
      </c>
      <c r="Q31" s="6">
        <v>0</v>
      </c>
      <c r="R31" s="3" t="s">
        <v>51</v>
      </c>
      <c r="S31" s="3" t="s">
        <v>52</v>
      </c>
      <c r="T31" s="7">
        <f>HYPERLINK("https://my.zakupki.prom.ua/cabinet/purchases/state_purchase/view/26228059")</f>
        <v>0</v>
      </c>
      <c r="U31" s="3" t="s">
        <v>37</v>
      </c>
      <c r="V31" s="2">
        <v>0</v>
      </c>
      <c r="W31" s="3"/>
      <c r="X31" s="3" t="s">
        <v>168</v>
      </c>
      <c r="Y31" s="6">
        <v>2386.21</v>
      </c>
      <c r="Z31" s="3" t="s">
        <v>39</v>
      </c>
      <c r="AA31" s="3" t="s">
        <v>47</v>
      </c>
      <c r="AB31" s="3"/>
      <c r="AC31" s="3"/>
      <c r="AD31" s="3"/>
    </row>
    <row r="32" spans="1:30" ht="12.75">
      <c r="A32" s="2">
        <v>29</v>
      </c>
      <c r="B32" s="3" t="s">
        <v>169</v>
      </c>
      <c r="C32" s="4" t="s">
        <v>170</v>
      </c>
      <c r="D32" s="3" t="s">
        <v>171</v>
      </c>
      <c r="E32" s="3" t="s">
        <v>34</v>
      </c>
      <c r="F32" s="5">
        <v>44327</v>
      </c>
      <c r="G32" s="3"/>
      <c r="H32" s="5">
        <v>44327</v>
      </c>
      <c r="I32" s="2">
        <v>1</v>
      </c>
      <c r="J32" s="6">
        <v>1</v>
      </c>
      <c r="K32" s="6">
        <v>3100</v>
      </c>
      <c r="L32" s="6">
        <v>3100</v>
      </c>
      <c r="M32" s="6">
        <v>3100</v>
      </c>
      <c r="N32" s="6">
        <v>3100</v>
      </c>
      <c r="O32" s="4" t="s">
        <v>172</v>
      </c>
      <c r="P32" s="6">
        <v>0</v>
      </c>
      <c r="Q32" s="6">
        <v>0</v>
      </c>
      <c r="R32" s="3" t="s">
        <v>172</v>
      </c>
      <c r="S32" s="3" t="s">
        <v>173</v>
      </c>
      <c r="T32" s="7">
        <f>HYPERLINK("https://my.zakupki.prom.ua/cabinet/purchases/state_purchase/view/26413588")</f>
        <v>0</v>
      </c>
      <c r="U32" s="3" t="s">
        <v>37</v>
      </c>
      <c r="V32" s="2">
        <v>0</v>
      </c>
      <c r="W32" s="3"/>
      <c r="X32" s="3" t="s">
        <v>174</v>
      </c>
      <c r="Y32" s="6">
        <v>3100</v>
      </c>
      <c r="Z32" s="3" t="s">
        <v>39</v>
      </c>
      <c r="AA32" s="3" t="s">
        <v>47</v>
      </c>
      <c r="AB32" s="3"/>
      <c r="AC32" s="3"/>
      <c r="AD32" s="3"/>
    </row>
    <row r="33" spans="1:30" ht="12.75">
      <c r="A33" s="2">
        <v>30</v>
      </c>
      <c r="B33" s="3" t="s">
        <v>175</v>
      </c>
      <c r="C33" s="4" t="s">
        <v>176</v>
      </c>
      <c r="D33" s="3" t="s">
        <v>177</v>
      </c>
      <c r="E33" s="3" t="s">
        <v>34</v>
      </c>
      <c r="F33" s="5">
        <v>44328</v>
      </c>
      <c r="G33" s="3"/>
      <c r="H33" s="5">
        <v>44330</v>
      </c>
      <c r="I33" s="2">
        <v>1</v>
      </c>
      <c r="J33" s="6">
        <v>1</v>
      </c>
      <c r="K33" s="6">
        <v>1130</v>
      </c>
      <c r="L33" s="6">
        <v>1130</v>
      </c>
      <c r="M33" s="6">
        <v>1130</v>
      </c>
      <c r="N33" s="6">
        <v>1130</v>
      </c>
      <c r="O33" s="4" t="s">
        <v>178</v>
      </c>
      <c r="P33" s="6">
        <v>0</v>
      </c>
      <c r="Q33" s="6">
        <v>0</v>
      </c>
      <c r="R33" s="3" t="s">
        <v>178</v>
      </c>
      <c r="S33" s="3" t="s">
        <v>179</v>
      </c>
      <c r="T33" s="7">
        <f>HYPERLINK("https://my.zakupki.prom.ua/cabinet/purchases/state_purchase/view/26468136")</f>
        <v>0</v>
      </c>
      <c r="U33" s="3" t="s">
        <v>37</v>
      </c>
      <c r="V33" s="2">
        <v>0</v>
      </c>
      <c r="W33" s="3"/>
      <c r="X33" s="3" t="s">
        <v>180</v>
      </c>
      <c r="Y33" s="6">
        <v>1130</v>
      </c>
      <c r="Z33" s="3" t="s">
        <v>39</v>
      </c>
      <c r="AA33" s="3" t="s">
        <v>47</v>
      </c>
      <c r="AB33" s="3"/>
      <c r="AC33" s="3"/>
      <c r="AD33" s="3"/>
    </row>
    <row r="34" spans="1:30" ht="12.75">
      <c r="A34" s="2">
        <v>31</v>
      </c>
      <c r="B34" s="3" t="s">
        <v>181</v>
      </c>
      <c r="C34" s="4" t="s">
        <v>182</v>
      </c>
      <c r="D34" s="3" t="s">
        <v>43</v>
      </c>
      <c r="E34" s="3" t="s">
        <v>34</v>
      </c>
      <c r="F34" s="5">
        <v>44337</v>
      </c>
      <c r="G34" s="3"/>
      <c r="H34" s="5">
        <v>44337</v>
      </c>
      <c r="I34" s="2">
        <v>1</v>
      </c>
      <c r="J34" s="6">
        <v>12</v>
      </c>
      <c r="K34" s="6">
        <v>6468</v>
      </c>
      <c r="L34" s="6">
        <v>539</v>
      </c>
      <c r="M34" s="6">
        <v>6468</v>
      </c>
      <c r="N34" s="6">
        <v>539</v>
      </c>
      <c r="O34" s="4" t="s">
        <v>44</v>
      </c>
      <c r="P34" s="6">
        <v>0</v>
      </c>
      <c r="Q34" s="6">
        <v>0</v>
      </c>
      <c r="R34" s="3" t="s">
        <v>44</v>
      </c>
      <c r="S34" s="3" t="s">
        <v>45</v>
      </c>
      <c r="T34" s="7">
        <f>HYPERLINK("https://my.zakupki.prom.ua/cabinet/purchases/state_purchase/view/26763835")</f>
        <v>0</v>
      </c>
      <c r="U34" s="3" t="s">
        <v>37</v>
      </c>
      <c r="V34" s="2">
        <v>0</v>
      </c>
      <c r="W34" s="3"/>
      <c r="X34" s="3" t="s">
        <v>183</v>
      </c>
      <c r="Y34" s="6">
        <v>6468</v>
      </c>
      <c r="Z34" s="3" t="s">
        <v>39</v>
      </c>
      <c r="AA34" s="3" t="s">
        <v>47</v>
      </c>
      <c r="AB34" s="3"/>
      <c r="AC34" s="3"/>
      <c r="AD34" s="3"/>
    </row>
    <row r="35" spans="1:30" ht="12.75">
      <c r="A35" s="2">
        <v>32</v>
      </c>
      <c r="B35" s="3" t="s">
        <v>184</v>
      </c>
      <c r="C35" s="4" t="s">
        <v>185</v>
      </c>
      <c r="D35" s="3" t="s">
        <v>186</v>
      </c>
      <c r="E35" s="3" t="s">
        <v>34</v>
      </c>
      <c r="F35" s="5">
        <v>44362</v>
      </c>
      <c r="G35" s="3"/>
      <c r="H35" s="5">
        <v>44362</v>
      </c>
      <c r="I35" s="2">
        <v>1</v>
      </c>
      <c r="J35" s="6">
        <v>1</v>
      </c>
      <c r="K35" s="6">
        <v>1700</v>
      </c>
      <c r="L35" s="6">
        <v>1700</v>
      </c>
      <c r="M35" s="6">
        <v>1700</v>
      </c>
      <c r="N35" s="6">
        <v>1700</v>
      </c>
      <c r="O35" s="4" t="s">
        <v>187</v>
      </c>
      <c r="P35" s="6">
        <v>0</v>
      </c>
      <c r="Q35" s="6">
        <v>0</v>
      </c>
      <c r="R35" s="3" t="s">
        <v>187</v>
      </c>
      <c r="S35" s="3" t="s">
        <v>188</v>
      </c>
      <c r="T35" s="7">
        <f>HYPERLINK("https://my.zakupki.prom.ua/cabinet/purchases/state_purchase/view/27489650")</f>
        <v>0</v>
      </c>
      <c r="U35" s="3" t="s">
        <v>37</v>
      </c>
      <c r="V35" s="2">
        <v>0</v>
      </c>
      <c r="W35" s="3"/>
      <c r="X35" s="3" t="s">
        <v>189</v>
      </c>
      <c r="Y35" s="6">
        <v>1700</v>
      </c>
      <c r="Z35" s="3" t="s">
        <v>39</v>
      </c>
      <c r="AA35" s="3" t="s">
        <v>40</v>
      </c>
      <c r="AB35" s="3"/>
      <c r="AC35" s="3"/>
      <c r="AD35" s="3"/>
    </row>
    <row r="36" spans="1:30" ht="12.75">
      <c r="A36" s="2">
        <v>33</v>
      </c>
      <c r="B36" s="3" t="s">
        <v>190</v>
      </c>
      <c r="C36" s="4" t="s">
        <v>191</v>
      </c>
      <c r="D36" s="3" t="s">
        <v>186</v>
      </c>
      <c r="E36" s="3" t="s">
        <v>34</v>
      </c>
      <c r="F36" s="5">
        <v>44362</v>
      </c>
      <c r="G36" s="3"/>
      <c r="H36" s="5">
        <v>44362</v>
      </c>
      <c r="I36" s="2">
        <v>1</v>
      </c>
      <c r="J36" s="6">
        <v>1</v>
      </c>
      <c r="K36" s="6">
        <v>320</v>
      </c>
      <c r="L36" s="6">
        <v>320</v>
      </c>
      <c r="M36" s="6">
        <v>320</v>
      </c>
      <c r="N36" s="6">
        <v>320</v>
      </c>
      <c r="O36" s="4" t="s">
        <v>187</v>
      </c>
      <c r="P36" s="6">
        <v>0</v>
      </c>
      <c r="Q36" s="6">
        <v>0</v>
      </c>
      <c r="R36" s="3" t="s">
        <v>187</v>
      </c>
      <c r="S36" s="3" t="s">
        <v>188</v>
      </c>
      <c r="T36" s="7">
        <f>HYPERLINK("https://my.zakupki.prom.ua/cabinet/purchases/state_purchase/view/27491005")</f>
        <v>0</v>
      </c>
      <c r="U36" s="3" t="s">
        <v>37</v>
      </c>
      <c r="V36" s="2">
        <v>0</v>
      </c>
      <c r="W36" s="3"/>
      <c r="X36" s="3" t="s">
        <v>192</v>
      </c>
      <c r="Y36" s="6">
        <v>320</v>
      </c>
      <c r="Z36" s="3" t="s">
        <v>39</v>
      </c>
      <c r="AA36" s="3" t="s">
        <v>40</v>
      </c>
      <c r="AB36" s="3"/>
      <c r="AC36" s="3"/>
      <c r="AD36" s="3"/>
    </row>
    <row r="37" spans="1:30" ht="12.75">
      <c r="A37" s="2">
        <v>34</v>
      </c>
      <c r="B37" s="3" t="s">
        <v>193</v>
      </c>
      <c r="C37" s="4" t="s">
        <v>194</v>
      </c>
      <c r="D37" s="3" t="s">
        <v>195</v>
      </c>
      <c r="E37" s="3" t="s">
        <v>34</v>
      </c>
      <c r="F37" s="5">
        <v>44365</v>
      </c>
      <c r="G37" s="3"/>
      <c r="H37" s="5">
        <v>44365</v>
      </c>
      <c r="I37" s="2">
        <v>1</v>
      </c>
      <c r="J37" s="6">
        <v>2</v>
      </c>
      <c r="K37" s="6">
        <v>519</v>
      </c>
      <c r="L37" s="6">
        <v>259.5</v>
      </c>
      <c r="M37" s="6">
        <v>519</v>
      </c>
      <c r="N37" s="6">
        <v>259.5</v>
      </c>
      <c r="O37" s="4" t="s">
        <v>96</v>
      </c>
      <c r="P37" s="6">
        <v>0</v>
      </c>
      <c r="Q37" s="6">
        <v>0</v>
      </c>
      <c r="R37" s="3" t="s">
        <v>96</v>
      </c>
      <c r="S37" s="3" t="s">
        <v>97</v>
      </c>
      <c r="T37" s="7">
        <f>HYPERLINK("https://my.zakupki.prom.ua/cabinet/purchases/state_purchase/view/27616326")</f>
        <v>0</v>
      </c>
      <c r="U37" s="3" t="s">
        <v>37</v>
      </c>
      <c r="V37" s="2">
        <v>0</v>
      </c>
      <c r="W37" s="3"/>
      <c r="X37" s="3" t="s">
        <v>196</v>
      </c>
      <c r="Y37" s="6">
        <v>519</v>
      </c>
      <c r="Z37" s="3" t="s">
        <v>39</v>
      </c>
      <c r="AA37" s="3" t="s">
        <v>47</v>
      </c>
      <c r="AB37" s="3"/>
      <c r="AC37" s="3"/>
      <c r="AD37" s="3"/>
    </row>
    <row r="38" spans="1:30" ht="12.75">
      <c r="A38" s="2">
        <v>35</v>
      </c>
      <c r="B38" s="3" t="s">
        <v>197</v>
      </c>
      <c r="C38" s="4" t="s">
        <v>198</v>
      </c>
      <c r="D38" s="3" t="s">
        <v>199</v>
      </c>
      <c r="E38" s="3" t="s">
        <v>34</v>
      </c>
      <c r="F38" s="5">
        <v>44365</v>
      </c>
      <c r="G38" s="3"/>
      <c r="H38" s="5">
        <v>44365</v>
      </c>
      <c r="I38" s="2">
        <v>1</v>
      </c>
      <c r="J38" s="6">
        <v>1</v>
      </c>
      <c r="K38" s="6">
        <v>1305</v>
      </c>
      <c r="L38" s="6">
        <v>1305</v>
      </c>
      <c r="M38" s="6">
        <v>1305</v>
      </c>
      <c r="N38" s="6">
        <v>1305</v>
      </c>
      <c r="O38" s="4" t="s">
        <v>96</v>
      </c>
      <c r="P38" s="6">
        <v>0</v>
      </c>
      <c r="Q38" s="6">
        <v>0</v>
      </c>
      <c r="R38" s="3" t="s">
        <v>96</v>
      </c>
      <c r="S38" s="3" t="s">
        <v>97</v>
      </c>
      <c r="T38" s="7">
        <f>HYPERLINK("https://my.zakupki.prom.ua/cabinet/purchases/state_purchase/view/27617681")</f>
        <v>0</v>
      </c>
      <c r="U38" s="3" t="s">
        <v>37</v>
      </c>
      <c r="V38" s="2">
        <v>0</v>
      </c>
      <c r="W38" s="3"/>
      <c r="X38" s="3" t="s">
        <v>200</v>
      </c>
      <c r="Y38" s="6">
        <v>1305</v>
      </c>
      <c r="Z38" s="3" t="s">
        <v>39</v>
      </c>
      <c r="AA38" s="3" t="s">
        <v>47</v>
      </c>
      <c r="AB38" s="3"/>
      <c r="AC38" s="3"/>
      <c r="AD38" s="3"/>
    </row>
    <row r="39" spans="1:30" ht="12.75">
      <c r="A39" s="2">
        <v>36</v>
      </c>
      <c r="B39" s="3" t="s">
        <v>201</v>
      </c>
      <c r="C39" s="4" t="s">
        <v>202</v>
      </c>
      <c r="D39" s="3" t="s">
        <v>203</v>
      </c>
      <c r="E39" s="3" t="s">
        <v>34</v>
      </c>
      <c r="F39" s="5">
        <v>44372</v>
      </c>
      <c r="G39" s="3"/>
      <c r="H39" s="5">
        <v>44372</v>
      </c>
      <c r="I39" s="2">
        <v>1</v>
      </c>
      <c r="J39" s="6">
        <v>13</v>
      </c>
      <c r="K39" s="6">
        <v>2532.24</v>
      </c>
      <c r="L39" s="6">
        <v>194.7876923076923</v>
      </c>
      <c r="M39" s="6">
        <v>2532.24</v>
      </c>
      <c r="N39" s="6">
        <v>194.7876923076923</v>
      </c>
      <c r="O39" s="4" t="s">
        <v>51</v>
      </c>
      <c r="P39" s="6">
        <v>0</v>
      </c>
      <c r="Q39" s="6">
        <v>0</v>
      </c>
      <c r="R39" s="3" t="s">
        <v>51</v>
      </c>
      <c r="S39" s="3" t="s">
        <v>52</v>
      </c>
      <c r="T39" s="7">
        <f>HYPERLINK("https://my.zakupki.prom.ua/cabinet/purchases/state_purchase/view/27789955")</f>
        <v>0</v>
      </c>
      <c r="U39" s="3" t="s">
        <v>37</v>
      </c>
      <c r="V39" s="2">
        <v>0</v>
      </c>
      <c r="W39" s="3"/>
      <c r="X39" s="3" t="s">
        <v>204</v>
      </c>
      <c r="Y39" s="6">
        <v>2532.24</v>
      </c>
      <c r="Z39" s="3" t="s">
        <v>39</v>
      </c>
      <c r="AA39" s="3" t="s">
        <v>47</v>
      </c>
      <c r="AB39" s="3"/>
      <c r="AC39" s="3"/>
      <c r="AD39" s="3"/>
    </row>
    <row r="40" spans="1:30" ht="12.75">
      <c r="A40" s="2">
        <v>37</v>
      </c>
      <c r="B40" s="3" t="s">
        <v>205</v>
      </c>
      <c r="C40" s="4" t="s">
        <v>206</v>
      </c>
      <c r="D40" s="3" t="s">
        <v>115</v>
      </c>
      <c r="E40" s="3" t="s">
        <v>34</v>
      </c>
      <c r="F40" s="5">
        <v>44379</v>
      </c>
      <c r="G40" s="3"/>
      <c r="H40" s="5">
        <v>44379</v>
      </c>
      <c r="I40" s="2">
        <v>1</v>
      </c>
      <c r="J40" s="6">
        <v>15</v>
      </c>
      <c r="K40" s="6">
        <v>1060.74</v>
      </c>
      <c r="L40" s="6">
        <v>70.716</v>
      </c>
      <c r="M40" s="6">
        <v>1060.74</v>
      </c>
      <c r="N40" s="6">
        <v>70.716</v>
      </c>
      <c r="O40" s="4" t="s">
        <v>51</v>
      </c>
      <c r="P40" s="6">
        <v>0</v>
      </c>
      <c r="Q40" s="6">
        <v>0</v>
      </c>
      <c r="R40" s="3" t="s">
        <v>51</v>
      </c>
      <c r="S40" s="3" t="s">
        <v>52</v>
      </c>
      <c r="T40" s="7">
        <f>HYPERLINK("https://my.zakupki.prom.ua/cabinet/purchases/state_purchase/view/27924302")</f>
        <v>0</v>
      </c>
      <c r="U40" s="3" t="s">
        <v>37</v>
      </c>
      <c r="V40" s="2">
        <v>0</v>
      </c>
      <c r="W40" s="3"/>
      <c r="X40" s="3" t="s">
        <v>207</v>
      </c>
      <c r="Y40" s="6">
        <v>1060.74</v>
      </c>
      <c r="Z40" s="3" t="s">
        <v>39</v>
      </c>
      <c r="AA40" s="3" t="s">
        <v>47</v>
      </c>
      <c r="AB40" s="3"/>
      <c r="AC40" s="3"/>
      <c r="AD40" s="3"/>
    </row>
    <row r="41" spans="1:30" ht="12.75">
      <c r="A41" s="2">
        <v>38</v>
      </c>
      <c r="B41" s="3" t="s">
        <v>208</v>
      </c>
      <c r="C41" s="4" t="s">
        <v>209</v>
      </c>
      <c r="D41" s="3" t="s">
        <v>210</v>
      </c>
      <c r="E41" s="3" t="s">
        <v>34</v>
      </c>
      <c r="F41" s="5">
        <v>44379</v>
      </c>
      <c r="G41" s="3"/>
      <c r="H41" s="5">
        <v>44379</v>
      </c>
      <c r="I41" s="2">
        <v>1</v>
      </c>
      <c r="J41" s="6">
        <v>1</v>
      </c>
      <c r="K41" s="6">
        <v>1130</v>
      </c>
      <c r="L41" s="6">
        <v>1130</v>
      </c>
      <c r="M41" s="6">
        <v>1130</v>
      </c>
      <c r="N41" s="6">
        <v>1130</v>
      </c>
      <c r="O41" s="4" t="s">
        <v>211</v>
      </c>
      <c r="P41" s="6">
        <v>0</v>
      </c>
      <c r="Q41" s="6">
        <v>0</v>
      </c>
      <c r="R41" s="3" t="s">
        <v>211</v>
      </c>
      <c r="S41" s="3" t="s">
        <v>212</v>
      </c>
      <c r="T41" s="7">
        <f>HYPERLINK("https://my.zakupki.prom.ua/cabinet/purchases/state_purchase/view/27926223")</f>
        <v>0</v>
      </c>
      <c r="U41" s="3" t="s">
        <v>37</v>
      </c>
      <c r="V41" s="2">
        <v>0</v>
      </c>
      <c r="W41" s="3"/>
      <c r="X41" s="3" t="s">
        <v>213</v>
      </c>
      <c r="Y41" s="6">
        <v>1130</v>
      </c>
      <c r="Z41" s="3" t="s">
        <v>39</v>
      </c>
      <c r="AA41" s="3" t="s">
        <v>47</v>
      </c>
      <c r="AB41" s="3"/>
      <c r="AC41" s="3"/>
      <c r="AD41" s="3"/>
    </row>
    <row r="42" spans="1:30" ht="12.75">
      <c r="A42" s="2">
        <v>39</v>
      </c>
      <c r="B42" s="3" t="s">
        <v>214</v>
      </c>
      <c r="C42" s="4" t="s">
        <v>215</v>
      </c>
      <c r="D42" s="3" t="s">
        <v>216</v>
      </c>
      <c r="E42" s="3" t="s">
        <v>34</v>
      </c>
      <c r="F42" s="5">
        <v>44379</v>
      </c>
      <c r="G42" s="3"/>
      <c r="H42" s="5">
        <v>44379</v>
      </c>
      <c r="I42" s="2">
        <v>1</v>
      </c>
      <c r="J42" s="6">
        <v>2</v>
      </c>
      <c r="K42" s="6">
        <v>9500</v>
      </c>
      <c r="L42" s="6">
        <v>4750</v>
      </c>
      <c r="M42" s="6">
        <v>9500</v>
      </c>
      <c r="N42" s="6">
        <v>4750</v>
      </c>
      <c r="O42" s="4" t="s">
        <v>217</v>
      </c>
      <c r="P42" s="6">
        <v>0</v>
      </c>
      <c r="Q42" s="6">
        <v>0</v>
      </c>
      <c r="R42" s="3" t="s">
        <v>217</v>
      </c>
      <c r="S42" s="3" t="s">
        <v>218</v>
      </c>
      <c r="T42" s="7">
        <f>HYPERLINK("https://my.zakupki.prom.ua/cabinet/purchases/state_purchase/view/27928237")</f>
        <v>0</v>
      </c>
      <c r="U42" s="3" t="s">
        <v>37</v>
      </c>
      <c r="V42" s="2">
        <v>0</v>
      </c>
      <c r="W42" s="3"/>
      <c r="X42" s="3" t="s">
        <v>219</v>
      </c>
      <c r="Y42" s="6">
        <v>9500</v>
      </c>
      <c r="Z42" s="3" t="s">
        <v>39</v>
      </c>
      <c r="AA42" s="3" t="s">
        <v>47</v>
      </c>
      <c r="AB42" s="3"/>
      <c r="AC42" s="3"/>
      <c r="AD42" s="3"/>
    </row>
    <row r="43" spans="1:30" ht="12.75">
      <c r="A43" s="2">
        <v>40</v>
      </c>
      <c r="B43" s="3" t="s">
        <v>220</v>
      </c>
      <c r="C43" s="4" t="s">
        <v>221</v>
      </c>
      <c r="D43" s="3" t="s">
        <v>222</v>
      </c>
      <c r="E43" s="3" t="s">
        <v>34</v>
      </c>
      <c r="F43" s="5">
        <v>44412</v>
      </c>
      <c r="G43" s="3"/>
      <c r="H43" s="5">
        <v>44412</v>
      </c>
      <c r="I43" s="2">
        <v>1</v>
      </c>
      <c r="J43" s="6">
        <v>19.6</v>
      </c>
      <c r="K43" s="6">
        <v>36163.52</v>
      </c>
      <c r="L43" s="6">
        <v>1845.0775510204082</v>
      </c>
      <c r="M43" s="6">
        <v>36163.52</v>
      </c>
      <c r="N43" s="6">
        <v>1845.0775510204082</v>
      </c>
      <c r="O43" s="4" t="s">
        <v>223</v>
      </c>
      <c r="P43" s="6">
        <v>0</v>
      </c>
      <c r="Q43" s="6">
        <v>0</v>
      </c>
      <c r="R43" s="3" t="s">
        <v>223</v>
      </c>
      <c r="S43" s="3" t="s">
        <v>224</v>
      </c>
      <c r="T43" s="7">
        <f>HYPERLINK("https://my.zakupki.prom.ua/cabinet/purchases/state_purchase/view/28740096")</f>
        <v>0</v>
      </c>
      <c r="U43" s="3" t="s">
        <v>37</v>
      </c>
      <c r="V43" s="2">
        <v>0</v>
      </c>
      <c r="W43" s="3"/>
      <c r="X43" s="3" t="s">
        <v>225</v>
      </c>
      <c r="Y43" s="6">
        <v>36163.52</v>
      </c>
      <c r="Z43" s="3" t="s">
        <v>39</v>
      </c>
      <c r="AA43" s="3" t="s">
        <v>47</v>
      </c>
      <c r="AB43" s="3"/>
      <c r="AC43" s="3"/>
      <c r="AD43" s="3"/>
    </row>
    <row r="44" spans="1:30" ht="12.75">
      <c r="A44" s="2">
        <v>41</v>
      </c>
      <c r="B44" s="3" t="s">
        <v>226</v>
      </c>
      <c r="C44" s="4" t="s">
        <v>227</v>
      </c>
      <c r="D44" s="3" t="s">
        <v>228</v>
      </c>
      <c r="E44" s="3" t="s">
        <v>34</v>
      </c>
      <c r="F44" s="5">
        <v>44417</v>
      </c>
      <c r="G44" s="3"/>
      <c r="H44" s="5">
        <v>44417</v>
      </c>
      <c r="I44" s="2">
        <v>1</v>
      </c>
      <c r="J44" s="6">
        <v>1</v>
      </c>
      <c r="K44" s="6">
        <v>43400</v>
      </c>
      <c r="L44" s="6">
        <v>43400</v>
      </c>
      <c r="M44" s="6">
        <v>43400</v>
      </c>
      <c r="N44" s="6">
        <v>43400</v>
      </c>
      <c r="O44" s="4" t="s">
        <v>229</v>
      </c>
      <c r="P44" s="6">
        <v>0</v>
      </c>
      <c r="Q44" s="6">
        <v>0</v>
      </c>
      <c r="R44" s="3" t="s">
        <v>229</v>
      </c>
      <c r="S44" s="3" t="s">
        <v>230</v>
      </c>
      <c r="T44" s="7">
        <f>HYPERLINK("https://my.zakupki.prom.ua/cabinet/purchases/state_purchase/view/28850028")</f>
        <v>0</v>
      </c>
      <c r="U44" s="3" t="s">
        <v>37</v>
      </c>
      <c r="V44" s="2">
        <v>0</v>
      </c>
      <c r="W44" s="3"/>
      <c r="X44" s="3" t="s">
        <v>231</v>
      </c>
      <c r="Y44" s="6">
        <v>43400</v>
      </c>
      <c r="Z44" s="3" t="s">
        <v>39</v>
      </c>
      <c r="AA44" s="3" t="s">
        <v>47</v>
      </c>
      <c r="AB44" s="3"/>
      <c r="AC44" s="3"/>
      <c r="AD44" s="3"/>
    </row>
    <row r="45" spans="1:30" ht="12.75">
      <c r="A45" s="2">
        <v>42</v>
      </c>
      <c r="B45" s="3" t="s">
        <v>232</v>
      </c>
      <c r="C45" s="4" t="s">
        <v>233</v>
      </c>
      <c r="D45" s="3" t="s">
        <v>234</v>
      </c>
      <c r="E45" s="3" t="s">
        <v>34</v>
      </c>
      <c r="F45" s="5">
        <v>44424</v>
      </c>
      <c r="G45" s="3"/>
      <c r="H45" s="5">
        <v>44424</v>
      </c>
      <c r="I45" s="2">
        <v>1</v>
      </c>
      <c r="J45" s="6">
        <v>15</v>
      </c>
      <c r="K45" s="6">
        <v>1345.5</v>
      </c>
      <c r="L45" s="6">
        <v>89.7</v>
      </c>
      <c r="M45" s="6">
        <v>1345.5</v>
      </c>
      <c r="N45" s="6">
        <v>89.7</v>
      </c>
      <c r="O45" s="4" t="s">
        <v>51</v>
      </c>
      <c r="P45" s="6">
        <v>0</v>
      </c>
      <c r="Q45" s="6">
        <v>0</v>
      </c>
      <c r="R45" s="3" t="s">
        <v>51</v>
      </c>
      <c r="S45" s="3" t="s">
        <v>52</v>
      </c>
      <c r="T45" s="7">
        <f>HYPERLINK("https://my.zakupki.prom.ua/cabinet/purchases/state_purchase/view/29043855")</f>
        <v>0</v>
      </c>
      <c r="U45" s="3" t="s">
        <v>37</v>
      </c>
      <c r="V45" s="2">
        <v>0</v>
      </c>
      <c r="W45" s="3"/>
      <c r="X45" s="3" t="s">
        <v>235</v>
      </c>
      <c r="Y45" s="6">
        <v>1345.5</v>
      </c>
      <c r="Z45" s="3" t="s">
        <v>39</v>
      </c>
      <c r="AA45" s="3" t="s">
        <v>47</v>
      </c>
      <c r="AB45" s="3"/>
      <c r="AC45" s="3"/>
      <c r="AD45" s="3"/>
    </row>
    <row r="46" spans="1:30" ht="12.75">
      <c r="A46" s="2">
        <v>43</v>
      </c>
      <c r="B46" s="3" t="s">
        <v>236</v>
      </c>
      <c r="C46" s="4" t="s">
        <v>237</v>
      </c>
      <c r="D46" s="3" t="s">
        <v>238</v>
      </c>
      <c r="E46" s="3" t="s">
        <v>34</v>
      </c>
      <c r="F46" s="5">
        <v>44435</v>
      </c>
      <c r="G46" s="3"/>
      <c r="H46" s="5">
        <v>44438</v>
      </c>
      <c r="I46" s="2">
        <v>1</v>
      </c>
      <c r="J46" s="6">
        <v>1</v>
      </c>
      <c r="K46" s="6">
        <v>499</v>
      </c>
      <c r="L46" s="6">
        <v>499</v>
      </c>
      <c r="M46" s="6">
        <v>499</v>
      </c>
      <c r="N46" s="6">
        <v>499</v>
      </c>
      <c r="O46" s="4" t="s">
        <v>239</v>
      </c>
      <c r="P46" s="6">
        <v>0</v>
      </c>
      <c r="Q46" s="6">
        <v>0</v>
      </c>
      <c r="R46" s="3" t="s">
        <v>239</v>
      </c>
      <c r="S46" s="3" t="s">
        <v>240</v>
      </c>
      <c r="T46" s="7">
        <f>HYPERLINK("https://my.zakupki.prom.ua/cabinet/purchases/state_purchase/view/29335208")</f>
        <v>0</v>
      </c>
      <c r="U46" s="3" t="s">
        <v>37</v>
      </c>
      <c r="V46" s="2">
        <v>0</v>
      </c>
      <c r="W46" s="3"/>
      <c r="X46" s="3" t="s">
        <v>241</v>
      </c>
      <c r="Y46" s="6">
        <v>499</v>
      </c>
      <c r="Z46" s="3" t="s">
        <v>39</v>
      </c>
      <c r="AA46" s="3" t="s">
        <v>47</v>
      </c>
      <c r="AB46" s="3"/>
      <c r="AC46" s="3"/>
      <c r="AD46" s="3"/>
    </row>
    <row r="47" spans="1:30" ht="12.75">
      <c r="A47" s="2">
        <v>44</v>
      </c>
      <c r="B47" s="3" t="s">
        <v>242</v>
      </c>
      <c r="C47" s="4" t="s">
        <v>243</v>
      </c>
      <c r="D47" s="3" t="s">
        <v>244</v>
      </c>
      <c r="E47" s="3" t="s">
        <v>34</v>
      </c>
      <c r="F47" s="5">
        <v>44440</v>
      </c>
      <c r="G47" s="3"/>
      <c r="H47" s="5">
        <v>44440</v>
      </c>
      <c r="I47" s="2">
        <v>1</v>
      </c>
      <c r="J47" s="6">
        <v>15</v>
      </c>
      <c r="K47" s="6">
        <v>485</v>
      </c>
      <c r="L47" s="6">
        <v>32.333333333333336</v>
      </c>
      <c r="M47" s="6">
        <v>485</v>
      </c>
      <c r="N47" s="6">
        <v>32.333333333333336</v>
      </c>
      <c r="O47" s="4" t="s">
        <v>51</v>
      </c>
      <c r="P47" s="6">
        <v>0</v>
      </c>
      <c r="Q47" s="6">
        <v>0</v>
      </c>
      <c r="R47" s="3" t="s">
        <v>51</v>
      </c>
      <c r="S47" s="3" t="s">
        <v>52</v>
      </c>
      <c r="T47" s="7">
        <f>HYPERLINK("https://my.zakupki.prom.ua/cabinet/purchases/state_purchase/view/29433285")</f>
        <v>0</v>
      </c>
      <c r="U47" s="3" t="s">
        <v>37</v>
      </c>
      <c r="V47" s="2">
        <v>0</v>
      </c>
      <c r="W47" s="3"/>
      <c r="X47" s="3" t="s">
        <v>245</v>
      </c>
      <c r="Y47" s="6">
        <v>485</v>
      </c>
      <c r="Z47" s="3" t="s">
        <v>39</v>
      </c>
      <c r="AA47" s="3" t="s">
        <v>47</v>
      </c>
      <c r="AB47" s="3"/>
      <c r="AC47" s="3"/>
      <c r="AD47" s="3"/>
    </row>
    <row r="48" spans="1:30" ht="12.75">
      <c r="A48" s="2">
        <v>45</v>
      </c>
      <c r="B48" s="3" t="s">
        <v>246</v>
      </c>
      <c r="C48" s="4" t="s">
        <v>247</v>
      </c>
      <c r="D48" s="3" t="s">
        <v>248</v>
      </c>
      <c r="E48" s="3" t="s">
        <v>34</v>
      </c>
      <c r="F48" s="5">
        <v>44440</v>
      </c>
      <c r="G48" s="3"/>
      <c r="H48" s="5">
        <v>44440</v>
      </c>
      <c r="I48" s="2">
        <v>1</v>
      </c>
      <c r="J48" s="6">
        <v>8</v>
      </c>
      <c r="K48" s="6">
        <v>1033.26</v>
      </c>
      <c r="L48" s="6">
        <v>129.1575</v>
      </c>
      <c r="M48" s="6">
        <v>1033.26</v>
      </c>
      <c r="N48" s="6">
        <v>129.1575</v>
      </c>
      <c r="O48" s="4" t="s">
        <v>51</v>
      </c>
      <c r="P48" s="6">
        <v>0</v>
      </c>
      <c r="Q48" s="6">
        <v>0</v>
      </c>
      <c r="R48" s="3" t="s">
        <v>51</v>
      </c>
      <c r="S48" s="3" t="s">
        <v>52</v>
      </c>
      <c r="T48" s="7">
        <f>HYPERLINK("https://my.zakupki.prom.ua/cabinet/purchases/state_purchase/view/29438462")</f>
        <v>0</v>
      </c>
      <c r="U48" s="3" t="s">
        <v>37</v>
      </c>
      <c r="V48" s="2">
        <v>0</v>
      </c>
      <c r="W48" s="3"/>
      <c r="X48" s="3" t="s">
        <v>249</v>
      </c>
      <c r="Y48" s="6">
        <v>1033.26</v>
      </c>
      <c r="Z48" s="3" t="s">
        <v>39</v>
      </c>
      <c r="AA48" s="3" t="s">
        <v>47</v>
      </c>
      <c r="AB48" s="3"/>
      <c r="AC48" s="3"/>
      <c r="AD48" s="3"/>
    </row>
    <row r="49" spans="1:30" ht="12.75">
      <c r="A49" s="2">
        <v>46</v>
      </c>
      <c r="B49" s="3" t="s">
        <v>250</v>
      </c>
      <c r="C49" s="4" t="s">
        <v>251</v>
      </c>
      <c r="D49" s="3" t="s">
        <v>252</v>
      </c>
      <c r="E49" s="3" t="s">
        <v>34</v>
      </c>
      <c r="F49" s="5">
        <v>44440</v>
      </c>
      <c r="G49" s="3"/>
      <c r="H49" s="5">
        <v>44440</v>
      </c>
      <c r="I49" s="2">
        <v>1</v>
      </c>
      <c r="J49" s="6">
        <v>3</v>
      </c>
      <c r="K49" s="6">
        <v>553.5</v>
      </c>
      <c r="L49" s="6">
        <v>184.5</v>
      </c>
      <c r="M49" s="6">
        <v>553.5</v>
      </c>
      <c r="N49" s="6">
        <v>184.5</v>
      </c>
      <c r="O49" s="4" t="s">
        <v>51</v>
      </c>
      <c r="P49" s="6">
        <v>0</v>
      </c>
      <c r="Q49" s="6">
        <v>0</v>
      </c>
      <c r="R49" s="3" t="s">
        <v>51</v>
      </c>
      <c r="S49" s="3" t="s">
        <v>52</v>
      </c>
      <c r="T49" s="7">
        <f>HYPERLINK("https://my.zakupki.prom.ua/cabinet/purchases/state_purchase/view/29439611")</f>
        <v>0</v>
      </c>
      <c r="U49" s="3" t="s">
        <v>37</v>
      </c>
      <c r="V49" s="2">
        <v>0</v>
      </c>
      <c r="W49" s="3"/>
      <c r="X49" s="3" t="s">
        <v>253</v>
      </c>
      <c r="Y49" s="6">
        <v>553.5</v>
      </c>
      <c r="Z49" s="3" t="s">
        <v>39</v>
      </c>
      <c r="AA49" s="3" t="s">
        <v>47</v>
      </c>
      <c r="AB49" s="3"/>
      <c r="AC49" s="3"/>
      <c r="AD49" s="3"/>
    </row>
    <row r="50" spans="1:30" ht="12.75">
      <c r="A50" s="2">
        <v>47</v>
      </c>
      <c r="B50" s="3" t="s">
        <v>254</v>
      </c>
      <c r="C50" s="4" t="s">
        <v>255</v>
      </c>
      <c r="D50" s="3" t="s">
        <v>256</v>
      </c>
      <c r="E50" s="3" t="s">
        <v>34</v>
      </c>
      <c r="F50" s="5">
        <v>44440</v>
      </c>
      <c r="G50" s="3"/>
      <c r="H50" s="5">
        <v>44440</v>
      </c>
      <c r="I50" s="2">
        <v>1</v>
      </c>
      <c r="J50" s="6">
        <v>5</v>
      </c>
      <c r="K50" s="6">
        <v>810.54</v>
      </c>
      <c r="L50" s="6">
        <v>162.108</v>
      </c>
      <c r="M50" s="6">
        <v>810.54</v>
      </c>
      <c r="N50" s="6">
        <v>162.108</v>
      </c>
      <c r="O50" s="4" t="s">
        <v>51</v>
      </c>
      <c r="P50" s="6">
        <v>0</v>
      </c>
      <c r="Q50" s="6">
        <v>0</v>
      </c>
      <c r="R50" s="3" t="s">
        <v>51</v>
      </c>
      <c r="S50" s="3" t="s">
        <v>52</v>
      </c>
      <c r="T50" s="7">
        <f>HYPERLINK("https://my.zakupki.prom.ua/cabinet/purchases/state_purchase/view/29440548")</f>
        <v>0</v>
      </c>
      <c r="U50" s="3" t="s">
        <v>37</v>
      </c>
      <c r="V50" s="2">
        <v>0</v>
      </c>
      <c r="W50" s="3"/>
      <c r="X50" s="3" t="s">
        <v>257</v>
      </c>
      <c r="Y50" s="6">
        <v>810.54</v>
      </c>
      <c r="Z50" s="3" t="s">
        <v>39</v>
      </c>
      <c r="AA50" s="3" t="s">
        <v>47</v>
      </c>
      <c r="AB50" s="3"/>
      <c r="AC50" s="3"/>
      <c r="AD50" s="3"/>
    </row>
    <row r="51" spans="1:30" ht="12.75">
      <c r="A51" s="2">
        <v>48</v>
      </c>
      <c r="B51" s="3" t="s">
        <v>258</v>
      </c>
      <c r="C51" s="4" t="s">
        <v>259</v>
      </c>
      <c r="D51" s="3" t="s">
        <v>260</v>
      </c>
      <c r="E51" s="3" t="s">
        <v>34</v>
      </c>
      <c r="F51" s="5">
        <v>44445</v>
      </c>
      <c r="G51" s="3"/>
      <c r="H51" s="5">
        <v>44445</v>
      </c>
      <c r="I51" s="2">
        <v>1</v>
      </c>
      <c r="J51" s="6">
        <v>1</v>
      </c>
      <c r="K51" s="6">
        <v>469</v>
      </c>
      <c r="L51" s="6">
        <v>469</v>
      </c>
      <c r="M51" s="6">
        <v>469</v>
      </c>
      <c r="N51" s="6">
        <v>469</v>
      </c>
      <c r="O51" s="4" t="s">
        <v>261</v>
      </c>
      <c r="P51" s="6">
        <v>0</v>
      </c>
      <c r="Q51" s="6">
        <v>0</v>
      </c>
      <c r="R51" s="3" t="s">
        <v>261</v>
      </c>
      <c r="S51" s="3" t="s">
        <v>262</v>
      </c>
      <c r="T51" s="7">
        <f>HYPERLINK("https://my.zakupki.prom.ua/cabinet/purchases/state_purchase/view/29560649")</f>
        <v>0</v>
      </c>
      <c r="U51" s="3" t="s">
        <v>37</v>
      </c>
      <c r="V51" s="2">
        <v>0</v>
      </c>
      <c r="W51" s="3"/>
      <c r="X51" s="3" t="s">
        <v>263</v>
      </c>
      <c r="Y51" s="6">
        <v>469</v>
      </c>
      <c r="Z51" s="3" t="s">
        <v>39</v>
      </c>
      <c r="AA51" s="3" t="s">
        <v>47</v>
      </c>
      <c r="AB51" s="3"/>
      <c r="AC51" s="3"/>
      <c r="AD51" s="3"/>
    </row>
    <row r="52" spans="1:30" ht="12.75">
      <c r="A52" s="2">
        <v>49</v>
      </c>
      <c r="B52" s="3" t="s">
        <v>264</v>
      </c>
      <c r="C52" s="4" t="s">
        <v>265</v>
      </c>
      <c r="D52" s="3" t="s">
        <v>151</v>
      </c>
      <c r="E52" s="3" t="s">
        <v>34</v>
      </c>
      <c r="F52" s="5">
        <v>44463</v>
      </c>
      <c r="G52" s="3"/>
      <c r="H52" s="5">
        <v>44463</v>
      </c>
      <c r="I52" s="2">
        <v>1</v>
      </c>
      <c r="J52" s="6">
        <v>2</v>
      </c>
      <c r="K52" s="6">
        <v>2900</v>
      </c>
      <c r="L52" s="6">
        <v>1450</v>
      </c>
      <c r="M52" s="6">
        <v>2900</v>
      </c>
      <c r="N52" s="6">
        <v>1450</v>
      </c>
      <c r="O52" s="4" t="s">
        <v>122</v>
      </c>
      <c r="P52" s="6">
        <v>0</v>
      </c>
      <c r="Q52" s="6">
        <v>0</v>
      </c>
      <c r="R52" s="3" t="s">
        <v>122</v>
      </c>
      <c r="S52" s="3" t="s">
        <v>123</v>
      </c>
      <c r="T52" s="7">
        <f>HYPERLINK("https://my.zakupki.prom.ua/cabinet/purchases/state_purchase/view/30202939")</f>
        <v>0</v>
      </c>
      <c r="U52" s="3" t="s">
        <v>37</v>
      </c>
      <c r="V52" s="2">
        <v>0</v>
      </c>
      <c r="W52" s="3"/>
      <c r="X52" s="3" t="s">
        <v>266</v>
      </c>
      <c r="Y52" s="6">
        <v>2900</v>
      </c>
      <c r="Z52" s="3" t="s">
        <v>39</v>
      </c>
      <c r="AA52" s="3" t="s">
        <v>47</v>
      </c>
      <c r="AB52" s="3"/>
      <c r="AC52" s="3"/>
      <c r="AD52" s="3"/>
    </row>
    <row r="53" spans="1:30" ht="12.75">
      <c r="A53" s="2">
        <v>50</v>
      </c>
      <c r="B53" s="3" t="s">
        <v>267</v>
      </c>
      <c r="C53" s="4" t="s">
        <v>268</v>
      </c>
      <c r="D53" s="3" t="s">
        <v>269</v>
      </c>
      <c r="E53" s="3" t="s">
        <v>34</v>
      </c>
      <c r="F53" s="5">
        <v>44470</v>
      </c>
      <c r="G53" s="3"/>
      <c r="H53" s="5">
        <v>44470</v>
      </c>
      <c r="I53" s="2">
        <v>1</v>
      </c>
      <c r="J53" s="6">
        <v>1</v>
      </c>
      <c r="K53" s="6">
        <v>2000</v>
      </c>
      <c r="L53" s="6">
        <v>2000</v>
      </c>
      <c r="M53" s="6">
        <v>2000</v>
      </c>
      <c r="N53" s="6">
        <v>2000</v>
      </c>
      <c r="O53" s="4" t="s">
        <v>270</v>
      </c>
      <c r="P53" s="6">
        <v>0</v>
      </c>
      <c r="Q53" s="6">
        <v>0</v>
      </c>
      <c r="R53" s="3" t="s">
        <v>270</v>
      </c>
      <c r="S53" s="3" t="s">
        <v>271</v>
      </c>
      <c r="T53" s="7">
        <f>HYPERLINK("https://my.zakupki.prom.ua/cabinet/purchases/state_purchase/view/30399893")</f>
        <v>0</v>
      </c>
      <c r="U53" s="3" t="s">
        <v>37</v>
      </c>
      <c r="V53" s="2">
        <v>0</v>
      </c>
      <c r="W53" s="3"/>
      <c r="X53" s="3" t="s">
        <v>272</v>
      </c>
      <c r="Y53" s="6">
        <v>2000</v>
      </c>
      <c r="Z53" s="3" t="s">
        <v>39</v>
      </c>
      <c r="AA53" s="3" t="s">
        <v>40</v>
      </c>
      <c r="AB53" s="3"/>
      <c r="AC53" s="3"/>
      <c r="AD53" s="3"/>
    </row>
    <row r="54" spans="1:30" ht="12.75">
      <c r="A54" s="2">
        <v>51</v>
      </c>
      <c r="B54" s="3" t="s">
        <v>273</v>
      </c>
      <c r="C54" s="4" t="s">
        <v>274</v>
      </c>
      <c r="D54" s="3" t="s">
        <v>275</v>
      </c>
      <c r="E54" s="3" t="s">
        <v>34</v>
      </c>
      <c r="F54" s="5">
        <v>44470</v>
      </c>
      <c r="G54" s="3"/>
      <c r="H54" s="5">
        <v>44470</v>
      </c>
      <c r="I54" s="2">
        <v>1</v>
      </c>
      <c r="J54" s="6">
        <v>1</v>
      </c>
      <c r="K54" s="6">
        <v>2995.2</v>
      </c>
      <c r="L54" s="6">
        <v>2995.2</v>
      </c>
      <c r="M54" s="6">
        <v>2995.2</v>
      </c>
      <c r="N54" s="6">
        <v>2995.2</v>
      </c>
      <c r="O54" s="4" t="s">
        <v>270</v>
      </c>
      <c r="P54" s="6">
        <v>0</v>
      </c>
      <c r="Q54" s="6">
        <v>0</v>
      </c>
      <c r="R54" s="3" t="s">
        <v>270</v>
      </c>
      <c r="S54" s="3" t="s">
        <v>271</v>
      </c>
      <c r="T54" s="7">
        <f>HYPERLINK("https://my.zakupki.prom.ua/cabinet/purchases/state_purchase/view/30402358")</f>
        <v>0</v>
      </c>
      <c r="U54" s="3" t="s">
        <v>37</v>
      </c>
      <c r="V54" s="2">
        <v>0</v>
      </c>
      <c r="W54" s="3"/>
      <c r="X54" s="3" t="s">
        <v>276</v>
      </c>
      <c r="Y54" s="6">
        <v>2995.2</v>
      </c>
      <c r="Z54" s="3" t="s">
        <v>39</v>
      </c>
      <c r="AA54" s="3" t="s">
        <v>40</v>
      </c>
      <c r="AB54" s="3"/>
      <c r="AC54" s="3"/>
      <c r="AD54" s="3"/>
    </row>
    <row r="55" spans="1:30" ht="12.75">
      <c r="A55" s="2">
        <v>52</v>
      </c>
      <c r="B55" s="3" t="s">
        <v>277</v>
      </c>
      <c r="C55" s="4" t="s">
        <v>278</v>
      </c>
      <c r="D55" s="3" t="s">
        <v>279</v>
      </c>
      <c r="E55" s="3" t="s">
        <v>34</v>
      </c>
      <c r="F55" s="5">
        <v>44475</v>
      </c>
      <c r="G55" s="3"/>
      <c r="H55" s="5">
        <v>44475</v>
      </c>
      <c r="I55" s="2">
        <v>1</v>
      </c>
      <c r="J55" s="6">
        <v>21</v>
      </c>
      <c r="K55" s="6">
        <v>1904.02</v>
      </c>
      <c r="L55" s="6">
        <v>90.66761904761904</v>
      </c>
      <c r="M55" s="6">
        <v>1904.02</v>
      </c>
      <c r="N55" s="6">
        <v>90.66761904761904</v>
      </c>
      <c r="O55" s="4" t="s">
        <v>51</v>
      </c>
      <c r="P55" s="6">
        <v>0</v>
      </c>
      <c r="Q55" s="6">
        <v>0</v>
      </c>
      <c r="R55" s="3" t="s">
        <v>51</v>
      </c>
      <c r="S55" s="3" t="s">
        <v>52</v>
      </c>
      <c r="T55" s="7">
        <f>HYPERLINK("https://my.zakupki.prom.ua/cabinet/purchases/state_purchase/view/30530126")</f>
        <v>0</v>
      </c>
      <c r="U55" s="3" t="s">
        <v>37</v>
      </c>
      <c r="V55" s="2">
        <v>0</v>
      </c>
      <c r="W55" s="3"/>
      <c r="X55" s="3" t="s">
        <v>280</v>
      </c>
      <c r="Y55" s="6">
        <v>1904.02</v>
      </c>
      <c r="Z55" s="3" t="s">
        <v>39</v>
      </c>
      <c r="AA55" s="3" t="s">
        <v>47</v>
      </c>
      <c r="AB55" s="3"/>
      <c r="AC55" s="3"/>
      <c r="AD55" s="3"/>
    </row>
    <row r="56" spans="1:30" ht="12.75">
      <c r="A56" s="2">
        <v>53</v>
      </c>
      <c r="B56" s="3" t="s">
        <v>281</v>
      </c>
      <c r="C56" s="4" t="s">
        <v>282</v>
      </c>
      <c r="D56" s="3" t="s">
        <v>115</v>
      </c>
      <c r="E56" s="3" t="s">
        <v>34</v>
      </c>
      <c r="F56" s="5">
        <v>44475</v>
      </c>
      <c r="G56" s="3"/>
      <c r="H56" s="5">
        <v>44475</v>
      </c>
      <c r="I56" s="2">
        <v>1</v>
      </c>
      <c r="J56" s="6">
        <v>6</v>
      </c>
      <c r="K56" s="6">
        <v>383.33</v>
      </c>
      <c r="L56" s="6">
        <v>63.888333333333335</v>
      </c>
      <c r="M56" s="6">
        <v>383.33</v>
      </c>
      <c r="N56" s="6">
        <v>63.888333333333335</v>
      </c>
      <c r="O56" s="4" t="s">
        <v>51</v>
      </c>
      <c r="P56" s="6">
        <v>0</v>
      </c>
      <c r="Q56" s="6">
        <v>0</v>
      </c>
      <c r="R56" s="3" t="s">
        <v>51</v>
      </c>
      <c r="S56" s="3" t="s">
        <v>52</v>
      </c>
      <c r="T56" s="7">
        <f>HYPERLINK("https://my.zakupki.prom.ua/cabinet/purchases/state_purchase/view/30530554")</f>
        <v>0</v>
      </c>
      <c r="U56" s="3" t="s">
        <v>37</v>
      </c>
      <c r="V56" s="2">
        <v>0</v>
      </c>
      <c r="W56" s="3"/>
      <c r="X56" s="3" t="s">
        <v>283</v>
      </c>
      <c r="Y56" s="6">
        <v>383.33</v>
      </c>
      <c r="Z56" s="3" t="s">
        <v>39</v>
      </c>
      <c r="AA56" s="3" t="s">
        <v>47</v>
      </c>
      <c r="AB56" s="3"/>
      <c r="AC56" s="3"/>
      <c r="AD56" s="3"/>
    </row>
    <row r="57" spans="1:30" ht="12.75">
      <c r="A57" s="2">
        <v>54</v>
      </c>
      <c r="B57" s="3" t="s">
        <v>284</v>
      </c>
      <c r="C57" s="4" t="s">
        <v>285</v>
      </c>
      <c r="D57" s="3" t="s">
        <v>286</v>
      </c>
      <c r="E57" s="3" t="s">
        <v>34</v>
      </c>
      <c r="F57" s="5">
        <v>44475</v>
      </c>
      <c r="G57" s="3"/>
      <c r="H57" s="5">
        <v>44475</v>
      </c>
      <c r="I57" s="2">
        <v>1</v>
      </c>
      <c r="J57" s="6">
        <v>20</v>
      </c>
      <c r="K57" s="6">
        <v>182.22</v>
      </c>
      <c r="L57" s="6">
        <v>9.111</v>
      </c>
      <c r="M57" s="6">
        <v>182.22</v>
      </c>
      <c r="N57" s="6">
        <v>9.111</v>
      </c>
      <c r="O57" s="4" t="s">
        <v>51</v>
      </c>
      <c r="P57" s="6">
        <v>0</v>
      </c>
      <c r="Q57" s="6">
        <v>0</v>
      </c>
      <c r="R57" s="3" t="s">
        <v>51</v>
      </c>
      <c r="S57" s="3" t="s">
        <v>52</v>
      </c>
      <c r="T57" s="7">
        <f>HYPERLINK("https://my.zakupki.prom.ua/cabinet/purchases/state_purchase/view/30531021")</f>
        <v>0</v>
      </c>
      <c r="U57" s="3" t="s">
        <v>37</v>
      </c>
      <c r="V57" s="2">
        <v>0</v>
      </c>
      <c r="W57" s="3"/>
      <c r="X57" s="3" t="s">
        <v>287</v>
      </c>
      <c r="Y57" s="6">
        <v>182.22</v>
      </c>
      <c r="Z57" s="3" t="s">
        <v>39</v>
      </c>
      <c r="AA57" s="3" t="s">
        <v>47</v>
      </c>
      <c r="AB57" s="3"/>
      <c r="AC57" s="3"/>
      <c r="AD57" s="3"/>
    </row>
    <row r="58" spans="1:30" ht="12.75">
      <c r="A58" s="2">
        <v>55</v>
      </c>
      <c r="B58" s="3" t="s">
        <v>288</v>
      </c>
      <c r="C58" s="4" t="s">
        <v>289</v>
      </c>
      <c r="D58" s="3" t="s">
        <v>290</v>
      </c>
      <c r="E58" s="3" t="s">
        <v>34</v>
      </c>
      <c r="F58" s="5">
        <v>44475</v>
      </c>
      <c r="G58" s="3"/>
      <c r="H58" s="5">
        <v>44475</v>
      </c>
      <c r="I58" s="2">
        <v>1</v>
      </c>
      <c r="J58" s="6">
        <v>10</v>
      </c>
      <c r="K58" s="6">
        <v>1163.64</v>
      </c>
      <c r="L58" s="6">
        <v>116.364</v>
      </c>
      <c r="M58" s="6">
        <v>1163.64</v>
      </c>
      <c r="N58" s="6">
        <v>116.364</v>
      </c>
      <c r="O58" s="4" t="s">
        <v>51</v>
      </c>
      <c r="P58" s="6">
        <v>0</v>
      </c>
      <c r="Q58" s="6">
        <v>0</v>
      </c>
      <c r="R58" s="3" t="s">
        <v>51</v>
      </c>
      <c r="S58" s="3" t="s">
        <v>52</v>
      </c>
      <c r="T58" s="7">
        <f>HYPERLINK("https://my.zakupki.prom.ua/cabinet/purchases/state_purchase/view/30531688")</f>
        <v>0</v>
      </c>
      <c r="U58" s="3" t="s">
        <v>37</v>
      </c>
      <c r="V58" s="2">
        <v>0</v>
      </c>
      <c r="W58" s="3"/>
      <c r="X58" s="3" t="s">
        <v>291</v>
      </c>
      <c r="Y58" s="6">
        <v>1163.64</v>
      </c>
      <c r="Z58" s="3" t="s">
        <v>39</v>
      </c>
      <c r="AA58" s="3" t="s">
        <v>47</v>
      </c>
      <c r="AB58" s="3"/>
      <c r="AC58" s="3"/>
      <c r="AD58" s="3"/>
    </row>
    <row r="59" spans="1:30" ht="12.75">
      <c r="A59" s="2">
        <v>56</v>
      </c>
      <c r="B59" s="3" t="s">
        <v>292</v>
      </c>
      <c r="C59" s="4" t="s">
        <v>293</v>
      </c>
      <c r="D59" s="3" t="s">
        <v>294</v>
      </c>
      <c r="E59" s="3" t="s">
        <v>34</v>
      </c>
      <c r="F59" s="5">
        <v>44508</v>
      </c>
      <c r="G59" s="3"/>
      <c r="H59" s="5">
        <v>44508</v>
      </c>
      <c r="I59" s="2">
        <v>1</v>
      </c>
      <c r="J59" s="6">
        <v>3</v>
      </c>
      <c r="K59" s="6">
        <v>2316</v>
      </c>
      <c r="L59" s="6">
        <v>772</v>
      </c>
      <c r="M59" s="6">
        <v>2316</v>
      </c>
      <c r="N59" s="6">
        <v>772</v>
      </c>
      <c r="O59" s="4" t="s">
        <v>295</v>
      </c>
      <c r="P59" s="6">
        <v>0</v>
      </c>
      <c r="Q59" s="6">
        <v>0</v>
      </c>
      <c r="R59" s="3" t="s">
        <v>295</v>
      </c>
      <c r="S59" s="3" t="s">
        <v>296</v>
      </c>
      <c r="T59" s="7">
        <f>HYPERLINK("https://my.zakupki.prom.ua/cabinet/purchases/state_purchase/view/31519764")</f>
        <v>0</v>
      </c>
      <c r="U59" s="3" t="s">
        <v>37</v>
      </c>
      <c r="V59" s="2">
        <v>0</v>
      </c>
      <c r="W59" s="3"/>
      <c r="X59" s="3" t="s">
        <v>297</v>
      </c>
      <c r="Y59" s="6">
        <v>2316</v>
      </c>
      <c r="Z59" s="3" t="s">
        <v>39</v>
      </c>
      <c r="AA59" s="3" t="s">
        <v>47</v>
      </c>
      <c r="AB59" s="3"/>
      <c r="AC59" s="3"/>
      <c r="AD59" s="3"/>
    </row>
    <row r="60" spans="1:30" ht="12.75">
      <c r="A60" s="2">
        <v>57</v>
      </c>
      <c r="B60" s="3" t="s">
        <v>298</v>
      </c>
      <c r="C60" s="4" t="s">
        <v>299</v>
      </c>
      <c r="D60" s="3" t="s">
        <v>195</v>
      </c>
      <c r="E60" s="3" t="s">
        <v>34</v>
      </c>
      <c r="F60" s="5">
        <v>44510</v>
      </c>
      <c r="G60" s="3"/>
      <c r="H60" s="5">
        <v>44510</v>
      </c>
      <c r="I60" s="2">
        <v>1</v>
      </c>
      <c r="J60" s="6">
        <v>27</v>
      </c>
      <c r="K60" s="6">
        <v>2310.99</v>
      </c>
      <c r="L60" s="6">
        <v>85.59222222222222</v>
      </c>
      <c r="M60" s="6">
        <v>2310.99</v>
      </c>
      <c r="N60" s="6">
        <v>85.59222222222222</v>
      </c>
      <c r="O60" s="4" t="s">
        <v>116</v>
      </c>
      <c r="P60" s="6">
        <v>0</v>
      </c>
      <c r="Q60" s="6">
        <v>0</v>
      </c>
      <c r="R60" s="3" t="s">
        <v>116</v>
      </c>
      <c r="S60" s="3" t="s">
        <v>117</v>
      </c>
      <c r="T60" s="7">
        <f>HYPERLINK("https://my.zakupki.prom.ua/cabinet/purchases/state_purchase/view/31624574")</f>
        <v>0</v>
      </c>
      <c r="U60" s="3" t="s">
        <v>37</v>
      </c>
      <c r="V60" s="2">
        <v>0</v>
      </c>
      <c r="W60" s="3"/>
      <c r="X60" s="3" t="s">
        <v>118</v>
      </c>
      <c r="Y60" s="6">
        <v>2310.99</v>
      </c>
      <c r="Z60" s="3" t="s">
        <v>39</v>
      </c>
      <c r="AA60" s="3" t="s">
        <v>47</v>
      </c>
      <c r="AB60" s="3"/>
      <c r="AC60" s="3"/>
      <c r="AD60" s="3"/>
    </row>
    <row r="61" spans="1:30" ht="12.75">
      <c r="A61" s="2">
        <v>58</v>
      </c>
      <c r="B61" s="3" t="s">
        <v>300</v>
      </c>
      <c r="C61" s="4" t="s">
        <v>301</v>
      </c>
      <c r="D61" s="3" t="s">
        <v>302</v>
      </c>
      <c r="E61" s="3" t="s">
        <v>34</v>
      </c>
      <c r="F61" s="5">
        <v>44523</v>
      </c>
      <c r="G61" s="3"/>
      <c r="H61" s="5">
        <v>44523</v>
      </c>
      <c r="I61" s="2">
        <v>1</v>
      </c>
      <c r="J61" s="6">
        <v>1</v>
      </c>
      <c r="K61" s="6">
        <v>603.72</v>
      </c>
      <c r="L61" s="6">
        <v>603.72</v>
      </c>
      <c r="M61" s="6">
        <v>603.72</v>
      </c>
      <c r="N61" s="6">
        <v>603.72</v>
      </c>
      <c r="O61" s="4" t="s">
        <v>303</v>
      </c>
      <c r="P61" s="6">
        <v>0</v>
      </c>
      <c r="Q61" s="6">
        <v>0</v>
      </c>
      <c r="R61" s="3" t="s">
        <v>303</v>
      </c>
      <c r="S61" s="3" t="s">
        <v>304</v>
      </c>
      <c r="T61" s="7">
        <f>HYPERLINK("https://my.zakupki.prom.ua/cabinet/purchases/state_purchase/view/32096015")</f>
        <v>0</v>
      </c>
      <c r="U61" s="3" t="s">
        <v>37</v>
      </c>
      <c r="V61" s="2">
        <v>0</v>
      </c>
      <c r="W61" s="3"/>
      <c r="X61" s="3" t="s">
        <v>305</v>
      </c>
      <c r="Y61" s="6">
        <v>603.72</v>
      </c>
      <c r="Z61" s="3" t="s">
        <v>39</v>
      </c>
      <c r="AA61" s="3" t="s">
        <v>47</v>
      </c>
      <c r="AB61" s="3"/>
      <c r="AC61" s="3"/>
      <c r="AD61" s="3"/>
    </row>
    <row r="62" spans="1:30" ht="12.75">
      <c r="A62" s="2">
        <v>59</v>
      </c>
      <c r="B62" s="3" t="s">
        <v>306</v>
      </c>
      <c r="C62" s="4" t="s">
        <v>307</v>
      </c>
      <c r="D62" s="3" t="s">
        <v>308</v>
      </c>
      <c r="E62" s="3" t="s">
        <v>34</v>
      </c>
      <c r="F62" s="5">
        <v>44524</v>
      </c>
      <c r="G62" s="3"/>
      <c r="H62" s="5">
        <v>44525</v>
      </c>
      <c r="I62" s="2">
        <v>1</v>
      </c>
      <c r="J62" s="6">
        <v>1</v>
      </c>
      <c r="K62" s="6">
        <v>14850</v>
      </c>
      <c r="L62" s="6">
        <v>14850</v>
      </c>
      <c r="M62" s="6">
        <v>14850</v>
      </c>
      <c r="N62" s="6">
        <v>14850</v>
      </c>
      <c r="O62" s="4" t="s">
        <v>309</v>
      </c>
      <c r="P62" s="6">
        <v>0</v>
      </c>
      <c r="Q62" s="6">
        <v>0</v>
      </c>
      <c r="R62" s="3" t="s">
        <v>309</v>
      </c>
      <c r="S62" s="3" t="s">
        <v>310</v>
      </c>
      <c r="T62" s="7">
        <f>HYPERLINK("https://my.zakupki.prom.ua/cabinet/purchases/state_purchase/view/32169064")</f>
        <v>0</v>
      </c>
      <c r="U62" s="3" t="s">
        <v>37</v>
      </c>
      <c r="V62" s="2">
        <v>0</v>
      </c>
      <c r="W62" s="3"/>
      <c r="X62" s="3" t="s">
        <v>311</v>
      </c>
      <c r="Y62" s="6">
        <v>14850</v>
      </c>
      <c r="Z62" s="3" t="s">
        <v>39</v>
      </c>
      <c r="AA62" s="3" t="s">
        <v>47</v>
      </c>
      <c r="AB62" s="3"/>
      <c r="AC62" s="3"/>
      <c r="AD62" s="3"/>
    </row>
    <row r="63" spans="1:30" ht="12.75">
      <c r="A63" s="2">
        <v>60</v>
      </c>
      <c r="B63" s="3" t="s">
        <v>312</v>
      </c>
      <c r="C63" s="4" t="s">
        <v>313</v>
      </c>
      <c r="D63" s="3" t="s">
        <v>314</v>
      </c>
      <c r="E63" s="3" t="s">
        <v>34</v>
      </c>
      <c r="F63" s="5">
        <v>44536</v>
      </c>
      <c r="G63" s="3"/>
      <c r="H63" s="5">
        <v>44536</v>
      </c>
      <c r="I63" s="2">
        <v>1</v>
      </c>
      <c r="J63" s="6">
        <v>3</v>
      </c>
      <c r="K63" s="6">
        <v>1800</v>
      </c>
      <c r="L63" s="6">
        <v>600</v>
      </c>
      <c r="M63" s="6">
        <v>1800</v>
      </c>
      <c r="N63" s="6">
        <v>600</v>
      </c>
      <c r="O63" s="4" t="s">
        <v>315</v>
      </c>
      <c r="P63" s="6">
        <v>0</v>
      </c>
      <c r="Q63" s="6">
        <v>0</v>
      </c>
      <c r="R63" s="3" t="s">
        <v>315</v>
      </c>
      <c r="S63" s="3" t="s">
        <v>316</v>
      </c>
      <c r="T63" s="7">
        <f>HYPERLINK("https://my.zakupki.prom.ua/cabinet/purchases/state_purchase/view/32620656")</f>
        <v>0</v>
      </c>
      <c r="U63" s="3" t="s">
        <v>37</v>
      </c>
      <c r="V63" s="2">
        <v>0</v>
      </c>
      <c r="W63" s="3"/>
      <c r="X63" s="3" t="s">
        <v>317</v>
      </c>
      <c r="Y63" s="6">
        <v>1800</v>
      </c>
      <c r="Z63" s="3" t="s">
        <v>39</v>
      </c>
      <c r="AA63" s="3" t="s">
        <v>47</v>
      </c>
      <c r="AB63" s="3"/>
      <c r="AC63" s="3"/>
      <c r="AD63" s="3"/>
    </row>
    <row r="64" spans="1:30" ht="12.75">
      <c r="A64" s="2">
        <v>61</v>
      </c>
      <c r="B64" s="3" t="s">
        <v>318</v>
      </c>
      <c r="C64" s="4" t="s">
        <v>319</v>
      </c>
      <c r="D64" s="3" t="s">
        <v>320</v>
      </c>
      <c r="E64" s="3" t="s">
        <v>34</v>
      </c>
      <c r="F64" s="5">
        <v>44551</v>
      </c>
      <c r="G64" s="3"/>
      <c r="H64" s="5">
        <v>44551</v>
      </c>
      <c r="I64" s="2">
        <v>1</v>
      </c>
      <c r="J64" s="6">
        <v>1</v>
      </c>
      <c r="K64" s="6">
        <v>2998</v>
      </c>
      <c r="L64" s="6">
        <v>2998</v>
      </c>
      <c r="M64" s="6">
        <v>2998</v>
      </c>
      <c r="N64" s="6">
        <v>2998</v>
      </c>
      <c r="O64" s="4" t="s">
        <v>239</v>
      </c>
      <c r="P64" s="6">
        <v>0</v>
      </c>
      <c r="Q64" s="6">
        <v>0</v>
      </c>
      <c r="R64" s="3" t="s">
        <v>239</v>
      </c>
      <c r="S64" s="3" t="s">
        <v>240</v>
      </c>
      <c r="T64" s="7">
        <f>HYPERLINK("https://my.zakupki.prom.ua/cabinet/purchases/state_purchase/view/33465335")</f>
        <v>0</v>
      </c>
      <c r="U64" s="3" t="s">
        <v>37</v>
      </c>
      <c r="V64" s="2">
        <v>0</v>
      </c>
      <c r="W64" s="3"/>
      <c r="X64" s="3" t="s">
        <v>321</v>
      </c>
      <c r="Y64" s="6">
        <v>2998</v>
      </c>
      <c r="Z64" s="3" t="s">
        <v>39</v>
      </c>
      <c r="AA64" s="3" t="s">
        <v>47</v>
      </c>
      <c r="AB64" s="3"/>
      <c r="AC64" s="3"/>
      <c r="AD64" s="3"/>
    </row>
    <row r="65" spans="1:30" ht="12.75">
      <c r="A65" s="2">
        <v>62</v>
      </c>
      <c r="B65" s="3" t="s">
        <v>322</v>
      </c>
      <c r="C65" s="4" t="s">
        <v>323</v>
      </c>
      <c r="D65" s="3" t="s">
        <v>279</v>
      </c>
      <c r="E65" s="3" t="s">
        <v>34</v>
      </c>
      <c r="F65" s="5">
        <v>44554</v>
      </c>
      <c r="G65" s="3"/>
      <c r="H65" s="5">
        <v>44554</v>
      </c>
      <c r="I65" s="2">
        <v>1</v>
      </c>
      <c r="J65" s="6">
        <v>9</v>
      </c>
      <c r="K65" s="6">
        <v>1001.65</v>
      </c>
      <c r="L65" s="6">
        <v>111.29444444444445</v>
      </c>
      <c r="M65" s="6">
        <v>1001.65</v>
      </c>
      <c r="N65" s="6">
        <v>111.29444444444445</v>
      </c>
      <c r="O65" s="4" t="s">
        <v>51</v>
      </c>
      <c r="P65" s="6">
        <v>0</v>
      </c>
      <c r="Q65" s="6">
        <v>0</v>
      </c>
      <c r="R65" s="3" t="s">
        <v>51</v>
      </c>
      <c r="S65" s="3" t="s">
        <v>52</v>
      </c>
      <c r="T65" s="7">
        <f>HYPERLINK("https://my.zakupki.prom.ua/cabinet/purchases/state_purchase/view/33706306")</f>
        <v>0</v>
      </c>
      <c r="U65" s="3" t="s">
        <v>37</v>
      </c>
      <c r="V65" s="2">
        <v>0</v>
      </c>
      <c r="W65" s="3"/>
      <c r="X65" s="3" t="s">
        <v>324</v>
      </c>
      <c r="Y65" s="6">
        <v>1001.65</v>
      </c>
      <c r="Z65" s="3" t="s">
        <v>39</v>
      </c>
      <c r="AA65" s="3" t="s">
        <v>47</v>
      </c>
      <c r="AB65" s="3"/>
      <c r="AC65" s="3"/>
      <c r="AD65" s="3"/>
    </row>
    <row r="66" spans="1:30" ht="12.75">
      <c r="A66" s="2">
        <v>63</v>
      </c>
      <c r="B66" s="3" t="s">
        <v>325</v>
      </c>
      <c r="C66" s="4" t="s">
        <v>326</v>
      </c>
      <c r="D66" s="3" t="s">
        <v>327</v>
      </c>
      <c r="E66" s="3" t="s">
        <v>34</v>
      </c>
      <c r="F66" s="5">
        <v>44554</v>
      </c>
      <c r="G66" s="3"/>
      <c r="H66" s="5">
        <v>44554</v>
      </c>
      <c r="I66" s="2">
        <v>1</v>
      </c>
      <c r="J66" s="6">
        <v>14</v>
      </c>
      <c r="K66" s="6">
        <v>1592.09</v>
      </c>
      <c r="L66" s="6">
        <v>113.72071428571428</v>
      </c>
      <c r="M66" s="6">
        <v>1592.09</v>
      </c>
      <c r="N66" s="6">
        <v>113.72071428571428</v>
      </c>
      <c r="O66" s="4" t="s">
        <v>51</v>
      </c>
      <c r="P66" s="6">
        <v>0</v>
      </c>
      <c r="Q66" s="6">
        <v>0</v>
      </c>
      <c r="R66" s="3" t="s">
        <v>51</v>
      </c>
      <c r="S66" s="3" t="s">
        <v>52</v>
      </c>
      <c r="T66" s="7">
        <f>HYPERLINK("https://my.zakupki.prom.ua/cabinet/purchases/state_purchase/view/33707902")</f>
        <v>0</v>
      </c>
      <c r="U66" s="3" t="s">
        <v>37</v>
      </c>
      <c r="V66" s="2">
        <v>0</v>
      </c>
      <c r="W66" s="3"/>
      <c r="X66" s="3" t="s">
        <v>328</v>
      </c>
      <c r="Y66" s="6">
        <v>1592.09</v>
      </c>
      <c r="Z66" s="3" t="s">
        <v>39</v>
      </c>
      <c r="AA66" s="3" t="s">
        <v>47</v>
      </c>
      <c r="AB66" s="3"/>
      <c r="AC66" s="3"/>
      <c r="AD66" s="3"/>
    </row>
    <row r="67" spans="1:30" ht="12.75">
      <c r="A67" s="2">
        <v>64</v>
      </c>
      <c r="B67" s="3" t="s">
        <v>329</v>
      </c>
      <c r="C67" s="4" t="s">
        <v>146</v>
      </c>
      <c r="D67" s="3" t="s">
        <v>147</v>
      </c>
      <c r="E67" s="3" t="s">
        <v>34</v>
      </c>
      <c r="F67" s="5">
        <v>44554</v>
      </c>
      <c r="G67" s="3"/>
      <c r="H67" s="5">
        <v>44554</v>
      </c>
      <c r="I67" s="2">
        <v>1</v>
      </c>
      <c r="J67" s="6">
        <v>37</v>
      </c>
      <c r="K67" s="6">
        <v>2453.92</v>
      </c>
      <c r="L67" s="6">
        <v>66.32216216216216</v>
      </c>
      <c r="M67" s="6">
        <v>2453.92</v>
      </c>
      <c r="N67" s="6">
        <v>66.32216216216216</v>
      </c>
      <c r="O67" s="4" t="s">
        <v>51</v>
      </c>
      <c r="P67" s="6">
        <v>0</v>
      </c>
      <c r="Q67" s="6">
        <v>0</v>
      </c>
      <c r="R67" s="3" t="s">
        <v>51</v>
      </c>
      <c r="S67" s="3" t="s">
        <v>52</v>
      </c>
      <c r="T67" s="7">
        <f>HYPERLINK("https://my.zakupki.prom.ua/cabinet/purchases/state_purchase/view/33709206")</f>
        <v>0</v>
      </c>
      <c r="U67" s="3" t="s">
        <v>37</v>
      </c>
      <c r="V67" s="2">
        <v>0</v>
      </c>
      <c r="W67" s="3"/>
      <c r="X67" s="3" t="s">
        <v>330</v>
      </c>
      <c r="Y67" s="6">
        <v>2453.92</v>
      </c>
      <c r="Z67" s="3" t="s">
        <v>39</v>
      </c>
      <c r="AA67" s="3" t="s">
        <v>47</v>
      </c>
      <c r="AB67" s="3"/>
      <c r="AC67" s="3"/>
      <c r="AD67" s="3"/>
    </row>
    <row r="68" spans="1:30" ht="12.75">
      <c r="A68" s="2">
        <v>65</v>
      </c>
      <c r="B68" s="3" t="s">
        <v>331</v>
      </c>
      <c r="C68" s="4" t="s">
        <v>332</v>
      </c>
      <c r="D68" s="3" t="s">
        <v>333</v>
      </c>
      <c r="E68" s="3" t="s">
        <v>34</v>
      </c>
      <c r="F68" s="5">
        <v>44559</v>
      </c>
      <c r="G68" s="3"/>
      <c r="H68" s="5">
        <v>44559</v>
      </c>
      <c r="I68" s="2">
        <v>1</v>
      </c>
      <c r="J68" s="6">
        <v>1</v>
      </c>
      <c r="K68" s="6">
        <v>1944</v>
      </c>
      <c r="L68" s="6">
        <v>1944</v>
      </c>
      <c r="M68" s="6">
        <v>1944</v>
      </c>
      <c r="N68" s="6">
        <v>1944</v>
      </c>
      <c r="O68" s="4" t="s">
        <v>334</v>
      </c>
      <c r="P68" s="6">
        <v>0</v>
      </c>
      <c r="Q68" s="6">
        <v>0</v>
      </c>
      <c r="R68" s="3" t="s">
        <v>334</v>
      </c>
      <c r="S68" s="3" t="s">
        <v>335</v>
      </c>
      <c r="T68" s="7">
        <f>HYPERLINK("https://my.zakupki.prom.ua/cabinet/purchases/state_purchase/view/33850284")</f>
        <v>0</v>
      </c>
      <c r="U68" s="3" t="s">
        <v>37</v>
      </c>
      <c r="V68" s="2">
        <v>0</v>
      </c>
      <c r="W68" s="3"/>
      <c r="X68" s="3" t="s">
        <v>336</v>
      </c>
      <c r="Y68" s="6">
        <v>1944</v>
      </c>
      <c r="Z68" s="3" t="s">
        <v>39</v>
      </c>
      <c r="AA68" s="3" t="s">
        <v>40</v>
      </c>
      <c r="AB68" s="3"/>
      <c r="AC68" s="3"/>
      <c r="AD68" s="3"/>
    </row>
    <row r="69" ht="12.75">
      <c r="A69" s="3"/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2022-05-24T09:45:45Z</dcterms:modified>
  <cp:category/>
  <cp:version/>
  <cp:contentType/>
  <cp:contentStatus/>
  <cp:revision>2</cp:revision>
</cp:coreProperties>
</file>