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 tabRatio="900" activeTab="7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результат'!$A$1:$H$124</definedName>
    <definedName name="_xlnm.Print_Area" localSheetId="2">'2. Розрахунки з бюджетом'!$A$1:$G$44</definedName>
    <definedName name="_xlnm.Print_Area" localSheetId="3">'3. Рух грошових коштів'!$A$1:$G$89</definedName>
    <definedName name="_xlnm.Print_Area" localSheetId="4">'4. Кап. інвестиції'!$A$1:$G$17</definedName>
    <definedName name="_xlnm.Print_Area" localSheetId="6">'6.1. Інша інфо_1'!$A$1:$O$79</definedName>
    <definedName name="_xlnm.Print_Area" localSheetId="7">'6.2. Інша інфо_2'!$A$1:$AF$60</definedName>
    <definedName name="_xlnm.Print_Area" localSheetId="0">'фінплан - зведені показники'!$A$1:$G$79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E19" i="11"/>
  <c r="E21" i="19"/>
  <c r="O52" i="10"/>
  <c r="O50"/>
  <c r="F9" i="3"/>
  <c r="F8"/>
  <c r="E120" i="2"/>
  <c r="C120"/>
  <c r="D19" i="11"/>
  <c r="E116" i="2"/>
  <c r="C21" i="19"/>
  <c r="M52" i="10"/>
  <c r="N50"/>
  <c r="F33" i="2"/>
  <c r="G97"/>
  <c r="F97"/>
  <c r="G94"/>
  <c r="F94"/>
  <c r="G26" i="19" l="1"/>
  <c r="G27"/>
  <c r="G11"/>
  <c r="G10"/>
  <c r="G29" i="18"/>
  <c r="F29"/>
  <c r="G8" i="3" l="1"/>
  <c r="G10"/>
  <c r="E9" i="19"/>
  <c r="D9"/>
  <c r="D69" i="18" s="1"/>
  <c r="D119" i="2"/>
  <c r="G119" s="1"/>
  <c r="E119"/>
  <c r="E73"/>
  <c r="F73" s="1"/>
  <c r="D73"/>
  <c r="D25"/>
  <c r="C73"/>
  <c r="C25"/>
  <c r="E25"/>
  <c r="C13"/>
  <c r="N15" i="10"/>
  <c r="N16"/>
  <c r="N18"/>
  <c r="F10" i="3"/>
  <c r="F24" i="18"/>
  <c r="F82"/>
  <c r="G47"/>
  <c r="F47"/>
  <c r="G46"/>
  <c r="F46"/>
  <c r="G43"/>
  <c r="F43"/>
  <c r="G42"/>
  <c r="F42"/>
  <c r="G40" i="19"/>
  <c r="G39"/>
  <c r="G37"/>
  <c r="F20"/>
  <c r="G115" i="2"/>
  <c r="F115"/>
  <c r="G78"/>
  <c r="F78"/>
  <c r="G77"/>
  <c r="F77"/>
  <c r="F74"/>
  <c r="G74"/>
  <c r="F75"/>
  <c r="G75"/>
  <c r="G55"/>
  <c r="G56"/>
  <c r="G52"/>
  <c r="G48"/>
  <c r="F48"/>
  <c r="G39"/>
  <c r="F39"/>
  <c r="G44"/>
  <c r="F44"/>
  <c r="G41"/>
  <c r="F41"/>
  <c r="G37"/>
  <c r="G38"/>
  <c r="G30"/>
  <c r="F30"/>
  <c r="F26"/>
  <c r="G26"/>
  <c r="F27"/>
  <c r="G27"/>
  <c r="G16"/>
  <c r="F16"/>
  <c r="G25" l="1"/>
  <c r="E69" i="18"/>
  <c r="G9" i="19"/>
  <c r="G73" i="2"/>
  <c r="F25"/>
  <c r="C25" i="18"/>
  <c r="C119" i="2"/>
  <c r="E14" i="18"/>
  <c r="E11"/>
  <c r="F16"/>
  <c r="C6" i="3"/>
  <c r="D17" i="19" l="1"/>
  <c r="C17"/>
  <c r="AC37" i="9" l="1"/>
  <c r="AD36"/>
  <c r="AE36" s="1"/>
  <c r="AD35"/>
  <c r="AE35" s="1"/>
  <c r="AD34"/>
  <c r="AE34" s="1"/>
  <c r="W35"/>
  <c r="W34"/>
  <c r="V37"/>
  <c r="U37"/>
  <c r="L34" i="10"/>
  <c r="N34"/>
  <c r="L35"/>
  <c r="N35"/>
  <c r="N33"/>
  <c r="L33"/>
  <c r="L30"/>
  <c r="N30"/>
  <c r="L31"/>
  <c r="N31"/>
  <c r="N29"/>
  <c r="L29"/>
  <c r="L26"/>
  <c r="N26"/>
  <c r="L27"/>
  <c r="N27"/>
  <c r="N25"/>
  <c r="L25"/>
  <c r="N22"/>
  <c r="N23"/>
  <c r="N21"/>
  <c r="L22"/>
  <c r="L23"/>
  <c r="L21"/>
  <c r="L15"/>
  <c r="L16"/>
  <c r="L18"/>
  <c r="N14"/>
  <c r="L14"/>
  <c r="AD37" i="9" l="1"/>
  <c r="AE37"/>
  <c r="W37"/>
  <c r="D51" i="2" l="1"/>
  <c r="C51"/>
  <c r="C54" i="18"/>
  <c r="C38" i="19"/>
  <c r="D11" i="18" l="1"/>
  <c r="E51" i="2" l="1"/>
  <c r="D68"/>
  <c r="E38" i="19"/>
  <c r="D29"/>
  <c r="C29"/>
  <c r="C9"/>
  <c r="C69" i="18" s="1"/>
  <c r="C80" s="1"/>
  <c r="E80"/>
  <c r="E54"/>
  <c r="D54"/>
  <c r="E20"/>
  <c r="C20"/>
  <c r="D14"/>
  <c r="D19" s="1"/>
  <c r="D28" s="1"/>
  <c r="C14"/>
  <c r="M50" i="10"/>
  <c r="L52"/>
  <c r="L50"/>
  <c r="K52"/>
  <c r="K50"/>
  <c r="J52"/>
  <c r="J50"/>
  <c r="E29" i="19" l="1"/>
  <c r="G38"/>
  <c r="F54" i="18"/>
  <c r="G54"/>
  <c r="D30"/>
  <c r="D80"/>
  <c r="D84" l="1"/>
  <c r="D85" s="1"/>
  <c r="L51" i="10"/>
  <c r="K51"/>
  <c r="E29" i="2" l="1"/>
  <c r="C24" i="19" l="1"/>
  <c r="C25"/>
  <c r="C114" i="2"/>
  <c r="C23" i="19" l="1"/>
  <c r="C41" s="1"/>
  <c r="G12" i="2"/>
  <c r="F18" i="18" l="1"/>
  <c r="D53" i="10" l="1"/>
  <c r="F53"/>
  <c r="G51" i="2" l="1"/>
  <c r="C24" l="1"/>
  <c r="D24" i="19" l="1"/>
  <c r="D25"/>
  <c r="G25" s="1"/>
  <c r="D23" l="1"/>
  <c r="D41" s="1"/>
  <c r="D13" i="2"/>
  <c r="D32" i="14" s="1"/>
  <c r="C117" i="2"/>
  <c r="D117"/>
  <c r="C118"/>
  <c r="D118"/>
  <c r="C11" i="18"/>
  <c r="C19" s="1"/>
  <c r="C28" s="1"/>
  <c r="C30" s="1"/>
  <c r="C84" s="1"/>
  <c r="C85" s="1"/>
  <c r="D114" i="2"/>
  <c r="C29"/>
  <c r="D29"/>
  <c r="F26" i="18" l="1"/>
  <c r="F25"/>
  <c r="F23"/>
  <c r="F22"/>
  <c r="F21"/>
  <c r="F20"/>
  <c r="F15"/>
  <c r="F14" l="1"/>
  <c r="G58" i="2" l="1"/>
  <c r="E24" i="19"/>
  <c r="G24" s="1"/>
  <c r="E23" l="1"/>
  <c r="F10" i="2"/>
  <c r="I53" i="10"/>
  <c r="G53"/>
  <c r="F12" i="2"/>
  <c r="E41" i="19" l="1"/>
  <c r="G23"/>
  <c r="L53" i="10"/>
  <c r="E118" i="2"/>
  <c r="G118" s="1"/>
  <c r="E117"/>
  <c r="G76" i="14" l="1"/>
  <c r="G33" i="19"/>
  <c r="F40"/>
  <c r="F39"/>
  <c r="F33"/>
  <c r="F25"/>
  <c r="F26"/>
  <c r="F27"/>
  <c r="F24"/>
  <c r="G8"/>
  <c r="F8"/>
  <c r="F11"/>
  <c r="F10"/>
  <c r="G54" i="2"/>
  <c r="G36"/>
  <c r="G20"/>
  <c r="G19"/>
  <c r="G18"/>
  <c r="G17"/>
  <c r="F58"/>
  <c r="F56"/>
  <c r="F55"/>
  <c r="F54"/>
  <c r="F52"/>
  <c r="F38"/>
  <c r="F37"/>
  <c r="F36"/>
  <c r="F20"/>
  <c r="F19"/>
  <c r="F18"/>
  <c r="F17"/>
  <c r="F11"/>
  <c r="E56" i="14"/>
  <c r="F118" i="2"/>
  <c r="F117"/>
  <c r="E114"/>
  <c r="E19" i="18"/>
  <c r="E28" s="1"/>
  <c r="J53" i="10"/>
  <c r="D50" i="14"/>
  <c r="D34"/>
  <c r="F76"/>
  <c r="G67"/>
  <c r="F67"/>
  <c r="E70"/>
  <c r="C70"/>
  <c r="C72" s="1"/>
  <c r="D54"/>
  <c r="E54"/>
  <c r="C54"/>
  <c r="D48"/>
  <c r="E48"/>
  <c r="D49"/>
  <c r="E49"/>
  <c r="D51"/>
  <c r="E51"/>
  <c r="C51"/>
  <c r="C49"/>
  <c r="C48"/>
  <c r="D31"/>
  <c r="D35"/>
  <c r="E35"/>
  <c r="D41"/>
  <c r="D43"/>
  <c r="E43"/>
  <c r="C43"/>
  <c r="C41"/>
  <c r="C35"/>
  <c r="C31"/>
  <c r="D6" i="3"/>
  <c r="E6"/>
  <c r="C61" i="14"/>
  <c r="D17" i="11" s="1"/>
  <c r="C56" i="14"/>
  <c r="C47"/>
  <c r="D52"/>
  <c r="C50"/>
  <c r="D108" i="2"/>
  <c r="C108"/>
  <c r="D36" i="14"/>
  <c r="E68" i="2"/>
  <c r="C68"/>
  <c r="C34" i="14"/>
  <c r="C32"/>
  <c r="D104" i="2"/>
  <c r="C104"/>
  <c r="D103"/>
  <c r="C103"/>
  <c r="D102"/>
  <c r="D40" i="14" s="1"/>
  <c r="E102" i="2"/>
  <c r="C102"/>
  <c r="C40" i="14" s="1"/>
  <c r="AC38" i="9"/>
  <c r="Y38"/>
  <c r="U38"/>
  <c r="Q38"/>
  <c r="M38"/>
  <c r="B41" i="14"/>
  <c r="B65"/>
  <c r="B64"/>
  <c r="B63"/>
  <c r="B61"/>
  <c r="B58"/>
  <c r="B57"/>
  <c r="B56"/>
  <c r="B55"/>
  <c r="B59"/>
  <c r="B54"/>
  <c r="B52"/>
  <c r="B51"/>
  <c r="B50"/>
  <c r="B48"/>
  <c r="B47"/>
  <c r="B45"/>
  <c r="B44"/>
  <c r="B43"/>
  <c r="B42"/>
  <c r="B40"/>
  <c r="B39"/>
  <c r="B38"/>
  <c r="B37"/>
  <c r="B36"/>
  <c r="B34"/>
  <c r="B35"/>
  <c r="B33"/>
  <c r="B32"/>
  <c r="B31"/>
  <c r="D47"/>
  <c r="G6" i="3" l="1"/>
  <c r="G48" i="14"/>
  <c r="C105" i="2"/>
  <c r="C36" i="14"/>
  <c r="D14" i="11"/>
  <c r="C65" i="14" s="1"/>
  <c r="D15" i="11"/>
  <c r="C73" i="14"/>
  <c r="E14" i="11"/>
  <c r="E15"/>
  <c r="G49" i="14"/>
  <c r="D18" i="11"/>
  <c r="E30" i="18"/>
  <c r="E84" s="1"/>
  <c r="E85" s="1"/>
  <c r="G28"/>
  <c r="E36" i="14"/>
  <c r="G36" s="1"/>
  <c r="G68" i="2"/>
  <c r="F68"/>
  <c r="E73" i="14"/>
  <c r="F51" i="2"/>
  <c r="G51" i="14"/>
  <c r="C101" i="2"/>
  <c r="C79"/>
  <c r="C93" s="1"/>
  <c r="C96" s="1"/>
  <c r="D61" i="14"/>
  <c r="D101" i="2"/>
  <c r="D56" i="14"/>
  <c r="F56" s="1"/>
  <c r="E101" i="2"/>
  <c r="E13"/>
  <c r="E105" s="1"/>
  <c r="E41" i="14"/>
  <c r="F41" s="1"/>
  <c r="E103" i="2"/>
  <c r="F103" s="1"/>
  <c r="C121"/>
  <c r="C52" i="14"/>
  <c r="G29" i="19"/>
  <c r="G116" i="2"/>
  <c r="F38" i="19"/>
  <c r="F51" i="14"/>
  <c r="F23" i="19"/>
  <c r="E40" i="14"/>
  <c r="F40" s="1"/>
  <c r="F116" i="2"/>
  <c r="F35" i="14"/>
  <c r="G117" i="2"/>
  <c r="F54" i="14"/>
  <c r="G54"/>
  <c r="F6" i="3"/>
  <c r="D57" i="14"/>
  <c r="F29" i="2"/>
  <c r="F11" i="18"/>
  <c r="G11"/>
  <c r="F48" i="14"/>
  <c r="E50"/>
  <c r="E61"/>
  <c r="E17" i="11" s="1"/>
  <c r="E47" i="14"/>
  <c r="G47" s="1"/>
  <c r="G29" i="2"/>
  <c r="F102"/>
  <c r="F43" i="14"/>
  <c r="C57"/>
  <c r="D24" i="2"/>
  <c r="D79" s="1"/>
  <c r="D93" s="1"/>
  <c r="D105"/>
  <c r="F49" i="14"/>
  <c r="F9" i="19"/>
  <c r="F29"/>
  <c r="E34" i="14"/>
  <c r="F34" s="1"/>
  <c r="E108" i="2"/>
  <c r="F119"/>
  <c r="E65" i="14" l="1"/>
  <c r="G34"/>
  <c r="F36"/>
  <c r="G101" i="2"/>
  <c r="F101"/>
  <c r="G56" i="14"/>
  <c r="F13" i="2"/>
  <c r="G120"/>
  <c r="E57" i="14"/>
  <c r="G57" s="1"/>
  <c r="D121" i="2"/>
  <c r="C107"/>
  <c r="C112" s="1"/>
  <c r="C38" i="14" s="1"/>
  <c r="C37"/>
  <c r="C33"/>
  <c r="D7" i="11" s="1"/>
  <c r="F80" i="18"/>
  <c r="F69"/>
  <c r="F47" i="14"/>
  <c r="F120" i="2"/>
  <c r="G114"/>
  <c r="F114"/>
  <c r="G13"/>
  <c r="E32" i="14"/>
  <c r="G32" s="1"/>
  <c r="C42"/>
  <c r="G50"/>
  <c r="F50"/>
  <c r="E52"/>
  <c r="G41" i="19"/>
  <c r="F41"/>
  <c r="F61" i="14"/>
  <c r="D33"/>
  <c r="G108" i="2"/>
  <c r="F108"/>
  <c r="D13" i="11" l="1"/>
  <c r="D8"/>
  <c r="F57" i="14"/>
  <c r="G105" i="2"/>
  <c r="F105"/>
  <c r="E121"/>
  <c r="G121" s="1"/>
  <c r="F32" i="14"/>
  <c r="D37"/>
  <c r="D107" i="2"/>
  <c r="D112" s="1"/>
  <c r="D38" i="14" s="1"/>
  <c r="F52"/>
  <c r="G52"/>
  <c r="C44"/>
  <c r="D11" i="11" l="1"/>
  <c r="D10"/>
  <c r="D9"/>
  <c r="C55" i="14"/>
  <c r="D39"/>
  <c r="F121" i="2"/>
  <c r="D42" i="14"/>
  <c r="D96" i="2"/>
  <c r="D21" i="19" s="1"/>
  <c r="C59" i="14" l="1"/>
  <c r="D44"/>
  <c r="C63" l="1"/>
  <c r="C64"/>
  <c r="D55"/>
  <c r="D45"/>
  <c r="G10" i="2"/>
  <c r="E104"/>
  <c r="D59" i="14" l="1"/>
  <c r="D69" s="1"/>
  <c r="F104" i="2"/>
  <c r="G104"/>
  <c r="F9"/>
  <c r="E24"/>
  <c r="E79" s="1"/>
  <c r="E31" i="14"/>
  <c r="E18" i="11" s="1"/>
  <c r="G9" i="2"/>
  <c r="D68" i="14" l="1"/>
  <c r="F68" s="1"/>
  <c r="G24" i="2"/>
  <c r="E33" i="14"/>
  <c r="F24" i="2"/>
  <c r="F31" i="14"/>
  <c r="G31"/>
  <c r="E7" i="11" l="1"/>
  <c r="G33" i="14"/>
  <c r="D70"/>
  <c r="G70" s="1"/>
  <c r="G68"/>
  <c r="E93" i="2"/>
  <c r="E107"/>
  <c r="E37" i="14"/>
  <c r="G37" s="1"/>
  <c r="G79" i="2"/>
  <c r="F79"/>
  <c r="F33" i="14"/>
  <c r="D72" l="1"/>
  <c r="F72" s="1"/>
  <c r="F70"/>
  <c r="F37"/>
  <c r="F107" i="2"/>
  <c r="E112"/>
  <c r="G107"/>
  <c r="F93"/>
  <c r="G93"/>
  <c r="E42" i="14"/>
  <c r="G42" s="1"/>
  <c r="E96" i="2"/>
  <c r="G72" i="14" l="1"/>
  <c r="D73"/>
  <c r="G73" s="1"/>
  <c r="F112" i="2"/>
  <c r="E38" i="14"/>
  <c r="G112" i="2"/>
  <c r="E44" i="14"/>
  <c r="E9" i="11" s="1"/>
  <c r="F96" i="2"/>
  <c r="G96"/>
  <c r="G9" i="18"/>
  <c r="F9"/>
  <c r="F42" i="14"/>
  <c r="G44" l="1"/>
  <c r="E10" i="11"/>
  <c r="E64" i="14" s="1"/>
  <c r="E11" i="11"/>
  <c r="G38" i="14"/>
  <c r="E13" i="11"/>
  <c r="E8"/>
  <c r="F73" i="14"/>
  <c r="E63"/>
  <c r="E45"/>
  <c r="F44"/>
  <c r="F19" i="18"/>
  <c r="G19"/>
  <c r="E39" i="14"/>
  <c r="F38"/>
  <c r="F39" l="1"/>
  <c r="F28" i="18"/>
  <c r="F45" i="14"/>
  <c r="G30" i="18" l="1"/>
  <c r="F30"/>
  <c r="E55" i="14"/>
  <c r="G55" l="1"/>
  <c r="F55"/>
  <c r="G84" i="18"/>
  <c r="F84"/>
  <c r="E59" i="14"/>
  <c r="E69" s="1"/>
  <c r="G69" s="1"/>
  <c r="F69" l="1"/>
  <c r="G59"/>
  <c r="F59"/>
  <c r="G85" i="18"/>
  <c r="F85"/>
  <c r="F18" i="19"/>
  <c r="E17"/>
  <c r="F17" l="1"/>
  <c r="G21"/>
  <c r="F21" l="1"/>
</calcChain>
</file>

<file path=xl/sharedStrings.xml><?xml version="1.0" encoding="utf-8"?>
<sst xmlns="http://schemas.openxmlformats.org/spreadsheetml/2006/main" count="674" uniqueCount="509">
  <si>
    <t>Код рядка</t>
  </si>
  <si>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</si>
  <si>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</si>
  <si>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</si>
  <si>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</si>
  <si>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</si>
  <si>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</si>
  <si>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</si>
  <si>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</si>
  <si>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</si>
  <si>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</si>
  <si>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</si>
  <si>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</si>
  <si>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Вид економічної діяльності    </t>
  </si>
  <si>
    <t xml:space="preserve">Галузь     </t>
  </si>
  <si>
    <t xml:space="preserve">Код рядка 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</si>
  <si>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</si>
  <si>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</si>
  <si>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</si>
  <si>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</si>
  <si>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</si>
  <si>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</si>
  <si>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</si>
  <si>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</si>
  <si>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</si>
  <si>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</si>
  <si>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</si>
  <si>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</si>
  <si>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</si>
  <si>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</si>
  <si>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</si>
  <si>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</si>
  <si>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</si>
  <si>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</si>
  <si>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</si>
  <si>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</si>
  <si>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</si>
  <si>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</si>
  <si>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</si>
  <si>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</si>
  <si>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</si>
  <si>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</si>
  <si>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</si>
  <si>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</si>
  <si>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</si>
  <si>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</si>
  <si>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</si>
  <si>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</si>
  <si>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</si>
  <si>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</si>
  <si>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</si>
  <si>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</si>
  <si>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</si>
  <si>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</si>
  <si>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</si>
  <si>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</si>
  <si>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</si>
  <si>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</si>
  <si>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</si>
  <si>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</si>
  <si>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</si>
  <si>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</si>
  <si>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</si>
  <si>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</si>
  <si>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</si>
  <si>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</si>
  <si>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</si>
  <si>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</si>
  <si>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</si>
  <si>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</si>
  <si>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</si>
  <si>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</si>
  <si>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</si>
  <si>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</si>
  <si>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</si>
  <si>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</si>
  <si>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</si>
  <si>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</si>
  <si>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</si>
  <si>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</si>
  <si>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</si>
  <si>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</si>
  <si>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</si>
  <si>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</si>
  <si>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</si>
  <si>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</si>
  <si>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</si>
  <si>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</si>
  <si>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</si>
  <si>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</si>
  <si>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</si>
  <si>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</si>
  <si>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</si>
  <si>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</si>
  <si>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</si>
  <si>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</si>
  <si>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</si>
  <si>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</si>
  <si>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</si>
  <si>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</si>
  <si>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</si>
  <si>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</si>
  <si>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</si>
  <si>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</si>
  <si>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</si>
  <si>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</si>
  <si>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</si>
  <si>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</si>
  <si>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</si>
  <si>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</si>
  <si>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</si>
  <si>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</si>
  <si>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</si>
  <si>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</si>
  <si>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</si>
  <si>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</si>
  <si>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</si>
  <si>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</si>
  <si>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</si>
  <si>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</si>
  <si>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</si>
  <si>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</si>
  <si>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</si>
  <si>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</si>
  <si>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</si>
  <si>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</si>
  <si>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</si>
  <si>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</si>
  <si>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</si>
  <si>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</si>
  <si>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</si>
  <si>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</si>
  <si>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</si>
  <si>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</si>
  <si>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</si>
  <si>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</si>
  <si>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</si>
  <si>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</si>
  <si>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</si>
  <si>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</si>
  <si>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</si>
  <si>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</si>
  <si>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</si>
  <si>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</si>
  <si>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</si>
  <si>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</si>
  <si>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</si>
  <si>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</si>
  <si>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</si>
  <si>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</si>
  <si>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</si>
  <si>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</si>
  <si>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</si>
  <si>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</si>
  <si>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</si>
  <si>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</si>
  <si>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</si>
  <si>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</si>
  <si>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</si>
  <si>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</si>
  <si>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</si>
  <si>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</si>
  <si>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</si>
  <si>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</si>
  <si>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</si>
  <si>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</si>
  <si>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</si>
  <si>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</si>
  <si>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</si>
  <si>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</si>
  <si>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</si>
  <si>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</si>
  <si>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</si>
  <si>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</si>
  <si>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</si>
  <si>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</si>
  <si>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</si>
  <si>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</si>
  <si>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</si>
  <si>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</si>
  <si>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</si>
  <si>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</si>
  <si>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</si>
  <si>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</si>
  <si>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</si>
  <si>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</si>
  <si>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</si>
  <si>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</si>
  <si>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</si>
  <si>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</si>
  <si>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</si>
  <si>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</si>
  <si>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</si>
  <si>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</si>
  <si>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</si>
  <si>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</si>
  <si>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</si>
  <si>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</si>
  <si>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</si>
  <si>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</si>
  <si>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</si>
  <si>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</si>
  <si>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</si>
  <si>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</si>
  <si>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</si>
  <si>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</si>
  <si>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</si>
  <si>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</si>
  <si>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</si>
  <si>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</si>
  <si>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</si>
  <si>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</si>
  <si>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</si>
  <si>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</si>
  <si>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</si>
  <si>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</si>
  <si>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</si>
  <si>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</si>
  <si>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</si>
  <si>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</si>
  <si>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</si>
  <si>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</si>
  <si>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</si>
  <si>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</si>
  <si>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</si>
  <si>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</si>
  <si>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</si>
  <si>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</si>
  <si>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</si>
  <si>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</si>
  <si>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</si>
  <si>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</si>
  <si>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</si>
  <si>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</si>
  <si>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</si>
  <si>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</si>
  <si>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</si>
  <si>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</si>
  <si>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</si>
  <si>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</si>
  <si>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</si>
  <si>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</si>
  <si>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</si>
  <si>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</si>
  <si>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</si>
  <si>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</si>
  <si>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</si>
  <si>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</si>
  <si>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</si>
  <si>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</si>
  <si>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</si>
  <si>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</si>
  <si>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</si>
  <si>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</si>
  <si>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</si>
  <si>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</si>
  <si>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</si>
  <si>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</si>
  <si>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</si>
  <si>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</si>
  <si>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</si>
  <si>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</si>
  <si>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</si>
  <si>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</si>
  <si>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</si>
  <si>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</si>
  <si>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</si>
  <si>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</si>
  <si>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</si>
  <si>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</si>
  <si>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</si>
  <si>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</si>
  <si>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</si>
  <si>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</si>
  <si>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</si>
  <si>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</si>
  <si>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</si>
  <si>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</si>
  <si>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</si>
  <si>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</si>
  <si>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</si>
  <si>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</si>
  <si>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</si>
  <si>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</si>
  <si>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</si>
  <si>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</si>
  <si>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</si>
  <si>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</si>
  <si>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</si>
  <si>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</si>
  <si>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</si>
  <si>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</si>
  <si>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</si>
  <si>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</si>
  <si>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</si>
  <si>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</si>
  <si>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</si>
  <si>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</si>
  <si>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</si>
  <si>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</si>
  <si>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</si>
  <si>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</si>
  <si>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</si>
  <si>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</si>
  <si>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</si>
  <si>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</si>
  <si>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</si>
  <si>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</si>
  <si>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</si>
  <si>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</si>
  <si>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</si>
  <si>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</si>
  <si>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</si>
  <si>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</si>
  <si>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</si>
  <si>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</si>
  <si>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</si>
  <si>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</si>
  <si>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</si>
  <si>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 звітного періоду</t>
  </si>
  <si>
    <t>Факт звітного періоду</t>
  </si>
  <si>
    <t xml:space="preserve">(ініціали, прізвище)    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</si>
  <si>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</si>
  <si>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</si>
  <si>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</si>
  <si>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</si>
  <si>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</si>
  <si>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</si>
  <si>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</si>
  <si>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</si>
  <si>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</si>
  <si>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</si>
  <si>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</si>
  <si>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</si>
  <si>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</si>
  <si>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</si>
  <si>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</si>
  <si>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</si>
  <si>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</si>
  <si>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</si>
  <si>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</si>
  <si>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</si>
  <si>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</si>
  <si>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</si>
  <si>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</si>
  <si>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</si>
  <si>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</si>
  <si>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</si>
  <si>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</si>
  <si>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</si>
  <si>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</si>
  <si>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</si>
  <si>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</si>
  <si>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</si>
  <si>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</si>
  <si>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</si>
  <si>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</si>
  <si>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</si>
  <si>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</si>
  <si>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</si>
  <si>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</si>
  <si>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</si>
  <si>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</si>
  <si>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</si>
  <si>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</si>
  <si>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</si>
  <si>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</si>
  <si>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</si>
  <si>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</si>
  <si>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</si>
  <si>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</si>
  <si>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</si>
  <si>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</si>
  <si>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</si>
  <si>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</si>
  <si>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</si>
  <si>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</si>
  <si>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</si>
  <si>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</si>
  <si>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</si>
  <si>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поліграфічні послуги (широкоформатний друк)</t>
  </si>
  <si>
    <t>демонтаж рекламних засобів</t>
  </si>
  <si>
    <t>1062/1</t>
  </si>
  <si>
    <t>1062/2</t>
  </si>
  <si>
    <t>1062/3</t>
  </si>
  <si>
    <t>1062/4</t>
  </si>
  <si>
    <t>1062/5</t>
  </si>
  <si>
    <t>1062/6</t>
  </si>
  <si>
    <t>комунальні та експлуатаційні послуги</t>
  </si>
  <si>
    <t>послуги охорони та тех.обслуг.пожежної сигналізації</t>
  </si>
  <si>
    <t>банківські послуги</t>
  </si>
  <si>
    <t>поштові послуги та інтернет</t>
  </si>
  <si>
    <t>канцелярські товари, витратний матеріал та МБП</t>
  </si>
  <si>
    <t>1062/7</t>
  </si>
  <si>
    <t>судовий збір</t>
  </si>
  <si>
    <t>відсотки за депозитом</t>
  </si>
  <si>
    <t>1120/1</t>
  </si>
  <si>
    <t>амортизація безоплатно отриманих основних засобів</t>
  </si>
  <si>
    <t>1150/1</t>
  </si>
  <si>
    <t>матеріальне заохочення працівників</t>
  </si>
  <si>
    <t>2060/1</t>
  </si>
  <si>
    <t>військовий збір</t>
  </si>
  <si>
    <t>2147/1</t>
  </si>
  <si>
    <t>3030/1</t>
  </si>
  <si>
    <t>коригування сум амортизації</t>
  </si>
  <si>
    <t>1018/1</t>
  </si>
  <si>
    <t>1018/2</t>
  </si>
  <si>
    <t>запаси</t>
  </si>
  <si>
    <t>дебіторська заборгованість</t>
  </si>
  <si>
    <t>витрати майбутніх періодів</t>
  </si>
  <si>
    <t>3050/1</t>
  </si>
  <si>
    <t>3050/2</t>
  </si>
  <si>
    <t>3050/3</t>
  </si>
  <si>
    <t>3050/4</t>
  </si>
  <si>
    <t>інші оборотні активи</t>
  </si>
  <si>
    <t>кредиторська заборгованість</t>
  </si>
  <si>
    <t>інші поточні зобов’язання</t>
  </si>
  <si>
    <t>3060/1</t>
  </si>
  <si>
    <t>3060/2</t>
  </si>
  <si>
    <t>коригування суми непокритого збитку</t>
  </si>
  <si>
    <t>3030/2</t>
  </si>
  <si>
    <t>2060/2</t>
  </si>
  <si>
    <t xml:space="preserve">                                                                                                      (посада)</t>
  </si>
  <si>
    <t>3310/1</t>
  </si>
  <si>
    <t>списання дебіторської заборгованості</t>
  </si>
  <si>
    <t>Територія  Дніпропетровська</t>
  </si>
  <si>
    <t>1000/1</t>
  </si>
  <si>
    <t>1000/2</t>
  </si>
  <si>
    <t>1000/3</t>
  </si>
  <si>
    <t>1062/8</t>
  </si>
  <si>
    <t>державний збір, штрафи</t>
  </si>
  <si>
    <t xml:space="preserve">Підприємство  </t>
  </si>
  <si>
    <t xml:space="preserve">Організаційно-правова форма </t>
  </si>
  <si>
    <t>м. Дніпро</t>
  </si>
  <si>
    <t>Комунальне підприємство</t>
  </si>
  <si>
    <t>Міські, районні у містах ради та їх виконавчі комітети</t>
  </si>
  <si>
    <t>Одиниця виміру, тис. гривень без десяткових знаків</t>
  </si>
  <si>
    <t>комунальна</t>
  </si>
  <si>
    <t>2060/3</t>
  </si>
  <si>
    <t>3310/2</t>
  </si>
  <si>
    <t>дохід від безоплатно отриманих активів</t>
  </si>
  <si>
    <t>безоплатно отримане майно</t>
  </si>
  <si>
    <t>3030/3</t>
  </si>
  <si>
    <t>1062/9</t>
  </si>
  <si>
    <t>інше</t>
  </si>
  <si>
    <t>3310/3</t>
  </si>
  <si>
    <t>Рекламна конструкція з металу (огорожа Курчатовського ринку)</t>
  </si>
  <si>
    <t>Постер на банері (огорожа Курчатовського ринку)</t>
  </si>
  <si>
    <t>Помилково перераховані кошти</t>
  </si>
  <si>
    <t>1020/2</t>
  </si>
  <si>
    <t>1150/2</t>
  </si>
  <si>
    <t>1150/3</t>
  </si>
  <si>
    <t>Програмне забезпечення</t>
  </si>
  <si>
    <t>Інструменти</t>
  </si>
  <si>
    <t>3030/4</t>
  </si>
  <si>
    <t>списання основних засобів</t>
  </si>
  <si>
    <t>3270/1</t>
  </si>
  <si>
    <t>3290/1</t>
  </si>
  <si>
    <t>Вимірювальна техніка</t>
  </si>
  <si>
    <t>3270/2</t>
  </si>
  <si>
    <t>3310/6</t>
  </si>
  <si>
    <t>Електричне устаткування, апаратура,  обладнання,  офісні меблі, побутова техніка тощо</t>
  </si>
  <si>
    <t>Технічна інвентаризація</t>
  </si>
  <si>
    <t>Регистрація</t>
  </si>
  <si>
    <t>Інформаційні справки</t>
  </si>
  <si>
    <t>Mazda CX7</t>
  </si>
  <si>
    <t>Виробничих потреб</t>
  </si>
  <si>
    <t>Копіювальна та обчіслювальна техніка</t>
  </si>
  <si>
    <t>місцеві податки та збори (податок на землю)</t>
  </si>
  <si>
    <t>Регістрація</t>
  </si>
  <si>
    <t>Інформаційні довідки</t>
  </si>
  <si>
    <t>проч.дохід від операц.діяльн(відшкод за коммун.послуги)</t>
  </si>
  <si>
    <t>витрати на податки</t>
  </si>
  <si>
    <t>інше(витрати на паливо)</t>
  </si>
  <si>
    <t xml:space="preserve">  господарські товари та МБП, витратний матеріал, та обладнання, комплектуючі  тощо</t>
  </si>
  <si>
    <t xml:space="preserve">  видшкодування комунальні та експлуатаційні послуги</t>
  </si>
  <si>
    <t>витрати на матеріали та послуги</t>
  </si>
  <si>
    <t>відрахування на проф.внески</t>
  </si>
  <si>
    <t>1085/1</t>
  </si>
  <si>
    <t>1085/2</t>
  </si>
  <si>
    <t>1085/3</t>
  </si>
  <si>
    <t>1085/4</t>
  </si>
  <si>
    <t>1085/5</t>
  </si>
  <si>
    <t>У зв язку поширенню на території України гострої респіраторної хвороби COVID-19,спричиненої короновірусом SARS-CoV-2/</t>
  </si>
  <si>
    <t>Директор підприємства</t>
  </si>
  <si>
    <t>копіювальна та обчислювальна техніка</t>
  </si>
  <si>
    <t>Комунальне підприємство"Дніпровське міське бюро технічної інвентаризації"ДМР</t>
  </si>
  <si>
    <t>71.12</t>
  </si>
  <si>
    <t>44 осіб</t>
  </si>
  <si>
    <t>(056)3713217</t>
  </si>
  <si>
    <t>Шамов Олександр Вікторович</t>
  </si>
  <si>
    <t>Діяльність у сфері інжинірингу,геології та геодезії,надання послуг із технічного консультування</t>
  </si>
  <si>
    <t>вул.Воскресенська,буд.9,м.Дніпро.</t>
  </si>
  <si>
    <t>О.В.Шамов</t>
  </si>
  <si>
    <t>витрати   загальногосподарськи</t>
  </si>
  <si>
    <t>Комунальне підприємство "Дніпровське міське бюро технічної інвентаризації" ДМР</t>
  </si>
  <si>
    <t>Середньомісячна дохід  одного працівника, гривень</t>
  </si>
  <si>
    <r>
      <t xml:space="preserve">план 2019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</si>
  <si>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</si>
  <si>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</si>
  <si>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Звітний період (факт)</t>
  </si>
  <si>
    <r>
      <t>за</t>
    </r>
    <r>
      <rPr>
        <b/>
        <u/>
        <sz val="18"/>
        <rFont val="Times New Roman"/>
        <family val="1"/>
        <charset val="204"/>
      </rPr>
      <t xml:space="preserve">  9 місяців 2020 року</t>
    </r>
    <r>
      <rPr>
        <b/>
        <sz val="18"/>
        <rFont val="Times New Roman"/>
        <family val="1"/>
        <charset val="204"/>
      </rPr>
      <t xml:space="preserve">     </t>
    </r>
  </si>
  <si>
    <t>Таблиця VI. Інформація до фінансового плану за 9 місяців 2020 року</t>
  </si>
  <si>
    <t>програмне забезпечення</t>
  </si>
  <si>
    <t>Факт минулого року 2019</t>
  </si>
  <si>
    <t>Плановий рік, усього 2020</t>
  </si>
  <si>
    <t>1030/1</t>
  </si>
  <si>
    <t>1030/2</t>
  </si>
  <si>
    <t>Витрати на оплату праці,                                         тис. гривень, у тому числі:</t>
  </si>
</sst>
</file>

<file path=xl/styles.xml><?xml version="1.0" encoding="utf-8"?>
<styleSheet xmlns="http://schemas.openxmlformats.org/spreadsheetml/2006/main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%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4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169" fontId="72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73" fillId="0" borderId="0" xfId="0" applyFont="1"/>
    <xf numFmtId="0" fontId="7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3" xfId="0" applyFont="1" applyFill="1" applyBorder="1" applyAlignment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3" xfId="182" applyFont="1" applyFill="1" applyBorder="1" applyAlignment="1">
      <alignment horizontal="left" vertical="center" wrapText="1"/>
      <protection locked="0"/>
    </xf>
    <xf numFmtId="3" fontId="69" fillId="0" borderId="3" xfId="0" applyNumberFormat="1" applyFont="1" applyFill="1" applyBorder="1" applyAlignment="1">
      <alignment horizontal="center" vertical="center" wrapText="1"/>
    </xf>
    <xf numFmtId="170" fontId="69" fillId="0" borderId="3" xfId="0" applyNumberFormat="1" applyFont="1" applyFill="1" applyBorder="1" applyAlignment="1">
      <alignment horizontal="center" vertical="center" wrapText="1"/>
    </xf>
    <xf numFmtId="0" fontId="72" fillId="0" borderId="3" xfId="182" applyFont="1" applyFill="1" applyBorder="1" applyAlignment="1">
      <alignment horizontal="left" vertical="center" wrapText="1"/>
      <protection locked="0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left" vertical="center" wrapText="1"/>
    </xf>
    <xf numFmtId="0" fontId="69" fillId="0" borderId="3" xfId="245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170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3" fontId="79" fillId="0" borderId="3" xfId="0" applyNumberFormat="1" applyFont="1" applyFill="1" applyBorder="1" applyAlignment="1">
      <alignment horizontal="center" vertical="center" wrapText="1"/>
    </xf>
    <xf numFmtId="170" fontId="79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vertical="center"/>
    </xf>
    <xf numFmtId="0" fontId="78" fillId="0" borderId="3" xfId="0" applyFont="1" applyFill="1" applyBorder="1" applyAlignment="1">
      <alignment horizontal="left" vertical="center" wrapText="1"/>
    </xf>
    <xf numFmtId="0" fontId="78" fillId="0" borderId="3" xfId="0" quotePrefix="1" applyFont="1" applyFill="1" applyBorder="1" applyAlignment="1">
      <alignment horizontal="center" vertical="center"/>
    </xf>
    <xf numFmtId="3" fontId="78" fillId="0" borderId="3" xfId="0" quotePrefix="1" applyNumberFormat="1" applyFont="1" applyFill="1" applyBorder="1" applyAlignment="1">
      <alignment horizontal="center" vertical="center" wrapText="1"/>
    </xf>
    <xf numFmtId="49" fontId="78" fillId="0" borderId="3" xfId="0" quotePrefix="1" applyNumberFormat="1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left" vertical="center" wrapText="1" shrinkToFit="1"/>
    </xf>
    <xf numFmtId="0" fontId="79" fillId="0" borderId="3" xfId="182" applyFont="1" applyFill="1" applyBorder="1" applyAlignment="1">
      <alignment horizontal="left" vertical="center" wrapText="1"/>
      <protection locked="0"/>
    </xf>
    <xf numFmtId="0" fontId="79" fillId="0" borderId="3" xfId="0" applyFont="1" applyFill="1" applyBorder="1" applyAlignment="1" applyProtection="1">
      <alignment horizontal="left" vertical="center" wrapText="1"/>
      <protection locked="0"/>
    </xf>
    <xf numFmtId="0" fontId="79" fillId="0" borderId="3" xfId="0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8" fillId="0" borderId="3" xfId="0" quotePrefix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quotePrefix="1" applyFont="1" applyFill="1" applyBorder="1" applyAlignment="1">
      <alignment horizontal="center"/>
    </xf>
    <xf numFmtId="0" fontId="80" fillId="0" borderId="3" xfId="245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quotePrefix="1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78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3" fontId="69" fillId="29" borderId="3" xfId="0" applyNumberFormat="1" applyFont="1" applyFill="1" applyBorder="1" applyAlignment="1">
      <alignment horizontal="center" vertical="center" wrapText="1"/>
    </xf>
    <xf numFmtId="170" fontId="69" fillId="29" borderId="3" xfId="0" applyNumberFormat="1" applyFont="1" applyFill="1" applyBorder="1" applyAlignment="1">
      <alignment horizontal="center" vertical="center" wrapText="1"/>
    </xf>
    <xf numFmtId="169" fontId="65" fillId="0" borderId="3" xfId="0" applyNumberFormat="1" applyFont="1" applyFill="1" applyBorder="1" applyAlignment="1">
      <alignment horizontal="center" vertical="center"/>
    </xf>
    <xf numFmtId="3" fontId="5" fillId="31" borderId="3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3" fontId="69" fillId="31" borderId="3" xfId="0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3" fontId="79" fillId="0" borderId="0" xfId="0" applyNumberFormat="1" applyFont="1" applyFill="1" applyAlignment="1">
      <alignment vertical="center"/>
    </xf>
    <xf numFmtId="1" fontId="65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 applyProtection="1">
      <alignment horizontal="left" vertical="top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/>
    </xf>
    <xf numFmtId="3" fontId="5" fillId="31" borderId="3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29" borderId="3" xfId="237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79" fillId="31" borderId="3" xfId="0" applyNumberFormat="1" applyFont="1" applyFill="1" applyBorder="1" applyAlignment="1">
      <alignment horizontal="center" vertical="center" wrapText="1"/>
    </xf>
    <xf numFmtId="178" fontId="65" fillId="29" borderId="3" xfId="237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3" fontId="65" fillId="31" borderId="3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2" fillId="0" borderId="3" xfId="237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3" xfId="245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84" fillId="0" borderId="0" xfId="0" applyFont="1" applyFill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31" borderId="3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right" vertical="center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69" fillId="0" borderId="23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 shrinkToFit="1"/>
    </xf>
    <xf numFmtId="0" fontId="69" fillId="0" borderId="25" xfId="0" applyFont="1" applyFill="1" applyBorder="1" applyAlignment="1">
      <alignment horizontal="center" vertical="center" wrapText="1" shrinkToFit="1"/>
    </xf>
    <xf numFmtId="0" fontId="69" fillId="0" borderId="26" xfId="0" applyFont="1" applyFill="1" applyBorder="1" applyAlignment="1">
      <alignment horizontal="center" vertical="center" wrapText="1" shrinkToFit="1"/>
    </xf>
    <xf numFmtId="0" fontId="69" fillId="0" borderId="24" xfId="0" applyFont="1" applyFill="1" applyBorder="1" applyAlignment="1">
      <alignment horizontal="center" vertical="center" wrapText="1" shrinkToFit="1"/>
    </xf>
    <xf numFmtId="0" fontId="69" fillId="0" borderId="22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15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 vertical="center"/>
    </xf>
    <xf numFmtId="169" fontId="72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3" fontId="65" fillId="31" borderId="3" xfId="0" quotePrefix="1" applyNumberFormat="1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2314575</xdr:colOff>
      <xdr:row>77</xdr:row>
      <xdr:rowOff>295275</xdr:rowOff>
    </xdr:from>
    <xdr:to>
      <xdr:col>1</xdr:col>
      <xdr:colOff>38100</xdr:colOff>
      <xdr:row>78</xdr:row>
      <xdr:rowOff>0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314575" y="2804160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6096000" y="280416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36" name="Line 3"/>
        <xdr:cNvSpPr>
          <a:spLocks noChangeShapeType="1"/>
        </xdr:cNvSpPr>
      </xdr:nvSpPr>
      <xdr:spPr bwMode="auto">
        <a:xfrm>
          <a:off x="10915650" y="280416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2533650</xdr:colOff>
      <xdr:row>123</xdr:row>
      <xdr:rowOff>0</xdr:rowOff>
    </xdr:from>
    <xdr:to>
      <xdr:col>0</xdr:col>
      <xdr:colOff>4972050</xdr:colOff>
      <xdr:row>123</xdr:row>
      <xdr:rowOff>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533650" y="4197667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123</xdr:row>
      <xdr:rowOff>0</xdr:rowOff>
    </xdr:from>
    <xdr:to>
      <xdr:col>4</xdr:col>
      <xdr:colOff>552450</xdr:colOff>
      <xdr:row>123</xdr:row>
      <xdr:rowOff>0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5810250" y="41976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123</xdr:row>
      <xdr:rowOff>0</xdr:rowOff>
    </xdr:from>
    <xdr:to>
      <xdr:col>7</xdr:col>
      <xdr:colOff>1619250</xdr:colOff>
      <xdr:row>123</xdr:row>
      <xdr:rowOff>0</xdr:rowOff>
    </xdr:to>
    <xdr:sp macro="" textlink="">
      <xdr:nvSpPr>
        <xdr:cNvPr id="1288" name="Line 3"/>
        <xdr:cNvSpPr>
          <a:spLocks noChangeShapeType="1"/>
        </xdr:cNvSpPr>
      </xdr:nvSpPr>
      <xdr:spPr bwMode="auto">
        <a:xfrm>
          <a:off x="9410700" y="41976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43</xdr:row>
      <xdr:rowOff>0</xdr:rowOff>
    </xdr:from>
    <xdr:to>
      <xdr:col>1</xdr:col>
      <xdr:colOff>0</xdr:colOff>
      <xdr:row>43</xdr:row>
      <xdr:rowOff>9525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 flipV="1">
          <a:off x="1819275" y="16592550"/>
          <a:ext cx="2457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5295900" y="165925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12" name="Line 3"/>
        <xdr:cNvSpPr>
          <a:spLocks noChangeShapeType="1"/>
        </xdr:cNvSpPr>
      </xdr:nvSpPr>
      <xdr:spPr bwMode="auto">
        <a:xfrm>
          <a:off x="8439150" y="165925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88</xdr:row>
      <xdr:rowOff>0</xdr:rowOff>
    </xdr:from>
    <xdr:to>
      <xdr:col>0</xdr:col>
      <xdr:colOff>3971925</xdr:colOff>
      <xdr:row>88</xdr:row>
      <xdr:rowOff>0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609725" y="224218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723900</xdr:colOff>
      <xdr:row>88</xdr:row>
      <xdr:rowOff>0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4810125" y="22421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88</xdr:row>
      <xdr:rowOff>0</xdr:rowOff>
    </xdr:from>
    <xdr:to>
      <xdr:col>7</xdr:col>
      <xdr:colOff>38100</xdr:colOff>
      <xdr:row>88</xdr:row>
      <xdr:rowOff>0</xdr:rowOff>
    </xdr:to>
    <xdr:sp macro="" textlink="">
      <xdr:nvSpPr>
        <xdr:cNvPr id="4360" name="Line 3"/>
        <xdr:cNvSpPr>
          <a:spLocks noChangeShapeType="1"/>
        </xdr:cNvSpPr>
      </xdr:nvSpPr>
      <xdr:spPr bwMode="auto">
        <a:xfrm>
          <a:off x="7477125" y="22421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15</xdr:row>
      <xdr:rowOff>0</xdr:rowOff>
    </xdr:from>
    <xdr:to>
      <xdr:col>1</xdr:col>
      <xdr:colOff>19050</xdr:colOff>
      <xdr:row>15</xdr:row>
      <xdr:rowOff>19050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1943100" y="7277100"/>
          <a:ext cx="25908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8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/>
        <xdr:cNvSpPr>
          <a:spLocks noChangeShapeType="1"/>
        </xdr:cNvSpPr>
      </xdr:nvSpPr>
      <xdr:spPr bwMode="auto">
        <a:xfrm>
          <a:off x="9861550" y="16751300"/>
          <a:ext cx="334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3429000</xdr:colOff>
      <xdr:row>23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429000" y="1673542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914400</xdr:colOff>
      <xdr:row>59</xdr:row>
      <xdr:rowOff>0</xdr:rowOff>
    </xdr:from>
    <xdr:to>
      <xdr:col>19</xdr:col>
      <xdr:colOff>800100</xdr:colOff>
      <xdr:row>59</xdr:row>
      <xdr:rowOff>0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59</xdr:row>
      <xdr:rowOff>0</xdr:rowOff>
    </xdr:from>
    <xdr:to>
      <xdr:col>31</xdr:col>
      <xdr:colOff>904875</xdr:colOff>
      <xdr:row>59</xdr:row>
      <xdr:rowOff>0</xdr:rowOff>
    </xdr:to>
    <xdr:sp macro="" textlink="">
      <xdr:nvSpPr>
        <xdr:cNvPr id="7423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248"/>
  <sheetViews>
    <sheetView view="pageBreakPreview" zoomScale="60" zoomScaleNormal="60" workbookViewId="0">
      <selection activeCell="E2" sqref="E2:G5"/>
    </sheetView>
  </sheetViews>
  <sheetFormatPr defaultRowHeight="23.25"/>
  <cols>
    <col min="1" max="1" width="72.5703125" style="50" customWidth="1"/>
    <col min="2" max="2" width="17.140625" style="116" customWidth="1"/>
    <col min="3" max="4" width="25.28515625" style="116" customWidth="1"/>
    <col min="5" max="5" width="23.42578125" style="116" customWidth="1"/>
    <col min="6" max="6" width="23.85546875" style="116" customWidth="1"/>
    <col min="7" max="7" width="22.42578125" style="116" customWidth="1"/>
    <col min="8" max="8" width="10" style="50" customWidth="1"/>
    <col min="9" max="9" width="9.5703125" style="50" customWidth="1"/>
    <col min="10" max="16384" width="9.140625" style="50"/>
  </cols>
  <sheetData>
    <row r="1" spans="1:11" ht="23.25" customHeight="1">
      <c r="B1" s="121"/>
      <c r="D1" s="50"/>
      <c r="E1" s="50" t="s">
        <v>233</v>
      </c>
      <c r="F1" s="50"/>
      <c r="G1" s="50"/>
      <c r="H1" s="122"/>
      <c r="I1" s="122"/>
      <c r="J1" s="122"/>
      <c r="K1" s="122"/>
    </row>
    <row r="2" spans="1:11" ht="18.75" customHeight="1">
      <c r="A2" s="123"/>
      <c r="D2" s="124"/>
      <c r="E2" s="261" t="s">
        <v>344</v>
      </c>
      <c r="F2" s="261"/>
      <c r="G2" s="261"/>
      <c r="H2" s="122"/>
      <c r="I2" s="122"/>
      <c r="J2" s="122"/>
      <c r="K2" s="122"/>
    </row>
    <row r="3" spans="1:11" ht="18.75" customHeight="1">
      <c r="A3" s="116"/>
      <c r="C3" s="124"/>
      <c r="D3" s="124"/>
      <c r="E3" s="261"/>
      <c r="F3" s="261"/>
      <c r="G3" s="261"/>
      <c r="H3" s="122"/>
      <c r="I3" s="122"/>
      <c r="J3" s="122"/>
      <c r="K3" s="122"/>
    </row>
    <row r="4" spans="1:11" ht="18.75" customHeight="1">
      <c r="A4" s="116"/>
      <c r="C4" s="124"/>
      <c r="D4" s="124"/>
      <c r="E4" s="261"/>
      <c r="F4" s="261"/>
      <c r="G4" s="261"/>
      <c r="H4" s="122"/>
      <c r="I4" s="122"/>
      <c r="J4" s="122"/>
      <c r="K4" s="122"/>
    </row>
    <row r="5" spans="1:11" ht="84" customHeight="1">
      <c r="B5" s="126"/>
      <c r="C5" s="126"/>
      <c r="E5" s="262"/>
      <c r="F5" s="262"/>
      <c r="G5" s="262"/>
    </row>
    <row r="6" spans="1:11" ht="25.5" customHeight="1">
      <c r="A6" s="127"/>
      <c r="B6" s="268"/>
      <c r="C6" s="268"/>
      <c r="D6" s="268"/>
      <c r="E6" s="128"/>
      <c r="F6" s="129" t="s">
        <v>132</v>
      </c>
      <c r="G6" s="118" t="s">
        <v>254</v>
      </c>
    </row>
    <row r="7" spans="1:11" ht="45" customHeight="1">
      <c r="A7" s="204" t="s">
        <v>431</v>
      </c>
      <c r="B7" s="268" t="s">
        <v>486</v>
      </c>
      <c r="C7" s="268"/>
      <c r="D7" s="268"/>
      <c r="E7" s="276"/>
      <c r="F7" s="132" t="s">
        <v>125</v>
      </c>
      <c r="G7" s="118">
        <v>3341776</v>
      </c>
    </row>
    <row r="8" spans="1:11" ht="25.5" customHeight="1">
      <c r="A8" s="127" t="s">
        <v>432</v>
      </c>
      <c r="B8" s="277" t="s">
        <v>434</v>
      </c>
      <c r="C8" s="277"/>
      <c r="D8" s="277"/>
      <c r="E8" s="278"/>
      <c r="F8" s="132" t="s">
        <v>124</v>
      </c>
      <c r="G8" s="118">
        <v>150</v>
      </c>
    </row>
    <row r="9" spans="1:11" ht="25.5" customHeight="1">
      <c r="A9" s="127" t="s">
        <v>425</v>
      </c>
      <c r="B9" s="268" t="s">
        <v>433</v>
      </c>
      <c r="C9" s="268"/>
      <c r="D9" s="268"/>
      <c r="E9" s="276"/>
      <c r="F9" s="132" t="s">
        <v>123</v>
      </c>
      <c r="G9" s="118">
        <v>1210136600</v>
      </c>
    </row>
    <row r="10" spans="1:11" ht="25.5" customHeight="1">
      <c r="A10" s="130" t="s">
        <v>368</v>
      </c>
      <c r="B10" s="268" t="s">
        <v>435</v>
      </c>
      <c r="C10" s="268"/>
      <c r="D10" s="268"/>
      <c r="E10" s="276"/>
      <c r="F10" s="132" t="s">
        <v>8</v>
      </c>
      <c r="G10" s="118"/>
    </row>
    <row r="11" spans="1:11" ht="25.5" customHeight="1">
      <c r="A11" s="130" t="s">
        <v>14</v>
      </c>
      <c r="B11" s="268"/>
      <c r="C11" s="268"/>
      <c r="D11" s="268"/>
      <c r="E11" s="131"/>
      <c r="F11" s="132" t="s">
        <v>7</v>
      </c>
      <c r="G11" s="118"/>
    </row>
    <row r="12" spans="1:11" ht="25.5" customHeight="1">
      <c r="A12" s="130" t="s">
        <v>13</v>
      </c>
      <c r="B12" s="268" t="s">
        <v>491</v>
      </c>
      <c r="C12" s="268"/>
      <c r="D12" s="268"/>
      <c r="E12" s="276"/>
      <c r="F12" s="132" t="s">
        <v>9</v>
      </c>
      <c r="G12" s="241" t="s">
        <v>487</v>
      </c>
    </row>
    <row r="13" spans="1:11" ht="25.5" customHeight="1">
      <c r="A13" s="280" t="s">
        <v>436</v>
      </c>
      <c r="B13" s="268"/>
      <c r="C13" s="268"/>
      <c r="D13" s="268"/>
      <c r="E13" s="268" t="s">
        <v>187</v>
      </c>
      <c r="F13" s="276"/>
      <c r="G13" s="133"/>
    </row>
    <row r="14" spans="1:11" ht="25.5" customHeight="1">
      <c r="A14" s="130" t="s">
        <v>16</v>
      </c>
      <c r="B14" s="268" t="s">
        <v>437</v>
      </c>
      <c r="C14" s="268"/>
      <c r="D14" s="268"/>
      <c r="E14" s="268" t="s">
        <v>188</v>
      </c>
      <c r="F14" s="281"/>
      <c r="G14" s="133"/>
    </row>
    <row r="15" spans="1:11" ht="25.5" customHeight="1">
      <c r="A15" s="130" t="s">
        <v>100</v>
      </c>
      <c r="B15" s="268" t="s">
        <v>488</v>
      </c>
      <c r="C15" s="268"/>
      <c r="D15" s="268"/>
      <c r="E15" s="134"/>
      <c r="F15" s="134"/>
      <c r="G15" s="134"/>
    </row>
    <row r="16" spans="1:11" ht="25.5" customHeight="1">
      <c r="A16" s="127" t="s">
        <v>10</v>
      </c>
      <c r="B16" s="268" t="s">
        <v>492</v>
      </c>
      <c r="C16" s="268"/>
      <c r="D16" s="268"/>
      <c r="E16" s="135"/>
      <c r="F16" s="135"/>
      <c r="G16" s="135"/>
    </row>
    <row r="17" spans="1:17" ht="25.5" customHeight="1">
      <c r="A17" s="130" t="s">
        <v>11</v>
      </c>
      <c r="B17" s="268" t="s">
        <v>489</v>
      </c>
      <c r="C17" s="268"/>
      <c r="D17" s="268"/>
      <c r="E17" s="134"/>
      <c r="F17" s="134"/>
      <c r="G17" s="134"/>
    </row>
    <row r="18" spans="1:17" ht="25.5" customHeight="1">
      <c r="A18" s="127" t="s">
        <v>12</v>
      </c>
      <c r="B18" s="268" t="s">
        <v>490</v>
      </c>
      <c r="C18" s="268"/>
      <c r="D18" s="268"/>
      <c r="E18" s="135"/>
      <c r="F18" s="135"/>
      <c r="G18" s="135"/>
    </row>
    <row r="19" spans="1:17" ht="13.5" customHeight="1">
      <c r="A19" s="136"/>
      <c r="B19" s="50"/>
      <c r="C19" s="50"/>
      <c r="D19" s="50"/>
      <c r="E19" s="50"/>
      <c r="F19" s="50"/>
      <c r="G19" s="50"/>
    </row>
    <row r="20" spans="1:17" ht="46.5" customHeight="1">
      <c r="A20" s="285" t="s">
        <v>234</v>
      </c>
      <c r="B20" s="285"/>
      <c r="C20" s="285"/>
      <c r="D20" s="285"/>
      <c r="E20" s="285"/>
      <c r="F20" s="285"/>
      <c r="G20" s="285"/>
    </row>
    <row r="21" spans="1:17" ht="27">
      <c r="A21" s="285" t="s">
        <v>367</v>
      </c>
      <c r="B21" s="285"/>
      <c r="C21" s="285"/>
      <c r="D21" s="285"/>
      <c r="E21" s="285"/>
      <c r="F21" s="285"/>
      <c r="G21" s="285"/>
    </row>
    <row r="22" spans="1:17">
      <c r="A22" s="279" t="s">
        <v>501</v>
      </c>
      <c r="B22" s="279"/>
      <c r="C22" s="279"/>
      <c r="D22" s="279"/>
      <c r="E22" s="279"/>
      <c r="F22" s="279"/>
      <c r="G22" s="279"/>
    </row>
    <row r="23" spans="1:17">
      <c r="A23" s="271" t="s">
        <v>342</v>
      </c>
      <c r="B23" s="271"/>
      <c r="C23" s="271"/>
      <c r="D23" s="271"/>
      <c r="E23" s="271"/>
      <c r="F23" s="271"/>
      <c r="G23" s="271"/>
    </row>
    <row r="24" spans="1:17" ht="9" customHeight="1">
      <c r="A24" s="137"/>
      <c r="B24" s="137"/>
      <c r="C24" s="137"/>
      <c r="D24" s="137"/>
      <c r="E24" s="137"/>
      <c r="F24" s="137"/>
      <c r="G24" s="137"/>
    </row>
    <row r="25" spans="1:17">
      <c r="A25" s="279" t="s">
        <v>200</v>
      </c>
      <c r="B25" s="279"/>
      <c r="C25" s="279"/>
      <c r="D25" s="279"/>
      <c r="E25" s="279"/>
      <c r="F25" s="279"/>
      <c r="G25" s="279"/>
    </row>
    <row r="26" spans="1:17" ht="12" customHeight="1">
      <c r="B26" s="138"/>
      <c r="C26" s="138"/>
      <c r="D26" s="138"/>
      <c r="E26" s="138"/>
      <c r="F26" s="138"/>
      <c r="G26" s="138"/>
    </row>
    <row r="27" spans="1:17" ht="43.5" customHeight="1">
      <c r="A27" s="270" t="s">
        <v>281</v>
      </c>
      <c r="B27" s="267" t="s">
        <v>15</v>
      </c>
      <c r="C27" s="283" t="s">
        <v>343</v>
      </c>
      <c r="D27" s="275" t="s">
        <v>341</v>
      </c>
      <c r="E27" s="275"/>
      <c r="F27" s="275"/>
      <c r="G27" s="275"/>
      <c r="Q27" s="50" t="s">
        <v>360</v>
      </c>
    </row>
    <row r="28" spans="1:17" ht="44.25" customHeight="1">
      <c r="A28" s="270"/>
      <c r="B28" s="267"/>
      <c r="C28" s="284"/>
      <c r="D28" s="139" t="s">
        <v>259</v>
      </c>
      <c r="E28" s="139" t="s">
        <v>242</v>
      </c>
      <c r="F28" s="139" t="s">
        <v>269</v>
      </c>
      <c r="G28" s="139" t="s">
        <v>270</v>
      </c>
    </row>
    <row r="29" spans="1:17" ht="30" customHeight="1">
      <c r="A29" s="118">
        <v>1</v>
      </c>
      <c r="B29" s="117">
        <v>2</v>
      </c>
      <c r="C29" s="118">
        <v>3</v>
      </c>
      <c r="D29" s="118">
        <v>4</v>
      </c>
      <c r="E29" s="117">
        <v>5</v>
      </c>
      <c r="F29" s="118">
        <v>6</v>
      </c>
      <c r="G29" s="117">
        <v>7</v>
      </c>
    </row>
    <row r="30" spans="1:17" ht="24.95" customHeight="1">
      <c r="A30" s="266" t="s">
        <v>93</v>
      </c>
      <c r="B30" s="266"/>
      <c r="C30" s="266"/>
      <c r="D30" s="266"/>
      <c r="E30" s="266"/>
      <c r="F30" s="266"/>
      <c r="G30" s="266"/>
    </row>
    <row r="31" spans="1:17" ht="46.5">
      <c r="A31" s="140" t="s">
        <v>201</v>
      </c>
      <c r="B31" s="117">
        <f>'1. Фін результат'!B9</f>
        <v>1000</v>
      </c>
      <c r="C31" s="192">
        <f>'1. Фін результат'!C9</f>
        <v>5344</v>
      </c>
      <c r="D31" s="192">
        <f>'1. Фін результат'!D9</f>
        <v>5740</v>
      </c>
      <c r="E31" s="192">
        <f>'1. Фін результат'!E9</f>
        <v>4643</v>
      </c>
      <c r="F31" s="192">
        <f>E31-D31</f>
        <v>-1097</v>
      </c>
      <c r="G31" s="192">
        <f>E31/D31*100</f>
        <v>80.888501742160273</v>
      </c>
    </row>
    <row r="32" spans="1:17" ht="46.5">
      <c r="A32" s="140" t="s">
        <v>170</v>
      </c>
      <c r="B32" s="117">
        <f>'1. Фін результат'!B13</f>
        <v>1010</v>
      </c>
      <c r="C32" s="192">
        <f>'1. Фін результат'!C13</f>
        <v>3141</v>
      </c>
      <c r="D32" s="192">
        <f>'1. Фін результат'!D13</f>
        <v>3990</v>
      </c>
      <c r="E32" s="192">
        <f>'1. Фін результат'!E13</f>
        <v>3528</v>
      </c>
      <c r="F32" s="192">
        <f t="shared" ref="F32:F45" si="0">E32-D32</f>
        <v>-462</v>
      </c>
      <c r="G32" s="192">
        <f t="shared" ref="G32:G49" si="1">E32/D32*100</f>
        <v>88.421052631578945</v>
      </c>
    </row>
    <row r="33" spans="1:7">
      <c r="A33" s="143" t="s">
        <v>260</v>
      </c>
      <c r="B33" s="117">
        <f>'1. Фін результат'!B24</f>
        <v>1020</v>
      </c>
      <c r="C33" s="192">
        <f>'1. Фін результат'!C24</f>
        <v>2203</v>
      </c>
      <c r="D33" s="192">
        <f>'1. Фін результат'!D24</f>
        <v>1750</v>
      </c>
      <c r="E33" s="192">
        <f>'1. Фін результат'!E24</f>
        <v>1115</v>
      </c>
      <c r="F33" s="192">
        <f t="shared" si="0"/>
        <v>-635</v>
      </c>
      <c r="G33" s="192">
        <f t="shared" si="1"/>
        <v>63.714285714285715</v>
      </c>
    </row>
    <row r="34" spans="1:7">
      <c r="A34" s="140" t="s">
        <v>136</v>
      </c>
      <c r="B34" s="117">
        <f>'1. Фін результат'!B29</f>
        <v>1040</v>
      </c>
      <c r="C34" s="192">
        <f>'1. Фін результат'!C29</f>
        <v>1768</v>
      </c>
      <c r="D34" s="192">
        <f>'1. Фін результат'!D29</f>
        <v>1872</v>
      </c>
      <c r="E34" s="192">
        <f>'1. Фін результат'!E29</f>
        <v>1915</v>
      </c>
      <c r="F34" s="192">
        <f t="shared" si="0"/>
        <v>43</v>
      </c>
      <c r="G34" s="192">
        <f t="shared" si="1"/>
        <v>102.29700854700855</v>
      </c>
    </row>
    <row r="35" spans="1:7">
      <c r="A35" s="140" t="s">
        <v>133</v>
      </c>
      <c r="B35" s="117">
        <f>'1. Фін результат'!B61</f>
        <v>1070</v>
      </c>
      <c r="C35" s="192">
        <f>'1. Фін результат'!C61</f>
        <v>0</v>
      </c>
      <c r="D35" s="192">
        <f>'1. Фін результат'!D61</f>
        <v>0</v>
      </c>
      <c r="E35" s="192">
        <f>'1. Фін результат'!E61</f>
        <v>0</v>
      </c>
      <c r="F35" s="192">
        <f t="shared" si="0"/>
        <v>0</v>
      </c>
      <c r="G35" s="192">
        <v>0</v>
      </c>
    </row>
    <row r="36" spans="1:7">
      <c r="A36" s="140" t="s">
        <v>137</v>
      </c>
      <c r="B36" s="117">
        <f>'1. Фін результат'!B101</f>
        <v>1300</v>
      </c>
      <c r="C36" s="192">
        <f>'1. Фін результат'!C25-'1. Фін результат'!C68</f>
        <v>129</v>
      </c>
      <c r="D36" s="192">
        <f>'1. Фін результат'!D25-'1. Фін результат'!D68</f>
        <v>134</v>
      </c>
      <c r="E36" s="192">
        <f>'1. Фін результат'!E25-'1. Фін результат'!E68</f>
        <v>274</v>
      </c>
      <c r="F36" s="192">
        <f t="shared" si="0"/>
        <v>140</v>
      </c>
      <c r="G36" s="192">
        <f t="shared" si="1"/>
        <v>204.47761194029849</v>
      </c>
    </row>
    <row r="37" spans="1:7" ht="45">
      <c r="A37" s="144" t="s">
        <v>3</v>
      </c>
      <c r="B37" s="117">
        <f>'1. Фін результат'!B79</f>
        <v>1100</v>
      </c>
      <c r="C37" s="192">
        <f>'1. Фін результат'!C79</f>
        <v>564</v>
      </c>
      <c r="D37" s="192">
        <f>'1. Фін результат'!D79</f>
        <v>12</v>
      </c>
      <c r="E37" s="192">
        <f>'1. Фін результат'!E79</f>
        <v>-526</v>
      </c>
      <c r="F37" s="192">
        <f t="shared" si="0"/>
        <v>-538</v>
      </c>
      <c r="G37" s="192">
        <f t="shared" si="1"/>
        <v>-4383.3333333333339</v>
      </c>
    </row>
    <row r="38" spans="1:7">
      <c r="A38" s="145" t="s">
        <v>138</v>
      </c>
      <c r="B38" s="117">
        <f>'1. Фін результат'!B112</f>
        <v>1410</v>
      </c>
      <c r="C38" s="192">
        <f>'1. Фін результат'!C112</f>
        <v>750</v>
      </c>
      <c r="D38" s="192">
        <f>'1. Фін результат'!D112</f>
        <v>193</v>
      </c>
      <c r="E38" s="192">
        <f>'1. Фін результат'!E112</f>
        <v>-359</v>
      </c>
      <c r="F38" s="192">
        <f t="shared" si="0"/>
        <v>-552</v>
      </c>
      <c r="G38" s="192">
        <f t="shared" si="1"/>
        <v>-186.01036269430051</v>
      </c>
    </row>
    <row r="39" spans="1:7">
      <c r="A39" s="146" t="s">
        <v>224</v>
      </c>
      <c r="B39" s="117">
        <f>' 5. Коефіцієнти'!B8</f>
        <v>5010</v>
      </c>
      <c r="C39" s="192">
        <v>0</v>
      </c>
      <c r="D39" s="192">
        <f>'фінплан - зведені показники'!D38/'фінплан - зведені показники'!D31</f>
        <v>3.3623693379790938E-2</v>
      </c>
      <c r="E39" s="192">
        <f>'фінплан - зведені показники'!E38/'фінплан - зведені показники'!E31</f>
        <v>-7.7320697824682316E-2</v>
      </c>
      <c r="F39" s="192">
        <f t="shared" si="0"/>
        <v>-0.11094439120447325</v>
      </c>
      <c r="G39" s="192">
        <v>0</v>
      </c>
    </row>
    <row r="40" spans="1:7" ht="46.5">
      <c r="A40" s="146" t="s">
        <v>139</v>
      </c>
      <c r="B40" s="117">
        <f>'1. Фін результат'!B102</f>
        <v>1310</v>
      </c>
      <c r="C40" s="192">
        <f>'1. Фін результат'!C102</f>
        <v>0</v>
      </c>
      <c r="D40" s="192">
        <f>'1. Фін результат'!D102</f>
        <v>0</v>
      </c>
      <c r="E40" s="192">
        <f>'1. Фін результат'!E102</f>
        <v>0</v>
      </c>
      <c r="F40" s="192">
        <f t="shared" si="0"/>
        <v>0</v>
      </c>
      <c r="G40" s="192">
        <v>0</v>
      </c>
    </row>
    <row r="41" spans="1:7">
      <c r="A41" s="140" t="s">
        <v>228</v>
      </c>
      <c r="B41" s="117">
        <f>'1. Фін результат'!B103</f>
        <v>1320</v>
      </c>
      <c r="C41" s="192">
        <f>'1. Фін результат'!C86-'1. Фін результат'!C91</f>
        <v>0</v>
      </c>
      <c r="D41" s="192">
        <f>'1. Фін результат'!D86-'1. Фін результат'!D91</f>
        <v>0</v>
      </c>
      <c r="E41" s="192">
        <f>'1. Фін результат'!E86-'1. Фін результат'!E91</f>
        <v>0</v>
      </c>
      <c r="F41" s="192">
        <f t="shared" si="0"/>
        <v>0</v>
      </c>
      <c r="G41" s="192">
        <v>0</v>
      </c>
    </row>
    <row r="42" spans="1:7">
      <c r="A42" s="145" t="s">
        <v>91</v>
      </c>
      <c r="B42" s="117">
        <f>'1. Фін результат'!B93</f>
        <v>1170</v>
      </c>
      <c r="C42" s="192">
        <f>'1. Фін результат'!C93</f>
        <v>564</v>
      </c>
      <c r="D42" s="192">
        <f>'1. Фін результат'!D93</f>
        <v>12</v>
      </c>
      <c r="E42" s="192">
        <f>'1. Фін результат'!E93</f>
        <v>-526</v>
      </c>
      <c r="F42" s="192">
        <f t="shared" si="0"/>
        <v>-538</v>
      </c>
      <c r="G42" s="192">
        <f t="shared" si="1"/>
        <v>-4383.3333333333339</v>
      </c>
    </row>
    <row r="43" spans="1:7">
      <c r="A43" s="147" t="s">
        <v>134</v>
      </c>
      <c r="B43" s="117">
        <f>'1. Фін результат'!B94</f>
        <v>1180</v>
      </c>
      <c r="C43" s="192">
        <f>'1. Фін результат'!C94</f>
        <v>0</v>
      </c>
      <c r="D43" s="192">
        <f>'1. Фін результат'!D94</f>
        <v>2</v>
      </c>
      <c r="E43" s="192">
        <f>'1. Фін результат'!E94</f>
        <v>0</v>
      </c>
      <c r="F43" s="192">
        <f t="shared" si="0"/>
        <v>-2</v>
      </c>
      <c r="G43" s="192">
        <v>0</v>
      </c>
    </row>
    <row r="44" spans="1:7">
      <c r="A44" s="144" t="s">
        <v>225</v>
      </c>
      <c r="B44" s="117">
        <f>'1. Фін результат'!B96</f>
        <v>1200</v>
      </c>
      <c r="C44" s="192">
        <f>'1. Фін результат'!C96</f>
        <v>564</v>
      </c>
      <c r="D44" s="192">
        <f>'1. Фін результат'!D96</f>
        <v>10</v>
      </c>
      <c r="E44" s="192">
        <f>'1. Фін результат'!E96</f>
        <v>-526</v>
      </c>
      <c r="F44" s="192">
        <f t="shared" si="0"/>
        <v>-536</v>
      </c>
      <c r="G44" s="192">
        <f t="shared" si="1"/>
        <v>-5260</v>
      </c>
    </row>
    <row r="45" spans="1:7">
      <c r="A45" s="146" t="s">
        <v>226</v>
      </c>
      <c r="B45" s="117">
        <f>' 5. Коефіцієнти'!B11</f>
        <v>5040</v>
      </c>
      <c r="C45" s="192"/>
      <c r="D45" s="192">
        <f>D44/D31</f>
        <v>1.7421602787456446E-3</v>
      </c>
      <c r="E45" s="192">
        <f>E44/E31</f>
        <v>-0.11328882188240362</v>
      </c>
      <c r="F45" s="192">
        <f t="shared" si="0"/>
        <v>-0.11503098216114926</v>
      </c>
      <c r="G45" s="192">
        <v>0</v>
      </c>
    </row>
    <row r="46" spans="1:7">
      <c r="A46" s="263" t="s">
        <v>151</v>
      </c>
      <c r="B46" s="264"/>
      <c r="C46" s="264"/>
      <c r="D46" s="264"/>
      <c r="E46" s="264"/>
      <c r="F46" s="264"/>
      <c r="G46" s="265"/>
    </row>
    <row r="47" spans="1:7">
      <c r="A47" s="146" t="s">
        <v>345</v>
      </c>
      <c r="B47" s="117">
        <f>'2. Розрахунки з бюджетом'!B23</f>
        <v>2100</v>
      </c>
      <c r="C47" s="192">
        <f>'2. Розрахунки з бюджетом'!C9</f>
        <v>0</v>
      </c>
      <c r="D47" s="192">
        <f>'2. Розрахунки з бюджетом'!D9</f>
        <v>7</v>
      </c>
      <c r="E47" s="192">
        <f>'2. Розрахунки з бюджетом'!E9</f>
        <v>327</v>
      </c>
      <c r="F47" s="192">
        <f t="shared" ref="F47:F52" si="2">E47-D47</f>
        <v>320</v>
      </c>
      <c r="G47" s="192">
        <f t="shared" si="1"/>
        <v>4671.4285714285716</v>
      </c>
    </row>
    <row r="48" spans="1:7">
      <c r="A48" s="148" t="s">
        <v>150</v>
      </c>
      <c r="B48" s="117">
        <f>'2. Розрахунки з бюджетом'!B26</f>
        <v>2110</v>
      </c>
      <c r="C48" s="192">
        <f>'2. Розрахунки з бюджетом'!C26</f>
        <v>0</v>
      </c>
      <c r="D48" s="192">
        <f>'2. Розрахунки з бюджетом'!D26</f>
        <v>2</v>
      </c>
      <c r="E48" s="192">
        <f>'2. Розрахунки з бюджетом'!E26</f>
        <v>0</v>
      </c>
      <c r="F48" s="192">
        <f t="shared" si="2"/>
        <v>-2</v>
      </c>
      <c r="G48" s="192">
        <f t="shared" si="1"/>
        <v>0</v>
      </c>
    </row>
    <row r="49" spans="1:7" ht="46.5">
      <c r="A49" s="148" t="s">
        <v>336</v>
      </c>
      <c r="B49" s="117" t="s">
        <v>316</v>
      </c>
      <c r="C49" s="192">
        <f>'2. Розрахунки з бюджетом'!C27+'2. Розрахунки з бюджетом'!C28</f>
        <v>932</v>
      </c>
      <c r="D49" s="192">
        <f>'2. Розрахунки з бюджетом'!D27+'2. Розрахунки з бюджетом'!D28</f>
        <v>783</v>
      </c>
      <c r="E49" s="192">
        <f>'2. Розрахунки з бюджетом'!E27+'2. Розрахунки з бюджетом'!E28</f>
        <v>778</v>
      </c>
      <c r="F49" s="192">
        <f t="shared" si="2"/>
        <v>-5</v>
      </c>
      <c r="G49" s="192">
        <f t="shared" si="1"/>
        <v>99.361430395913146</v>
      </c>
    </row>
    <row r="50" spans="1:7" ht="46.5">
      <c r="A50" s="146" t="s">
        <v>252</v>
      </c>
      <c r="B50" s="117">
        <f>'2. Розрахунки з бюджетом'!B29</f>
        <v>2140</v>
      </c>
      <c r="C50" s="192">
        <f>'2. Розрахунки з бюджетом'!C29</f>
        <v>742</v>
      </c>
      <c r="D50" s="192">
        <f>'2. Розрахунки з бюджетом'!D29</f>
        <v>882</v>
      </c>
      <c r="E50" s="192">
        <f>'2. Розрахунки з бюджетом'!E29</f>
        <v>803</v>
      </c>
      <c r="F50" s="192">
        <f t="shared" si="2"/>
        <v>-79</v>
      </c>
      <c r="G50" s="192">
        <f t="shared" ref="G50:G52" si="3">E50/D50*100</f>
        <v>91.043083900226762</v>
      </c>
    </row>
    <row r="51" spans="1:7" ht="46.5">
      <c r="A51" s="146" t="s">
        <v>78</v>
      </c>
      <c r="B51" s="117">
        <f>'2. Розрахунки з бюджетом'!B40</f>
        <v>2150</v>
      </c>
      <c r="C51" s="192">
        <f>'2. Розрахунки з бюджетом'!C40</f>
        <v>707</v>
      </c>
      <c r="D51" s="192">
        <f>'2. Розрахунки з бюджетом'!D40</f>
        <v>847</v>
      </c>
      <c r="E51" s="192">
        <f>'2. Розрахунки з бюджетом'!E40</f>
        <v>759</v>
      </c>
      <c r="F51" s="192">
        <f t="shared" si="2"/>
        <v>-88</v>
      </c>
      <c r="G51" s="192">
        <f t="shared" si="3"/>
        <v>89.610389610389603</v>
      </c>
    </row>
    <row r="52" spans="1:7">
      <c r="A52" s="145" t="s">
        <v>261</v>
      </c>
      <c r="B52" s="117">
        <f>'2. Розрахунки з бюджетом'!B41</f>
        <v>2200</v>
      </c>
      <c r="C52" s="192">
        <f>'2. Розрахунки з бюджетом'!C41</f>
        <v>2381</v>
      </c>
      <c r="D52" s="192">
        <f>'2. Розрахунки з бюджетом'!D41</f>
        <v>2521</v>
      </c>
      <c r="E52" s="192">
        <f>'2. Розрахунки з бюджетом'!E41</f>
        <v>2667</v>
      </c>
      <c r="F52" s="192">
        <f t="shared" si="2"/>
        <v>146</v>
      </c>
      <c r="G52" s="192">
        <f t="shared" si="3"/>
        <v>105.79135263784212</v>
      </c>
    </row>
    <row r="53" spans="1:7">
      <c r="A53" s="263" t="s">
        <v>149</v>
      </c>
      <c r="B53" s="264"/>
      <c r="C53" s="264"/>
      <c r="D53" s="264"/>
      <c r="E53" s="264"/>
      <c r="F53" s="264"/>
      <c r="G53" s="265"/>
    </row>
    <row r="54" spans="1:7">
      <c r="A54" s="145" t="s">
        <v>140</v>
      </c>
      <c r="B54" s="117">
        <f>'3. Рух грошових коштів'!B82</f>
        <v>3600</v>
      </c>
      <c r="C54" s="192">
        <f>'3. Рух грошових коштів'!C82</f>
        <v>2979</v>
      </c>
      <c r="D54" s="192">
        <f>'3. Рух грошових коштів'!D82</f>
        <v>3763</v>
      </c>
      <c r="E54" s="192">
        <f>'3. Рух грошових коштів'!E82</f>
        <v>3763</v>
      </c>
      <c r="F54" s="192">
        <f t="shared" ref="F54:F59" si="4">E54-D54</f>
        <v>0</v>
      </c>
      <c r="G54" s="192">
        <f t="shared" ref="G54:G59" si="5">E54/D54*100</f>
        <v>100</v>
      </c>
    </row>
    <row r="55" spans="1:7" ht="46.5">
      <c r="A55" s="146" t="s">
        <v>141</v>
      </c>
      <c r="B55" s="117">
        <f>'3. Рух грошових коштів'!B30</f>
        <v>3090</v>
      </c>
      <c r="C55" s="192">
        <f>'3. Рух грошових коштів'!C30</f>
        <v>757</v>
      </c>
      <c r="D55" s="192">
        <f>'3. Рух грошових коштів'!D30</f>
        <v>191</v>
      </c>
      <c r="E55" s="192">
        <f>'3. Рух грошових коштів'!E30</f>
        <v>-744</v>
      </c>
      <c r="F55" s="192">
        <f t="shared" si="4"/>
        <v>-935</v>
      </c>
      <c r="G55" s="192">
        <f t="shared" si="5"/>
        <v>-389.52879581151831</v>
      </c>
    </row>
    <row r="56" spans="1:7" ht="46.5">
      <c r="A56" s="146" t="s">
        <v>229</v>
      </c>
      <c r="B56" s="117">
        <f>'3. Рух грошових коштів'!B54</f>
        <v>3320</v>
      </c>
      <c r="C56" s="192">
        <f>'3. Рух грошових коштів'!C54</f>
        <v>-158</v>
      </c>
      <c r="D56" s="192">
        <f>'3. Рух грошових коштів'!D54</f>
        <v>-140</v>
      </c>
      <c r="E56" s="192">
        <f>'3. Рух грошових коштів'!E54</f>
        <v>0</v>
      </c>
      <c r="F56" s="192">
        <f t="shared" si="4"/>
        <v>140</v>
      </c>
      <c r="G56" s="192">
        <f t="shared" si="5"/>
        <v>0</v>
      </c>
    </row>
    <row r="57" spans="1:7" ht="46.5">
      <c r="A57" s="146" t="s">
        <v>142</v>
      </c>
      <c r="B57" s="117">
        <f>'3. Рух грошових коштів'!B80</f>
        <v>3580</v>
      </c>
      <c r="C57" s="192">
        <f>'3. Рух грошових коштів'!C80</f>
        <v>0</v>
      </c>
      <c r="D57" s="192">
        <f>'3. Рух грошових коштів'!D80</f>
        <v>-7</v>
      </c>
      <c r="E57" s="192">
        <f>'3. Рух грошових коштів'!E80</f>
        <v>-327</v>
      </c>
      <c r="F57" s="192">
        <f t="shared" si="4"/>
        <v>-320</v>
      </c>
      <c r="G57" s="192">
        <f t="shared" si="5"/>
        <v>4671.4285714285716</v>
      </c>
    </row>
    <row r="58" spans="1:7" ht="54" customHeight="1">
      <c r="A58" s="146" t="s">
        <v>165</v>
      </c>
      <c r="B58" s="117">
        <f>'3. Рух грошових коштів'!B83</f>
        <v>3610</v>
      </c>
      <c r="C58" s="192"/>
      <c r="D58" s="192"/>
      <c r="E58" s="192"/>
      <c r="F58" s="192"/>
      <c r="G58" s="193"/>
    </row>
    <row r="59" spans="1:7" ht="38.25" customHeight="1">
      <c r="A59" s="145" t="s">
        <v>143</v>
      </c>
      <c r="B59" s="117">
        <f>'3. Рух грошових коштів'!B84</f>
        <v>3620</v>
      </c>
      <c r="C59" s="192">
        <f>'3. Рух грошових коштів'!C84</f>
        <v>3578</v>
      </c>
      <c r="D59" s="192">
        <f>'3. Рух грошових коштів'!D84</f>
        <v>3807</v>
      </c>
      <c r="E59" s="192">
        <f>'3. Рух грошових коштів'!E84</f>
        <v>2692</v>
      </c>
      <c r="F59" s="192">
        <f t="shared" si="4"/>
        <v>-1115</v>
      </c>
      <c r="G59" s="192">
        <f t="shared" si="5"/>
        <v>70.711846598371423</v>
      </c>
    </row>
    <row r="60" spans="1:7">
      <c r="A60" s="273" t="s">
        <v>208</v>
      </c>
      <c r="B60" s="274"/>
      <c r="C60" s="274"/>
      <c r="D60" s="274"/>
      <c r="E60" s="274"/>
      <c r="F60" s="274"/>
      <c r="G60" s="274"/>
    </row>
    <row r="61" spans="1:7">
      <c r="A61" s="146" t="s">
        <v>207</v>
      </c>
      <c r="B61" s="118">
        <f>'4. Кап. інвестиції'!B6</f>
        <v>4000</v>
      </c>
      <c r="C61" s="192">
        <f>'4. Кап. інвестиції'!C6</f>
        <v>158</v>
      </c>
      <c r="D61" s="192">
        <f>'4. Кап. інвестиції'!D6</f>
        <v>140</v>
      </c>
      <c r="E61" s="192">
        <f>'4. Кап. інвестиції'!E6</f>
        <v>0</v>
      </c>
      <c r="F61" s="192">
        <f>E61-D61</f>
        <v>-140</v>
      </c>
      <c r="G61" s="192">
        <v>0</v>
      </c>
    </row>
    <row r="62" spans="1:7">
      <c r="A62" s="272" t="s">
        <v>210</v>
      </c>
      <c r="B62" s="272"/>
      <c r="C62" s="272"/>
      <c r="D62" s="272"/>
      <c r="E62" s="272"/>
      <c r="F62" s="272"/>
      <c r="G62" s="272"/>
    </row>
    <row r="63" spans="1:7">
      <c r="A63" s="146" t="s">
        <v>168</v>
      </c>
      <c r="B63" s="118">
        <f>' 5. Коефіцієнти'!B9</f>
        <v>5020</v>
      </c>
      <c r="C63" s="192">
        <f>' 5. Коефіцієнти'!D9</f>
        <v>8.5196374622356491E-2</v>
      </c>
      <c r="D63" s="192"/>
      <c r="E63" s="192">
        <f>' 5. Коефіцієнти'!E9</f>
        <v>-9.8538778568752344E-2</v>
      </c>
      <c r="F63" s="141" t="s">
        <v>379</v>
      </c>
      <c r="G63" s="142" t="s">
        <v>379</v>
      </c>
    </row>
    <row r="64" spans="1:7">
      <c r="A64" s="146" t="s">
        <v>164</v>
      </c>
      <c r="B64" s="118">
        <f>' 5. Коефіцієнти'!B10</f>
        <v>5030</v>
      </c>
      <c r="C64" s="192">
        <f>' 5. Коефіцієнти'!D10</f>
        <v>9.9016853932584276E-2</v>
      </c>
      <c r="D64" s="192"/>
      <c r="E64" s="192">
        <f>' 5. Коефіцієнти'!E10</f>
        <v>-0.11232116164851591</v>
      </c>
      <c r="F64" s="141" t="s">
        <v>379</v>
      </c>
      <c r="G64" s="142" t="s">
        <v>379</v>
      </c>
    </row>
    <row r="65" spans="1:7">
      <c r="A65" s="146" t="s">
        <v>227</v>
      </c>
      <c r="B65" s="118">
        <f>' 5. Коефіцієнти'!B14</f>
        <v>5110</v>
      </c>
      <c r="C65" s="192">
        <f>' 5. Коефіцієнти'!D14</f>
        <v>6.1645021645021645</v>
      </c>
      <c r="D65" s="192"/>
      <c r="E65" s="192">
        <f>' 5. Коефіцієнти'!E14</f>
        <v>7.1496183206106867</v>
      </c>
      <c r="F65" s="141" t="s">
        <v>379</v>
      </c>
      <c r="G65" s="142" t="s">
        <v>379</v>
      </c>
    </row>
    <row r="66" spans="1:7">
      <c r="A66" s="263" t="s">
        <v>209</v>
      </c>
      <c r="B66" s="264"/>
      <c r="C66" s="264"/>
      <c r="D66" s="264"/>
      <c r="E66" s="264"/>
      <c r="F66" s="264"/>
      <c r="G66" s="265"/>
    </row>
    <row r="67" spans="1:7">
      <c r="A67" s="146" t="s">
        <v>144</v>
      </c>
      <c r="B67" s="118">
        <v>6000</v>
      </c>
      <c r="C67" s="141">
        <v>2443</v>
      </c>
      <c r="D67" s="141">
        <v>2280</v>
      </c>
      <c r="E67" s="141">
        <v>2224</v>
      </c>
      <c r="F67" s="192">
        <f>E67-D67</f>
        <v>-56</v>
      </c>
      <c r="G67" s="192">
        <f>E67/D67*100</f>
        <v>97.543859649122808</v>
      </c>
    </row>
    <row r="68" spans="1:7">
      <c r="A68" s="146" t="s">
        <v>145</v>
      </c>
      <c r="B68" s="118">
        <v>6010</v>
      </c>
      <c r="C68" s="200">
        <v>4177</v>
      </c>
      <c r="D68" s="141">
        <f>D69</f>
        <v>3807</v>
      </c>
      <c r="E68" s="200">
        <v>3114</v>
      </c>
      <c r="F68" s="192">
        <f t="shared" ref="F68:F76" si="6">E68-D68</f>
        <v>-693</v>
      </c>
      <c r="G68" s="192">
        <f t="shared" ref="G68:G76" si="7">E68/D68*100</f>
        <v>81.796690307328603</v>
      </c>
    </row>
    <row r="69" spans="1:7">
      <c r="A69" s="146" t="s">
        <v>264</v>
      </c>
      <c r="B69" s="118">
        <v>6020</v>
      </c>
      <c r="C69" s="200">
        <v>3578</v>
      </c>
      <c r="D69" s="200">
        <f>D59</f>
        <v>3807</v>
      </c>
      <c r="E69" s="200">
        <f>E59</f>
        <v>2692</v>
      </c>
      <c r="F69" s="192">
        <f t="shared" si="6"/>
        <v>-1115</v>
      </c>
      <c r="G69" s="192">
        <f t="shared" si="7"/>
        <v>70.711846598371423</v>
      </c>
    </row>
    <row r="70" spans="1:7" s="149" customFormat="1">
      <c r="A70" s="145" t="s">
        <v>262</v>
      </c>
      <c r="B70" s="118">
        <v>6030</v>
      </c>
      <c r="C70" s="192">
        <f>C67+C68</f>
        <v>6620</v>
      </c>
      <c r="D70" s="192">
        <f>D67+D68</f>
        <v>6087</v>
      </c>
      <c r="E70" s="192">
        <f>E67+E68</f>
        <v>5338</v>
      </c>
      <c r="F70" s="192">
        <f t="shared" si="6"/>
        <v>-749</v>
      </c>
      <c r="G70" s="192">
        <f t="shared" si="7"/>
        <v>87.695087892229338</v>
      </c>
    </row>
    <row r="71" spans="1:7">
      <c r="A71" s="146" t="s">
        <v>166</v>
      </c>
      <c r="B71" s="118">
        <v>6040</v>
      </c>
      <c r="C71" s="141"/>
      <c r="D71" s="141"/>
      <c r="E71" s="141"/>
      <c r="F71" s="192"/>
      <c r="G71" s="193"/>
    </row>
    <row r="72" spans="1:7">
      <c r="A72" s="146" t="s">
        <v>167</v>
      </c>
      <c r="B72" s="118">
        <v>6050</v>
      </c>
      <c r="C72" s="200">
        <f>C70-C76</f>
        <v>924</v>
      </c>
      <c r="D72" s="200">
        <f>D70-D76</f>
        <v>1370</v>
      </c>
      <c r="E72" s="200">
        <v>655</v>
      </c>
      <c r="F72" s="192">
        <f t="shared" si="6"/>
        <v>-715</v>
      </c>
      <c r="G72" s="192">
        <f t="shared" si="7"/>
        <v>47.810218978102192</v>
      </c>
    </row>
    <row r="73" spans="1:7" s="149" customFormat="1">
      <c r="A73" s="145" t="s">
        <v>263</v>
      </c>
      <c r="B73" s="118">
        <v>6060</v>
      </c>
      <c r="C73" s="192">
        <f>C71+C72</f>
        <v>924</v>
      </c>
      <c r="D73" s="192">
        <f>D71+D72</f>
        <v>1370</v>
      </c>
      <c r="E73" s="192">
        <f>E71+E72</f>
        <v>655</v>
      </c>
      <c r="F73" s="192">
        <f t="shared" si="6"/>
        <v>-715</v>
      </c>
      <c r="G73" s="192">
        <f t="shared" si="7"/>
        <v>47.810218978102192</v>
      </c>
    </row>
    <row r="74" spans="1:7">
      <c r="A74" s="146" t="s">
        <v>265</v>
      </c>
      <c r="B74" s="118">
        <v>6070</v>
      </c>
      <c r="C74" s="141"/>
      <c r="D74" s="141"/>
      <c r="E74" s="141"/>
      <c r="F74" s="192"/>
      <c r="G74" s="193"/>
    </row>
    <row r="75" spans="1:7">
      <c r="A75" s="146" t="s">
        <v>266</v>
      </c>
      <c r="B75" s="118">
        <v>6080</v>
      </c>
      <c r="C75" s="141"/>
      <c r="D75" s="141"/>
      <c r="E75" s="141"/>
      <c r="F75" s="192"/>
      <c r="G75" s="193"/>
    </row>
    <row r="76" spans="1:7" s="149" customFormat="1">
      <c r="A76" s="145" t="s">
        <v>146</v>
      </c>
      <c r="B76" s="118">
        <v>6090</v>
      </c>
      <c r="C76" s="141">
        <v>5696</v>
      </c>
      <c r="D76" s="141">
        <v>4717</v>
      </c>
      <c r="E76" s="141">
        <v>4683</v>
      </c>
      <c r="F76" s="192">
        <f t="shared" si="6"/>
        <v>-34</v>
      </c>
      <c r="G76" s="192">
        <f t="shared" si="7"/>
        <v>99.279202883188461</v>
      </c>
    </row>
    <row r="77" spans="1:7">
      <c r="A77" s="125"/>
    </row>
    <row r="78" spans="1:7">
      <c r="A78" s="199" t="s">
        <v>484</v>
      </c>
      <c r="B78" s="180"/>
      <c r="C78" s="50"/>
      <c r="D78" s="50"/>
      <c r="E78" s="50"/>
      <c r="F78" s="271" t="s">
        <v>493</v>
      </c>
      <c r="G78" s="271"/>
    </row>
    <row r="79" spans="1:7" s="113" customFormat="1">
      <c r="A79" s="196" t="s">
        <v>376</v>
      </c>
      <c r="C79" s="269" t="s">
        <v>73</v>
      </c>
      <c r="D79" s="269"/>
      <c r="E79" s="50"/>
      <c r="F79" s="282" t="s">
        <v>97</v>
      </c>
      <c r="G79" s="282"/>
    </row>
    <row r="81" spans="1:7" ht="42.75" customHeight="1">
      <c r="A81" s="124"/>
    </row>
    <row r="82" spans="1:7" ht="113.25" customHeight="1">
      <c r="A82" s="260"/>
      <c r="B82" s="260"/>
      <c r="C82" s="260"/>
      <c r="D82" s="260"/>
      <c r="E82" s="260"/>
      <c r="F82" s="260"/>
      <c r="G82" s="260"/>
    </row>
    <row r="83" spans="1:7">
      <c r="A83" s="124"/>
    </row>
    <row r="84" spans="1:7">
      <c r="A84" s="124"/>
    </row>
    <row r="85" spans="1:7">
      <c r="A85" s="124"/>
    </row>
    <row r="86" spans="1:7">
      <c r="A86" s="124"/>
    </row>
    <row r="87" spans="1:7">
      <c r="A87" s="124"/>
    </row>
    <row r="88" spans="1:7">
      <c r="A88" s="124"/>
    </row>
    <row r="89" spans="1:7">
      <c r="A89" s="124"/>
    </row>
    <row r="90" spans="1:7">
      <c r="A90" s="124"/>
    </row>
    <row r="91" spans="1:7">
      <c r="A91" s="124"/>
    </row>
    <row r="92" spans="1:7">
      <c r="A92" s="124"/>
    </row>
    <row r="93" spans="1:7">
      <c r="A93" s="124"/>
    </row>
    <row r="94" spans="1:7">
      <c r="A94" s="124"/>
    </row>
    <row r="95" spans="1:7">
      <c r="A95" s="124"/>
    </row>
    <row r="96" spans="1:7">
      <c r="A96" s="124"/>
    </row>
    <row r="97" spans="1:1">
      <c r="A97" s="124"/>
    </row>
    <row r="98" spans="1:1">
      <c r="A98" s="124"/>
    </row>
    <row r="99" spans="1:1">
      <c r="A99" s="124"/>
    </row>
    <row r="100" spans="1:1">
      <c r="A100" s="124"/>
    </row>
    <row r="101" spans="1:1">
      <c r="A101" s="124"/>
    </row>
    <row r="102" spans="1:1">
      <c r="A102" s="124"/>
    </row>
    <row r="103" spans="1:1">
      <c r="A103" s="124"/>
    </row>
    <row r="104" spans="1:1">
      <c r="A104" s="124"/>
    </row>
    <row r="105" spans="1:1">
      <c r="A105" s="124"/>
    </row>
    <row r="106" spans="1:1">
      <c r="A106" s="124"/>
    </row>
    <row r="107" spans="1:1">
      <c r="A107" s="124"/>
    </row>
    <row r="108" spans="1:1">
      <c r="A108" s="124"/>
    </row>
    <row r="109" spans="1:1">
      <c r="A109" s="124"/>
    </row>
    <row r="110" spans="1:1">
      <c r="A110" s="124"/>
    </row>
    <row r="111" spans="1:1">
      <c r="A111" s="124"/>
    </row>
    <row r="112" spans="1:1">
      <c r="A112" s="124"/>
    </row>
    <row r="113" spans="1:1">
      <c r="A113" s="124"/>
    </row>
    <row r="114" spans="1:1">
      <c r="A114" s="124"/>
    </row>
    <row r="115" spans="1:1">
      <c r="A115" s="124"/>
    </row>
    <row r="116" spans="1:1">
      <c r="A116" s="124"/>
    </row>
    <row r="117" spans="1:1">
      <c r="A117" s="124"/>
    </row>
    <row r="118" spans="1:1">
      <c r="A118" s="124"/>
    </row>
    <row r="119" spans="1:1">
      <c r="A119" s="124"/>
    </row>
    <row r="120" spans="1:1">
      <c r="A120" s="124"/>
    </row>
    <row r="121" spans="1:1">
      <c r="A121" s="124"/>
    </row>
    <row r="122" spans="1:1">
      <c r="A122" s="124"/>
    </row>
    <row r="123" spans="1:1">
      <c r="A123" s="124"/>
    </row>
    <row r="124" spans="1:1">
      <c r="A124" s="124"/>
    </row>
    <row r="125" spans="1:1">
      <c r="A125" s="124"/>
    </row>
    <row r="126" spans="1:1">
      <c r="A126" s="124"/>
    </row>
    <row r="127" spans="1:1">
      <c r="A127" s="124"/>
    </row>
    <row r="128" spans="1:1">
      <c r="A128" s="124"/>
    </row>
    <row r="129" spans="1:1">
      <c r="A129" s="124"/>
    </row>
    <row r="130" spans="1:1">
      <c r="A130" s="124"/>
    </row>
    <row r="131" spans="1:1">
      <c r="A131" s="124"/>
    </row>
    <row r="132" spans="1:1">
      <c r="A132" s="124"/>
    </row>
    <row r="133" spans="1:1">
      <c r="A133" s="124"/>
    </row>
    <row r="134" spans="1:1">
      <c r="A134" s="124"/>
    </row>
    <row r="135" spans="1:1">
      <c r="A135" s="124"/>
    </row>
    <row r="136" spans="1:1">
      <c r="A136" s="124"/>
    </row>
    <row r="137" spans="1:1">
      <c r="A137" s="124"/>
    </row>
    <row r="138" spans="1:1">
      <c r="A138" s="124"/>
    </row>
    <row r="139" spans="1:1">
      <c r="A139" s="124"/>
    </row>
    <row r="140" spans="1:1">
      <c r="A140" s="124"/>
    </row>
    <row r="141" spans="1:1">
      <c r="A141" s="124"/>
    </row>
    <row r="142" spans="1:1">
      <c r="A142" s="124"/>
    </row>
    <row r="143" spans="1:1">
      <c r="A143" s="124"/>
    </row>
    <row r="144" spans="1:1">
      <c r="A144" s="124"/>
    </row>
    <row r="145" spans="1:1">
      <c r="A145" s="124"/>
    </row>
    <row r="146" spans="1:1">
      <c r="A146" s="124"/>
    </row>
    <row r="147" spans="1:1">
      <c r="A147" s="124"/>
    </row>
    <row r="148" spans="1:1">
      <c r="A148" s="124"/>
    </row>
    <row r="149" spans="1:1">
      <c r="A149" s="124"/>
    </row>
    <row r="150" spans="1:1">
      <c r="A150" s="124"/>
    </row>
    <row r="151" spans="1:1">
      <c r="A151" s="124"/>
    </row>
    <row r="152" spans="1:1">
      <c r="A152" s="124"/>
    </row>
    <row r="153" spans="1:1">
      <c r="A153" s="124"/>
    </row>
    <row r="154" spans="1:1">
      <c r="A154" s="124"/>
    </row>
    <row r="155" spans="1:1">
      <c r="A155" s="124"/>
    </row>
    <row r="156" spans="1:1">
      <c r="A156" s="124"/>
    </row>
    <row r="157" spans="1:1">
      <c r="A157" s="124"/>
    </row>
    <row r="158" spans="1:1">
      <c r="A158" s="124"/>
    </row>
    <row r="159" spans="1:1">
      <c r="A159" s="124"/>
    </row>
    <row r="160" spans="1:1">
      <c r="A160" s="124"/>
    </row>
    <row r="161" spans="1:1">
      <c r="A161" s="124"/>
    </row>
    <row r="162" spans="1:1">
      <c r="A162" s="124"/>
    </row>
    <row r="163" spans="1:1">
      <c r="A163" s="124"/>
    </row>
    <row r="164" spans="1:1">
      <c r="A164" s="124"/>
    </row>
    <row r="165" spans="1:1">
      <c r="A165" s="124"/>
    </row>
    <row r="166" spans="1:1">
      <c r="A166" s="124"/>
    </row>
    <row r="167" spans="1:1">
      <c r="A167" s="124"/>
    </row>
    <row r="168" spans="1:1">
      <c r="A168" s="124"/>
    </row>
    <row r="169" spans="1:1">
      <c r="A169" s="124"/>
    </row>
    <row r="170" spans="1:1">
      <c r="A170" s="124"/>
    </row>
    <row r="171" spans="1:1">
      <c r="A171" s="124"/>
    </row>
    <row r="172" spans="1:1">
      <c r="A172" s="124"/>
    </row>
    <row r="173" spans="1:1">
      <c r="A173" s="124"/>
    </row>
    <row r="174" spans="1:1">
      <c r="A174" s="124"/>
    </row>
    <row r="175" spans="1:1">
      <c r="A175" s="124"/>
    </row>
    <row r="176" spans="1:1">
      <c r="A176" s="124"/>
    </row>
    <row r="177" spans="1:1">
      <c r="A177" s="124"/>
    </row>
    <row r="178" spans="1:1">
      <c r="A178" s="124"/>
    </row>
    <row r="179" spans="1:1">
      <c r="A179" s="124"/>
    </row>
    <row r="180" spans="1:1">
      <c r="A180" s="124"/>
    </row>
    <row r="181" spans="1:1">
      <c r="A181" s="124"/>
    </row>
    <row r="182" spans="1:1">
      <c r="A182" s="124"/>
    </row>
    <row r="183" spans="1:1">
      <c r="A183" s="124"/>
    </row>
    <row r="184" spans="1:1">
      <c r="A184" s="124"/>
    </row>
    <row r="185" spans="1:1">
      <c r="A185" s="124"/>
    </row>
    <row r="186" spans="1:1">
      <c r="A186" s="124"/>
    </row>
    <row r="187" spans="1:1">
      <c r="A187" s="124"/>
    </row>
    <row r="188" spans="1:1">
      <c r="A188" s="124"/>
    </row>
    <row r="189" spans="1:1">
      <c r="A189" s="124"/>
    </row>
    <row r="190" spans="1:1">
      <c r="A190" s="124"/>
    </row>
    <row r="191" spans="1:1">
      <c r="A191" s="124"/>
    </row>
    <row r="192" spans="1:1">
      <c r="A192" s="124"/>
    </row>
    <row r="193" spans="1:1">
      <c r="A193" s="124"/>
    </row>
    <row r="194" spans="1:1">
      <c r="A194" s="124"/>
    </row>
    <row r="195" spans="1:1">
      <c r="A195" s="124"/>
    </row>
    <row r="196" spans="1:1">
      <c r="A196" s="124"/>
    </row>
    <row r="197" spans="1:1">
      <c r="A197" s="124"/>
    </row>
    <row r="198" spans="1:1">
      <c r="A198" s="124"/>
    </row>
    <row r="199" spans="1:1">
      <c r="A199" s="124"/>
    </row>
    <row r="200" spans="1:1">
      <c r="A200" s="124"/>
    </row>
    <row r="201" spans="1:1">
      <c r="A201" s="124"/>
    </row>
    <row r="202" spans="1:1">
      <c r="A202" s="124"/>
    </row>
    <row r="203" spans="1:1">
      <c r="A203" s="124"/>
    </row>
    <row r="204" spans="1:1">
      <c r="A204" s="124"/>
    </row>
    <row r="205" spans="1:1">
      <c r="A205" s="124"/>
    </row>
    <row r="206" spans="1:1">
      <c r="A206" s="124"/>
    </row>
    <row r="207" spans="1:1">
      <c r="A207" s="124"/>
    </row>
    <row r="208" spans="1:1">
      <c r="A208" s="124"/>
    </row>
    <row r="209" spans="1:1">
      <c r="A209" s="124"/>
    </row>
    <row r="210" spans="1:1">
      <c r="A210" s="124"/>
    </row>
    <row r="211" spans="1:1">
      <c r="A211" s="124"/>
    </row>
    <row r="212" spans="1:1">
      <c r="A212" s="124"/>
    </row>
    <row r="213" spans="1:1">
      <c r="A213" s="124"/>
    </row>
    <row r="214" spans="1:1">
      <c r="A214" s="124"/>
    </row>
    <row r="215" spans="1:1">
      <c r="A215" s="124"/>
    </row>
    <row r="216" spans="1:1">
      <c r="A216" s="124"/>
    </row>
    <row r="217" spans="1:1">
      <c r="A217" s="124"/>
    </row>
    <row r="218" spans="1:1">
      <c r="A218" s="124"/>
    </row>
    <row r="219" spans="1:1">
      <c r="A219" s="124"/>
    </row>
    <row r="220" spans="1:1">
      <c r="A220" s="124"/>
    </row>
    <row r="221" spans="1:1">
      <c r="A221" s="124"/>
    </row>
    <row r="222" spans="1:1">
      <c r="A222" s="124"/>
    </row>
    <row r="223" spans="1:1">
      <c r="A223" s="124"/>
    </row>
    <row r="224" spans="1:1">
      <c r="A224" s="124"/>
    </row>
    <row r="225" spans="1:1">
      <c r="A225" s="124"/>
    </row>
    <row r="226" spans="1:1">
      <c r="A226" s="124"/>
    </row>
    <row r="227" spans="1:1">
      <c r="A227" s="124"/>
    </row>
    <row r="228" spans="1:1">
      <c r="A228" s="124"/>
    </row>
    <row r="229" spans="1:1">
      <c r="A229" s="124"/>
    </row>
    <row r="230" spans="1:1">
      <c r="A230" s="124"/>
    </row>
    <row r="231" spans="1:1">
      <c r="A231" s="124"/>
    </row>
    <row r="232" spans="1:1">
      <c r="A232" s="124"/>
    </row>
    <row r="233" spans="1:1">
      <c r="A233" s="124"/>
    </row>
    <row r="234" spans="1:1">
      <c r="A234" s="124"/>
    </row>
    <row r="235" spans="1:1">
      <c r="A235" s="124"/>
    </row>
    <row r="236" spans="1:1">
      <c r="A236" s="124"/>
    </row>
    <row r="237" spans="1:1">
      <c r="A237" s="124"/>
    </row>
    <row r="238" spans="1:1">
      <c r="A238" s="124"/>
    </row>
    <row r="239" spans="1:1">
      <c r="A239" s="124"/>
    </row>
    <row r="240" spans="1:1">
      <c r="A240" s="124"/>
    </row>
    <row r="241" spans="1:1">
      <c r="A241" s="124"/>
    </row>
    <row r="242" spans="1:1">
      <c r="A242" s="124"/>
    </row>
    <row r="243" spans="1:1">
      <c r="A243" s="124"/>
    </row>
    <row r="244" spans="1:1">
      <c r="A244" s="124"/>
    </row>
    <row r="245" spans="1:1">
      <c r="A245" s="124"/>
    </row>
    <row r="246" spans="1:1">
      <c r="A246" s="124"/>
    </row>
    <row r="247" spans="1:1">
      <c r="A247" s="124"/>
    </row>
    <row r="248" spans="1:1">
      <c r="A248" s="124"/>
    </row>
  </sheetData>
  <mergeCells count="35">
    <mergeCell ref="A46:G46"/>
    <mergeCell ref="F79:G79"/>
    <mergeCell ref="C27:C28"/>
    <mergeCell ref="A20:G20"/>
    <mergeCell ref="A21:G21"/>
    <mergeCell ref="A22:G22"/>
    <mergeCell ref="B7:E7"/>
    <mergeCell ref="B8:E8"/>
    <mergeCell ref="B10:E10"/>
    <mergeCell ref="B16:D16"/>
    <mergeCell ref="A25:G25"/>
    <mergeCell ref="B11:D11"/>
    <mergeCell ref="E13:F13"/>
    <mergeCell ref="B12:E12"/>
    <mergeCell ref="A13:D13"/>
    <mergeCell ref="B14:D14"/>
    <mergeCell ref="E14:F14"/>
    <mergeCell ref="B17:D17"/>
    <mergeCell ref="B15:D15"/>
    <mergeCell ref="A82:G82"/>
    <mergeCell ref="E2:G5"/>
    <mergeCell ref="A66:G66"/>
    <mergeCell ref="A30:G30"/>
    <mergeCell ref="B27:B28"/>
    <mergeCell ref="B6:D6"/>
    <mergeCell ref="C79:D79"/>
    <mergeCell ref="A27:A28"/>
    <mergeCell ref="A23:G23"/>
    <mergeCell ref="A62:G62"/>
    <mergeCell ref="A53:G53"/>
    <mergeCell ref="A60:G60"/>
    <mergeCell ref="D27:G27"/>
    <mergeCell ref="B9:E9"/>
    <mergeCell ref="F78:G78"/>
    <mergeCell ref="B18:D18"/>
  </mergeCells>
  <phoneticPr fontId="3" type="noConversion"/>
  <printOptions horizontalCentered="1"/>
  <pageMargins left="0.78740157480314965" right="0.39370078740157483" top="0.39370078740157483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49"/>
  <sheetViews>
    <sheetView view="pageBreakPreview" topLeftCell="A3" zoomScale="75" zoomScaleNormal="75" zoomScaleSheetLayoutView="75" workbookViewId="0">
      <selection activeCell="C120" sqref="C120"/>
    </sheetView>
  </sheetViews>
  <sheetFormatPr defaultRowHeight="20.25" outlineLevelRow="1"/>
  <cols>
    <col min="1" max="1" width="76.7109375" style="28" customWidth="1"/>
    <col min="2" max="2" width="12" style="30" customWidth="1"/>
    <col min="3" max="3" width="17" style="30" customWidth="1"/>
    <col min="4" max="4" width="12.7109375" style="221" customWidth="1"/>
    <col min="5" max="5" width="13.5703125" style="221" customWidth="1"/>
    <col min="6" max="6" width="10.42578125" style="30" customWidth="1"/>
    <col min="7" max="7" width="17.5703125" style="30" customWidth="1"/>
    <col min="8" max="8" width="25.7109375" style="30" customWidth="1"/>
    <col min="9" max="16384" width="9.140625" style="28"/>
  </cols>
  <sheetData>
    <row r="1" spans="1:11" hidden="1" outlineLevel="1">
      <c r="B1" s="37"/>
      <c r="C1" s="37"/>
      <c r="D1" s="37"/>
      <c r="E1" s="37"/>
      <c r="F1" s="37"/>
      <c r="G1" s="37"/>
      <c r="H1" s="47" t="s">
        <v>235</v>
      </c>
    </row>
    <row r="2" spans="1:11" hidden="1" outlineLevel="1">
      <c r="B2" s="37"/>
      <c r="C2" s="37"/>
      <c r="D2" s="37"/>
      <c r="E2" s="37"/>
      <c r="F2" s="37"/>
      <c r="G2" s="37"/>
      <c r="H2" s="47" t="s">
        <v>219</v>
      </c>
    </row>
    <row r="3" spans="1:11" s="151" customFormat="1" ht="22.5" collapsed="1">
      <c r="A3" s="286" t="s">
        <v>361</v>
      </c>
      <c r="B3" s="286"/>
      <c r="C3" s="286"/>
      <c r="D3" s="286"/>
      <c r="E3" s="286"/>
      <c r="F3" s="286"/>
      <c r="G3" s="286"/>
      <c r="H3" s="286"/>
    </row>
    <row r="4" spans="1:11" s="151" customFormat="1" ht="12.75" customHeight="1">
      <c r="A4" s="150"/>
      <c r="B4" s="152"/>
      <c r="C4" s="152"/>
      <c r="D4" s="152"/>
      <c r="E4" s="152"/>
      <c r="F4" s="152"/>
      <c r="G4" s="152"/>
      <c r="H4" s="152"/>
    </row>
    <row r="5" spans="1:11" s="151" customFormat="1" ht="25.5" customHeight="1">
      <c r="A5" s="291" t="s">
        <v>281</v>
      </c>
      <c r="B5" s="292" t="s">
        <v>15</v>
      </c>
      <c r="C5" s="293" t="s">
        <v>370</v>
      </c>
      <c r="D5" s="291" t="s">
        <v>341</v>
      </c>
      <c r="E5" s="291"/>
      <c r="F5" s="291"/>
      <c r="G5" s="291"/>
      <c r="H5" s="291"/>
    </row>
    <row r="6" spans="1:11" s="151" customFormat="1" ht="135">
      <c r="A6" s="291"/>
      <c r="B6" s="292"/>
      <c r="C6" s="294"/>
      <c r="D6" s="222" t="s">
        <v>259</v>
      </c>
      <c r="E6" s="222" t="s">
        <v>242</v>
      </c>
      <c r="F6" s="153" t="s">
        <v>369</v>
      </c>
      <c r="G6" s="153" t="s">
        <v>270</v>
      </c>
      <c r="H6" s="119" t="s">
        <v>268</v>
      </c>
    </row>
    <row r="7" spans="1:11" s="151" customFormat="1" ht="22.5">
      <c r="A7" s="120">
        <v>1</v>
      </c>
      <c r="B7" s="119">
        <v>2</v>
      </c>
      <c r="C7" s="119">
        <v>3</v>
      </c>
      <c r="D7" s="222">
        <v>4</v>
      </c>
      <c r="E7" s="222">
        <v>5</v>
      </c>
      <c r="F7" s="119">
        <v>6</v>
      </c>
      <c r="G7" s="119">
        <v>7</v>
      </c>
      <c r="H7" s="119">
        <v>8</v>
      </c>
    </row>
    <row r="8" spans="1:11" s="154" customFormat="1" ht="26.25" customHeight="1">
      <c r="A8" s="295" t="s">
        <v>267</v>
      </c>
      <c r="B8" s="296"/>
      <c r="C8" s="296"/>
      <c r="D8" s="296"/>
      <c r="E8" s="296"/>
      <c r="F8" s="296"/>
      <c r="G8" s="296"/>
      <c r="H8" s="297"/>
    </row>
    <row r="9" spans="1:11" s="154" customFormat="1" ht="202.5">
      <c r="A9" s="155" t="s">
        <v>102</v>
      </c>
      <c r="B9" s="156">
        <v>1000</v>
      </c>
      <c r="C9" s="157">
        <v>5344</v>
      </c>
      <c r="D9" s="157">
        <v>5740</v>
      </c>
      <c r="E9" s="157">
        <v>4643</v>
      </c>
      <c r="F9" s="157">
        <f>E9-D9</f>
        <v>-1097</v>
      </c>
      <c r="G9" s="157">
        <f>E9/D9*100</f>
        <v>80.888501742160273</v>
      </c>
      <c r="H9" s="162" t="s">
        <v>483</v>
      </c>
    </row>
    <row r="10" spans="1:11" s="154" customFormat="1" ht="22.5">
      <c r="A10" s="155" t="s">
        <v>470</v>
      </c>
      <c r="B10" s="156" t="s">
        <v>426</v>
      </c>
      <c r="C10" s="157">
        <v>4670</v>
      </c>
      <c r="D10" s="157">
        <v>5440</v>
      </c>
      <c r="E10" s="157">
        <v>4543</v>
      </c>
      <c r="F10" s="157">
        <f>E10-D10</f>
        <v>-897</v>
      </c>
      <c r="G10" s="157">
        <f>E10/D10*100</f>
        <v>83.51102941176471</v>
      </c>
      <c r="H10" s="159"/>
    </row>
    <row r="11" spans="1:11" s="154" customFormat="1" ht="22.5">
      <c r="A11" s="155" t="s">
        <v>469</v>
      </c>
      <c r="B11" s="156" t="s">
        <v>427</v>
      </c>
      <c r="C11" s="157">
        <v>496</v>
      </c>
      <c r="D11" s="157">
        <v>0</v>
      </c>
      <c r="E11" s="157">
        <v>0</v>
      </c>
      <c r="F11" s="157">
        <f>E11-D11</f>
        <v>0</v>
      </c>
      <c r="G11" s="157">
        <v>0</v>
      </c>
      <c r="H11" s="159"/>
    </row>
    <row r="12" spans="1:11" s="154" customFormat="1" ht="22.5">
      <c r="A12" s="155" t="s">
        <v>462</v>
      </c>
      <c r="B12" s="156" t="s">
        <v>428</v>
      </c>
      <c r="C12" s="157">
        <v>178</v>
      </c>
      <c r="D12" s="157">
        <v>300</v>
      </c>
      <c r="E12" s="157">
        <v>100</v>
      </c>
      <c r="F12" s="157">
        <f>E12-D12</f>
        <v>-200</v>
      </c>
      <c r="G12" s="157">
        <f>E12/D12*100</f>
        <v>33.333333333333329</v>
      </c>
      <c r="H12" s="159"/>
    </row>
    <row r="13" spans="1:11" s="151" customFormat="1" ht="45">
      <c r="A13" s="155" t="s">
        <v>119</v>
      </c>
      <c r="B13" s="156">
        <v>1010</v>
      </c>
      <c r="C13" s="182">
        <f>SUM(C14:C21)</f>
        <v>3141</v>
      </c>
      <c r="D13" s="182">
        <f>SUM(D14:D21)</f>
        <v>3990</v>
      </c>
      <c r="E13" s="182">
        <f>SUM(E14:E21)</f>
        <v>3528</v>
      </c>
      <c r="F13" s="157">
        <f>E13-D13</f>
        <v>-462</v>
      </c>
      <c r="G13" s="157">
        <f>E13/D13*100</f>
        <v>88.421052631578945</v>
      </c>
      <c r="H13" s="159"/>
    </row>
    <row r="14" spans="1:11" s="163" customFormat="1" ht="22.5">
      <c r="A14" s="155" t="s">
        <v>280</v>
      </c>
      <c r="B14" s="119">
        <v>1011</v>
      </c>
      <c r="C14" s="160"/>
      <c r="D14" s="160"/>
      <c r="E14" s="160"/>
      <c r="F14" s="160"/>
      <c r="G14" s="161"/>
      <c r="H14" s="162"/>
    </row>
    <row r="15" spans="1:11" s="163" customFormat="1" ht="22.5">
      <c r="A15" s="155" t="s">
        <v>60</v>
      </c>
      <c r="B15" s="119">
        <v>1012</v>
      </c>
      <c r="C15" s="160"/>
      <c r="D15" s="160"/>
      <c r="E15" s="160"/>
      <c r="F15" s="160"/>
      <c r="G15" s="161"/>
      <c r="H15" s="162"/>
    </row>
    <row r="16" spans="1:11" s="163" customFormat="1" ht="22.5">
      <c r="A16" s="155" t="s">
        <v>59</v>
      </c>
      <c r="B16" s="119">
        <v>1013</v>
      </c>
      <c r="C16" s="160">
        <v>75</v>
      </c>
      <c r="D16" s="160">
        <v>66</v>
      </c>
      <c r="E16" s="160">
        <v>57</v>
      </c>
      <c r="F16" s="157">
        <f>E16-D16</f>
        <v>-9</v>
      </c>
      <c r="G16" s="157">
        <f>E16/D16*100</f>
        <v>86.36363636363636</v>
      </c>
      <c r="H16" s="162"/>
      <c r="K16" s="210"/>
    </row>
    <row r="17" spans="1:8" s="163" customFormat="1" ht="22.5">
      <c r="A17" s="155" t="s">
        <v>35</v>
      </c>
      <c r="B17" s="119">
        <v>1014</v>
      </c>
      <c r="C17" s="160">
        <v>2189</v>
      </c>
      <c r="D17" s="160">
        <v>2955</v>
      </c>
      <c r="E17" s="160">
        <v>2582</v>
      </c>
      <c r="F17" s="160">
        <f t="shared" ref="F17:F24" si="0">E17-D17</f>
        <v>-373</v>
      </c>
      <c r="G17" s="160">
        <f t="shared" ref="G17:G24" si="1">E17/D17*100</f>
        <v>87.377326565143818</v>
      </c>
      <c r="H17" s="162"/>
    </row>
    <row r="18" spans="1:8" s="163" customFormat="1" ht="22.5">
      <c r="A18" s="155" t="s">
        <v>36</v>
      </c>
      <c r="B18" s="119">
        <v>1015</v>
      </c>
      <c r="C18" s="160">
        <v>477</v>
      </c>
      <c r="D18" s="160">
        <v>626</v>
      </c>
      <c r="E18" s="160">
        <v>555</v>
      </c>
      <c r="F18" s="160">
        <f t="shared" si="0"/>
        <v>-71</v>
      </c>
      <c r="G18" s="160">
        <f t="shared" si="1"/>
        <v>88.658146964856229</v>
      </c>
      <c r="H18" s="162"/>
    </row>
    <row r="19" spans="1:8" s="163" customFormat="1" ht="66.75" customHeight="1">
      <c r="A19" s="155" t="s">
        <v>256</v>
      </c>
      <c r="B19" s="119">
        <v>1016</v>
      </c>
      <c r="C19" s="160">
        <v>235</v>
      </c>
      <c r="D19" s="160">
        <v>180</v>
      </c>
      <c r="E19" s="160">
        <v>178</v>
      </c>
      <c r="F19" s="160">
        <f t="shared" si="0"/>
        <v>-2</v>
      </c>
      <c r="G19" s="160">
        <f t="shared" si="1"/>
        <v>98.888888888888886</v>
      </c>
      <c r="H19" s="162"/>
    </row>
    <row r="20" spans="1:8" s="163" customFormat="1" ht="24" customHeight="1">
      <c r="A20" s="155" t="s">
        <v>58</v>
      </c>
      <c r="B20" s="119">
        <v>1017</v>
      </c>
      <c r="C20" s="160">
        <v>165</v>
      </c>
      <c r="D20" s="160">
        <v>163</v>
      </c>
      <c r="E20" s="160">
        <v>156</v>
      </c>
      <c r="F20" s="160">
        <f t="shared" si="0"/>
        <v>-7</v>
      </c>
      <c r="G20" s="160">
        <f t="shared" si="1"/>
        <v>95.705521472392647</v>
      </c>
      <c r="H20" s="162"/>
    </row>
    <row r="21" spans="1:8" s="163" customFormat="1" ht="22.5">
      <c r="A21" s="155" t="s">
        <v>117</v>
      </c>
      <c r="B21" s="119">
        <v>1018</v>
      </c>
      <c r="C21" s="160"/>
      <c r="D21" s="160"/>
      <c r="E21" s="160"/>
      <c r="F21" s="160"/>
      <c r="G21" s="161"/>
      <c r="H21" s="162"/>
    </row>
    <row r="22" spans="1:8" s="163" customFormat="1" ht="22.5">
      <c r="A22" s="155" t="s">
        <v>380</v>
      </c>
      <c r="B22" s="119" t="s">
        <v>405</v>
      </c>
      <c r="C22" s="160"/>
      <c r="D22" s="160"/>
      <c r="E22" s="160"/>
      <c r="F22" s="160"/>
      <c r="G22" s="161"/>
      <c r="H22" s="162"/>
    </row>
    <row r="23" spans="1:8" s="163" customFormat="1" ht="22.5">
      <c r="A23" s="155" t="s">
        <v>381</v>
      </c>
      <c r="B23" s="119" t="s">
        <v>406</v>
      </c>
      <c r="C23" s="160"/>
      <c r="D23" s="160"/>
      <c r="E23" s="160"/>
      <c r="F23" s="160"/>
      <c r="G23" s="161"/>
      <c r="H23" s="162"/>
    </row>
    <row r="24" spans="1:8" s="154" customFormat="1" ht="21.75">
      <c r="A24" s="164" t="s">
        <v>19</v>
      </c>
      <c r="B24" s="165">
        <v>1020</v>
      </c>
      <c r="C24" s="183">
        <f>C9-C13</f>
        <v>2203</v>
      </c>
      <c r="D24" s="183">
        <f>D9-D13</f>
        <v>1750</v>
      </c>
      <c r="E24" s="183">
        <f>E9-E13</f>
        <v>1115</v>
      </c>
      <c r="F24" s="166">
        <f t="shared" si="0"/>
        <v>-635</v>
      </c>
      <c r="G24" s="166">
        <f t="shared" si="1"/>
        <v>63.714285714285715</v>
      </c>
      <c r="H24" s="167"/>
    </row>
    <row r="25" spans="1:8" s="151" customFormat="1" ht="20.25" customHeight="1">
      <c r="A25" s="155" t="s">
        <v>212</v>
      </c>
      <c r="B25" s="156">
        <v>1030</v>
      </c>
      <c r="C25" s="166">
        <f>C26+C27</f>
        <v>207</v>
      </c>
      <c r="D25" s="166">
        <f>D26+D27</f>
        <v>204</v>
      </c>
      <c r="E25" s="166">
        <f>E26+E27</f>
        <v>418</v>
      </c>
      <c r="F25" s="166">
        <f t="shared" ref="F25" si="2">E25-D25</f>
        <v>214</v>
      </c>
      <c r="G25" s="166">
        <f t="shared" ref="G25" si="3">E25/D25*100</f>
        <v>204.9019607843137</v>
      </c>
      <c r="H25" s="159"/>
    </row>
    <row r="26" spans="1:8" s="151" customFormat="1" ht="45">
      <c r="A26" s="155" t="s">
        <v>471</v>
      </c>
      <c r="B26" s="252" t="s">
        <v>506</v>
      </c>
      <c r="C26" s="157">
        <v>35</v>
      </c>
      <c r="D26" s="157">
        <v>54</v>
      </c>
      <c r="E26" s="157">
        <v>239</v>
      </c>
      <c r="F26" s="166">
        <f t="shared" ref="F26:F27" si="4">E26-D26</f>
        <v>185</v>
      </c>
      <c r="G26" s="166">
        <f t="shared" ref="G26:G27" si="5">E26/D26*100</f>
        <v>442.59259259259255</v>
      </c>
      <c r="H26" s="159"/>
    </row>
    <row r="27" spans="1:8" s="151" customFormat="1" ht="22.5">
      <c r="A27" s="155" t="s">
        <v>395</v>
      </c>
      <c r="B27" s="252" t="s">
        <v>507</v>
      </c>
      <c r="C27" s="157">
        <v>172</v>
      </c>
      <c r="D27" s="157">
        <v>150</v>
      </c>
      <c r="E27" s="157">
        <v>179</v>
      </c>
      <c r="F27" s="166">
        <f t="shared" si="4"/>
        <v>29</v>
      </c>
      <c r="G27" s="166">
        <f t="shared" si="5"/>
        <v>119.33333333333334</v>
      </c>
      <c r="H27" s="159"/>
    </row>
    <row r="28" spans="1:8" s="151" customFormat="1" ht="22.5">
      <c r="A28" s="155" t="s">
        <v>213</v>
      </c>
      <c r="B28" s="252">
        <v>1031</v>
      </c>
      <c r="C28" s="157"/>
      <c r="D28" s="157"/>
      <c r="E28" s="157"/>
      <c r="F28" s="166"/>
      <c r="G28" s="166"/>
      <c r="H28" s="159"/>
    </row>
    <row r="29" spans="1:8" s="151" customFormat="1" ht="22.5">
      <c r="A29" s="155" t="s">
        <v>222</v>
      </c>
      <c r="B29" s="156">
        <v>1040</v>
      </c>
      <c r="C29" s="182">
        <f t="shared" ref="C29:D29" si="6">SUM(C30:C49,C51)</f>
        <v>1768</v>
      </c>
      <c r="D29" s="182">
        <f t="shared" si="6"/>
        <v>1872</v>
      </c>
      <c r="E29" s="182">
        <f>SUM(E30:E49,E51)</f>
        <v>1915</v>
      </c>
      <c r="F29" s="157">
        <f>E29-D29</f>
        <v>43</v>
      </c>
      <c r="G29" s="157">
        <f>E29/D29*100</f>
        <v>102.29700854700855</v>
      </c>
      <c r="H29" s="159"/>
    </row>
    <row r="30" spans="1:8" s="151" customFormat="1" ht="45">
      <c r="A30" s="155" t="s">
        <v>101</v>
      </c>
      <c r="B30" s="156">
        <v>1041</v>
      </c>
      <c r="C30" s="157">
        <v>67</v>
      </c>
      <c r="D30" s="157">
        <v>90</v>
      </c>
      <c r="E30" s="157">
        <v>274</v>
      </c>
      <c r="F30" s="166">
        <f t="shared" ref="F30" si="7">E30-D30</f>
        <v>184</v>
      </c>
      <c r="G30" s="166">
        <f t="shared" ref="G30" si="8">E30/D30*100</f>
        <v>304.44444444444446</v>
      </c>
      <c r="H30" s="159"/>
    </row>
    <row r="31" spans="1:8" s="151" customFormat="1" ht="22.5">
      <c r="A31" s="155" t="s">
        <v>203</v>
      </c>
      <c r="B31" s="156">
        <v>1042</v>
      </c>
      <c r="C31" s="157"/>
      <c r="D31" s="157"/>
      <c r="E31" s="157"/>
      <c r="F31" s="157"/>
      <c r="G31" s="158"/>
      <c r="H31" s="159"/>
    </row>
    <row r="32" spans="1:8" s="151" customFormat="1" ht="22.5">
      <c r="A32" s="155" t="s">
        <v>57</v>
      </c>
      <c r="B32" s="156">
        <v>1043</v>
      </c>
      <c r="C32" s="157"/>
      <c r="D32" s="157"/>
      <c r="E32" s="157"/>
      <c r="F32" s="157"/>
      <c r="G32" s="158"/>
      <c r="H32" s="159"/>
    </row>
    <row r="33" spans="1:10" s="151" customFormat="1" ht="22.5">
      <c r="A33" s="155" t="s">
        <v>17</v>
      </c>
      <c r="B33" s="156">
        <v>1044</v>
      </c>
      <c r="C33" s="157">
        <v>0</v>
      </c>
      <c r="D33" s="157">
        <v>0</v>
      </c>
      <c r="E33" s="157">
        <v>2</v>
      </c>
      <c r="F33" s="166">
        <f t="shared" ref="F33" si="9">E33-D33</f>
        <v>2</v>
      </c>
      <c r="G33" s="166">
        <v>0</v>
      </c>
      <c r="H33" s="159"/>
    </row>
    <row r="34" spans="1:10" s="151" customFormat="1" ht="22.5">
      <c r="A34" s="155" t="s">
        <v>18</v>
      </c>
      <c r="B34" s="156">
        <v>1045</v>
      </c>
      <c r="C34" s="157"/>
      <c r="D34" s="157"/>
      <c r="E34" s="157"/>
      <c r="F34" s="157"/>
      <c r="G34" s="158"/>
      <c r="H34" s="159"/>
    </row>
    <row r="35" spans="1:10" s="163" customFormat="1" ht="22.5">
      <c r="A35" s="155" t="s">
        <v>33</v>
      </c>
      <c r="B35" s="156">
        <v>1046</v>
      </c>
      <c r="C35" s="157">
        <v>4</v>
      </c>
      <c r="D35" s="157"/>
      <c r="E35" s="157"/>
      <c r="F35" s="157"/>
      <c r="G35" s="158"/>
      <c r="H35" s="159"/>
    </row>
    <row r="36" spans="1:10" s="163" customFormat="1" ht="22.5">
      <c r="A36" s="155" t="s">
        <v>34</v>
      </c>
      <c r="B36" s="156">
        <v>1047</v>
      </c>
      <c r="C36" s="157">
        <v>19</v>
      </c>
      <c r="D36" s="157">
        <v>15</v>
      </c>
      <c r="E36" s="157">
        <v>23</v>
      </c>
      <c r="F36" s="157">
        <f>E36-D36</f>
        <v>8</v>
      </c>
      <c r="G36" s="157">
        <f>E36/D36*100</f>
        <v>153.33333333333334</v>
      </c>
      <c r="H36" s="159"/>
    </row>
    <row r="37" spans="1:10" s="163" customFormat="1" ht="22.5">
      <c r="A37" s="155" t="s">
        <v>35</v>
      </c>
      <c r="B37" s="156">
        <v>1048</v>
      </c>
      <c r="C37" s="157">
        <v>914</v>
      </c>
      <c r="D37" s="157">
        <v>1005</v>
      </c>
      <c r="E37" s="157">
        <v>926</v>
      </c>
      <c r="F37" s="157">
        <f>E37-D37</f>
        <v>-79</v>
      </c>
      <c r="G37" s="157">
        <f t="shared" ref="G37:G38" si="10">E37/D37*100</f>
        <v>92.139303482587067</v>
      </c>
      <c r="H37" s="159"/>
    </row>
    <row r="38" spans="1:10" s="163" customFormat="1" ht="22.5">
      <c r="A38" s="155" t="s">
        <v>36</v>
      </c>
      <c r="B38" s="156">
        <v>1049</v>
      </c>
      <c r="C38" s="157">
        <v>209</v>
      </c>
      <c r="D38" s="157">
        <v>221</v>
      </c>
      <c r="E38" s="157">
        <v>204</v>
      </c>
      <c r="F38" s="157">
        <f>E38-D38</f>
        <v>-17</v>
      </c>
      <c r="G38" s="157">
        <f t="shared" si="10"/>
        <v>92.307692307692307</v>
      </c>
      <c r="H38" s="159"/>
    </row>
    <row r="39" spans="1:10" s="163" customFormat="1" ht="45">
      <c r="A39" s="155" t="s">
        <v>37</v>
      </c>
      <c r="B39" s="156">
        <v>1050</v>
      </c>
      <c r="C39" s="157">
        <v>17</v>
      </c>
      <c r="D39" s="157">
        <v>15</v>
      </c>
      <c r="E39" s="157">
        <v>8</v>
      </c>
      <c r="F39" s="157">
        <f>E39-D39</f>
        <v>-7</v>
      </c>
      <c r="G39" s="157">
        <f t="shared" ref="G39" si="11">E39/D39*100</f>
        <v>53.333333333333336</v>
      </c>
      <c r="H39" s="159"/>
    </row>
    <row r="40" spans="1:10" s="163" customFormat="1" ht="45" customHeight="1">
      <c r="A40" s="155" t="s">
        <v>38</v>
      </c>
      <c r="B40" s="156">
        <v>1051</v>
      </c>
      <c r="C40" s="157"/>
      <c r="D40" s="157"/>
      <c r="E40" s="157"/>
      <c r="F40" s="157"/>
      <c r="G40" s="158"/>
      <c r="H40" s="159"/>
    </row>
    <row r="41" spans="1:10" s="163" customFormat="1" ht="22.5">
      <c r="A41" s="155" t="s">
        <v>472</v>
      </c>
      <c r="B41" s="156">
        <v>1052</v>
      </c>
      <c r="C41" s="157">
        <v>110</v>
      </c>
      <c r="D41" s="157">
        <v>110</v>
      </c>
      <c r="E41" s="157">
        <v>110</v>
      </c>
      <c r="F41" s="157">
        <f>E41-D41</f>
        <v>0</v>
      </c>
      <c r="G41" s="157">
        <f t="shared" ref="G41" si="12">E41/D41*100</f>
        <v>100</v>
      </c>
      <c r="H41" s="159"/>
    </row>
    <row r="42" spans="1:10" s="163" customFormat="1" ht="45">
      <c r="A42" s="155" t="s">
        <v>39</v>
      </c>
      <c r="B42" s="156">
        <v>1053</v>
      </c>
      <c r="C42" s="157"/>
      <c r="D42" s="157"/>
      <c r="E42" s="157"/>
      <c r="F42" s="157"/>
      <c r="G42" s="158"/>
      <c r="H42" s="159"/>
    </row>
    <row r="43" spans="1:10" s="163" customFormat="1" ht="22.5">
      <c r="A43" s="155" t="s">
        <v>40</v>
      </c>
      <c r="B43" s="156">
        <v>1054</v>
      </c>
      <c r="C43" s="157"/>
      <c r="D43" s="157"/>
      <c r="E43" s="157"/>
      <c r="F43" s="157"/>
      <c r="G43" s="158"/>
      <c r="H43" s="159"/>
      <c r="J43" s="210"/>
    </row>
    <row r="44" spans="1:10" s="163" customFormat="1" ht="22.5">
      <c r="A44" s="155" t="s">
        <v>61</v>
      </c>
      <c r="B44" s="156">
        <v>1055</v>
      </c>
      <c r="C44" s="157">
        <v>0</v>
      </c>
      <c r="D44" s="157">
        <v>15</v>
      </c>
      <c r="E44" s="157">
        <v>12</v>
      </c>
      <c r="F44" s="157">
        <f>E44-D44</f>
        <v>-3</v>
      </c>
      <c r="G44" s="157">
        <f t="shared" ref="G44" si="13">E44/D44*100</f>
        <v>80</v>
      </c>
      <c r="H44" s="159"/>
    </row>
    <row r="45" spans="1:10" s="163" customFormat="1" ht="22.5">
      <c r="A45" s="155" t="s">
        <v>41</v>
      </c>
      <c r="B45" s="156">
        <v>1056</v>
      </c>
      <c r="C45" s="157"/>
      <c r="D45" s="157"/>
      <c r="E45" s="157"/>
      <c r="F45" s="157"/>
      <c r="G45" s="158"/>
      <c r="H45" s="159"/>
    </row>
    <row r="46" spans="1:10" s="163" customFormat="1" ht="22.5">
      <c r="A46" s="155" t="s">
        <v>42</v>
      </c>
      <c r="B46" s="156">
        <v>1057</v>
      </c>
      <c r="C46" s="157"/>
      <c r="D46" s="157"/>
      <c r="E46" s="157"/>
      <c r="F46" s="157"/>
      <c r="G46" s="158"/>
      <c r="H46" s="159"/>
    </row>
    <row r="47" spans="1:10" s="163" customFormat="1" ht="45">
      <c r="A47" s="155" t="s">
        <v>43</v>
      </c>
      <c r="B47" s="156">
        <v>1058</v>
      </c>
      <c r="C47" s="157"/>
      <c r="D47" s="157"/>
      <c r="E47" s="157"/>
      <c r="F47" s="157"/>
      <c r="G47" s="158"/>
      <c r="H47" s="159"/>
    </row>
    <row r="48" spans="1:10" s="163" customFormat="1" ht="45">
      <c r="A48" s="155" t="s">
        <v>44</v>
      </c>
      <c r="B48" s="156">
        <v>1059</v>
      </c>
      <c r="C48" s="157">
        <v>6</v>
      </c>
      <c r="D48" s="157">
        <v>2</v>
      </c>
      <c r="E48" s="157">
        <v>1</v>
      </c>
      <c r="F48" s="157">
        <f>E48-D48</f>
        <v>-1</v>
      </c>
      <c r="G48" s="157">
        <f t="shared" ref="G48" si="14">E48/D48*100</f>
        <v>50</v>
      </c>
      <c r="H48" s="159"/>
    </row>
    <row r="49" spans="1:8" s="163" customFormat="1" ht="67.5">
      <c r="A49" s="155" t="s">
        <v>71</v>
      </c>
      <c r="B49" s="156">
        <v>1060</v>
      </c>
      <c r="C49" s="157"/>
      <c r="D49" s="157"/>
      <c r="E49" s="157"/>
      <c r="F49" s="157"/>
      <c r="G49" s="158"/>
      <c r="H49" s="159"/>
    </row>
    <row r="50" spans="1:8" s="163" customFormat="1" ht="22.5">
      <c r="A50" s="155" t="s">
        <v>45</v>
      </c>
      <c r="B50" s="156">
        <v>1061</v>
      </c>
      <c r="C50" s="157"/>
      <c r="D50" s="157"/>
      <c r="E50" s="157"/>
      <c r="F50" s="157"/>
      <c r="G50" s="158"/>
      <c r="H50" s="159"/>
    </row>
    <row r="51" spans="1:8" s="163" customFormat="1" ht="22.5">
      <c r="A51" s="155" t="s">
        <v>105</v>
      </c>
      <c r="B51" s="156">
        <v>1062</v>
      </c>
      <c r="C51" s="157">
        <f>C52+C53+C54+C55+C56+C58+C60</f>
        <v>422</v>
      </c>
      <c r="D51" s="157">
        <f>D52+D53+D54+D55+D56+D58+D60</f>
        <v>399</v>
      </c>
      <c r="E51" s="157">
        <f>E52+E53+E54+E55+E56+E58+E60</f>
        <v>355</v>
      </c>
      <c r="F51" s="157">
        <f t="shared" ref="F51" si="15">F52+F53+F54+F55+F56+F57+F58+F59+F60</f>
        <v>-44</v>
      </c>
      <c r="G51" s="157">
        <f t="shared" ref="G51:G58" si="16">E51/D51*100</f>
        <v>88.972431077694239</v>
      </c>
      <c r="H51" s="159"/>
    </row>
    <row r="52" spans="1:8" s="163" customFormat="1" ht="22.5">
      <c r="A52" s="155" t="s">
        <v>388</v>
      </c>
      <c r="B52" s="156" t="s">
        <v>382</v>
      </c>
      <c r="C52" s="157">
        <v>150</v>
      </c>
      <c r="D52" s="157">
        <v>135</v>
      </c>
      <c r="E52" s="157">
        <v>94</v>
      </c>
      <c r="F52" s="157">
        <f t="shared" ref="F52:F58" si="17">E52-D52</f>
        <v>-41</v>
      </c>
      <c r="G52" s="157">
        <f t="shared" si="16"/>
        <v>69.629629629629633</v>
      </c>
      <c r="H52" s="159"/>
    </row>
    <row r="53" spans="1:8" s="163" customFormat="1" ht="20.25" customHeight="1">
      <c r="A53" s="155" t="s">
        <v>389</v>
      </c>
      <c r="B53" s="156" t="s">
        <v>383</v>
      </c>
      <c r="C53" s="157"/>
      <c r="D53" s="157"/>
      <c r="E53" s="157"/>
      <c r="F53" s="157"/>
      <c r="G53" s="158"/>
      <c r="H53" s="159"/>
    </row>
    <row r="54" spans="1:8" s="163" customFormat="1" ht="22.5">
      <c r="A54" s="155" t="s">
        <v>390</v>
      </c>
      <c r="B54" s="156" t="s">
        <v>384</v>
      </c>
      <c r="C54" s="157">
        <v>13</v>
      </c>
      <c r="D54" s="157">
        <v>15</v>
      </c>
      <c r="E54" s="157">
        <v>13</v>
      </c>
      <c r="F54" s="157">
        <f t="shared" si="17"/>
        <v>-2</v>
      </c>
      <c r="G54" s="157">
        <f t="shared" si="16"/>
        <v>86.666666666666671</v>
      </c>
      <c r="H54" s="159"/>
    </row>
    <row r="55" spans="1:8" s="163" customFormat="1" ht="22.5">
      <c r="A55" s="155" t="s">
        <v>391</v>
      </c>
      <c r="B55" s="156" t="s">
        <v>385</v>
      </c>
      <c r="C55" s="157">
        <v>3</v>
      </c>
      <c r="D55" s="157">
        <v>3</v>
      </c>
      <c r="E55" s="157">
        <v>2</v>
      </c>
      <c r="F55" s="157">
        <f t="shared" si="17"/>
        <v>-1</v>
      </c>
      <c r="G55" s="157">
        <f t="shared" si="16"/>
        <v>66.666666666666657</v>
      </c>
      <c r="H55" s="159"/>
    </row>
    <row r="56" spans="1:8" s="163" customFormat="1" ht="22.5">
      <c r="A56" s="155" t="s">
        <v>392</v>
      </c>
      <c r="B56" s="156" t="s">
        <v>386</v>
      </c>
      <c r="C56" s="157">
        <v>28</v>
      </c>
      <c r="D56" s="157">
        <v>36</v>
      </c>
      <c r="E56" s="157">
        <v>62</v>
      </c>
      <c r="F56" s="157">
        <f t="shared" si="17"/>
        <v>26</v>
      </c>
      <c r="G56" s="157">
        <f t="shared" si="16"/>
        <v>172.22222222222223</v>
      </c>
      <c r="H56" s="159"/>
    </row>
    <row r="57" spans="1:8" s="163" customFormat="1" ht="22.5">
      <c r="A57" s="155" t="s">
        <v>394</v>
      </c>
      <c r="B57" s="156" t="s">
        <v>387</v>
      </c>
      <c r="C57" s="157"/>
      <c r="D57" s="157"/>
      <c r="E57" s="157"/>
      <c r="F57" s="157"/>
      <c r="G57" s="158"/>
      <c r="H57" s="159"/>
    </row>
    <row r="58" spans="1:8" s="163" customFormat="1" ht="22.5">
      <c r="A58" s="155" t="s">
        <v>473</v>
      </c>
      <c r="B58" s="156" t="s">
        <v>393</v>
      </c>
      <c r="C58" s="157">
        <v>228</v>
      </c>
      <c r="D58" s="157">
        <v>210</v>
      </c>
      <c r="E58" s="157">
        <v>184</v>
      </c>
      <c r="F58" s="157">
        <f t="shared" si="17"/>
        <v>-26</v>
      </c>
      <c r="G58" s="157">
        <f t="shared" si="16"/>
        <v>87.61904761904762</v>
      </c>
      <c r="H58" s="159"/>
    </row>
    <row r="59" spans="1:8" s="163" customFormat="1" ht="22.5">
      <c r="A59" s="155" t="s">
        <v>430</v>
      </c>
      <c r="B59" s="156" t="s">
        <v>429</v>
      </c>
      <c r="C59" s="157"/>
      <c r="D59" s="157"/>
      <c r="E59" s="157"/>
      <c r="F59" s="157"/>
      <c r="G59" s="158"/>
      <c r="H59" s="159"/>
    </row>
    <row r="60" spans="1:8" s="163" customFormat="1" ht="22.5">
      <c r="A60" s="155" t="s">
        <v>444</v>
      </c>
      <c r="B60" s="209" t="s">
        <v>443</v>
      </c>
      <c r="C60" s="157"/>
      <c r="D60" s="157"/>
      <c r="E60" s="157"/>
      <c r="F60" s="157"/>
      <c r="G60" s="158"/>
      <c r="H60" s="159"/>
    </row>
    <row r="61" spans="1:8" s="151" customFormat="1" ht="22.5">
      <c r="A61" s="155" t="s">
        <v>223</v>
      </c>
      <c r="B61" s="156">
        <v>1070</v>
      </c>
      <c r="C61" s="157"/>
      <c r="D61" s="157"/>
      <c r="E61" s="157"/>
      <c r="F61" s="157"/>
      <c r="G61" s="158"/>
      <c r="H61" s="159"/>
    </row>
    <row r="62" spans="1:8" s="163" customFormat="1" ht="22.5">
      <c r="A62" s="155" t="s">
        <v>182</v>
      </c>
      <c r="B62" s="156">
        <v>1071</v>
      </c>
      <c r="C62" s="157"/>
      <c r="D62" s="157"/>
      <c r="E62" s="157"/>
      <c r="F62" s="157"/>
      <c r="G62" s="158"/>
      <c r="H62" s="159"/>
    </row>
    <row r="63" spans="1:8" s="163" customFormat="1" ht="22.5">
      <c r="A63" s="155" t="s">
        <v>183</v>
      </c>
      <c r="B63" s="156">
        <v>1072</v>
      </c>
      <c r="C63" s="157"/>
      <c r="D63" s="157"/>
      <c r="E63" s="157"/>
      <c r="F63" s="157"/>
      <c r="G63" s="158"/>
      <c r="H63" s="159"/>
    </row>
    <row r="64" spans="1:8" s="163" customFormat="1" ht="22.5">
      <c r="A64" s="155" t="s">
        <v>35</v>
      </c>
      <c r="B64" s="156">
        <v>1073</v>
      </c>
      <c r="C64" s="157"/>
      <c r="D64" s="157"/>
      <c r="E64" s="157"/>
      <c r="F64" s="157"/>
      <c r="G64" s="158"/>
      <c r="H64" s="159"/>
    </row>
    <row r="65" spans="1:8" s="163" customFormat="1" ht="21.75" customHeight="1">
      <c r="A65" s="155" t="s">
        <v>58</v>
      </c>
      <c r="B65" s="156">
        <v>1074</v>
      </c>
      <c r="C65" s="157"/>
      <c r="D65" s="157"/>
      <c r="E65" s="157"/>
      <c r="F65" s="157"/>
      <c r="G65" s="158"/>
      <c r="H65" s="159"/>
    </row>
    <row r="66" spans="1:8" s="163" customFormat="1" ht="22.5">
      <c r="A66" s="155" t="s">
        <v>74</v>
      </c>
      <c r="B66" s="156">
        <v>1075</v>
      </c>
      <c r="C66" s="157"/>
      <c r="D66" s="157"/>
      <c r="E66" s="157"/>
      <c r="F66" s="157"/>
      <c r="G66" s="158"/>
      <c r="H66" s="159"/>
    </row>
    <row r="67" spans="1:8" s="163" customFormat="1" ht="22.5">
      <c r="A67" s="155" t="s">
        <v>118</v>
      </c>
      <c r="B67" s="156">
        <v>1076</v>
      </c>
      <c r="C67" s="157"/>
      <c r="D67" s="157"/>
      <c r="E67" s="157"/>
      <c r="F67" s="157"/>
      <c r="G67" s="158"/>
      <c r="H67" s="159"/>
    </row>
    <row r="68" spans="1:8" s="163" customFormat="1" ht="22.5">
      <c r="A68" s="168" t="s">
        <v>75</v>
      </c>
      <c r="B68" s="156">
        <v>1080</v>
      </c>
      <c r="C68" s="182">
        <f>SUM(C69:C73)</f>
        <v>78</v>
      </c>
      <c r="D68" s="182">
        <f>SUM(D69:D73)</f>
        <v>70</v>
      </c>
      <c r="E68" s="182">
        <f>SUM(E69:E73)</f>
        <v>144</v>
      </c>
      <c r="F68" s="157">
        <f t="shared" ref="F68" si="18">E68-D68</f>
        <v>74</v>
      </c>
      <c r="G68" s="157">
        <f t="shared" ref="G68" si="19">E68/D68*100</f>
        <v>205.71428571428569</v>
      </c>
      <c r="H68" s="159"/>
    </row>
    <row r="69" spans="1:8" s="163" customFormat="1" ht="22.5">
      <c r="A69" s="155" t="s">
        <v>67</v>
      </c>
      <c r="B69" s="156">
        <v>1081</v>
      </c>
      <c r="C69" s="157"/>
      <c r="D69" s="157"/>
      <c r="E69" s="157"/>
      <c r="F69" s="157"/>
      <c r="G69" s="158"/>
      <c r="H69" s="159"/>
    </row>
    <row r="70" spans="1:8" s="163" customFormat="1" ht="22.5">
      <c r="A70" s="155" t="s">
        <v>46</v>
      </c>
      <c r="B70" s="156">
        <v>1082</v>
      </c>
      <c r="C70" s="157"/>
      <c r="D70" s="157"/>
      <c r="E70" s="157"/>
      <c r="F70" s="157"/>
      <c r="G70" s="158"/>
      <c r="H70" s="159"/>
    </row>
    <row r="71" spans="1:8" s="163" customFormat="1" ht="22.5">
      <c r="A71" s="155" t="s">
        <v>56</v>
      </c>
      <c r="B71" s="156">
        <v>1083</v>
      </c>
      <c r="C71" s="157"/>
      <c r="D71" s="157"/>
      <c r="E71" s="157"/>
      <c r="F71" s="157"/>
      <c r="G71" s="158"/>
      <c r="H71" s="159"/>
    </row>
    <row r="72" spans="1:8" s="163" customFormat="1" ht="22.5">
      <c r="A72" s="155" t="s">
        <v>213</v>
      </c>
      <c r="B72" s="156">
        <v>1084</v>
      </c>
      <c r="C72" s="157"/>
      <c r="D72" s="157"/>
      <c r="E72" s="157"/>
      <c r="F72" s="157"/>
      <c r="G72" s="158"/>
      <c r="H72" s="159"/>
    </row>
    <row r="73" spans="1:8" s="163" customFormat="1" ht="22.5">
      <c r="A73" s="155" t="s">
        <v>257</v>
      </c>
      <c r="B73" s="156">
        <v>1085</v>
      </c>
      <c r="C73" s="157">
        <f>C74+C75+C76+C77+C78</f>
        <v>78</v>
      </c>
      <c r="D73" s="157">
        <f>D74+D75+D76+D77+D78</f>
        <v>70</v>
      </c>
      <c r="E73" s="157">
        <f>E74+E75+E76+E77+E78</f>
        <v>144</v>
      </c>
      <c r="F73" s="157">
        <f t="shared" ref="F73" si="20">E73-D73</f>
        <v>74</v>
      </c>
      <c r="G73" s="157">
        <f t="shared" ref="G73" si="21">E73/D73*100</f>
        <v>205.71428571428569</v>
      </c>
      <c r="H73" s="159"/>
    </row>
    <row r="74" spans="1:8" s="163" customFormat="1" ht="22.5">
      <c r="A74" s="20" t="s">
        <v>58</v>
      </c>
      <c r="B74" s="231" t="s">
        <v>478</v>
      </c>
      <c r="C74" s="157">
        <v>4</v>
      </c>
      <c r="D74" s="157">
        <v>3</v>
      </c>
      <c r="E74" s="157">
        <v>3</v>
      </c>
      <c r="F74" s="157">
        <f t="shared" ref="F74:F75" si="22">E74-D74</f>
        <v>0</v>
      </c>
      <c r="G74" s="157">
        <f t="shared" ref="G74:G75" si="23">E74/D74*100</f>
        <v>100</v>
      </c>
      <c r="H74" s="159"/>
    </row>
    <row r="75" spans="1:8" s="163" customFormat="1" ht="37.5">
      <c r="A75" s="239" t="s">
        <v>474</v>
      </c>
      <c r="B75" s="231" t="s">
        <v>479</v>
      </c>
      <c r="C75" s="157">
        <v>53</v>
      </c>
      <c r="D75" s="157">
        <v>45</v>
      </c>
      <c r="E75" s="157">
        <v>69</v>
      </c>
      <c r="F75" s="157">
        <f t="shared" si="22"/>
        <v>24</v>
      </c>
      <c r="G75" s="157">
        <f t="shared" si="23"/>
        <v>153.33333333333334</v>
      </c>
      <c r="H75" s="159"/>
    </row>
    <row r="76" spans="1:8" s="163" customFormat="1" ht="22.5">
      <c r="A76" s="240" t="s">
        <v>475</v>
      </c>
      <c r="B76" s="231" t="s">
        <v>480</v>
      </c>
      <c r="C76" s="157"/>
      <c r="D76" s="157"/>
      <c r="E76" s="157"/>
      <c r="F76" s="157"/>
      <c r="G76" s="158"/>
      <c r="H76" s="159"/>
    </row>
    <row r="77" spans="1:8" s="163" customFormat="1" ht="22.5">
      <c r="A77" s="20" t="s">
        <v>476</v>
      </c>
      <c r="B77" s="231" t="s">
        <v>481</v>
      </c>
      <c r="C77" s="157">
        <v>12</v>
      </c>
      <c r="D77" s="157">
        <v>9</v>
      </c>
      <c r="E77" s="157">
        <v>3</v>
      </c>
      <c r="F77" s="157">
        <f t="shared" ref="F77:F78" si="24">E77-D77</f>
        <v>-6</v>
      </c>
      <c r="G77" s="157">
        <f t="shared" ref="G77:G78" si="25">E77/D77*100</f>
        <v>33.333333333333329</v>
      </c>
      <c r="H77" s="159"/>
    </row>
    <row r="78" spans="1:8" s="163" customFormat="1" ht="22.5">
      <c r="A78" s="20" t="s">
        <v>477</v>
      </c>
      <c r="B78" s="231" t="s">
        <v>482</v>
      </c>
      <c r="C78" s="157">
        <v>9</v>
      </c>
      <c r="D78" s="157">
        <v>13</v>
      </c>
      <c r="E78" s="157">
        <v>69</v>
      </c>
      <c r="F78" s="157">
        <f t="shared" si="24"/>
        <v>56</v>
      </c>
      <c r="G78" s="157">
        <f t="shared" si="25"/>
        <v>530.76923076923072</v>
      </c>
      <c r="H78" s="159"/>
    </row>
    <row r="79" spans="1:8" s="154" customFormat="1" ht="20.25" customHeight="1">
      <c r="A79" s="164" t="s">
        <v>3</v>
      </c>
      <c r="B79" s="165">
        <v>1100</v>
      </c>
      <c r="C79" s="183">
        <f t="shared" ref="C79" si="26">C24+C25-C29-C61-C68</f>
        <v>564</v>
      </c>
      <c r="D79" s="183">
        <f>D24+D25-D29-D61-D68</f>
        <v>12</v>
      </c>
      <c r="E79" s="183">
        <f>E24+E25-E29-E61-E68</f>
        <v>-526</v>
      </c>
      <c r="F79" s="166">
        <f>E79-D79</f>
        <v>-538</v>
      </c>
      <c r="G79" s="166">
        <f>E79/D79*100</f>
        <v>-4383.3333333333339</v>
      </c>
      <c r="H79" s="167"/>
    </row>
    <row r="80" spans="1:8" s="151" customFormat="1" ht="22.5">
      <c r="A80" s="155" t="s">
        <v>103</v>
      </c>
      <c r="B80" s="156">
        <v>1110</v>
      </c>
      <c r="C80" s="157"/>
      <c r="D80" s="157"/>
      <c r="E80" s="157"/>
      <c r="F80" s="157"/>
      <c r="G80" s="158"/>
      <c r="H80" s="159"/>
    </row>
    <row r="81" spans="1:8" s="151" customFormat="1" ht="22.5">
      <c r="A81" s="155" t="s">
        <v>104</v>
      </c>
      <c r="B81" s="156">
        <v>1120</v>
      </c>
      <c r="C81" s="157"/>
      <c r="D81" s="157"/>
      <c r="E81" s="157"/>
      <c r="F81" s="157"/>
      <c r="G81" s="158"/>
      <c r="H81" s="159"/>
    </row>
    <row r="82" spans="1:8" s="151" customFormat="1" ht="22.5">
      <c r="A82" s="155" t="s">
        <v>395</v>
      </c>
      <c r="B82" s="156" t="s">
        <v>396</v>
      </c>
      <c r="C82" s="157"/>
      <c r="D82" s="157"/>
      <c r="E82" s="157"/>
      <c r="F82" s="157"/>
      <c r="G82" s="158"/>
      <c r="H82" s="159"/>
    </row>
    <row r="83" spans="1:8" s="151" customFormat="1" ht="22.5">
      <c r="A83" s="155" t="s">
        <v>448</v>
      </c>
      <c r="B83" s="212" t="s">
        <v>449</v>
      </c>
      <c r="C83" s="157"/>
      <c r="D83" s="157"/>
      <c r="E83" s="157"/>
      <c r="F83" s="157"/>
      <c r="G83" s="158"/>
      <c r="H83" s="159"/>
    </row>
    <row r="84" spans="1:8" s="151" customFormat="1" ht="22.5">
      <c r="A84" s="155" t="s">
        <v>107</v>
      </c>
      <c r="B84" s="156">
        <v>1130</v>
      </c>
      <c r="C84" s="157"/>
      <c r="D84" s="157"/>
      <c r="E84" s="157"/>
      <c r="F84" s="157"/>
      <c r="G84" s="158"/>
      <c r="H84" s="159"/>
    </row>
    <row r="85" spans="1:8" s="151" customFormat="1" ht="22.5">
      <c r="A85" s="155" t="s">
        <v>106</v>
      </c>
      <c r="B85" s="156">
        <v>1140</v>
      </c>
      <c r="C85" s="157"/>
      <c r="D85" s="157"/>
      <c r="E85" s="157"/>
      <c r="F85" s="157"/>
      <c r="G85" s="158"/>
      <c r="H85" s="159"/>
    </row>
    <row r="86" spans="1:8" s="151" customFormat="1" ht="22.5">
      <c r="A86" s="155" t="s">
        <v>214</v>
      </c>
      <c r="B86" s="156">
        <v>1150</v>
      </c>
      <c r="C86" s="157"/>
      <c r="D86" s="157"/>
      <c r="E86" s="157"/>
      <c r="F86" s="157"/>
      <c r="G86" s="158"/>
      <c r="H86" s="159"/>
    </row>
    <row r="87" spans="1:8" s="151" customFormat="1" ht="23.25" customHeight="1">
      <c r="A87" s="155" t="s">
        <v>397</v>
      </c>
      <c r="B87" s="156" t="s">
        <v>398</v>
      </c>
      <c r="C87" s="157"/>
      <c r="D87" s="157"/>
      <c r="E87" s="157"/>
      <c r="F87" s="157"/>
      <c r="G87" s="158"/>
      <c r="H87" s="159"/>
    </row>
    <row r="88" spans="1:8" s="151" customFormat="1" ht="23.25" customHeight="1">
      <c r="A88" s="155" t="s">
        <v>395</v>
      </c>
      <c r="B88" s="212" t="s">
        <v>450</v>
      </c>
      <c r="C88" s="157"/>
      <c r="D88" s="157"/>
      <c r="E88" s="157"/>
      <c r="F88" s="157"/>
      <c r="G88" s="158"/>
      <c r="H88" s="159"/>
    </row>
    <row r="89" spans="1:8" s="151" customFormat="1" ht="22.5">
      <c r="A89" s="155" t="s">
        <v>440</v>
      </c>
      <c r="B89" s="212" t="s">
        <v>451</v>
      </c>
      <c r="C89" s="157"/>
      <c r="D89" s="157"/>
      <c r="E89" s="157"/>
      <c r="F89" s="157"/>
      <c r="G89" s="158"/>
      <c r="H89" s="159"/>
    </row>
    <row r="90" spans="1:8" s="151" customFormat="1" ht="22.5">
      <c r="A90" s="155" t="s">
        <v>213</v>
      </c>
      <c r="B90" s="156">
        <v>1151</v>
      </c>
      <c r="C90" s="157"/>
      <c r="D90" s="157"/>
      <c r="E90" s="157"/>
      <c r="F90" s="157"/>
      <c r="G90" s="158"/>
      <c r="H90" s="159"/>
    </row>
    <row r="91" spans="1:8" s="151" customFormat="1" ht="22.5">
      <c r="A91" s="155" t="s">
        <v>215</v>
      </c>
      <c r="B91" s="156">
        <v>1160</v>
      </c>
      <c r="C91" s="157"/>
      <c r="D91" s="157"/>
      <c r="E91" s="157"/>
      <c r="F91" s="157"/>
      <c r="G91" s="158"/>
      <c r="H91" s="159"/>
    </row>
    <row r="92" spans="1:8" s="151" customFormat="1" ht="22.5">
      <c r="A92" s="155" t="s">
        <v>213</v>
      </c>
      <c r="B92" s="156">
        <v>1161</v>
      </c>
      <c r="C92" s="157"/>
      <c r="D92" s="157"/>
      <c r="E92" s="157"/>
      <c r="F92" s="157"/>
      <c r="G92" s="158"/>
      <c r="H92" s="159"/>
    </row>
    <row r="93" spans="1:8" s="154" customFormat="1" ht="22.5">
      <c r="A93" s="164" t="s">
        <v>91</v>
      </c>
      <c r="B93" s="165">
        <v>1170</v>
      </c>
      <c r="C93" s="183">
        <f t="shared" ref="C93" si="27">C79+C80+C81-C84-C85+C86-C91</f>
        <v>564</v>
      </c>
      <c r="D93" s="183">
        <f>D79+D80+D81-D84-D85+D86-D91</f>
        <v>12</v>
      </c>
      <c r="E93" s="183">
        <f>E79+E80+E81-E84-E85+E86-E91</f>
        <v>-526</v>
      </c>
      <c r="F93" s="166">
        <f>E93-D93</f>
        <v>-538</v>
      </c>
      <c r="G93" s="157">
        <f>E93/D93*100</f>
        <v>-4383.3333333333339</v>
      </c>
      <c r="H93" s="167"/>
    </row>
    <row r="94" spans="1:8" s="151" customFormat="1" ht="22.5">
      <c r="A94" s="155" t="s">
        <v>134</v>
      </c>
      <c r="B94" s="156">
        <v>1180</v>
      </c>
      <c r="C94" s="157"/>
      <c r="D94" s="157">
        <v>2</v>
      </c>
      <c r="E94" s="157">
        <v>0</v>
      </c>
      <c r="F94" s="166">
        <f>E94-D94</f>
        <v>-2</v>
      </c>
      <c r="G94" s="157">
        <f>E94/D94*100</f>
        <v>0</v>
      </c>
      <c r="H94" s="159"/>
    </row>
    <row r="95" spans="1:8" s="151" customFormat="1" ht="45">
      <c r="A95" s="155" t="s">
        <v>135</v>
      </c>
      <c r="B95" s="156">
        <v>1190</v>
      </c>
      <c r="C95" s="157"/>
      <c r="D95" s="157"/>
      <c r="E95" s="157"/>
      <c r="F95" s="157"/>
      <c r="G95" s="158"/>
      <c r="H95" s="159"/>
    </row>
    <row r="96" spans="1:8" s="154" customFormat="1" ht="22.5">
      <c r="A96" s="164" t="s">
        <v>92</v>
      </c>
      <c r="B96" s="165">
        <v>1200</v>
      </c>
      <c r="C96" s="183">
        <f>C93-C94</f>
        <v>564</v>
      </c>
      <c r="D96" s="183">
        <f>D93-D94</f>
        <v>10</v>
      </c>
      <c r="E96" s="183">
        <f>E93-E94</f>
        <v>-526</v>
      </c>
      <c r="F96" s="166">
        <f>E96-D96</f>
        <v>-536</v>
      </c>
      <c r="G96" s="157">
        <f>E96/D96*100</f>
        <v>-5260</v>
      </c>
      <c r="H96" s="167"/>
    </row>
    <row r="97" spans="1:8" s="151" customFormat="1" ht="22.5">
      <c r="A97" s="155" t="s">
        <v>20</v>
      </c>
      <c r="B97" s="120">
        <v>1201</v>
      </c>
      <c r="C97" s="160"/>
      <c r="D97" s="160">
        <v>10</v>
      </c>
      <c r="E97" s="160">
        <v>0</v>
      </c>
      <c r="F97" s="166">
        <f>E97-D97</f>
        <v>-10</v>
      </c>
      <c r="G97" s="157">
        <f>E97/D97*100</f>
        <v>0</v>
      </c>
      <c r="H97" s="162"/>
    </row>
    <row r="98" spans="1:8" s="151" customFormat="1" ht="22.5">
      <c r="A98" s="155" t="s">
        <v>21</v>
      </c>
      <c r="B98" s="120">
        <v>1202</v>
      </c>
      <c r="C98" s="160"/>
      <c r="D98" s="160"/>
      <c r="E98" s="160"/>
      <c r="F98" s="160"/>
      <c r="G98" s="161"/>
      <c r="H98" s="162"/>
    </row>
    <row r="99" spans="1:8" s="151" customFormat="1" ht="22.5">
      <c r="A99" s="155" t="s">
        <v>258</v>
      </c>
      <c r="B99" s="156">
        <v>1210</v>
      </c>
      <c r="C99" s="157"/>
      <c r="D99" s="157"/>
      <c r="E99" s="157"/>
      <c r="F99" s="157"/>
      <c r="G99" s="158"/>
      <c r="H99" s="159"/>
    </row>
    <row r="100" spans="1:8" s="154" customFormat="1" ht="27.75" customHeight="1">
      <c r="A100" s="295" t="s">
        <v>271</v>
      </c>
      <c r="B100" s="296"/>
      <c r="C100" s="296"/>
      <c r="D100" s="296"/>
      <c r="E100" s="296"/>
      <c r="F100" s="296"/>
      <c r="G100" s="296"/>
      <c r="H100" s="297"/>
    </row>
    <row r="101" spans="1:8" s="151" customFormat="1" ht="45">
      <c r="A101" s="169" t="s">
        <v>272</v>
      </c>
      <c r="B101" s="120">
        <v>1300</v>
      </c>
      <c r="C101" s="181">
        <f>C25-C68</f>
        <v>129</v>
      </c>
      <c r="D101" s="181">
        <f>D25-D68</f>
        <v>134</v>
      </c>
      <c r="E101" s="181">
        <f>E25-E68</f>
        <v>274</v>
      </c>
      <c r="F101" s="157">
        <f t="shared" ref="F101" si="28">E101-D101</f>
        <v>140</v>
      </c>
      <c r="G101" s="157">
        <f t="shared" ref="G101" si="29">E101/D101*100</f>
        <v>204.47761194029849</v>
      </c>
      <c r="H101" s="162"/>
    </row>
    <row r="102" spans="1:8" s="151" customFormat="1" ht="70.5" customHeight="1">
      <c r="A102" s="170" t="s">
        <v>273</v>
      </c>
      <c r="B102" s="120">
        <v>1310</v>
      </c>
      <c r="C102" s="181">
        <f>C80+C81-C84-C85</f>
        <v>0</v>
      </c>
      <c r="D102" s="181">
        <f>D80+D81-D84-D85</f>
        <v>0</v>
      </c>
      <c r="E102" s="181">
        <f>E80+E81-E84-E85</f>
        <v>0</v>
      </c>
      <c r="F102" s="160">
        <f>E102-D102</f>
        <v>0</v>
      </c>
      <c r="G102" s="160">
        <v>0</v>
      </c>
      <c r="H102" s="162"/>
    </row>
    <row r="103" spans="1:8" s="151" customFormat="1" ht="45">
      <c r="A103" s="169" t="s">
        <v>274</v>
      </c>
      <c r="B103" s="120">
        <v>1320</v>
      </c>
      <c r="C103" s="181">
        <f>C86-C91</f>
        <v>0</v>
      </c>
      <c r="D103" s="181">
        <f>D86-D91</f>
        <v>0</v>
      </c>
      <c r="E103" s="181">
        <f>E86-E91</f>
        <v>0</v>
      </c>
      <c r="F103" s="160">
        <f>E103-D103</f>
        <v>0</v>
      </c>
      <c r="G103" s="160">
        <v>0</v>
      </c>
      <c r="H103" s="162"/>
    </row>
    <row r="104" spans="1:8" s="151" customFormat="1" ht="46.5" customHeight="1">
      <c r="A104" s="42" t="s">
        <v>372</v>
      </c>
      <c r="B104" s="156">
        <v>1330</v>
      </c>
      <c r="C104" s="182">
        <f>C9+C25+C80+C81+C86</f>
        <v>5551</v>
      </c>
      <c r="D104" s="182">
        <f>D9+D25+D80+D81+D86</f>
        <v>5944</v>
      </c>
      <c r="E104" s="182">
        <f>E9+E25+E80+E81+E86</f>
        <v>5061</v>
      </c>
      <c r="F104" s="157">
        <f>E104-D104</f>
        <v>-883</v>
      </c>
      <c r="G104" s="157">
        <f>E104/D104*100</f>
        <v>85.144683714670251</v>
      </c>
      <c r="H104" s="159"/>
    </row>
    <row r="105" spans="1:8" s="151" customFormat="1" ht="65.25" customHeight="1">
      <c r="A105" s="42" t="s">
        <v>373</v>
      </c>
      <c r="B105" s="156">
        <v>1340</v>
      </c>
      <c r="C105" s="182">
        <f>C13+C29+C61+C68+C84+C91+C94</f>
        <v>4987</v>
      </c>
      <c r="D105" s="182">
        <f>D13+D29+D61+D68+D84+D91+D94</f>
        <v>5934</v>
      </c>
      <c r="E105" s="182">
        <f>E13+E29+E61+E68+E84+E91+E94</f>
        <v>5587</v>
      </c>
      <c r="F105" s="157">
        <f>E105-D105</f>
        <v>-347</v>
      </c>
      <c r="G105" s="157">
        <f>E105/D105*100</f>
        <v>94.152342433434441</v>
      </c>
      <c r="H105" s="159"/>
    </row>
    <row r="106" spans="1:8" s="151" customFormat="1" ht="22.5">
      <c r="A106" s="298" t="s">
        <v>163</v>
      </c>
      <c r="B106" s="298"/>
      <c r="C106" s="298"/>
      <c r="D106" s="298"/>
      <c r="E106" s="298"/>
      <c r="F106" s="298"/>
      <c r="G106" s="298"/>
      <c r="H106" s="298"/>
    </row>
    <row r="107" spans="1:8" s="151" customFormat="1" ht="45">
      <c r="A107" s="155" t="s">
        <v>275</v>
      </c>
      <c r="B107" s="156">
        <v>1400</v>
      </c>
      <c r="C107" s="182">
        <f>C79</f>
        <v>564</v>
      </c>
      <c r="D107" s="182">
        <f>D79</f>
        <v>12</v>
      </c>
      <c r="E107" s="182">
        <f>E79</f>
        <v>-526</v>
      </c>
      <c r="F107" s="157">
        <f>E107-D107</f>
        <v>-538</v>
      </c>
      <c r="G107" s="157">
        <f>E107/D107*100</f>
        <v>-4383.3333333333339</v>
      </c>
      <c r="H107" s="159"/>
    </row>
    <row r="108" spans="1:8" s="151" customFormat="1" ht="22.5">
      <c r="A108" s="155" t="s">
        <v>276</v>
      </c>
      <c r="B108" s="156">
        <v>1401</v>
      </c>
      <c r="C108" s="182">
        <f>C119</f>
        <v>186</v>
      </c>
      <c r="D108" s="182">
        <f>D119</f>
        <v>181</v>
      </c>
      <c r="E108" s="182">
        <f>E119</f>
        <v>167</v>
      </c>
      <c r="F108" s="157">
        <f>E108-D108</f>
        <v>-14</v>
      </c>
      <c r="G108" s="157">
        <f>E108/D108*100</f>
        <v>92.265193370165747</v>
      </c>
      <c r="H108" s="159"/>
    </row>
    <row r="109" spans="1:8" s="151" customFormat="1" ht="45">
      <c r="A109" s="155" t="s">
        <v>277</v>
      </c>
      <c r="B109" s="156">
        <v>1402</v>
      </c>
      <c r="C109" s="182"/>
      <c r="D109" s="182"/>
      <c r="E109" s="182"/>
      <c r="F109" s="157"/>
      <c r="G109" s="157"/>
      <c r="H109" s="159"/>
    </row>
    <row r="110" spans="1:8" s="151" customFormat="1" ht="45">
      <c r="A110" s="155" t="s">
        <v>278</v>
      </c>
      <c r="B110" s="156">
        <v>1403</v>
      </c>
      <c r="C110" s="182"/>
      <c r="D110" s="182"/>
      <c r="E110" s="182"/>
      <c r="F110" s="157"/>
      <c r="G110" s="158"/>
      <c r="H110" s="159"/>
    </row>
    <row r="111" spans="1:8" s="151" customFormat="1" ht="45">
      <c r="A111" s="155" t="s">
        <v>322</v>
      </c>
      <c r="B111" s="156">
        <v>1404</v>
      </c>
      <c r="C111" s="182"/>
      <c r="D111" s="182"/>
      <c r="E111" s="182"/>
      <c r="F111" s="157"/>
      <c r="G111" s="158"/>
      <c r="H111" s="159"/>
    </row>
    <row r="112" spans="1:8" s="154" customFormat="1" ht="21.75">
      <c r="A112" s="164" t="s">
        <v>138</v>
      </c>
      <c r="B112" s="165">
        <v>1410</v>
      </c>
      <c r="C112" s="183">
        <f>C107+C108-C109+C110-C111</f>
        <v>750</v>
      </c>
      <c r="D112" s="183">
        <f>D107+D108-D109+D110-D111</f>
        <v>193</v>
      </c>
      <c r="E112" s="183">
        <f>E107+E108-E109+E110-E111</f>
        <v>-359</v>
      </c>
      <c r="F112" s="166">
        <f>E112-D112</f>
        <v>-552</v>
      </c>
      <c r="G112" s="166">
        <f>E112/D112*100</f>
        <v>-186.01036269430051</v>
      </c>
      <c r="H112" s="167"/>
    </row>
    <row r="113" spans="1:8" s="151" customFormat="1" ht="22.5">
      <c r="A113" s="288" t="s">
        <v>230</v>
      </c>
      <c r="B113" s="289"/>
      <c r="C113" s="289"/>
      <c r="D113" s="289"/>
      <c r="E113" s="289"/>
      <c r="F113" s="289"/>
      <c r="G113" s="289"/>
      <c r="H113" s="290"/>
    </row>
    <row r="114" spans="1:8" s="151" customFormat="1" ht="22.5">
      <c r="A114" s="155" t="s">
        <v>279</v>
      </c>
      <c r="B114" s="156">
        <v>1500</v>
      </c>
      <c r="C114" s="157">
        <f>C115+C116</f>
        <v>451</v>
      </c>
      <c r="D114" s="157">
        <f t="shared" ref="D114" si="30">D115+D116</f>
        <v>447</v>
      </c>
      <c r="E114" s="157">
        <f>E115+E116</f>
        <v>646</v>
      </c>
      <c r="F114" s="157">
        <f>E114-D114</f>
        <v>199</v>
      </c>
      <c r="G114" s="157">
        <f>E114/D114*100</f>
        <v>144.51901565995527</v>
      </c>
      <c r="H114" s="159"/>
    </row>
    <row r="115" spans="1:8" s="151" customFormat="1" ht="22.5">
      <c r="A115" s="155" t="s">
        <v>280</v>
      </c>
      <c r="B115" s="171">
        <v>1501</v>
      </c>
      <c r="C115" s="255">
        <v>148</v>
      </c>
      <c r="D115" s="160">
        <v>171</v>
      </c>
      <c r="E115" s="255">
        <v>405</v>
      </c>
      <c r="F115" s="157">
        <f>E115-D115</f>
        <v>234</v>
      </c>
      <c r="G115" s="157">
        <f>E115/D115*100</f>
        <v>236.84210526315786</v>
      </c>
      <c r="H115" s="162"/>
    </row>
    <row r="116" spans="1:8" s="151" customFormat="1" ht="22.5">
      <c r="A116" s="155" t="s">
        <v>24</v>
      </c>
      <c r="B116" s="171">
        <v>1502</v>
      </c>
      <c r="C116" s="255">
        <v>303</v>
      </c>
      <c r="D116" s="160">
        <v>276</v>
      </c>
      <c r="E116" s="255">
        <f>E58+E16</f>
        <v>241</v>
      </c>
      <c r="F116" s="160">
        <f t="shared" ref="F116:F121" si="31">E116-D116</f>
        <v>-35</v>
      </c>
      <c r="G116" s="160">
        <f t="shared" ref="G116:G121" si="32">E116/D116*100</f>
        <v>87.318840579710141</v>
      </c>
      <c r="H116" s="162"/>
    </row>
    <row r="117" spans="1:8" s="151" customFormat="1" ht="22.5">
      <c r="A117" s="155" t="s">
        <v>4</v>
      </c>
      <c r="B117" s="172">
        <v>1510</v>
      </c>
      <c r="C117" s="157">
        <f t="shared" ref="C117:E118" si="33">C37+C17</f>
        <v>3103</v>
      </c>
      <c r="D117" s="157">
        <f t="shared" si="33"/>
        <v>3960</v>
      </c>
      <c r="E117" s="157">
        <f t="shared" si="33"/>
        <v>3508</v>
      </c>
      <c r="F117" s="157">
        <f t="shared" si="31"/>
        <v>-452</v>
      </c>
      <c r="G117" s="157">
        <f t="shared" si="32"/>
        <v>88.585858585858588</v>
      </c>
      <c r="H117" s="159"/>
    </row>
    <row r="118" spans="1:8" s="151" customFormat="1" ht="22.5">
      <c r="A118" s="155" t="s">
        <v>5</v>
      </c>
      <c r="B118" s="172">
        <v>1520</v>
      </c>
      <c r="C118" s="157">
        <f t="shared" si="33"/>
        <v>686</v>
      </c>
      <c r="D118" s="157">
        <f t="shared" si="33"/>
        <v>847</v>
      </c>
      <c r="E118" s="157">
        <f t="shared" si="33"/>
        <v>759</v>
      </c>
      <c r="F118" s="157">
        <f t="shared" si="31"/>
        <v>-88</v>
      </c>
      <c r="G118" s="157">
        <f t="shared" si="32"/>
        <v>89.610389610389603</v>
      </c>
      <c r="H118" s="159"/>
    </row>
    <row r="119" spans="1:8" s="151" customFormat="1" ht="22.5">
      <c r="A119" s="155" t="s">
        <v>6</v>
      </c>
      <c r="B119" s="172">
        <v>1530</v>
      </c>
      <c r="C119" s="157">
        <f>C20+C39+C74</f>
        <v>186</v>
      </c>
      <c r="D119" s="157">
        <f t="shared" ref="D119:E119" si="34">D20+D39+D74</f>
        <v>181</v>
      </c>
      <c r="E119" s="157">
        <f t="shared" si="34"/>
        <v>167</v>
      </c>
      <c r="F119" s="157">
        <f t="shared" si="31"/>
        <v>-14</v>
      </c>
      <c r="G119" s="157">
        <f t="shared" si="32"/>
        <v>92.265193370165747</v>
      </c>
      <c r="H119" s="159"/>
    </row>
    <row r="120" spans="1:8" s="151" customFormat="1" ht="22.5">
      <c r="A120" s="155" t="s">
        <v>25</v>
      </c>
      <c r="B120" s="172">
        <v>1540</v>
      </c>
      <c r="C120" s="183">
        <f>C105-C119-C118-C117-C114-C94</f>
        <v>561</v>
      </c>
      <c r="D120" s="183">
        <v>498</v>
      </c>
      <c r="E120" s="183">
        <f>E105-E119-E118-E117-E114-E94</f>
        <v>507</v>
      </c>
      <c r="F120" s="157">
        <f t="shared" si="31"/>
        <v>9</v>
      </c>
      <c r="G120" s="157">
        <f>E120/D120*100</f>
        <v>101.80722891566265</v>
      </c>
      <c r="H120" s="159"/>
    </row>
    <row r="121" spans="1:8" s="154" customFormat="1" ht="21.75">
      <c r="A121" s="164" t="s">
        <v>52</v>
      </c>
      <c r="B121" s="173">
        <v>1550</v>
      </c>
      <c r="C121" s="183">
        <f>C114+C117+C118+C119+C120</f>
        <v>4987</v>
      </c>
      <c r="D121" s="183">
        <f>D114+D117+D118+D119+D120</f>
        <v>5933</v>
      </c>
      <c r="E121" s="183">
        <f>E114+E117+E118+E119+E120</f>
        <v>5587</v>
      </c>
      <c r="F121" s="166">
        <f t="shared" si="31"/>
        <v>-346</v>
      </c>
      <c r="G121" s="166">
        <f t="shared" si="32"/>
        <v>94.168211697286367</v>
      </c>
      <c r="H121" s="167"/>
    </row>
    <row r="122" spans="1:8" s="154" customFormat="1" ht="21.75">
      <c r="A122" s="174"/>
      <c r="B122" s="175"/>
      <c r="C122" s="175"/>
      <c r="D122" s="175"/>
      <c r="E122" s="175"/>
      <c r="F122" s="175"/>
      <c r="G122" s="175"/>
      <c r="H122" s="175"/>
    </row>
    <row r="123" spans="1:8">
      <c r="A123" s="199" t="s">
        <v>484</v>
      </c>
      <c r="B123" s="179"/>
      <c r="C123" s="28"/>
      <c r="D123" s="228"/>
      <c r="E123" s="228"/>
      <c r="F123" s="28"/>
      <c r="G123" s="287" t="s">
        <v>493</v>
      </c>
      <c r="H123" s="287"/>
    </row>
    <row r="124" spans="1:8" s="45" customFormat="1">
      <c r="A124" s="196" t="s">
        <v>374</v>
      </c>
      <c r="B124" s="269" t="s">
        <v>73</v>
      </c>
      <c r="C124" s="269"/>
      <c r="D124" s="269"/>
      <c r="E124" s="269"/>
      <c r="G124" s="197" t="s">
        <v>97</v>
      </c>
    </row>
    <row r="125" spans="1:8" ht="35.25" customHeight="1">
      <c r="A125" s="31"/>
    </row>
    <row r="126" spans="1:8" s="50" customFormat="1" ht="102.75" customHeight="1">
      <c r="A126" s="260"/>
      <c r="B126" s="260"/>
      <c r="C126" s="260"/>
      <c r="D126" s="260"/>
      <c r="E126" s="260"/>
      <c r="F126" s="260"/>
      <c r="G126" s="260"/>
      <c r="H126" s="260"/>
    </row>
    <row r="127" spans="1:8">
      <c r="A127" s="31"/>
    </row>
    <row r="128" spans="1:8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</sheetData>
  <mergeCells count="12">
    <mergeCell ref="A3:H3"/>
    <mergeCell ref="G123:H123"/>
    <mergeCell ref="A126:H126"/>
    <mergeCell ref="A113:H113"/>
    <mergeCell ref="D5:H5"/>
    <mergeCell ref="B5:B6"/>
    <mergeCell ref="A5:A6"/>
    <mergeCell ref="C5:C6"/>
    <mergeCell ref="A8:H8"/>
    <mergeCell ref="B124:E124"/>
    <mergeCell ref="A100:H100"/>
    <mergeCell ref="A106:H106"/>
  </mergeCells>
  <phoneticPr fontId="0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4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91"/>
  <sheetViews>
    <sheetView view="pageBreakPreview" topLeftCell="A3" zoomScale="75" zoomScaleNormal="75" zoomScaleSheetLayoutView="75" workbookViewId="0">
      <selection activeCell="E9" sqref="E9"/>
    </sheetView>
  </sheetViews>
  <sheetFormatPr defaultRowHeight="20.25" outlineLevelRow="1"/>
  <cols>
    <col min="1" max="1" width="64.140625" style="55" customWidth="1"/>
    <col min="2" max="2" width="15.28515625" style="56" customWidth="1"/>
    <col min="3" max="3" width="18.7109375" style="56" customWidth="1"/>
    <col min="4" max="4" width="14.5703125" style="56" customWidth="1"/>
    <col min="5" max="5" width="14" style="56" customWidth="1"/>
    <col min="6" max="6" width="18.7109375" style="56" customWidth="1"/>
    <col min="7" max="7" width="15.140625" style="56" customWidth="1"/>
    <col min="8" max="8" width="10" style="55" customWidth="1"/>
    <col min="9" max="9" width="9.5703125" style="55" customWidth="1"/>
    <col min="10" max="16384" width="9.140625" style="55"/>
  </cols>
  <sheetData>
    <row r="1" spans="1:7" hidden="1" outlineLevel="1">
      <c r="G1" s="47" t="s">
        <v>235</v>
      </c>
    </row>
    <row r="2" spans="1:7" hidden="1" outlineLevel="1">
      <c r="G2" s="47" t="s">
        <v>220</v>
      </c>
    </row>
    <row r="3" spans="1:7" collapsed="1">
      <c r="A3" s="303" t="s">
        <v>362</v>
      </c>
      <c r="B3" s="303"/>
      <c r="C3" s="303"/>
      <c r="D3" s="303"/>
      <c r="E3" s="303"/>
      <c r="F3" s="303"/>
      <c r="G3" s="303"/>
    </row>
    <row r="4" spans="1:7" ht="38.25" customHeight="1">
      <c r="A4" s="304" t="s">
        <v>281</v>
      </c>
      <c r="B4" s="305" t="s">
        <v>15</v>
      </c>
      <c r="C4" s="306" t="s">
        <v>343</v>
      </c>
      <c r="D4" s="304" t="s">
        <v>341</v>
      </c>
      <c r="E4" s="304"/>
      <c r="F4" s="304"/>
      <c r="G4" s="304"/>
    </row>
    <row r="5" spans="1:7" ht="38.25" customHeight="1">
      <c r="A5" s="304"/>
      <c r="B5" s="305"/>
      <c r="C5" s="307"/>
      <c r="D5" s="227" t="s">
        <v>259</v>
      </c>
      <c r="E5" s="227" t="s">
        <v>242</v>
      </c>
      <c r="F5" s="39" t="s">
        <v>269</v>
      </c>
      <c r="G5" s="39" t="s">
        <v>270</v>
      </c>
    </row>
    <row r="6" spans="1:7">
      <c r="A6" s="51">
        <v>1</v>
      </c>
      <c r="B6" s="53">
        <v>2</v>
      </c>
      <c r="C6" s="51">
        <v>3</v>
      </c>
      <c r="D6" s="223">
        <v>4</v>
      </c>
      <c r="E6" s="224">
        <v>5</v>
      </c>
      <c r="F6" s="51">
        <v>6</v>
      </c>
      <c r="G6" s="53">
        <v>7</v>
      </c>
    </row>
    <row r="7" spans="1:7">
      <c r="A7" s="300" t="s">
        <v>147</v>
      </c>
      <c r="B7" s="301"/>
      <c r="C7" s="301"/>
      <c r="D7" s="301"/>
      <c r="E7" s="301"/>
      <c r="F7" s="301"/>
      <c r="G7" s="302"/>
    </row>
    <row r="8" spans="1:7" ht="45.75" customHeight="1">
      <c r="A8" s="176" t="s">
        <v>54</v>
      </c>
      <c r="B8" s="34">
        <v>2000</v>
      </c>
      <c r="C8" s="40">
        <v>-371</v>
      </c>
      <c r="D8" s="229">
        <v>-49</v>
      </c>
      <c r="E8" s="229">
        <v>-49</v>
      </c>
      <c r="F8" s="40">
        <f>E8-D8</f>
        <v>0</v>
      </c>
      <c r="G8" s="249">
        <f>E8/D8*100</f>
        <v>100</v>
      </c>
    </row>
    <row r="9" spans="1:7" ht="40.5">
      <c r="A9" s="43" t="s">
        <v>202</v>
      </c>
      <c r="B9" s="34">
        <v>2010</v>
      </c>
      <c r="C9" s="186">
        <f>C10+C11</f>
        <v>0</v>
      </c>
      <c r="D9" s="186">
        <f>D10+D11</f>
        <v>7</v>
      </c>
      <c r="E9" s="186">
        <f>E10+E11</f>
        <v>327</v>
      </c>
      <c r="F9" s="40">
        <f>E9-D9</f>
        <v>320</v>
      </c>
      <c r="G9" s="253">
        <f t="shared" ref="G9:G10" si="0">E9/D9*100</f>
        <v>4671.4285714285716</v>
      </c>
    </row>
    <row r="10" spans="1:7" ht="40.5">
      <c r="A10" s="42" t="s">
        <v>347</v>
      </c>
      <c r="B10" s="34">
        <v>2011</v>
      </c>
      <c r="C10" s="217">
        <v>0</v>
      </c>
      <c r="D10" s="229">
        <v>2</v>
      </c>
      <c r="E10" s="229">
        <v>89</v>
      </c>
      <c r="F10" s="40">
        <f>E10-D10</f>
        <v>87</v>
      </c>
      <c r="G10" s="253">
        <f t="shared" si="0"/>
        <v>4450</v>
      </c>
    </row>
    <row r="11" spans="1:7" ht="93.75">
      <c r="A11" s="6" t="s">
        <v>348</v>
      </c>
      <c r="B11" s="34">
        <v>2012</v>
      </c>
      <c r="C11" s="217">
        <v>0</v>
      </c>
      <c r="D11" s="229">
        <v>5</v>
      </c>
      <c r="E11" s="229">
        <v>238</v>
      </c>
      <c r="F11" s="40">
        <f>E11-D11</f>
        <v>233</v>
      </c>
      <c r="G11" s="253">
        <f>E11/D11*100</f>
        <v>4760</v>
      </c>
    </row>
    <row r="12" spans="1:7">
      <c r="A12" s="42" t="s">
        <v>189</v>
      </c>
      <c r="B12" s="34">
        <v>2020</v>
      </c>
      <c r="C12" s="40"/>
      <c r="D12" s="229"/>
      <c r="E12" s="229"/>
      <c r="F12" s="40"/>
      <c r="G12" s="41"/>
    </row>
    <row r="13" spans="1:7" s="57" customFormat="1">
      <c r="A13" s="43" t="s">
        <v>66</v>
      </c>
      <c r="B13" s="34">
        <v>2030</v>
      </c>
      <c r="C13" s="40"/>
      <c r="D13" s="229"/>
      <c r="E13" s="229"/>
      <c r="F13" s="40"/>
      <c r="G13" s="41"/>
    </row>
    <row r="14" spans="1:7" ht="24" customHeight="1">
      <c r="A14" s="15" t="s">
        <v>126</v>
      </c>
      <c r="B14" s="34">
        <v>2031</v>
      </c>
      <c r="C14" s="40"/>
      <c r="D14" s="229"/>
      <c r="E14" s="229"/>
      <c r="F14" s="40"/>
      <c r="G14" s="41"/>
    </row>
    <row r="15" spans="1:7">
      <c r="A15" s="43" t="s">
        <v>22</v>
      </c>
      <c r="B15" s="34">
        <v>2040</v>
      </c>
      <c r="C15" s="40"/>
      <c r="D15" s="229"/>
      <c r="E15" s="229"/>
      <c r="F15" s="40"/>
      <c r="G15" s="41"/>
    </row>
    <row r="16" spans="1:7">
      <c r="A16" s="43" t="s">
        <v>109</v>
      </c>
      <c r="B16" s="34">
        <v>2050</v>
      </c>
      <c r="C16" s="40"/>
      <c r="D16" s="229"/>
      <c r="E16" s="229"/>
      <c r="F16" s="40"/>
      <c r="G16" s="41"/>
    </row>
    <row r="17" spans="1:7">
      <c r="A17" s="43" t="s">
        <v>110</v>
      </c>
      <c r="B17" s="34">
        <v>2060</v>
      </c>
      <c r="C17" s="244">
        <f t="shared" ref="C17:E17" si="1">C18+C19+C20</f>
        <v>132</v>
      </c>
      <c r="D17" s="244">
        <f t="shared" si="1"/>
        <v>0</v>
      </c>
      <c r="E17" s="244">
        <f t="shared" si="1"/>
        <v>50</v>
      </c>
      <c r="F17" s="244">
        <f>E17-D17</f>
        <v>50</v>
      </c>
      <c r="G17" s="254">
        <v>0</v>
      </c>
    </row>
    <row r="18" spans="1:7">
      <c r="A18" s="43" t="s">
        <v>399</v>
      </c>
      <c r="B18" s="34" t="s">
        <v>400</v>
      </c>
      <c r="C18" s="217">
        <v>121</v>
      </c>
      <c r="D18" s="229">
        <v>0</v>
      </c>
      <c r="E18" s="242">
        <v>37</v>
      </c>
      <c r="F18" s="40">
        <f>E18-D18</f>
        <v>37</v>
      </c>
      <c r="G18" s="253">
        <v>0</v>
      </c>
    </row>
    <row r="19" spans="1:7">
      <c r="A19" s="43" t="s">
        <v>424</v>
      </c>
      <c r="B19" s="34" t="s">
        <v>421</v>
      </c>
      <c r="C19" s="217"/>
      <c r="D19" s="229"/>
      <c r="E19" s="229"/>
      <c r="F19" s="40"/>
      <c r="G19" s="253"/>
    </row>
    <row r="20" spans="1:7">
      <c r="A20" s="43" t="s">
        <v>494</v>
      </c>
      <c r="B20" s="205" t="s">
        <v>438</v>
      </c>
      <c r="C20" s="217">
        <v>11</v>
      </c>
      <c r="D20" s="229">
        <v>0</v>
      </c>
      <c r="E20" s="229">
        <v>13</v>
      </c>
      <c r="F20" s="249">
        <f>E20-D20</f>
        <v>13</v>
      </c>
      <c r="G20" s="253">
        <v>0</v>
      </c>
    </row>
    <row r="21" spans="1:7" ht="45" customHeight="1">
      <c r="A21" s="43" t="s">
        <v>55</v>
      </c>
      <c r="B21" s="34">
        <v>2070</v>
      </c>
      <c r="C21" s="244">
        <f>C8+'1. Фін результат'!C96-C9-C17</f>
        <v>61</v>
      </c>
      <c r="D21" s="245">
        <f>D8+'1. Фін результат'!D96-D9-D17</f>
        <v>-46</v>
      </c>
      <c r="E21" s="244">
        <f>E8+'1. Фін результат'!E96-E9-E17</f>
        <v>-952</v>
      </c>
      <c r="F21" s="40">
        <f>E21-D21</f>
        <v>-906</v>
      </c>
      <c r="G21" s="253">
        <f>E21/D21*100</f>
        <v>2069.5652173913045</v>
      </c>
    </row>
    <row r="22" spans="1:7" ht="41.25" customHeight="1">
      <c r="A22" s="300" t="s">
        <v>148</v>
      </c>
      <c r="B22" s="301"/>
      <c r="C22" s="301"/>
      <c r="D22" s="301"/>
      <c r="E22" s="301"/>
      <c r="F22" s="301"/>
      <c r="G22" s="302"/>
    </row>
    <row r="23" spans="1:7" ht="40.5">
      <c r="A23" s="43" t="s">
        <v>202</v>
      </c>
      <c r="B23" s="34">
        <v>2100</v>
      </c>
      <c r="C23" s="186">
        <f>C24+C25</f>
        <v>0</v>
      </c>
      <c r="D23" s="186">
        <f>D24+D25</f>
        <v>7</v>
      </c>
      <c r="E23" s="186">
        <f>E24+E25</f>
        <v>327</v>
      </c>
      <c r="F23" s="40">
        <f>E23-D23</f>
        <v>320</v>
      </c>
      <c r="G23" s="253">
        <f>E23/D23*100</f>
        <v>4671.4285714285716</v>
      </c>
    </row>
    <row r="24" spans="1:7" ht="40.5">
      <c r="A24" s="42" t="s">
        <v>347</v>
      </c>
      <c r="B24" s="34">
        <v>2101</v>
      </c>
      <c r="C24" s="217">
        <f t="shared" ref="C24:D24" si="2">C10</f>
        <v>0</v>
      </c>
      <c r="D24" s="229">
        <f t="shared" si="2"/>
        <v>2</v>
      </c>
      <c r="E24" s="229">
        <f>E10</f>
        <v>89</v>
      </c>
      <c r="F24" s="40">
        <f>E24-D24</f>
        <v>87</v>
      </c>
      <c r="G24" s="253">
        <f t="shared" ref="G24:G27" si="3">E24/D24*100</f>
        <v>4450</v>
      </c>
    </row>
    <row r="25" spans="1:7" ht="93.75">
      <c r="A25" s="6" t="s">
        <v>348</v>
      </c>
      <c r="B25" s="34">
        <v>2102</v>
      </c>
      <c r="C25" s="217">
        <f t="shared" ref="C25:D25" si="4">C11</f>
        <v>0</v>
      </c>
      <c r="D25" s="229">
        <f t="shared" si="4"/>
        <v>5</v>
      </c>
      <c r="E25" s="229">
        <v>238</v>
      </c>
      <c r="F25" s="40">
        <f>E25-D25</f>
        <v>233</v>
      </c>
      <c r="G25" s="253">
        <f t="shared" si="3"/>
        <v>4760</v>
      </c>
    </row>
    <row r="26" spans="1:7" s="57" customFormat="1" ht="24" customHeight="1">
      <c r="A26" s="43" t="s">
        <v>150</v>
      </c>
      <c r="B26" s="51">
        <v>2110</v>
      </c>
      <c r="C26" s="58">
        <v>0</v>
      </c>
      <c r="D26" s="58">
        <v>2</v>
      </c>
      <c r="E26" s="58">
        <v>0</v>
      </c>
      <c r="F26" s="40">
        <f>E26-D26</f>
        <v>-2</v>
      </c>
      <c r="G26" s="253">
        <f t="shared" si="3"/>
        <v>0</v>
      </c>
    </row>
    <row r="27" spans="1:7" ht="60.75">
      <c r="A27" s="43" t="s">
        <v>331</v>
      </c>
      <c r="B27" s="51">
        <v>2120</v>
      </c>
      <c r="C27" s="58">
        <v>932</v>
      </c>
      <c r="D27" s="58">
        <v>783</v>
      </c>
      <c r="E27" s="58">
        <v>778</v>
      </c>
      <c r="F27" s="40">
        <f>E27-D27</f>
        <v>-5</v>
      </c>
      <c r="G27" s="253">
        <f t="shared" si="3"/>
        <v>99.361430395913146</v>
      </c>
    </row>
    <row r="28" spans="1:7" ht="61.5" customHeight="1">
      <c r="A28" s="43" t="s">
        <v>332</v>
      </c>
      <c r="B28" s="51">
        <v>2130</v>
      </c>
      <c r="C28" s="58"/>
      <c r="D28" s="58"/>
      <c r="E28" s="58"/>
      <c r="F28" s="58"/>
      <c r="G28" s="59"/>
    </row>
    <row r="29" spans="1:7" s="52" customFormat="1" ht="39.75" customHeight="1">
      <c r="A29" s="19" t="s">
        <v>251</v>
      </c>
      <c r="B29" s="60">
        <v>2140</v>
      </c>
      <c r="C29" s="184">
        <f>SUM(C30:C34,C37,C38)</f>
        <v>742</v>
      </c>
      <c r="D29" s="184">
        <f>SUM(D30:D34,D37,D38)</f>
        <v>882</v>
      </c>
      <c r="E29" s="184">
        <f>SUM(E30:E34,E37,E38)</f>
        <v>803</v>
      </c>
      <c r="F29" s="61">
        <f>E29-D29</f>
        <v>-79</v>
      </c>
      <c r="G29" s="61">
        <f>E29/D29*100</f>
        <v>91.043083900226762</v>
      </c>
    </row>
    <row r="30" spans="1:7">
      <c r="A30" s="43" t="s">
        <v>79</v>
      </c>
      <c r="B30" s="51">
        <v>2141</v>
      </c>
      <c r="C30" s="58"/>
      <c r="D30" s="58"/>
      <c r="E30" s="58"/>
      <c r="F30" s="58"/>
      <c r="G30" s="59"/>
    </row>
    <row r="31" spans="1:7">
      <c r="A31" s="43" t="s">
        <v>99</v>
      </c>
      <c r="B31" s="51">
        <v>2142</v>
      </c>
      <c r="C31" s="58"/>
      <c r="D31" s="58"/>
      <c r="E31" s="58"/>
      <c r="F31" s="58"/>
      <c r="G31" s="59"/>
    </row>
    <row r="32" spans="1:7">
      <c r="A32" s="43" t="s">
        <v>94</v>
      </c>
      <c r="B32" s="51">
        <v>2143</v>
      </c>
      <c r="C32" s="58"/>
      <c r="D32" s="58"/>
      <c r="E32" s="58"/>
      <c r="F32" s="58"/>
      <c r="G32" s="59"/>
    </row>
    <row r="33" spans="1:9">
      <c r="A33" s="43" t="s">
        <v>77</v>
      </c>
      <c r="B33" s="51">
        <v>2144</v>
      </c>
      <c r="C33" s="58">
        <v>583</v>
      </c>
      <c r="D33" s="58">
        <v>713</v>
      </c>
      <c r="E33" s="58">
        <v>640</v>
      </c>
      <c r="F33" s="58">
        <f>E33-D33</f>
        <v>-73</v>
      </c>
      <c r="G33" s="58">
        <f>E33/D33*100</f>
        <v>89.761570827489479</v>
      </c>
    </row>
    <row r="34" spans="1:9" s="57" customFormat="1">
      <c r="A34" s="43" t="s">
        <v>169</v>
      </c>
      <c r="B34" s="51">
        <v>2145</v>
      </c>
      <c r="C34" s="58"/>
      <c r="D34" s="58"/>
      <c r="E34" s="58"/>
      <c r="F34" s="58"/>
      <c r="G34" s="59"/>
    </row>
    <row r="35" spans="1:9" ht="60.75">
      <c r="A35" s="43" t="s">
        <v>127</v>
      </c>
      <c r="B35" s="51" t="s">
        <v>216</v>
      </c>
      <c r="C35" s="58"/>
      <c r="D35" s="58"/>
      <c r="E35" s="58"/>
      <c r="F35" s="58"/>
      <c r="G35" s="59"/>
    </row>
    <row r="36" spans="1:9">
      <c r="A36" s="43" t="s">
        <v>23</v>
      </c>
      <c r="B36" s="51" t="s">
        <v>217</v>
      </c>
      <c r="C36" s="58"/>
      <c r="D36" s="58"/>
      <c r="E36" s="58"/>
      <c r="F36" s="58"/>
      <c r="G36" s="59"/>
    </row>
    <row r="37" spans="1:9" s="57" customFormat="1">
      <c r="A37" s="238" t="s">
        <v>468</v>
      </c>
      <c r="B37" s="51">
        <v>2146</v>
      </c>
      <c r="C37" s="58">
        <v>110</v>
      </c>
      <c r="D37" s="58">
        <v>110</v>
      </c>
      <c r="E37" s="58">
        <v>110</v>
      </c>
      <c r="F37" s="58">
        <v>0</v>
      </c>
      <c r="G37" s="249">
        <f t="shared" ref="G37:G40" si="5">E37/D37*100</f>
        <v>100</v>
      </c>
    </row>
    <row r="38" spans="1:9">
      <c r="A38" s="43" t="s">
        <v>83</v>
      </c>
      <c r="B38" s="51">
        <v>2147</v>
      </c>
      <c r="C38" s="58">
        <f>C39</f>
        <v>49</v>
      </c>
      <c r="D38" s="58">
        <v>59</v>
      </c>
      <c r="E38" s="58">
        <f>E39</f>
        <v>53</v>
      </c>
      <c r="F38" s="58">
        <f>E38-D38</f>
        <v>-6</v>
      </c>
      <c r="G38" s="249">
        <f t="shared" si="5"/>
        <v>89.830508474576277</v>
      </c>
    </row>
    <row r="39" spans="1:9">
      <c r="A39" s="43" t="s">
        <v>401</v>
      </c>
      <c r="B39" s="51" t="s">
        <v>402</v>
      </c>
      <c r="C39" s="58">
        <v>49</v>
      </c>
      <c r="D39" s="58">
        <v>59</v>
      </c>
      <c r="E39" s="58">
        <v>53</v>
      </c>
      <c r="F39" s="58">
        <f>E39-D39</f>
        <v>-6</v>
      </c>
      <c r="G39" s="249">
        <f t="shared" si="5"/>
        <v>89.830508474576277</v>
      </c>
    </row>
    <row r="40" spans="1:9" s="57" customFormat="1" ht="40.5">
      <c r="A40" s="43" t="s">
        <v>78</v>
      </c>
      <c r="B40" s="51">
        <v>2150</v>
      </c>
      <c r="C40" s="58">
        <v>707</v>
      </c>
      <c r="D40" s="58">
        <v>847</v>
      </c>
      <c r="E40" s="58">
        <v>759</v>
      </c>
      <c r="F40" s="58">
        <f>E40-D40</f>
        <v>-88</v>
      </c>
      <c r="G40" s="249">
        <f t="shared" si="5"/>
        <v>89.610389610389603</v>
      </c>
    </row>
    <row r="41" spans="1:9" s="57" customFormat="1">
      <c r="A41" s="54" t="s">
        <v>346</v>
      </c>
      <c r="B41" s="60">
        <v>2200</v>
      </c>
      <c r="C41" s="185">
        <f>C23+C26+C27-C28+C29+C40</f>
        <v>2381</v>
      </c>
      <c r="D41" s="185">
        <f>D23+D26+D27-D28+D29+D40</f>
        <v>2521</v>
      </c>
      <c r="E41" s="185">
        <f>E23+E26+E27-E28+E29+E40</f>
        <v>2667</v>
      </c>
      <c r="F41" s="58">
        <f>E41-D41</f>
        <v>146</v>
      </c>
      <c r="G41" s="58">
        <f>E41/D41*100</f>
        <v>105.79135263784212</v>
      </c>
    </row>
    <row r="42" spans="1:9" s="57" customFormat="1" ht="16.5" customHeight="1">
      <c r="A42" s="62"/>
      <c r="B42" s="56"/>
      <c r="C42" s="56"/>
      <c r="D42" s="56"/>
      <c r="E42" s="56"/>
      <c r="F42" s="56"/>
      <c r="G42" s="56"/>
    </row>
    <row r="43" spans="1:9" s="28" customFormat="1" ht="20.100000000000001" customHeight="1">
      <c r="A43" s="199" t="s">
        <v>484</v>
      </c>
      <c r="B43" s="179"/>
      <c r="D43" s="228"/>
      <c r="E43" s="228"/>
      <c r="F43" s="287" t="s">
        <v>493</v>
      </c>
      <c r="G43" s="287"/>
    </row>
    <row r="44" spans="1:9" s="45" customFormat="1" ht="20.100000000000001" customHeight="1">
      <c r="A44" s="196" t="s">
        <v>375</v>
      </c>
      <c r="C44" s="269" t="s">
        <v>73</v>
      </c>
      <c r="D44" s="269"/>
      <c r="E44" s="228"/>
      <c r="F44" s="282" t="s">
        <v>97</v>
      </c>
      <c r="G44" s="282"/>
    </row>
    <row r="45" spans="1:9" s="56" customFormat="1" ht="29.25" customHeight="1">
      <c r="A45" s="63"/>
      <c r="H45" s="55"/>
      <c r="I45" s="55"/>
    </row>
    <row r="46" spans="1:9" s="151" customFormat="1" ht="80.25" customHeight="1">
      <c r="A46" s="299"/>
      <c r="B46" s="299"/>
      <c r="C46" s="299"/>
      <c r="D46" s="299"/>
      <c r="E46" s="299"/>
      <c r="F46" s="299"/>
      <c r="G46" s="299"/>
      <c r="H46" s="299"/>
    </row>
    <row r="47" spans="1:9" s="56" customFormat="1">
      <c r="A47" s="63"/>
      <c r="H47" s="55"/>
      <c r="I47" s="55"/>
    </row>
    <row r="48" spans="1:9" s="56" customFormat="1">
      <c r="A48" s="63"/>
      <c r="H48" s="55"/>
      <c r="I48" s="55"/>
    </row>
    <row r="49" spans="1:9" s="56" customFormat="1">
      <c r="A49" s="63"/>
      <c r="H49" s="55"/>
      <c r="I49" s="55"/>
    </row>
    <row r="50" spans="1:9" s="56" customFormat="1">
      <c r="A50" s="63"/>
      <c r="H50" s="55"/>
      <c r="I50" s="55"/>
    </row>
    <row r="51" spans="1:9" s="56" customFormat="1">
      <c r="A51" s="63"/>
      <c r="H51" s="55"/>
      <c r="I51" s="55"/>
    </row>
    <row r="52" spans="1:9" s="56" customFormat="1">
      <c r="A52" s="63"/>
      <c r="H52" s="55"/>
      <c r="I52" s="55"/>
    </row>
    <row r="53" spans="1:9" s="56" customFormat="1">
      <c r="A53" s="63"/>
      <c r="H53" s="55"/>
      <c r="I53" s="55"/>
    </row>
    <row r="54" spans="1:9" s="56" customFormat="1">
      <c r="A54" s="63"/>
      <c r="H54" s="55"/>
      <c r="I54" s="55"/>
    </row>
    <row r="55" spans="1:9" s="56" customFormat="1">
      <c r="A55" s="63"/>
      <c r="H55" s="55"/>
      <c r="I55" s="55"/>
    </row>
    <row r="56" spans="1:9" s="56" customFormat="1">
      <c r="A56" s="63"/>
      <c r="H56" s="55"/>
      <c r="I56" s="55"/>
    </row>
    <row r="57" spans="1:9" s="56" customFormat="1">
      <c r="A57" s="63"/>
      <c r="H57" s="55"/>
      <c r="I57" s="55"/>
    </row>
    <row r="58" spans="1:9" s="56" customFormat="1">
      <c r="A58" s="63"/>
      <c r="H58" s="55"/>
      <c r="I58" s="55"/>
    </row>
    <row r="59" spans="1:9" s="56" customFormat="1">
      <c r="A59" s="63"/>
      <c r="H59" s="55"/>
      <c r="I59" s="55"/>
    </row>
    <row r="60" spans="1:9" s="56" customFormat="1">
      <c r="A60" s="63"/>
      <c r="H60" s="55"/>
      <c r="I60" s="55"/>
    </row>
    <row r="61" spans="1:9" s="56" customFormat="1">
      <c r="A61" s="63"/>
      <c r="H61" s="55"/>
      <c r="I61" s="55"/>
    </row>
    <row r="62" spans="1:9" s="56" customFormat="1">
      <c r="A62" s="63"/>
      <c r="H62" s="55"/>
      <c r="I62" s="55"/>
    </row>
    <row r="63" spans="1:9" s="56" customFormat="1">
      <c r="A63" s="63"/>
      <c r="H63" s="55"/>
      <c r="I63" s="55"/>
    </row>
    <row r="64" spans="1:9" s="56" customFormat="1">
      <c r="A64" s="63"/>
      <c r="H64" s="55"/>
      <c r="I64" s="55"/>
    </row>
    <row r="65" spans="1:9" s="56" customFormat="1">
      <c r="A65" s="63"/>
      <c r="H65" s="55"/>
      <c r="I65" s="55"/>
    </row>
    <row r="66" spans="1:9" s="56" customFormat="1">
      <c r="A66" s="63"/>
      <c r="H66" s="55"/>
      <c r="I66" s="55"/>
    </row>
    <row r="67" spans="1:9" s="56" customFormat="1">
      <c r="A67" s="63"/>
      <c r="H67" s="55"/>
      <c r="I67" s="55"/>
    </row>
    <row r="68" spans="1:9" s="56" customFormat="1">
      <c r="A68" s="63"/>
      <c r="H68" s="55"/>
      <c r="I68" s="55"/>
    </row>
    <row r="69" spans="1:9" s="56" customFormat="1">
      <c r="A69" s="63"/>
      <c r="H69" s="55"/>
      <c r="I69" s="55"/>
    </row>
    <row r="70" spans="1:9" s="56" customFormat="1">
      <c r="A70" s="63"/>
      <c r="H70" s="55"/>
      <c r="I70" s="55"/>
    </row>
    <row r="71" spans="1:9" s="56" customFormat="1">
      <c r="A71" s="63"/>
      <c r="H71" s="55"/>
      <c r="I71" s="55"/>
    </row>
    <row r="72" spans="1:9" s="56" customFormat="1">
      <c r="A72" s="63"/>
      <c r="H72" s="55"/>
      <c r="I72" s="55"/>
    </row>
    <row r="73" spans="1:9" s="56" customFormat="1">
      <c r="A73" s="63"/>
      <c r="H73" s="55"/>
      <c r="I73" s="55"/>
    </row>
    <row r="74" spans="1:9" s="56" customFormat="1">
      <c r="A74" s="63"/>
      <c r="H74" s="55"/>
      <c r="I74" s="55"/>
    </row>
    <row r="75" spans="1:9" s="56" customFormat="1">
      <c r="A75" s="63"/>
      <c r="H75" s="55"/>
      <c r="I75" s="55"/>
    </row>
    <row r="76" spans="1:9" s="56" customFormat="1">
      <c r="A76" s="63"/>
      <c r="H76" s="55"/>
      <c r="I76" s="55"/>
    </row>
    <row r="77" spans="1:9" s="56" customFormat="1">
      <c r="A77" s="63"/>
      <c r="H77" s="55"/>
      <c r="I77" s="55"/>
    </row>
    <row r="78" spans="1:9" s="56" customFormat="1">
      <c r="A78" s="63"/>
      <c r="H78" s="55"/>
      <c r="I78" s="55"/>
    </row>
    <row r="79" spans="1:9" s="56" customFormat="1">
      <c r="A79" s="63"/>
      <c r="H79" s="55"/>
      <c r="I79" s="55"/>
    </row>
    <row r="80" spans="1:9" s="56" customFormat="1">
      <c r="A80" s="63"/>
      <c r="H80" s="55"/>
      <c r="I80" s="55"/>
    </row>
    <row r="81" spans="1:9" s="56" customFormat="1">
      <c r="A81" s="63"/>
      <c r="H81" s="55"/>
      <c r="I81" s="55"/>
    </row>
    <row r="82" spans="1:9" s="56" customFormat="1">
      <c r="A82" s="63"/>
      <c r="H82" s="55"/>
      <c r="I82" s="55"/>
    </row>
    <row r="83" spans="1:9" s="56" customFormat="1">
      <c r="A83" s="63"/>
      <c r="H83" s="55"/>
      <c r="I83" s="55"/>
    </row>
    <row r="84" spans="1:9" s="56" customFormat="1">
      <c r="A84" s="63"/>
      <c r="H84" s="55"/>
      <c r="I84" s="55"/>
    </row>
    <row r="85" spans="1:9" s="56" customFormat="1">
      <c r="A85" s="63"/>
      <c r="H85" s="55"/>
      <c r="I85" s="55"/>
    </row>
    <row r="86" spans="1:9" s="56" customFormat="1">
      <c r="A86" s="63"/>
      <c r="H86" s="55"/>
      <c r="I86" s="55"/>
    </row>
    <row r="87" spans="1:9" s="56" customFormat="1">
      <c r="A87" s="63"/>
      <c r="H87" s="55"/>
      <c r="I87" s="55"/>
    </row>
    <row r="88" spans="1:9" s="56" customFormat="1">
      <c r="A88" s="63"/>
      <c r="H88" s="55"/>
      <c r="I88" s="55"/>
    </row>
    <row r="89" spans="1:9" s="56" customFormat="1">
      <c r="A89" s="63"/>
      <c r="H89" s="55"/>
      <c r="I89" s="55"/>
    </row>
    <row r="90" spans="1:9" s="56" customFormat="1">
      <c r="A90" s="63"/>
      <c r="H90" s="55"/>
      <c r="I90" s="55"/>
    </row>
    <row r="91" spans="1:9" s="56" customFormat="1">
      <c r="A91" s="63"/>
      <c r="H91" s="55"/>
      <c r="I91" s="55"/>
    </row>
    <row r="92" spans="1:9" s="56" customFormat="1">
      <c r="A92" s="63"/>
      <c r="H92" s="55"/>
      <c r="I92" s="55"/>
    </row>
    <row r="93" spans="1:9" s="56" customFormat="1">
      <c r="A93" s="63"/>
      <c r="H93" s="55"/>
      <c r="I93" s="55"/>
    </row>
    <row r="94" spans="1:9" s="56" customFormat="1">
      <c r="A94" s="63"/>
      <c r="H94" s="55"/>
      <c r="I94" s="55"/>
    </row>
    <row r="95" spans="1:9" s="56" customFormat="1">
      <c r="A95" s="63"/>
      <c r="H95" s="55"/>
      <c r="I95" s="55"/>
    </row>
    <row r="96" spans="1:9" s="56" customFormat="1">
      <c r="A96" s="63"/>
      <c r="H96" s="55"/>
      <c r="I96" s="55"/>
    </row>
    <row r="97" spans="1:9" s="56" customFormat="1">
      <c r="A97" s="63"/>
      <c r="H97" s="55"/>
      <c r="I97" s="55"/>
    </row>
    <row r="98" spans="1:9" s="56" customFormat="1">
      <c r="A98" s="63"/>
      <c r="H98" s="55"/>
      <c r="I98" s="55"/>
    </row>
    <row r="99" spans="1:9" s="56" customFormat="1">
      <c r="A99" s="63"/>
      <c r="H99" s="55"/>
      <c r="I99" s="55"/>
    </row>
    <row r="100" spans="1:9" s="56" customFormat="1">
      <c r="A100" s="63"/>
      <c r="H100" s="55"/>
      <c r="I100" s="55"/>
    </row>
    <row r="101" spans="1:9" s="56" customFormat="1">
      <c r="A101" s="63"/>
      <c r="H101" s="55"/>
      <c r="I101" s="55"/>
    </row>
    <row r="102" spans="1:9" s="56" customFormat="1">
      <c r="A102" s="63"/>
      <c r="H102" s="55"/>
      <c r="I102" s="55"/>
    </row>
    <row r="103" spans="1:9" s="56" customFormat="1">
      <c r="A103" s="63"/>
      <c r="H103" s="55"/>
      <c r="I103" s="55"/>
    </row>
    <row r="104" spans="1:9" s="56" customFormat="1">
      <c r="A104" s="63"/>
      <c r="H104" s="55"/>
      <c r="I104" s="55"/>
    </row>
    <row r="105" spans="1:9" s="56" customFormat="1">
      <c r="A105" s="63"/>
      <c r="H105" s="55"/>
      <c r="I105" s="55"/>
    </row>
    <row r="106" spans="1:9" s="56" customFormat="1">
      <c r="A106" s="63"/>
      <c r="H106" s="55"/>
      <c r="I106" s="55"/>
    </row>
    <row r="107" spans="1:9" s="56" customFormat="1">
      <c r="A107" s="63"/>
      <c r="H107" s="55"/>
      <c r="I107" s="55"/>
    </row>
    <row r="108" spans="1:9" s="56" customFormat="1">
      <c r="A108" s="63"/>
      <c r="H108" s="55"/>
      <c r="I108" s="55"/>
    </row>
    <row r="109" spans="1:9" s="56" customFormat="1">
      <c r="A109" s="63"/>
      <c r="H109" s="55"/>
      <c r="I109" s="55"/>
    </row>
    <row r="110" spans="1:9" s="56" customFormat="1">
      <c r="A110" s="63"/>
      <c r="H110" s="55"/>
      <c r="I110" s="55"/>
    </row>
    <row r="111" spans="1:9" s="56" customFormat="1">
      <c r="A111" s="63"/>
      <c r="H111" s="55"/>
      <c r="I111" s="55"/>
    </row>
    <row r="112" spans="1:9" s="56" customFormat="1">
      <c r="A112" s="63"/>
      <c r="H112" s="55"/>
      <c r="I112" s="55"/>
    </row>
    <row r="113" spans="1:9" s="56" customFormat="1">
      <c r="A113" s="63"/>
      <c r="H113" s="55"/>
      <c r="I113" s="55"/>
    </row>
    <row r="114" spans="1:9" s="56" customFormat="1">
      <c r="A114" s="63"/>
      <c r="H114" s="55"/>
      <c r="I114" s="55"/>
    </row>
    <row r="115" spans="1:9" s="56" customFormat="1">
      <c r="A115" s="63"/>
      <c r="H115" s="55"/>
      <c r="I115" s="55"/>
    </row>
    <row r="116" spans="1:9" s="56" customFormat="1">
      <c r="A116" s="63"/>
      <c r="H116" s="55"/>
      <c r="I116" s="55"/>
    </row>
    <row r="117" spans="1:9" s="56" customFormat="1">
      <c r="A117" s="63"/>
      <c r="H117" s="55"/>
      <c r="I117" s="55"/>
    </row>
    <row r="118" spans="1:9" s="56" customFormat="1">
      <c r="A118" s="63"/>
      <c r="H118" s="55"/>
      <c r="I118" s="55"/>
    </row>
    <row r="119" spans="1:9" s="56" customFormat="1">
      <c r="A119" s="63"/>
      <c r="H119" s="55"/>
      <c r="I119" s="55"/>
    </row>
    <row r="120" spans="1:9" s="56" customFormat="1">
      <c r="A120" s="63"/>
      <c r="H120" s="55"/>
      <c r="I120" s="55"/>
    </row>
    <row r="121" spans="1:9" s="56" customFormat="1">
      <c r="A121" s="63"/>
      <c r="H121" s="55"/>
      <c r="I121" s="55"/>
    </row>
    <row r="122" spans="1:9" s="56" customFormat="1">
      <c r="A122" s="63"/>
      <c r="H122" s="55"/>
      <c r="I122" s="55"/>
    </row>
    <row r="123" spans="1:9" s="56" customFormat="1">
      <c r="A123" s="63"/>
      <c r="H123" s="55"/>
      <c r="I123" s="55"/>
    </row>
    <row r="124" spans="1:9" s="56" customFormat="1">
      <c r="A124" s="63"/>
      <c r="H124" s="55"/>
      <c r="I124" s="55"/>
    </row>
    <row r="125" spans="1:9" s="56" customFormat="1">
      <c r="A125" s="63"/>
      <c r="H125" s="55"/>
      <c r="I125" s="55"/>
    </row>
    <row r="126" spans="1:9" s="56" customFormat="1">
      <c r="A126" s="63"/>
      <c r="H126" s="55"/>
      <c r="I126" s="55"/>
    </row>
    <row r="127" spans="1:9" s="56" customFormat="1">
      <c r="A127" s="63"/>
      <c r="H127" s="55"/>
      <c r="I127" s="55"/>
    </row>
    <row r="128" spans="1:9" s="56" customFormat="1">
      <c r="A128" s="63"/>
      <c r="H128" s="55"/>
      <c r="I128" s="55"/>
    </row>
    <row r="129" spans="1:9" s="56" customFormat="1">
      <c r="A129" s="63"/>
      <c r="H129" s="55"/>
      <c r="I129" s="55"/>
    </row>
    <row r="130" spans="1:9" s="56" customFormat="1">
      <c r="A130" s="63"/>
      <c r="H130" s="55"/>
      <c r="I130" s="55"/>
    </row>
    <row r="131" spans="1:9" s="56" customFormat="1">
      <c r="A131" s="63"/>
      <c r="H131" s="55"/>
      <c r="I131" s="55"/>
    </row>
    <row r="132" spans="1:9" s="56" customFormat="1">
      <c r="A132" s="63"/>
      <c r="H132" s="55"/>
      <c r="I132" s="55"/>
    </row>
    <row r="133" spans="1:9" s="56" customFormat="1">
      <c r="A133" s="63"/>
      <c r="H133" s="55"/>
      <c r="I133" s="55"/>
    </row>
    <row r="134" spans="1:9" s="56" customFormat="1">
      <c r="A134" s="63"/>
      <c r="H134" s="55"/>
      <c r="I134" s="55"/>
    </row>
    <row r="135" spans="1:9" s="56" customFormat="1">
      <c r="A135" s="63"/>
      <c r="H135" s="55"/>
      <c r="I135" s="55"/>
    </row>
    <row r="136" spans="1:9" s="56" customFormat="1">
      <c r="A136" s="63"/>
      <c r="H136" s="55"/>
      <c r="I136" s="55"/>
    </row>
    <row r="137" spans="1:9" s="56" customFormat="1">
      <c r="A137" s="63"/>
      <c r="H137" s="55"/>
      <c r="I137" s="55"/>
    </row>
    <row r="138" spans="1:9" s="56" customFormat="1">
      <c r="A138" s="63"/>
      <c r="H138" s="55"/>
      <c r="I138" s="55"/>
    </row>
    <row r="139" spans="1:9" s="56" customFormat="1">
      <c r="A139" s="63"/>
      <c r="H139" s="55"/>
      <c r="I139" s="55"/>
    </row>
    <row r="140" spans="1:9" s="56" customFormat="1">
      <c r="A140" s="63"/>
      <c r="H140" s="55"/>
      <c r="I140" s="55"/>
    </row>
    <row r="141" spans="1:9" s="56" customFormat="1">
      <c r="A141" s="63"/>
      <c r="H141" s="55"/>
      <c r="I141" s="55"/>
    </row>
    <row r="142" spans="1:9" s="56" customFormat="1">
      <c r="A142" s="63"/>
      <c r="H142" s="55"/>
      <c r="I142" s="55"/>
    </row>
    <row r="143" spans="1:9" s="56" customFormat="1">
      <c r="A143" s="63"/>
      <c r="H143" s="55"/>
      <c r="I143" s="55"/>
    </row>
    <row r="144" spans="1:9" s="56" customFormat="1">
      <c r="A144" s="63"/>
      <c r="H144" s="55"/>
      <c r="I144" s="55"/>
    </row>
    <row r="145" spans="1:9" s="56" customFormat="1">
      <c r="A145" s="63"/>
      <c r="H145" s="55"/>
      <c r="I145" s="55"/>
    </row>
    <row r="146" spans="1:9" s="56" customFormat="1">
      <c r="A146" s="63"/>
      <c r="H146" s="55"/>
      <c r="I146" s="55"/>
    </row>
    <row r="147" spans="1:9" s="56" customFormat="1">
      <c r="A147" s="63"/>
      <c r="H147" s="55"/>
      <c r="I147" s="55"/>
    </row>
    <row r="148" spans="1:9" s="56" customFormat="1">
      <c r="A148" s="63"/>
      <c r="H148" s="55"/>
      <c r="I148" s="55"/>
    </row>
    <row r="149" spans="1:9" s="56" customFormat="1">
      <c r="A149" s="63"/>
      <c r="H149" s="55"/>
      <c r="I149" s="55"/>
    </row>
    <row r="150" spans="1:9" s="56" customFormat="1">
      <c r="A150" s="63"/>
      <c r="H150" s="55"/>
      <c r="I150" s="55"/>
    </row>
    <row r="151" spans="1:9" s="56" customFormat="1">
      <c r="A151" s="63"/>
      <c r="H151" s="55"/>
      <c r="I151" s="55"/>
    </row>
    <row r="152" spans="1:9" s="56" customFormat="1">
      <c r="A152" s="63"/>
      <c r="H152" s="55"/>
      <c r="I152" s="55"/>
    </row>
    <row r="153" spans="1:9" s="56" customFormat="1">
      <c r="A153" s="63"/>
      <c r="H153" s="55"/>
      <c r="I153" s="55"/>
    </row>
    <row r="154" spans="1:9" s="56" customFormat="1">
      <c r="A154" s="63"/>
      <c r="H154" s="55"/>
      <c r="I154" s="55"/>
    </row>
    <row r="155" spans="1:9" s="56" customFormat="1">
      <c r="A155" s="63"/>
      <c r="H155" s="55"/>
      <c r="I155" s="55"/>
    </row>
    <row r="156" spans="1:9" s="56" customFormat="1">
      <c r="A156" s="63"/>
      <c r="H156" s="55"/>
      <c r="I156" s="55"/>
    </row>
    <row r="157" spans="1:9" s="56" customFormat="1">
      <c r="A157" s="63"/>
      <c r="H157" s="55"/>
      <c r="I157" s="55"/>
    </row>
    <row r="158" spans="1:9" s="56" customFormat="1">
      <c r="A158" s="63"/>
      <c r="H158" s="55"/>
      <c r="I158" s="55"/>
    </row>
    <row r="159" spans="1:9" s="56" customFormat="1">
      <c r="A159" s="63"/>
      <c r="H159" s="55"/>
      <c r="I159" s="55"/>
    </row>
    <row r="160" spans="1:9" s="56" customFormat="1">
      <c r="A160" s="63"/>
      <c r="H160" s="55"/>
      <c r="I160" s="55"/>
    </row>
    <row r="161" spans="1:9" s="56" customFormat="1">
      <c r="A161" s="63"/>
      <c r="H161" s="55"/>
      <c r="I161" s="55"/>
    </row>
    <row r="162" spans="1:9" s="56" customFormat="1">
      <c r="A162" s="63"/>
      <c r="H162" s="55"/>
      <c r="I162" s="55"/>
    </row>
    <row r="163" spans="1:9" s="56" customFormat="1">
      <c r="A163" s="63"/>
      <c r="H163" s="55"/>
      <c r="I163" s="55"/>
    </row>
    <row r="164" spans="1:9" s="56" customFormat="1">
      <c r="A164" s="63"/>
      <c r="H164" s="55"/>
      <c r="I164" s="55"/>
    </row>
    <row r="165" spans="1:9" s="56" customFormat="1">
      <c r="A165" s="63"/>
      <c r="H165" s="55"/>
      <c r="I165" s="55"/>
    </row>
    <row r="166" spans="1:9" s="56" customFormat="1">
      <c r="A166" s="63"/>
      <c r="H166" s="55"/>
      <c r="I166" s="55"/>
    </row>
    <row r="167" spans="1:9" s="56" customFormat="1">
      <c r="A167" s="63"/>
      <c r="H167" s="55"/>
      <c r="I167" s="55"/>
    </row>
    <row r="168" spans="1:9" s="56" customFormat="1">
      <c r="A168" s="63"/>
      <c r="H168" s="55"/>
      <c r="I168" s="55"/>
    </row>
    <row r="169" spans="1:9" s="56" customFormat="1">
      <c r="A169" s="63"/>
      <c r="H169" s="55"/>
      <c r="I169" s="55"/>
    </row>
    <row r="170" spans="1:9" s="56" customFormat="1">
      <c r="A170" s="63"/>
      <c r="H170" s="55"/>
      <c r="I170" s="55"/>
    </row>
    <row r="171" spans="1:9" s="56" customFormat="1">
      <c r="A171" s="63"/>
      <c r="H171" s="55"/>
      <c r="I171" s="55"/>
    </row>
    <row r="172" spans="1:9" s="56" customFormat="1">
      <c r="A172" s="63"/>
      <c r="H172" s="55"/>
      <c r="I172" s="55"/>
    </row>
    <row r="173" spans="1:9" s="56" customFormat="1">
      <c r="A173" s="63"/>
      <c r="H173" s="55"/>
      <c r="I173" s="55"/>
    </row>
    <row r="174" spans="1:9" s="56" customFormat="1">
      <c r="A174" s="63"/>
      <c r="H174" s="55"/>
      <c r="I174" s="55"/>
    </row>
    <row r="175" spans="1:9" s="56" customFormat="1">
      <c r="A175" s="63"/>
      <c r="H175" s="55"/>
      <c r="I175" s="55"/>
    </row>
    <row r="176" spans="1:9" s="56" customFormat="1">
      <c r="A176" s="63"/>
      <c r="H176" s="55"/>
      <c r="I176" s="55"/>
    </row>
    <row r="177" spans="1:9" s="56" customFormat="1">
      <c r="A177" s="63"/>
      <c r="H177" s="55"/>
      <c r="I177" s="55"/>
    </row>
    <row r="178" spans="1:9" s="56" customFormat="1">
      <c r="A178" s="63"/>
      <c r="H178" s="55"/>
      <c r="I178" s="55"/>
    </row>
    <row r="179" spans="1:9" s="56" customFormat="1">
      <c r="A179" s="63"/>
      <c r="H179" s="55"/>
      <c r="I179" s="55"/>
    </row>
    <row r="180" spans="1:9" s="56" customFormat="1">
      <c r="A180" s="63"/>
      <c r="H180" s="55"/>
      <c r="I180" s="55"/>
    </row>
    <row r="181" spans="1:9" s="56" customFormat="1">
      <c r="A181" s="63"/>
      <c r="H181" s="55"/>
      <c r="I181" s="55"/>
    </row>
    <row r="182" spans="1:9" s="56" customFormat="1">
      <c r="A182" s="63"/>
      <c r="H182" s="55"/>
      <c r="I182" s="55"/>
    </row>
    <row r="183" spans="1:9" s="56" customFormat="1">
      <c r="A183" s="63"/>
      <c r="H183" s="55"/>
      <c r="I183" s="55"/>
    </row>
    <row r="184" spans="1:9" s="56" customFormat="1">
      <c r="A184" s="63"/>
      <c r="H184" s="55"/>
      <c r="I184" s="55"/>
    </row>
    <row r="185" spans="1:9" s="56" customFormat="1">
      <c r="A185" s="63"/>
      <c r="H185" s="55"/>
      <c r="I185" s="55"/>
    </row>
    <row r="186" spans="1:9" s="56" customFormat="1">
      <c r="A186" s="63"/>
      <c r="H186" s="55"/>
      <c r="I186" s="55"/>
    </row>
    <row r="187" spans="1:9" s="56" customFormat="1">
      <c r="A187" s="63"/>
      <c r="H187" s="55"/>
      <c r="I187" s="55"/>
    </row>
    <row r="188" spans="1:9" s="56" customFormat="1">
      <c r="A188" s="63"/>
      <c r="H188" s="55"/>
      <c r="I188" s="55"/>
    </row>
    <row r="189" spans="1:9" s="56" customFormat="1">
      <c r="A189" s="63"/>
      <c r="H189" s="55"/>
      <c r="I189" s="55"/>
    </row>
    <row r="190" spans="1:9" s="56" customFormat="1">
      <c r="A190" s="63"/>
      <c r="H190" s="55"/>
      <c r="I190" s="55"/>
    </row>
    <row r="191" spans="1:9" s="56" customFormat="1">
      <c r="A191" s="63"/>
      <c r="H191" s="55"/>
      <c r="I191" s="55"/>
    </row>
  </sheetData>
  <mergeCells count="11">
    <mergeCell ref="A3:G3"/>
    <mergeCell ref="A4:A5"/>
    <mergeCell ref="B4:B5"/>
    <mergeCell ref="D4:G4"/>
    <mergeCell ref="C4:C5"/>
    <mergeCell ref="F44:G44"/>
    <mergeCell ref="F43:G43"/>
    <mergeCell ref="A46:H46"/>
    <mergeCell ref="A7:G7"/>
    <mergeCell ref="A22:G22"/>
    <mergeCell ref="C44:D44"/>
  </mergeCells>
  <phoneticPr fontId="3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5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93"/>
  <sheetViews>
    <sheetView view="pageBreakPreview" topLeftCell="A3" zoomScale="75" zoomScaleNormal="75" zoomScaleSheetLayoutView="75" workbookViewId="0">
      <selection activeCell="P53" sqref="P53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5.42578125" style="2" bestFit="1" customWidth="1"/>
    <col min="5" max="5" width="10.7109375" style="2" customWidth="1"/>
    <col min="6" max="6" width="16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7" hidden="1" outlineLevel="1">
      <c r="G1" s="13" t="s">
        <v>235</v>
      </c>
    </row>
    <row r="2" spans="1:7" hidden="1" outlineLevel="1">
      <c r="G2" s="13" t="s">
        <v>221</v>
      </c>
    </row>
    <row r="3" spans="1:7" collapsed="1">
      <c r="A3" s="311" t="s">
        <v>363</v>
      </c>
      <c r="B3" s="311"/>
      <c r="C3" s="311"/>
      <c r="D3" s="311"/>
      <c r="E3" s="311"/>
      <c r="F3" s="311"/>
      <c r="G3" s="311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312" t="s">
        <v>281</v>
      </c>
      <c r="B5" s="313" t="s">
        <v>0</v>
      </c>
      <c r="C5" s="306" t="s">
        <v>343</v>
      </c>
      <c r="D5" s="314" t="s">
        <v>341</v>
      </c>
      <c r="E5" s="314"/>
      <c r="F5" s="314"/>
      <c r="G5" s="314"/>
    </row>
    <row r="6" spans="1:7" ht="38.25" customHeight="1">
      <c r="A6" s="312"/>
      <c r="B6" s="313"/>
      <c r="C6" s="307"/>
      <c r="D6" s="225" t="s">
        <v>259</v>
      </c>
      <c r="E6" s="225" t="s">
        <v>242</v>
      </c>
      <c r="F6" s="18" t="s">
        <v>269</v>
      </c>
      <c r="G6" s="18" t="s">
        <v>270</v>
      </c>
    </row>
    <row r="7" spans="1:7">
      <c r="A7" s="5">
        <v>1</v>
      </c>
      <c r="B7" s="9">
        <v>2</v>
      </c>
      <c r="C7" s="5">
        <v>3</v>
      </c>
      <c r="D7" s="225">
        <v>4</v>
      </c>
      <c r="E7" s="226">
        <v>5</v>
      </c>
      <c r="F7" s="5">
        <v>6</v>
      </c>
      <c r="G7" s="9">
        <v>7</v>
      </c>
    </row>
    <row r="8" spans="1:7" s="17" customFormat="1">
      <c r="A8" s="308" t="s">
        <v>153</v>
      </c>
      <c r="B8" s="309"/>
      <c r="C8" s="309"/>
      <c r="D8" s="309"/>
      <c r="E8" s="309"/>
      <c r="F8" s="309"/>
      <c r="G8" s="310"/>
    </row>
    <row r="9" spans="1:7" ht="37.5">
      <c r="A9" s="15" t="s">
        <v>172</v>
      </c>
      <c r="B9" s="7">
        <v>1170</v>
      </c>
      <c r="C9" s="188">
        <v>564</v>
      </c>
      <c r="D9" s="188">
        <v>12</v>
      </c>
      <c r="E9" s="188">
        <v>-526</v>
      </c>
      <c r="F9" s="23">
        <f>E9-D9</f>
        <v>-538</v>
      </c>
      <c r="G9" s="23">
        <f>E9/D9*100</f>
        <v>-4383.3333333333339</v>
      </c>
    </row>
    <row r="10" spans="1:7">
      <c r="A10" s="15" t="s">
        <v>173</v>
      </c>
      <c r="B10" s="10"/>
      <c r="C10" s="22"/>
      <c r="D10" s="22"/>
      <c r="E10" s="22"/>
      <c r="F10" s="22"/>
      <c r="G10" s="21"/>
    </row>
    <row r="11" spans="1:7">
      <c r="A11" s="15" t="s">
        <v>176</v>
      </c>
      <c r="B11" s="4">
        <v>3000</v>
      </c>
      <c r="C11" s="187">
        <f>'1. Фін результат'!C119</f>
        <v>186</v>
      </c>
      <c r="D11" s="187">
        <f>'1. Фін результат'!D119</f>
        <v>181</v>
      </c>
      <c r="E11" s="187">
        <f>'1. Фін результат'!E119</f>
        <v>167</v>
      </c>
      <c r="F11" s="22">
        <f>E11-D11</f>
        <v>-14</v>
      </c>
      <c r="G11" s="22">
        <f>E11/D11*100</f>
        <v>92.265193370165747</v>
      </c>
    </row>
    <row r="12" spans="1:7">
      <c r="A12" s="15" t="s">
        <v>177</v>
      </c>
      <c r="B12" s="4">
        <v>3010</v>
      </c>
      <c r="C12" s="22"/>
      <c r="D12" s="22"/>
      <c r="E12" s="22"/>
      <c r="F12" s="22"/>
      <c r="G12" s="21"/>
    </row>
    <row r="13" spans="1:7" ht="37.5">
      <c r="A13" s="15" t="s">
        <v>178</v>
      </c>
      <c r="B13" s="4">
        <v>3020</v>
      </c>
      <c r="C13" s="22"/>
      <c r="D13" s="22"/>
      <c r="E13" s="22"/>
      <c r="F13" s="22"/>
      <c r="G13" s="21"/>
    </row>
    <row r="14" spans="1:7" ht="37.5">
      <c r="A14" s="15" t="s">
        <v>179</v>
      </c>
      <c r="B14" s="4">
        <v>3030</v>
      </c>
      <c r="C14" s="22">
        <f t="shared" ref="C14:E14" si="0">C15+C16+C17+C18</f>
        <v>-123</v>
      </c>
      <c r="D14" s="22">
        <f t="shared" si="0"/>
        <v>0</v>
      </c>
      <c r="E14" s="22">
        <f t="shared" si="0"/>
        <v>-45</v>
      </c>
      <c r="F14" s="22">
        <f>F15+F16+F17+F18</f>
        <v>-45</v>
      </c>
      <c r="G14" s="22">
        <v>0</v>
      </c>
    </row>
    <row r="15" spans="1:7">
      <c r="A15" s="15" t="s">
        <v>404</v>
      </c>
      <c r="B15" s="4" t="s">
        <v>403</v>
      </c>
      <c r="C15" s="22">
        <v>-125</v>
      </c>
      <c r="D15" s="22">
        <v>0</v>
      </c>
      <c r="E15" s="22">
        <v>-78</v>
      </c>
      <c r="F15" s="22">
        <f>E15-D15</f>
        <v>-78</v>
      </c>
      <c r="G15" s="22">
        <v>0</v>
      </c>
    </row>
    <row r="16" spans="1:7">
      <c r="A16" s="15" t="s">
        <v>419</v>
      </c>
      <c r="B16" s="4" t="s">
        <v>420</v>
      </c>
      <c r="C16" s="22">
        <v>-132</v>
      </c>
      <c r="D16" s="22">
        <v>0</v>
      </c>
      <c r="E16" s="22">
        <v>-50</v>
      </c>
      <c r="F16" s="22">
        <f t="shared" ref="F16" si="1">E16-D16</f>
        <v>-50</v>
      </c>
      <c r="G16" s="22">
        <v>0</v>
      </c>
    </row>
    <row r="17" spans="1:7">
      <c r="A17" s="15" t="s">
        <v>441</v>
      </c>
      <c r="B17" s="4" t="s">
        <v>442</v>
      </c>
      <c r="C17" s="22"/>
      <c r="D17" s="22"/>
      <c r="E17" s="22"/>
      <c r="F17" s="22"/>
      <c r="G17" s="22"/>
    </row>
    <row r="18" spans="1:7">
      <c r="A18" s="15" t="s">
        <v>455</v>
      </c>
      <c r="B18" s="4" t="s">
        <v>454</v>
      </c>
      <c r="C18" s="22">
        <v>134</v>
      </c>
      <c r="D18" s="22">
        <v>0</v>
      </c>
      <c r="E18" s="195">
        <v>83</v>
      </c>
      <c r="F18" s="22">
        <f t="shared" ref="F18" si="2">E18-D18</f>
        <v>83</v>
      </c>
      <c r="G18" s="22">
        <v>0</v>
      </c>
    </row>
    <row r="19" spans="1:7" ht="37.5">
      <c r="A19" s="19" t="s">
        <v>250</v>
      </c>
      <c r="B19" s="4">
        <v>3040</v>
      </c>
      <c r="C19" s="187">
        <f>C9+C11+C12+C13+C14</f>
        <v>627</v>
      </c>
      <c r="D19" s="187">
        <f>D9+D11+D12+D13+D14</f>
        <v>193</v>
      </c>
      <c r="E19" s="187">
        <f>E9+E11+E12+E13+E14</f>
        <v>-404</v>
      </c>
      <c r="F19" s="22">
        <f>E19-D19</f>
        <v>-597</v>
      </c>
      <c r="G19" s="22">
        <f>E19/D19*100</f>
        <v>-209.3264248704663</v>
      </c>
    </row>
    <row r="20" spans="1:7" ht="37.5">
      <c r="A20" s="15" t="s">
        <v>180</v>
      </c>
      <c r="B20" s="4">
        <v>3050</v>
      </c>
      <c r="C20" s="22">
        <f t="shared" ref="C20" si="3">C21+C22+C23+C24</f>
        <v>-143</v>
      </c>
      <c r="D20" s="22">
        <v>0</v>
      </c>
      <c r="E20" s="22">
        <f>E21+E22+E23+E24</f>
        <v>118</v>
      </c>
      <c r="F20" s="22">
        <f t="shared" ref="F20:F26" si="4">E20-D20</f>
        <v>118</v>
      </c>
      <c r="G20" s="22">
        <v>0</v>
      </c>
    </row>
    <row r="21" spans="1:7">
      <c r="A21" s="15" t="s">
        <v>407</v>
      </c>
      <c r="B21" s="4" t="s">
        <v>410</v>
      </c>
      <c r="C21" s="22">
        <v>-24</v>
      </c>
      <c r="D21" s="22">
        <v>0</v>
      </c>
      <c r="E21" s="22">
        <v>8</v>
      </c>
      <c r="F21" s="22">
        <f t="shared" si="4"/>
        <v>8</v>
      </c>
      <c r="G21" s="22">
        <v>0</v>
      </c>
    </row>
    <row r="22" spans="1:7">
      <c r="A22" s="15" t="s">
        <v>408</v>
      </c>
      <c r="B22" s="4" t="s">
        <v>411</v>
      </c>
      <c r="C22" s="22">
        <v>-94</v>
      </c>
      <c r="D22" s="22">
        <v>0</v>
      </c>
      <c r="E22" s="22">
        <v>72</v>
      </c>
      <c r="F22" s="22">
        <f t="shared" si="4"/>
        <v>72</v>
      </c>
      <c r="G22" s="22">
        <v>0</v>
      </c>
    </row>
    <row r="23" spans="1:7">
      <c r="A23" s="15" t="s">
        <v>409</v>
      </c>
      <c r="B23" s="4" t="s">
        <v>412</v>
      </c>
      <c r="C23" s="22">
        <v>-1</v>
      </c>
      <c r="D23" s="22">
        <v>0</v>
      </c>
      <c r="E23" s="22">
        <v>-1</v>
      </c>
      <c r="F23" s="22">
        <f t="shared" si="4"/>
        <v>-1</v>
      </c>
      <c r="G23" s="22">
        <v>0</v>
      </c>
    </row>
    <row r="24" spans="1:7">
      <c r="A24" s="15" t="s">
        <v>414</v>
      </c>
      <c r="B24" s="4" t="s">
        <v>413</v>
      </c>
      <c r="C24" s="22">
        <v>-24</v>
      </c>
      <c r="D24" s="22">
        <v>0</v>
      </c>
      <c r="E24" s="22">
        <v>39</v>
      </c>
      <c r="F24" s="22">
        <f t="shared" si="4"/>
        <v>39</v>
      </c>
      <c r="G24" s="22">
        <v>0</v>
      </c>
    </row>
    <row r="25" spans="1:7" ht="37.5">
      <c r="A25" s="15" t="s">
        <v>181</v>
      </c>
      <c r="B25" s="4">
        <v>3060</v>
      </c>
      <c r="C25" s="22">
        <f>C26+C27</f>
        <v>273</v>
      </c>
      <c r="D25" s="22">
        <v>0</v>
      </c>
      <c r="E25" s="195">
        <v>-458</v>
      </c>
      <c r="F25" s="22">
        <f t="shared" si="4"/>
        <v>-458</v>
      </c>
      <c r="G25" s="22">
        <v>0</v>
      </c>
    </row>
    <row r="26" spans="1:7">
      <c r="A26" s="15" t="s">
        <v>415</v>
      </c>
      <c r="B26" s="4" t="s">
        <v>417</v>
      </c>
      <c r="C26" s="195">
        <v>263</v>
      </c>
      <c r="D26" s="22">
        <v>0</v>
      </c>
      <c r="E26" s="195">
        <v>-458</v>
      </c>
      <c r="F26" s="22">
        <f t="shared" si="4"/>
        <v>-458</v>
      </c>
      <c r="G26" s="22">
        <v>0</v>
      </c>
    </row>
    <row r="27" spans="1:7">
      <c r="A27" s="15" t="s">
        <v>416</v>
      </c>
      <c r="B27" s="4" t="s">
        <v>418</v>
      </c>
      <c r="C27" s="195">
        <v>10</v>
      </c>
      <c r="D27" s="22"/>
      <c r="E27" s="195"/>
      <c r="F27" s="22"/>
      <c r="G27" s="22"/>
    </row>
    <row r="28" spans="1:7">
      <c r="A28" s="19" t="s">
        <v>174</v>
      </c>
      <c r="B28" s="4">
        <v>3070</v>
      </c>
      <c r="C28" s="187">
        <f>C19+C20+C25</f>
        <v>757</v>
      </c>
      <c r="D28" s="187">
        <f>D19+D20+D25</f>
        <v>193</v>
      </c>
      <c r="E28" s="187">
        <f>E19+E20+E25</f>
        <v>-744</v>
      </c>
      <c r="F28" s="22">
        <f>E28-D28</f>
        <v>-937</v>
      </c>
      <c r="G28" s="22">
        <f>E28/D28*100</f>
        <v>-385.49222797927462</v>
      </c>
    </row>
    <row r="29" spans="1:7">
      <c r="A29" s="15" t="s">
        <v>175</v>
      </c>
      <c r="B29" s="4">
        <v>3080</v>
      </c>
      <c r="C29" s="187"/>
      <c r="D29" s="187">
        <v>2</v>
      </c>
      <c r="E29" s="187">
        <v>0</v>
      </c>
      <c r="F29" s="22">
        <f t="shared" ref="F29" si="5">E29-D29</f>
        <v>-2</v>
      </c>
      <c r="G29" s="22">
        <f>E29/D29*100</f>
        <v>0</v>
      </c>
    </row>
    <row r="30" spans="1:7" ht="37.5">
      <c r="A30" s="8" t="s">
        <v>152</v>
      </c>
      <c r="B30" s="4">
        <v>3090</v>
      </c>
      <c r="C30" s="187">
        <f>C28-C29</f>
        <v>757</v>
      </c>
      <c r="D30" s="187">
        <f>D28-D29</f>
        <v>191</v>
      </c>
      <c r="E30" s="187">
        <f>E28-E29</f>
        <v>-744</v>
      </c>
      <c r="F30" s="22">
        <f>E30-D30</f>
        <v>-935</v>
      </c>
      <c r="G30" s="22">
        <f>E30/D30*100</f>
        <v>-389.52879581151831</v>
      </c>
    </row>
    <row r="31" spans="1:7">
      <c r="A31" s="308" t="s">
        <v>154</v>
      </c>
      <c r="B31" s="309"/>
      <c r="C31" s="309"/>
      <c r="D31" s="309"/>
      <c r="E31" s="309"/>
      <c r="F31" s="309"/>
      <c r="G31" s="310"/>
    </row>
    <row r="32" spans="1:7">
      <c r="A32" s="19" t="s">
        <v>282</v>
      </c>
      <c r="B32" s="7"/>
      <c r="C32" s="23"/>
      <c r="D32" s="23"/>
      <c r="E32" s="23"/>
      <c r="F32" s="23"/>
      <c r="G32" s="24"/>
    </row>
    <row r="33" spans="1:8">
      <c r="A33" s="6" t="s">
        <v>27</v>
      </c>
      <c r="B33" s="7">
        <v>3200</v>
      </c>
      <c r="C33" s="23"/>
      <c r="D33" s="23"/>
      <c r="E33" s="23"/>
      <c r="F33" s="23"/>
      <c r="G33" s="24"/>
    </row>
    <row r="34" spans="1:8">
      <c r="A34" s="6" t="s">
        <v>28</v>
      </c>
      <c r="B34" s="7">
        <v>3210</v>
      </c>
      <c r="C34" s="23"/>
      <c r="D34" s="23"/>
      <c r="E34" s="23"/>
      <c r="F34" s="23"/>
      <c r="G34" s="24"/>
    </row>
    <row r="35" spans="1:8">
      <c r="A35" s="6" t="s">
        <v>48</v>
      </c>
      <c r="B35" s="7">
        <v>3220</v>
      </c>
      <c r="C35" s="23"/>
      <c r="D35" s="23"/>
      <c r="E35" s="23"/>
      <c r="F35" s="23"/>
      <c r="G35" s="24"/>
    </row>
    <row r="36" spans="1:8">
      <c r="A36" s="15" t="s">
        <v>158</v>
      </c>
      <c r="B36" s="7"/>
      <c r="C36" s="23"/>
      <c r="D36" s="23"/>
      <c r="E36" s="23"/>
      <c r="F36" s="23"/>
      <c r="G36" s="24"/>
    </row>
    <row r="37" spans="1:8">
      <c r="A37" s="6" t="s">
        <v>159</v>
      </c>
      <c r="B37" s="7">
        <v>3230</v>
      </c>
      <c r="C37" s="23"/>
      <c r="D37" s="23"/>
      <c r="E37" s="23"/>
      <c r="F37" s="23"/>
      <c r="G37" s="24"/>
    </row>
    <row r="38" spans="1:8">
      <c r="A38" s="6" t="s">
        <v>160</v>
      </c>
      <c r="B38" s="7">
        <v>3240</v>
      </c>
      <c r="C38" s="23"/>
      <c r="D38" s="23"/>
      <c r="E38" s="23"/>
      <c r="F38" s="23"/>
      <c r="G38" s="24"/>
    </row>
    <row r="39" spans="1:8">
      <c r="A39" s="15" t="s">
        <v>161</v>
      </c>
      <c r="B39" s="7">
        <v>3250</v>
      </c>
      <c r="C39" s="23"/>
      <c r="D39" s="23"/>
      <c r="E39" s="23"/>
      <c r="F39" s="23"/>
      <c r="G39" s="24"/>
    </row>
    <row r="40" spans="1:8">
      <c r="A40" s="6" t="s">
        <v>112</v>
      </c>
      <c r="B40" s="7">
        <v>3260</v>
      </c>
      <c r="C40" s="23"/>
      <c r="D40" s="23"/>
      <c r="E40" s="23"/>
      <c r="F40" s="23"/>
      <c r="G40" s="24"/>
    </row>
    <row r="41" spans="1:8">
      <c r="A41" s="19" t="s">
        <v>283</v>
      </c>
      <c r="B41" s="7"/>
      <c r="C41" s="23"/>
      <c r="D41" s="23"/>
      <c r="E41" s="23"/>
      <c r="F41" s="23"/>
      <c r="G41" s="24"/>
    </row>
    <row r="42" spans="1:8" ht="37.5">
      <c r="A42" s="6" t="s">
        <v>113</v>
      </c>
      <c r="B42" s="7">
        <v>3270</v>
      </c>
      <c r="C42" s="248">
        <v>158</v>
      </c>
      <c r="D42" s="23">
        <v>120</v>
      </c>
      <c r="E42" s="23">
        <v>0</v>
      </c>
      <c r="F42" s="23">
        <f t="shared" ref="F42:F43" si="6">E42-D42</f>
        <v>-120</v>
      </c>
      <c r="G42" s="23">
        <f t="shared" ref="G42:G43" si="7">E42/D42*100</f>
        <v>0</v>
      </c>
      <c r="H42" s="257"/>
    </row>
    <row r="43" spans="1:8">
      <c r="A43" s="246" t="s">
        <v>485</v>
      </c>
      <c r="B43" s="247" t="s">
        <v>456</v>
      </c>
      <c r="C43" s="248">
        <v>158</v>
      </c>
      <c r="D43" s="248">
        <v>120</v>
      </c>
      <c r="E43" s="248"/>
      <c r="F43" s="23">
        <f t="shared" si="6"/>
        <v>-120</v>
      </c>
      <c r="G43" s="23">
        <f t="shared" si="7"/>
        <v>0</v>
      </c>
    </row>
    <row r="44" spans="1:8">
      <c r="A44" s="6" t="s">
        <v>458</v>
      </c>
      <c r="B44" s="4" t="s">
        <v>459</v>
      </c>
      <c r="C44" s="248"/>
      <c r="D44" s="23"/>
      <c r="E44" s="23"/>
      <c r="F44" s="22"/>
      <c r="G44" s="24"/>
    </row>
    <row r="45" spans="1:8">
      <c r="A45" s="6" t="s">
        <v>114</v>
      </c>
      <c r="B45" s="7">
        <v>3280</v>
      </c>
      <c r="C45" s="248"/>
      <c r="D45" s="23"/>
      <c r="E45" s="23"/>
      <c r="F45" s="22"/>
      <c r="G45" s="24"/>
    </row>
    <row r="46" spans="1:8" ht="37.5">
      <c r="A46" s="6" t="s">
        <v>115</v>
      </c>
      <c r="B46" s="7">
        <v>3290</v>
      </c>
      <c r="C46" s="248"/>
      <c r="D46" s="23">
        <v>20</v>
      </c>
      <c r="E46" s="248">
        <v>0</v>
      </c>
      <c r="F46" s="23">
        <f t="shared" ref="F46:F47" si="8">E46-D46</f>
        <v>-20</v>
      </c>
      <c r="G46" s="23">
        <f t="shared" ref="G46:G47" si="9">E46/D46*100</f>
        <v>0</v>
      </c>
      <c r="H46" s="208"/>
    </row>
    <row r="47" spans="1:8">
      <c r="A47" s="6" t="s">
        <v>452</v>
      </c>
      <c r="B47" s="4" t="s">
        <v>457</v>
      </c>
      <c r="C47" s="248">
        <v>0</v>
      </c>
      <c r="D47" s="23">
        <v>20</v>
      </c>
      <c r="E47" s="248">
        <v>0</v>
      </c>
      <c r="F47" s="23">
        <f t="shared" si="8"/>
        <v>-20</v>
      </c>
      <c r="G47" s="23">
        <f t="shared" si="9"/>
        <v>0</v>
      </c>
      <c r="H47" s="208"/>
    </row>
    <row r="48" spans="1:8">
      <c r="A48" s="6" t="s">
        <v>49</v>
      </c>
      <c r="B48" s="7">
        <v>3300</v>
      </c>
      <c r="C48" s="248"/>
      <c r="D48" s="23"/>
      <c r="E48" s="23"/>
      <c r="F48" s="22"/>
      <c r="G48" s="24"/>
    </row>
    <row r="49" spans="1:7">
      <c r="A49" s="6" t="s">
        <v>108</v>
      </c>
      <c r="B49" s="7">
        <v>3310</v>
      </c>
      <c r="C49" s="248"/>
      <c r="D49" s="23"/>
      <c r="E49" s="23"/>
      <c r="F49" s="23"/>
      <c r="G49" s="23"/>
    </row>
    <row r="50" spans="1:7">
      <c r="A50" s="6" t="s">
        <v>453</v>
      </c>
      <c r="B50" s="7" t="s">
        <v>423</v>
      </c>
      <c r="C50" s="248"/>
      <c r="D50" s="23"/>
      <c r="E50" s="23"/>
      <c r="F50" s="22"/>
      <c r="G50" s="24"/>
    </row>
    <row r="51" spans="1:7" ht="37.5">
      <c r="A51" s="6" t="s">
        <v>446</v>
      </c>
      <c r="B51" s="7" t="s">
        <v>439</v>
      </c>
      <c r="C51" s="248"/>
      <c r="D51" s="23"/>
      <c r="E51" s="23"/>
      <c r="F51" s="22"/>
      <c r="G51" s="21"/>
    </row>
    <row r="52" spans="1:7" ht="18" customHeight="1">
      <c r="A52" s="6" t="s">
        <v>447</v>
      </c>
      <c r="B52" s="7" t="s">
        <v>445</v>
      </c>
      <c r="C52" s="248"/>
      <c r="D52" s="23"/>
      <c r="E52" s="23"/>
      <c r="F52" s="22"/>
      <c r="G52" s="24"/>
    </row>
    <row r="53" spans="1:7" ht="37.5">
      <c r="A53" s="6" t="s">
        <v>461</v>
      </c>
      <c r="B53" s="7" t="s">
        <v>460</v>
      </c>
      <c r="C53" s="248"/>
      <c r="D53" s="23"/>
      <c r="E53" s="23"/>
      <c r="F53" s="22"/>
      <c r="G53" s="21"/>
    </row>
    <row r="54" spans="1:7" ht="37.5">
      <c r="A54" s="19" t="s">
        <v>155</v>
      </c>
      <c r="B54" s="7">
        <v>3320</v>
      </c>
      <c r="C54" s="188">
        <f>C33+C34+C35+C36+C39+C40-C42-C45-C46-C48-C49</f>
        <v>-158</v>
      </c>
      <c r="D54" s="188">
        <f>D33+D34+D35+D36+D39+D40-D42-D45-D46-D48-D49</f>
        <v>-140</v>
      </c>
      <c r="E54" s="188">
        <f>E33+E34+E35+E36+E39+E40-E42-E45-E46-E48-E49</f>
        <v>0</v>
      </c>
      <c r="F54" s="23">
        <f t="shared" ref="F54" si="10">E54-D54</f>
        <v>140</v>
      </c>
      <c r="G54" s="23">
        <f t="shared" ref="G54" si="11">E54/D54*100</f>
        <v>0</v>
      </c>
    </row>
    <row r="55" spans="1:7">
      <c r="A55" s="308" t="s">
        <v>156</v>
      </c>
      <c r="B55" s="309"/>
      <c r="C55" s="309"/>
      <c r="D55" s="309"/>
      <c r="E55" s="309"/>
      <c r="F55" s="309"/>
      <c r="G55" s="310"/>
    </row>
    <row r="56" spans="1:7">
      <c r="A56" s="19" t="s">
        <v>282</v>
      </c>
      <c r="B56" s="7"/>
      <c r="C56" s="23"/>
      <c r="D56" s="23"/>
      <c r="E56" s="23"/>
      <c r="F56" s="23"/>
      <c r="G56" s="24"/>
    </row>
    <row r="57" spans="1:7">
      <c r="A57" s="15" t="s">
        <v>162</v>
      </c>
      <c r="B57" s="7">
        <v>3400</v>
      </c>
      <c r="C57" s="23"/>
      <c r="D57" s="23"/>
      <c r="E57" s="23"/>
      <c r="F57" s="22"/>
      <c r="G57" s="24"/>
    </row>
    <row r="58" spans="1:7" ht="37.5">
      <c r="A58" s="6" t="s">
        <v>86</v>
      </c>
      <c r="B58" s="10"/>
      <c r="C58" s="27"/>
      <c r="D58" s="27"/>
      <c r="E58" s="27"/>
      <c r="F58" s="27"/>
      <c r="G58" s="10"/>
    </row>
    <row r="59" spans="1:7">
      <c r="A59" s="6" t="s">
        <v>85</v>
      </c>
      <c r="B59" s="7">
        <v>3410</v>
      </c>
      <c r="C59" s="23"/>
      <c r="D59" s="23"/>
      <c r="E59" s="23"/>
      <c r="F59" s="23"/>
      <c r="G59" s="24"/>
    </row>
    <row r="60" spans="1:7">
      <c r="A60" s="6" t="s">
        <v>90</v>
      </c>
      <c r="B60" s="4">
        <v>3420</v>
      </c>
      <c r="C60" s="22"/>
      <c r="D60" s="22"/>
      <c r="E60" s="22"/>
      <c r="F60" s="22"/>
      <c r="G60" s="21"/>
    </row>
    <row r="61" spans="1:7">
      <c r="A61" s="6" t="s">
        <v>116</v>
      </c>
      <c r="B61" s="7">
        <v>3430</v>
      </c>
      <c r="C61" s="23"/>
      <c r="D61" s="23"/>
      <c r="E61" s="23"/>
      <c r="F61" s="23"/>
      <c r="G61" s="24"/>
    </row>
    <row r="62" spans="1:7" ht="37.5">
      <c r="A62" s="6" t="s">
        <v>88</v>
      </c>
      <c r="B62" s="7"/>
      <c r="C62" s="23"/>
      <c r="D62" s="23"/>
      <c r="E62" s="23"/>
      <c r="F62" s="23"/>
      <c r="G62" s="24"/>
    </row>
    <row r="63" spans="1:7">
      <c r="A63" s="6" t="s">
        <v>85</v>
      </c>
      <c r="B63" s="4">
        <v>3440</v>
      </c>
      <c r="C63" s="22"/>
      <c r="D63" s="22"/>
      <c r="E63" s="22"/>
      <c r="F63" s="22"/>
      <c r="G63" s="21"/>
    </row>
    <row r="64" spans="1:7">
      <c r="A64" s="6" t="s">
        <v>90</v>
      </c>
      <c r="B64" s="4">
        <v>3450</v>
      </c>
      <c r="C64" s="22"/>
      <c r="D64" s="22"/>
      <c r="E64" s="22"/>
      <c r="F64" s="22"/>
      <c r="G64" s="21"/>
    </row>
    <row r="65" spans="1:7">
      <c r="A65" s="6" t="s">
        <v>116</v>
      </c>
      <c r="B65" s="4">
        <v>3460</v>
      </c>
      <c r="C65" s="22"/>
      <c r="D65" s="22"/>
      <c r="E65" s="22"/>
      <c r="F65" s="22"/>
      <c r="G65" s="21"/>
    </row>
    <row r="66" spans="1:7">
      <c r="A66" s="6" t="s">
        <v>111</v>
      </c>
      <c r="B66" s="4">
        <v>3470</v>
      </c>
      <c r="C66" s="22"/>
      <c r="D66" s="22"/>
      <c r="E66" s="22"/>
      <c r="F66" s="22"/>
      <c r="G66" s="21"/>
    </row>
    <row r="67" spans="1:7">
      <c r="A67" s="6" t="s">
        <v>112</v>
      </c>
      <c r="B67" s="4">
        <v>3480</v>
      </c>
      <c r="C67" s="22"/>
      <c r="D67" s="22"/>
      <c r="E67" s="22"/>
      <c r="F67" s="22"/>
      <c r="G67" s="21"/>
    </row>
    <row r="68" spans="1:7">
      <c r="A68" s="19" t="s">
        <v>283</v>
      </c>
      <c r="B68" s="7"/>
      <c r="C68" s="23"/>
      <c r="D68" s="23"/>
      <c r="E68" s="23"/>
      <c r="F68" s="23"/>
      <c r="G68" s="24"/>
    </row>
    <row r="69" spans="1:7" ht="37.5">
      <c r="A69" s="6" t="s">
        <v>284</v>
      </c>
      <c r="B69" s="7">
        <v>3490</v>
      </c>
      <c r="C69" s="188">
        <f>'2. Розрахунки з бюджетом'!C9</f>
        <v>0</v>
      </c>
      <c r="D69" s="188">
        <f>'2. Розрахунки з бюджетом'!D9</f>
        <v>7</v>
      </c>
      <c r="E69" s="188">
        <f>'2. Розрахунки з бюджетом'!E9</f>
        <v>327</v>
      </c>
      <c r="F69" s="23">
        <f>E69-D69</f>
        <v>320</v>
      </c>
      <c r="G69" s="23">
        <v>0</v>
      </c>
    </row>
    <row r="70" spans="1:7">
      <c r="A70" s="6" t="s">
        <v>285</v>
      </c>
      <c r="B70" s="7">
        <v>3500</v>
      </c>
      <c r="C70" s="23"/>
      <c r="D70" s="23"/>
      <c r="E70" s="23"/>
      <c r="F70" s="23"/>
      <c r="G70" s="24"/>
    </row>
    <row r="71" spans="1:7" ht="37.5">
      <c r="A71" s="6" t="s">
        <v>89</v>
      </c>
      <c r="B71" s="7"/>
      <c r="C71" s="23"/>
      <c r="D71" s="23"/>
      <c r="E71" s="23"/>
      <c r="F71" s="23"/>
      <c r="G71" s="24"/>
    </row>
    <row r="72" spans="1:7">
      <c r="A72" s="6" t="s">
        <v>85</v>
      </c>
      <c r="B72" s="4">
        <v>3510</v>
      </c>
      <c r="C72" s="22"/>
      <c r="D72" s="22"/>
      <c r="E72" s="22"/>
      <c r="F72" s="22"/>
      <c r="G72" s="21"/>
    </row>
    <row r="73" spans="1:7">
      <c r="A73" s="6" t="s">
        <v>90</v>
      </c>
      <c r="B73" s="4">
        <v>3520</v>
      </c>
      <c r="C73" s="22"/>
      <c r="D73" s="22"/>
      <c r="E73" s="22"/>
      <c r="F73" s="22"/>
      <c r="G73" s="21"/>
    </row>
    <row r="74" spans="1:7">
      <c r="A74" s="6" t="s">
        <v>116</v>
      </c>
      <c r="B74" s="4">
        <v>3530</v>
      </c>
      <c r="C74" s="22"/>
      <c r="D74" s="22"/>
      <c r="E74" s="22"/>
      <c r="F74" s="22"/>
      <c r="G74" s="21"/>
    </row>
    <row r="75" spans="1:7" ht="37.5">
      <c r="A75" s="6" t="s">
        <v>87</v>
      </c>
      <c r="B75" s="7"/>
      <c r="C75" s="23"/>
      <c r="D75" s="23"/>
      <c r="E75" s="23"/>
      <c r="F75" s="23"/>
      <c r="G75" s="24"/>
    </row>
    <row r="76" spans="1:7">
      <c r="A76" s="6" t="s">
        <v>85</v>
      </c>
      <c r="B76" s="4">
        <v>3540</v>
      </c>
      <c r="C76" s="22"/>
      <c r="D76" s="22"/>
      <c r="E76" s="22"/>
      <c r="F76" s="22"/>
      <c r="G76" s="21"/>
    </row>
    <row r="77" spans="1:7">
      <c r="A77" s="6" t="s">
        <v>90</v>
      </c>
      <c r="B77" s="4">
        <v>3550</v>
      </c>
      <c r="C77" s="22"/>
      <c r="D77" s="22"/>
      <c r="E77" s="22"/>
      <c r="F77" s="22"/>
      <c r="G77" s="21"/>
    </row>
    <row r="78" spans="1:7">
      <c r="A78" s="6" t="s">
        <v>116</v>
      </c>
      <c r="B78" s="4">
        <v>3560</v>
      </c>
      <c r="C78" s="22"/>
      <c r="D78" s="22"/>
      <c r="E78" s="22"/>
      <c r="F78" s="22"/>
      <c r="G78" s="21"/>
    </row>
    <row r="79" spans="1:7">
      <c r="A79" s="6" t="s">
        <v>108</v>
      </c>
      <c r="B79" s="4">
        <v>3570</v>
      </c>
      <c r="C79" s="22"/>
      <c r="D79" s="22"/>
      <c r="E79" s="22"/>
      <c r="F79" s="22"/>
      <c r="G79" s="21"/>
    </row>
    <row r="80" spans="1:7">
      <c r="A80" s="19" t="s">
        <v>157</v>
      </c>
      <c r="B80" s="4">
        <v>3580</v>
      </c>
      <c r="C80" s="187">
        <f>C57+C58+C62+C66+C67-C69-C70-C71-C75-C79</f>
        <v>0</v>
      </c>
      <c r="D80" s="187">
        <f t="shared" ref="D80" si="12">D57+D58+D62+D66+D67-D69-D70-D71-D75-D79</f>
        <v>-7</v>
      </c>
      <c r="E80" s="187">
        <f>E57+E58+E62+E66+E67-E69-E70-E71-E75-E79</f>
        <v>-327</v>
      </c>
      <c r="F80" s="22">
        <f>E80-D80</f>
        <v>-320</v>
      </c>
      <c r="G80" s="22">
        <v>0</v>
      </c>
    </row>
    <row r="81" spans="1:8" s="11" customFormat="1">
      <c r="A81" s="6" t="s">
        <v>317</v>
      </c>
      <c r="B81" s="4"/>
      <c r="C81" s="22"/>
      <c r="D81" s="22"/>
      <c r="E81" s="22"/>
      <c r="F81" s="22"/>
      <c r="G81" s="21"/>
    </row>
    <row r="82" spans="1:8" s="11" customFormat="1">
      <c r="A82" s="8" t="s">
        <v>29</v>
      </c>
      <c r="B82" s="4">
        <v>3600</v>
      </c>
      <c r="C82" s="22">
        <v>2979</v>
      </c>
      <c r="D82" s="22">
        <v>3763</v>
      </c>
      <c r="E82" s="195">
        <v>3763</v>
      </c>
      <c r="F82" s="22">
        <f>E82-D82</f>
        <v>0</v>
      </c>
      <c r="G82" s="22">
        <v>0</v>
      </c>
    </row>
    <row r="83" spans="1:8" s="11" customFormat="1">
      <c r="A83" s="20" t="s">
        <v>286</v>
      </c>
      <c r="B83" s="4">
        <v>3610</v>
      </c>
      <c r="C83" s="22"/>
      <c r="D83" s="22"/>
      <c r="E83" s="22"/>
      <c r="F83" s="22"/>
      <c r="G83" s="21"/>
    </row>
    <row r="84" spans="1:8" s="11" customFormat="1">
      <c r="A84" s="8" t="s">
        <v>50</v>
      </c>
      <c r="B84" s="4">
        <v>3620</v>
      </c>
      <c r="C84" s="187">
        <f>C82+C30+C54+C80</f>
        <v>3578</v>
      </c>
      <c r="D84" s="187">
        <f>D82+D30+D54+D80</f>
        <v>3807</v>
      </c>
      <c r="E84" s="187">
        <f>E82+E30+E54+E80</f>
        <v>2692</v>
      </c>
      <c r="F84" s="22">
        <f>E84-D84</f>
        <v>-1115</v>
      </c>
      <c r="G84" s="22">
        <f>E84/D84*100</f>
        <v>70.711846598371423</v>
      </c>
    </row>
    <row r="85" spans="1:8" s="11" customFormat="1">
      <c r="A85" s="8" t="s">
        <v>30</v>
      </c>
      <c r="B85" s="4">
        <v>3630</v>
      </c>
      <c r="C85" s="187">
        <f>C84-C82</f>
        <v>599</v>
      </c>
      <c r="D85" s="187">
        <f>D84-D82</f>
        <v>44</v>
      </c>
      <c r="E85" s="187">
        <f>E84-E82</f>
        <v>-1071</v>
      </c>
      <c r="F85" s="22">
        <f>E85-D85</f>
        <v>-1115</v>
      </c>
      <c r="G85" s="22">
        <f>E85/D85*100</f>
        <v>-2434.090909090909</v>
      </c>
    </row>
    <row r="86" spans="1:8" s="11" customFormat="1">
      <c r="A86" s="2"/>
      <c r="B86" s="14"/>
      <c r="C86" s="14"/>
      <c r="D86" s="14"/>
      <c r="E86" s="14"/>
      <c r="F86" s="14"/>
      <c r="G86" s="14"/>
    </row>
    <row r="87" spans="1:8" s="3" customFormat="1">
      <c r="A87" s="16"/>
      <c r="B87" s="1"/>
      <c r="C87" s="26"/>
      <c r="D87" s="230"/>
      <c r="E87" s="315"/>
      <c r="F87" s="315"/>
      <c r="G87" s="315"/>
    </row>
    <row r="88" spans="1:8" s="28" customFormat="1" ht="20.100000000000001" customHeight="1">
      <c r="A88" s="199" t="s">
        <v>484</v>
      </c>
      <c r="B88" s="179"/>
      <c r="D88" s="228"/>
      <c r="E88" s="228"/>
      <c r="F88" s="287" t="s">
        <v>493</v>
      </c>
      <c r="G88" s="287"/>
    </row>
    <row r="89" spans="1:8" s="45" customFormat="1" ht="19.5" customHeight="1">
      <c r="A89" s="196" t="s">
        <v>377</v>
      </c>
      <c r="C89" s="269" t="s">
        <v>73</v>
      </c>
      <c r="D89" s="269"/>
      <c r="E89" s="228"/>
      <c r="F89" s="269" t="s">
        <v>349</v>
      </c>
      <c r="G89" s="269"/>
    </row>
    <row r="90" spans="1:8" ht="45.75" customHeight="1"/>
    <row r="91" spans="1:8" s="151" customFormat="1" ht="80.25" customHeight="1">
      <c r="A91" s="299"/>
      <c r="B91" s="299"/>
      <c r="C91" s="299"/>
      <c r="D91" s="299"/>
      <c r="E91" s="299"/>
      <c r="F91" s="299"/>
      <c r="G91" s="299"/>
      <c r="H91" s="299"/>
    </row>
    <row r="93" spans="1:8">
      <c r="C93" s="207"/>
    </row>
  </sheetData>
  <mergeCells count="13">
    <mergeCell ref="A31:G31"/>
    <mergeCell ref="F88:G88"/>
    <mergeCell ref="A55:G55"/>
    <mergeCell ref="E87:G87"/>
    <mergeCell ref="A91:H91"/>
    <mergeCell ref="F89:G89"/>
    <mergeCell ref="C89:D89"/>
    <mergeCell ref="A8:G8"/>
    <mergeCell ref="A3:G3"/>
    <mergeCell ref="A5:A6"/>
    <mergeCell ref="B5:B6"/>
    <mergeCell ref="D5:G5"/>
    <mergeCell ref="C5:C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2" fitToHeight="2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N182"/>
  <sheetViews>
    <sheetView view="pageBreakPreview" zoomScale="55" zoomScaleNormal="75" zoomScaleSheetLayoutView="55" workbookViewId="0">
      <selection activeCell="T14" sqref="T14"/>
    </sheetView>
  </sheetViews>
  <sheetFormatPr defaultRowHeight="20.25"/>
  <cols>
    <col min="1" max="1" width="67.7109375" style="28" customWidth="1"/>
    <col min="2" max="2" width="9.85546875" style="30" customWidth="1"/>
    <col min="3" max="3" width="20.42578125" style="30" customWidth="1"/>
    <col min="4" max="4" width="17.7109375" style="30" customWidth="1"/>
    <col min="5" max="5" width="18.42578125" style="30" customWidth="1"/>
    <col min="6" max="6" width="18.85546875" style="30" customWidth="1"/>
    <col min="7" max="7" width="18.5703125" style="30" customWidth="1"/>
    <col min="8" max="8" width="9.5703125" style="28" customWidth="1"/>
    <col min="9" max="9" width="9.85546875" style="28" customWidth="1"/>
    <col min="10" max="16384" width="9.140625" style="28"/>
  </cols>
  <sheetData>
    <row r="1" spans="1:14">
      <c r="A1" s="319" t="s">
        <v>364</v>
      </c>
      <c r="B1" s="319"/>
      <c r="C1" s="319"/>
      <c r="D1" s="319"/>
      <c r="E1" s="319"/>
      <c r="F1" s="319"/>
      <c r="G1" s="319"/>
    </row>
    <row r="2" spans="1:14">
      <c r="A2" s="321"/>
      <c r="B2" s="321"/>
      <c r="C2" s="321"/>
      <c r="D2" s="321"/>
      <c r="E2" s="321"/>
      <c r="F2" s="321"/>
      <c r="G2" s="321"/>
    </row>
    <row r="3" spans="1:14" ht="43.5" customHeight="1">
      <c r="A3" s="317" t="s">
        <v>281</v>
      </c>
      <c r="B3" s="320" t="s">
        <v>15</v>
      </c>
      <c r="C3" s="306" t="s">
        <v>343</v>
      </c>
      <c r="D3" s="304" t="s">
        <v>341</v>
      </c>
      <c r="E3" s="304"/>
      <c r="F3" s="304"/>
      <c r="G3" s="304"/>
    </row>
    <row r="4" spans="1:14" ht="56.25" customHeight="1">
      <c r="A4" s="318"/>
      <c r="B4" s="320"/>
      <c r="C4" s="307"/>
      <c r="D4" s="38" t="s">
        <v>259</v>
      </c>
      <c r="E4" s="38" t="s">
        <v>242</v>
      </c>
      <c r="F4" s="39" t="s">
        <v>269</v>
      </c>
      <c r="G4" s="39" t="s">
        <v>270</v>
      </c>
    </row>
    <row r="5" spans="1:14" ht="15.75" customHeight="1">
      <c r="A5" s="34">
        <v>1</v>
      </c>
      <c r="B5" s="38">
        <v>2</v>
      </c>
      <c r="C5" s="34">
        <v>3</v>
      </c>
      <c r="D5" s="34">
        <v>4</v>
      </c>
      <c r="E5" s="38">
        <v>5</v>
      </c>
      <c r="F5" s="34">
        <v>6</v>
      </c>
      <c r="G5" s="38">
        <v>7</v>
      </c>
    </row>
    <row r="6" spans="1:14" s="44" customFormat="1" ht="56.25" customHeight="1">
      <c r="A6" s="42" t="s">
        <v>76</v>
      </c>
      <c r="B6" s="64">
        <v>4000</v>
      </c>
      <c r="C6" s="189">
        <f>SUM(C7:C11)</f>
        <v>158</v>
      </c>
      <c r="D6" s="189">
        <f>SUM(D7:D11)</f>
        <v>140</v>
      </c>
      <c r="E6" s="189">
        <f>SUM(E7:E11)</f>
        <v>0</v>
      </c>
      <c r="F6" s="48">
        <f>E6-D6</f>
        <v>-140</v>
      </c>
      <c r="G6" s="23">
        <f>E6/D6*100</f>
        <v>0</v>
      </c>
    </row>
    <row r="7" spans="1:14" ht="56.25" customHeight="1">
      <c r="A7" s="42" t="s">
        <v>1</v>
      </c>
      <c r="B7" s="65" t="s">
        <v>218</v>
      </c>
      <c r="C7" s="40"/>
      <c r="D7" s="40"/>
      <c r="E7" s="40"/>
      <c r="F7" s="48"/>
      <c r="G7" s="23">
        <v>0</v>
      </c>
    </row>
    <row r="8" spans="1:14" ht="56.25" customHeight="1">
      <c r="A8" s="42" t="s">
        <v>2</v>
      </c>
      <c r="B8" s="64">
        <v>4020</v>
      </c>
      <c r="C8" s="447">
        <v>128</v>
      </c>
      <c r="D8" s="48">
        <v>120</v>
      </c>
      <c r="E8" s="48">
        <v>0</v>
      </c>
      <c r="F8" s="48">
        <f>E8-D8</f>
        <v>-120</v>
      </c>
      <c r="G8" s="23">
        <f t="shared" ref="G8:G10" si="0">E8/D8*100</f>
        <v>0</v>
      </c>
      <c r="H8" s="258"/>
      <c r="N8" s="29"/>
    </row>
    <row r="9" spans="1:14" ht="56.25" customHeight="1">
      <c r="A9" s="42" t="s">
        <v>26</v>
      </c>
      <c r="B9" s="65">
        <v>4030</v>
      </c>
      <c r="C9" s="259">
        <v>30</v>
      </c>
      <c r="D9" s="217"/>
      <c r="E9" s="40"/>
      <c r="F9" s="48">
        <f>E9-D9</f>
        <v>0</v>
      </c>
      <c r="G9" s="23">
        <v>0</v>
      </c>
      <c r="M9" s="29"/>
    </row>
    <row r="10" spans="1:14" ht="48" customHeight="1">
      <c r="A10" s="251" t="s">
        <v>503</v>
      </c>
      <c r="B10" s="64">
        <v>4040</v>
      </c>
      <c r="C10" s="48"/>
      <c r="D10" s="48">
        <v>20</v>
      </c>
      <c r="E10" s="48">
        <v>0</v>
      </c>
      <c r="F10" s="48">
        <f>E10-D10</f>
        <v>-20</v>
      </c>
      <c r="G10" s="23">
        <f t="shared" si="0"/>
        <v>0</v>
      </c>
    </row>
    <row r="11" spans="1:14" ht="56.25" customHeight="1">
      <c r="A11" s="42" t="s">
        <v>65</v>
      </c>
      <c r="B11" s="65">
        <v>4050</v>
      </c>
      <c r="C11" s="40"/>
      <c r="D11" s="40"/>
      <c r="E11" s="40"/>
      <c r="F11" s="40"/>
      <c r="G11" s="41"/>
    </row>
    <row r="12" spans="1:14">
      <c r="B12" s="28"/>
      <c r="C12" s="28"/>
      <c r="D12" s="28"/>
      <c r="E12" s="28"/>
      <c r="F12" s="28"/>
      <c r="G12" s="28"/>
    </row>
    <row r="13" spans="1:14">
      <c r="B13" s="28"/>
      <c r="C13" s="28"/>
      <c r="D13" s="28"/>
      <c r="E13" s="28"/>
      <c r="F13" s="28"/>
      <c r="G13" s="28"/>
    </row>
    <row r="14" spans="1:14" ht="19.5" customHeight="1">
      <c r="A14" s="30"/>
      <c r="B14" s="28"/>
      <c r="C14" s="28"/>
      <c r="D14" s="28"/>
      <c r="E14" s="28"/>
      <c r="F14" s="28"/>
      <c r="G14" s="28"/>
    </row>
    <row r="15" spans="1:14" ht="20.100000000000001" customHeight="1">
      <c r="A15" s="199" t="s">
        <v>484</v>
      </c>
      <c r="B15" s="179"/>
      <c r="C15" s="28"/>
      <c r="D15" s="28"/>
      <c r="E15" s="287" t="s">
        <v>493</v>
      </c>
      <c r="F15" s="287"/>
      <c r="G15" s="287"/>
    </row>
    <row r="16" spans="1:14" s="45" customFormat="1" ht="19.5" customHeight="1">
      <c r="A16" s="196" t="s">
        <v>377</v>
      </c>
      <c r="C16" s="269" t="s">
        <v>73</v>
      </c>
      <c r="D16" s="269"/>
      <c r="E16" s="269" t="s">
        <v>349</v>
      </c>
      <c r="F16" s="269"/>
      <c r="G16" s="269"/>
    </row>
    <row r="17" spans="1:8">
      <c r="A17" s="46"/>
    </row>
    <row r="18" spans="1:8" ht="35.25" customHeight="1">
      <c r="A18" s="46"/>
    </row>
    <row r="19" spans="1:8" s="151" customFormat="1" ht="102" customHeight="1">
      <c r="A19" s="316"/>
      <c r="B19" s="316"/>
      <c r="C19" s="316"/>
      <c r="D19" s="316"/>
      <c r="E19" s="316"/>
      <c r="F19" s="316"/>
      <c r="G19" s="316"/>
      <c r="H19" s="316"/>
    </row>
    <row r="20" spans="1:8">
      <c r="A20" s="46"/>
    </row>
    <row r="21" spans="1:8">
      <c r="A21" s="46"/>
    </row>
    <row r="22" spans="1:8">
      <c r="A22" s="46"/>
    </row>
    <row r="23" spans="1:8">
      <c r="A23" s="46"/>
    </row>
    <row r="24" spans="1:8">
      <c r="A24" s="46"/>
    </row>
    <row r="25" spans="1:8">
      <c r="A25" s="46"/>
    </row>
    <row r="26" spans="1:8">
      <c r="A26" s="46"/>
    </row>
    <row r="27" spans="1:8">
      <c r="A27" s="46"/>
    </row>
    <row r="28" spans="1:8">
      <c r="A28" s="46"/>
    </row>
    <row r="29" spans="1:8">
      <c r="A29" s="46"/>
    </row>
    <row r="30" spans="1:8">
      <c r="A30" s="46"/>
    </row>
    <row r="31" spans="1:8">
      <c r="A31" s="46"/>
    </row>
    <row r="32" spans="1:8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6"/>
    </row>
    <row r="63" spans="1:1">
      <c r="A63" s="46"/>
    </row>
    <row r="64" spans="1:1">
      <c r="A64" s="46"/>
    </row>
    <row r="65" spans="1:1">
      <c r="A65" s="46"/>
    </row>
    <row r="66" spans="1:1">
      <c r="A66" s="46"/>
    </row>
    <row r="67" spans="1:1">
      <c r="A67" s="46"/>
    </row>
    <row r="68" spans="1:1">
      <c r="A68" s="46"/>
    </row>
    <row r="69" spans="1:1">
      <c r="A69" s="46"/>
    </row>
    <row r="70" spans="1:1">
      <c r="A70" s="46"/>
    </row>
    <row r="71" spans="1:1">
      <c r="A71" s="46"/>
    </row>
    <row r="72" spans="1:1">
      <c r="A72" s="46"/>
    </row>
    <row r="73" spans="1:1">
      <c r="A73" s="46"/>
    </row>
    <row r="74" spans="1:1">
      <c r="A74" s="46"/>
    </row>
    <row r="75" spans="1:1">
      <c r="A75" s="46"/>
    </row>
    <row r="76" spans="1:1">
      <c r="A76" s="46"/>
    </row>
    <row r="77" spans="1:1">
      <c r="A77" s="46"/>
    </row>
    <row r="78" spans="1:1">
      <c r="A78" s="46"/>
    </row>
    <row r="79" spans="1:1">
      <c r="A79" s="46"/>
    </row>
    <row r="80" spans="1:1">
      <c r="A80" s="46"/>
    </row>
    <row r="81" spans="1:1">
      <c r="A81" s="46"/>
    </row>
    <row r="82" spans="1:1">
      <c r="A82" s="46"/>
    </row>
    <row r="83" spans="1:1">
      <c r="A83" s="46"/>
    </row>
    <row r="84" spans="1:1">
      <c r="A84" s="46"/>
    </row>
    <row r="85" spans="1:1">
      <c r="A85" s="46"/>
    </row>
    <row r="86" spans="1:1">
      <c r="A86" s="46"/>
    </row>
    <row r="87" spans="1:1">
      <c r="A87" s="46"/>
    </row>
    <row r="88" spans="1:1">
      <c r="A88" s="46"/>
    </row>
    <row r="89" spans="1:1">
      <c r="A89" s="46"/>
    </row>
    <row r="90" spans="1:1">
      <c r="A90" s="46"/>
    </row>
    <row r="91" spans="1:1">
      <c r="A91" s="46"/>
    </row>
    <row r="92" spans="1:1">
      <c r="A92" s="46"/>
    </row>
    <row r="93" spans="1:1">
      <c r="A93" s="46"/>
    </row>
    <row r="94" spans="1:1">
      <c r="A94" s="46"/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</sheetData>
  <mergeCells count="10">
    <mergeCell ref="E16:G16"/>
    <mergeCell ref="A19:H19"/>
    <mergeCell ref="A3:A4"/>
    <mergeCell ref="A1:G1"/>
    <mergeCell ref="B3:B4"/>
    <mergeCell ref="A2:G2"/>
    <mergeCell ref="C3:C4"/>
    <mergeCell ref="D3:G3"/>
    <mergeCell ref="C16:D16"/>
    <mergeCell ref="E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28"/>
  <sheetViews>
    <sheetView view="pageBreakPreview" zoomScale="75" zoomScaleNormal="75" zoomScaleSheetLayoutView="70" workbookViewId="0">
      <selection activeCell="A20" sqref="A20:F20"/>
    </sheetView>
  </sheetViews>
  <sheetFormatPr defaultRowHeight="20.25"/>
  <cols>
    <col min="1" max="1" width="87.28515625" style="67" customWidth="1"/>
    <col min="2" max="2" width="16.5703125" style="67" customWidth="1"/>
    <col min="3" max="3" width="19.7109375" style="67" customWidth="1"/>
    <col min="4" max="4" width="20" style="67" customWidth="1"/>
    <col min="5" max="5" width="19.7109375" style="67" customWidth="1"/>
    <col min="6" max="6" width="39" style="67" customWidth="1"/>
    <col min="7" max="7" width="9.5703125" style="67" customWidth="1"/>
    <col min="8" max="8" width="9.140625" style="67"/>
    <col min="9" max="9" width="27.140625" style="67" customWidth="1"/>
    <col min="10" max="16384" width="9.140625" style="67"/>
  </cols>
  <sheetData>
    <row r="1" spans="1:6" ht="19.5" customHeight="1">
      <c r="A1" s="325" t="s">
        <v>365</v>
      </c>
      <c r="B1" s="325"/>
      <c r="C1" s="325"/>
      <c r="D1" s="325"/>
      <c r="E1" s="325"/>
      <c r="F1" s="325"/>
    </row>
    <row r="2" spans="1:6" ht="24" customHeight="1"/>
    <row r="3" spans="1:6" ht="36" customHeight="1">
      <c r="A3" s="326" t="s">
        <v>281</v>
      </c>
      <c r="B3" s="326" t="s">
        <v>0</v>
      </c>
      <c r="C3" s="326" t="s">
        <v>95</v>
      </c>
      <c r="D3" s="320" t="s">
        <v>343</v>
      </c>
      <c r="E3" s="328" t="s">
        <v>500</v>
      </c>
      <c r="F3" s="326" t="s">
        <v>318</v>
      </c>
    </row>
    <row r="4" spans="1:6" ht="36" customHeight="1">
      <c r="A4" s="327"/>
      <c r="B4" s="327"/>
      <c r="C4" s="327"/>
      <c r="D4" s="320"/>
      <c r="E4" s="329"/>
      <c r="F4" s="327"/>
    </row>
    <row r="5" spans="1:6" ht="20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</row>
    <row r="6" spans="1:6">
      <c r="A6" s="322" t="s">
        <v>184</v>
      </c>
      <c r="B6" s="323"/>
      <c r="C6" s="323"/>
      <c r="D6" s="323"/>
      <c r="E6" s="323"/>
      <c r="F6" s="324"/>
    </row>
    <row r="7" spans="1:6" ht="63.75" customHeight="1">
      <c r="A7" s="42" t="s">
        <v>337</v>
      </c>
      <c r="B7" s="38">
        <v>5000</v>
      </c>
      <c r="C7" s="69" t="s">
        <v>333</v>
      </c>
      <c r="D7" s="256">
        <f>'фінплан - зведені показники'!C33/'фінплан - зведені показники'!C31*100%</f>
        <v>0.4122380239520958</v>
      </c>
      <c r="E7" s="256">
        <f>'фінплан - зведені показники'!E33/'фінплан - зведені показники'!E31*100%</f>
        <v>0.24014645703209131</v>
      </c>
      <c r="F7" s="71"/>
    </row>
    <row r="8" spans="1:6" ht="63.75" customHeight="1">
      <c r="A8" s="42" t="s">
        <v>338</v>
      </c>
      <c r="B8" s="38">
        <v>5010</v>
      </c>
      <c r="C8" s="69" t="s">
        <v>333</v>
      </c>
      <c r="D8" s="256">
        <f>'фінплан - зведені показники'!C38/'фінплан - зведені показники'!C31*100%</f>
        <v>0.14034431137724551</v>
      </c>
      <c r="E8" s="256">
        <f>'фінплан - зведені показники'!E38/'фінплан - зведені показники'!E31*100%</f>
        <v>-7.7320697824682316E-2</v>
      </c>
      <c r="F8" s="71"/>
    </row>
    <row r="9" spans="1:6" ht="60.75" customHeight="1">
      <c r="A9" s="72" t="s">
        <v>378</v>
      </c>
      <c r="B9" s="38">
        <v>5020</v>
      </c>
      <c r="C9" s="69" t="s">
        <v>333</v>
      </c>
      <c r="D9" s="250">
        <f>'фінплан - зведені показники'!C44/'фінплан - зведені показники'!C70*100%</f>
        <v>8.5196374622356491E-2</v>
      </c>
      <c r="E9" s="250">
        <f>'фінплан - зведені показники'!E44/'фінплан - зведені показники'!E70*100%</f>
        <v>-9.8538778568752344E-2</v>
      </c>
      <c r="F9" s="71"/>
    </row>
    <row r="10" spans="1:6" ht="63.75" customHeight="1">
      <c r="A10" s="72" t="s">
        <v>498</v>
      </c>
      <c r="B10" s="38">
        <v>5030</v>
      </c>
      <c r="C10" s="69" t="s">
        <v>333</v>
      </c>
      <c r="D10" s="190">
        <f>'фінплан - зведені показники'!C44/'фінплан - зведені показники'!C76*100%</f>
        <v>9.9016853932584276E-2</v>
      </c>
      <c r="E10" s="190">
        <f>'фінплан - зведені показники'!E44/'фінплан - зведені показники'!E76*100%</f>
        <v>-0.11232116164851591</v>
      </c>
      <c r="F10" s="71"/>
    </row>
    <row r="11" spans="1:6" ht="68.25" customHeight="1">
      <c r="A11" s="72" t="s">
        <v>499</v>
      </c>
      <c r="B11" s="38">
        <v>5040</v>
      </c>
      <c r="C11" s="69" t="s">
        <v>96</v>
      </c>
      <c r="D11" s="190">
        <f>'фінплан - зведені показники'!C44/'фінплан - зведені показники'!C31 *100%</f>
        <v>0.10553892215568862</v>
      </c>
      <c r="E11" s="190">
        <f>'фінплан - зведені показники'!E44/'фінплан - зведені показники'!E31 *100%</f>
        <v>-0.11328882188240362</v>
      </c>
      <c r="F11" s="71"/>
    </row>
    <row r="12" spans="1:6" ht="42.75" customHeight="1">
      <c r="A12" s="322" t="s">
        <v>186</v>
      </c>
      <c r="B12" s="323"/>
      <c r="C12" s="323"/>
      <c r="D12" s="323"/>
      <c r="E12" s="323"/>
      <c r="F12" s="324"/>
    </row>
    <row r="13" spans="1:6" ht="82.5" customHeight="1">
      <c r="A13" s="71" t="s">
        <v>327</v>
      </c>
      <c r="B13" s="38">
        <v>5100</v>
      </c>
      <c r="C13" s="69"/>
      <c r="D13" s="190">
        <f>'фінплан - зведені показники'!C71+'фінплан - зведені показники'!C72/'фінплан - зведені показники'!C38</f>
        <v>1.232</v>
      </c>
      <c r="E13" s="190">
        <f>'фінплан - зведені показники'!E71+'фінплан - зведені показники'!E72/'фінплан - зведені показники'!E38</f>
        <v>-1.8245125348189415</v>
      </c>
      <c r="F13" s="71"/>
    </row>
    <row r="14" spans="1:6" ht="128.25" customHeight="1">
      <c r="A14" s="71" t="s">
        <v>323</v>
      </c>
      <c r="B14" s="38">
        <v>5110</v>
      </c>
      <c r="C14" s="69" t="s">
        <v>171</v>
      </c>
      <c r="D14" s="250">
        <f>'фінплан - зведені показники'!C76/('фінплан - зведені показники'!C71+'фінплан - зведені показники'!C72)</f>
        <v>6.1645021645021645</v>
      </c>
      <c r="E14" s="250">
        <f>'фінплан - зведені показники'!E76/('фінплан - зведені показники'!E71+'фінплан - зведені показники'!E72)</f>
        <v>7.1496183206106867</v>
      </c>
      <c r="F14" s="71"/>
    </row>
    <row r="15" spans="1:6" ht="171.75" customHeight="1">
      <c r="A15" s="71" t="s">
        <v>324</v>
      </c>
      <c r="B15" s="38">
        <v>5120</v>
      </c>
      <c r="C15" s="69" t="s">
        <v>171</v>
      </c>
      <c r="D15" s="190">
        <f>'фінплан - зведені показники'!C68/'фінплан - зведені показники'!C72</f>
        <v>4.5205627705627709</v>
      </c>
      <c r="E15" s="190">
        <f>'фінплан - зведені показники'!E68/'фінплан - зведені показники'!E72</f>
        <v>4.7541984732824432</v>
      </c>
      <c r="F15" s="71"/>
    </row>
    <row r="16" spans="1:6" ht="36.75" customHeight="1">
      <c r="A16" s="322" t="s">
        <v>185</v>
      </c>
      <c r="B16" s="323"/>
      <c r="C16" s="323"/>
      <c r="D16" s="323"/>
      <c r="E16" s="323"/>
      <c r="F16" s="324"/>
    </row>
    <row r="17" spans="1:9" ht="48" customHeight="1">
      <c r="A17" s="71" t="s">
        <v>325</v>
      </c>
      <c r="B17" s="38">
        <v>5200</v>
      </c>
      <c r="C17" s="69"/>
      <c r="D17" s="190">
        <f>'фінплан - зведені показники'!C61/'1. Фін результат'!C119</f>
        <v>0.84946236559139787</v>
      </c>
      <c r="E17" s="250">
        <f>'фінплан - зведені показники'!E61/'1. Фін результат'!E119</f>
        <v>0</v>
      </c>
      <c r="F17" s="71"/>
    </row>
    <row r="18" spans="1:9" ht="81" customHeight="1">
      <c r="A18" s="71" t="s">
        <v>350</v>
      </c>
      <c r="B18" s="38">
        <v>5210</v>
      </c>
      <c r="C18" s="69"/>
      <c r="D18" s="250">
        <f>'фінплан - зведені показники'!C61/'фінплан - зведені показники'!C31</f>
        <v>2.9565868263473054E-2</v>
      </c>
      <c r="E18" s="250">
        <f>'фінплан - зведені показники'!E61/'фінплан - зведені показники'!E31</f>
        <v>0</v>
      </c>
      <c r="F18" s="71"/>
    </row>
    <row r="19" spans="1:9" ht="65.25" customHeight="1">
      <c r="A19" s="71" t="s">
        <v>339</v>
      </c>
      <c r="B19" s="38">
        <v>5220</v>
      </c>
      <c r="C19" s="69" t="s">
        <v>333</v>
      </c>
      <c r="D19" s="191">
        <f>5034/7477</f>
        <v>0.6732646783469306</v>
      </c>
      <c r="E19" s="191">
        <f>5180/7404</f>
        <v>0.69962182603997836</v>
      </c>
      <c r="F19" s="71"/>
    </row>
    <row r="20" spans="1:9" ht="35.25" customHeight="1">
      <c r="A20" s="322" t="s">
        <v>326</v>
      </c>
      <c r="B20" s="323"/>
      <c r="C20" s="323"/>
      <c r="D20" s="323"/>
      <c r="E20" s="323"/>
      <c r="F20" s="324"/>
    </row>
    <row r="21" spans="1:9" ht="110.25" customHeight="1">
      <c r="A21" s="72" t="s">
        <v>340</v>
      </c>
      <c r="B21" s="38">
        <v>5300</v>
      </c>
      <c r="C21" s="69"/>
      <c r="D21" s="70"/>
      <c r="E21" s="70"/>
      <c r="F21" s="73"/>
    </row>
    <row r="23" spans="1:9" s="28" customFormat="1" ht="20.100000000000001" customHeight="1">
      <c r="A23" s="199" t="s">
        <v>484</v>
      </c>
      <c r="B23" s="179"/>
      <c r="E23" s="287" t="s">
        <v>493</v>
      </c>
      <c r="F23" s="287"/>
    </row>
    <row r="24" spans="1:9" s="45" customFormat="1" ht="20.100000000000001" customHeight="1">
      <c r="A24" s="196" t="s">
        <v>422</v>
      </c>
      <c r="B24" s="269" t="s">
        <v>73</v>
      </c>
      <c r="C24" s="269"/>
      <c r="D24" s="269"/>
      <c r="E24" s="269" t="s">
        <v>321</v>
      </c>
      <c r="F24" s="269"/>
      <c r="G24" s="28"/>
    </row>
    <row r="26" spans="1:9" ht="53.25" customHeight="1">
      <c r="I26" s="25"/>
    </row>
    <row r="27" spans="1:9" s="151" customFormat="1" ht="102" customHeight="1">
      <c r="A27" s="316"/>
      <c r="B27" s="316"/>
      <c r="C27" s="316"/>
      <c r="D27" s="316"/>
      <c r="E27" s="316"/>
      <c r="F27" s="316"/>
      <c r="G27" s="316"/>
      <c r="H27" s="316"/>
    </row>
    <row r="28" spans="1:9" s="45" customFormat="1">
      <c r="A28" s="35"/>
      <c r="B28" s="28"/>
      <c r="C28" s="287"/>
      <c r="D28" s="287"/>
      <c r="E28" s="28"/>
      <c r="F28" s="32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rintOptions horizontalCentered="1"/>
  <pageMargins left="0.78740157480314965" right="0.39370078740157483" top="0.39370078740157483" bottom="0.39370078740157483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93"/>
  <sheetViews>
    <sheetView view="pageBreakPreview" topLeftCell="A3" zoomScale="55" zoomScaleNormal="75" zoomScaleSheetLayoutView="55" workbookViewId="0">
      <selection activeCell="AA32" sqref="AA32"/>
    </sheetView>
  </sheetViews>
  <sheetFormatPr defaultRowHeight="20.25" outlineLevelRow="1"/>
  <cols>
    <col min="1" max="1" width="44.85546875" style="45" customWidth="1"/>
    <col min="2" max="2" width="13.5703125" style="32" customWidth="1"/>
    <col min="3" max="3" width="18.5703125" style="45" customWidth="1"/>
    <col min="4" max="4" width="16.140625" style="45" customWidth="1"/>
    <col min="5" max="5" width="15.42578125" style="45" customWidth="1"/>
    <col min="6" max="6" width="16.5703125" style="45" customWidth="1"/>
    <col min="7" max="7" width="15.28515625" style="45" customWidth="1"/>
    <col min="8" max="8" width="16.5703125" style="45" customWidth="1"/>
    <col min="9" max="9" width="16.140625" style="45" customWidth="1"/>
    <col min="10" max="10" width="16.42578125" style="45" customWidth="1"/>
    <col min="11" max="11" width="16.5703125" style="45" customWidth="1"/>
    <col min="12" max="12" width="16.85546875" style="45" customWidth="1"/>
    <col min="13" max="15" width="16.7109375" style="45" customWidth="1"/>
    <col min="16" max="16384" width="9.140625" style="45"/>
  </cols>
  <sheetData>
    <row r="1" spans="1:15" ht="18.75" hidden="1" customHeight="1" outlineLevel="1">
      <c r="N1" s="374" t="s">
        <v>235</v>
      </c>
      <c r="O1" s="374"/>
    </row>
    <row r="2" spans="1:15" hidden="1" outlineLevel="1">
      <c r="N2" s="374" t="s">
        <v>255</v>
      </c>
      <c r="O2" s="374"/>
    </row>
    <row r="3" spans="1:15" collapsed="1">
      <c r="A3" s="375" t="s">
        <v>502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5" ht="3.7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15">
      <c r="A5" s="287" t="s">
        <v>495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14.25" customHeight="1">
      <c r="A6" s="287" t="s">
        <v>128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</row>
    <row r="7" spans="1:15" ht="24.95" customHeight="1">
      <c r="A7" s="319" t="s">
        <v>366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</row>
    <row r="8" spans="1:15" ht="9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41.25" customHeight="1">
      <c r="A9" s="376" t="s">
        <v>371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40.5" customHeight="1">
      <c r="B10" s="330" t="s">
        <v>497</v>
      </c>
      <c r="C10" s="330"/>
      <c r="D10" s="330"/>
      <c r="E10" s="330"/>
    </row>
    <row r="11" spans="1:15" s="28" customFormat="1" ht="62.25" customHeight="1">
      <c r="A11" s="38" t="s">
        <v>281</v>
      </c>
      <c r="B11" s="320" t="s">
        <v>130</v>
      </c>
      <c r="C11" s="320"/>
      <c r="D11" s="320" t="s">
        <v>504</v>
      </c>
      <c r="E11" s="320"/>
      <c r="F11" s="320" t="s">
        <v>505</v>
      </c>
      <c r="G11" s="320"/>
      <c r="H11" s="320" t="s">
        <v>319</v>
      </c>
      <c r="I11" s="320"/>
      <c r="J11" s="320" t="s">
        <v>320</v>
      </c>
      <c r="K11" s="320"/>
      <c r="L11" s="320" t="s">
        <v>288</v>
      </c>
      <c r="M11" s="320"/>
      <c r="N11" s="320" t="s">
        <v>289</v>
      </c>
      <c r="O11" s="320"/>
    </row>
    <row r="12" spans="1:15" s="28" customFormat="1" ht="17.25" customHeight="1">
      <c r="A12" s="38">
        <v>1</v>
      </c>
      <c r="B12" s="347">
        <v>2</v>
      </c>
      <c r="C12" s="348"/>
      <c r="D12" s="347">
        <v>3</v>
      </c>
      <c r="E12" s="348"/>
      <c r="F12" s="347">
        <v>4</v>
      </c>
      <c r="G12" s="348"/>
      <c r="H12" s="347">
        <v>5</v>
      </c>
      <c r="I12" s="348"/>
      <c r="J12" s="347">
        <v>6</v>
      </c>
      <c r="K12" s="348"/>
      <c r="L12" s="347">
        <v>7</v>
      </c>
      <c r="M12" s="348"/>
      <c r="N12" s="320">
        <v>8</v>
      </c>
      <c r="O12" s="320"/>
    </row>
    <row r="13" spans="1:15" s="28" customFormat="1" ht="60" customHeight="1">
      <c r="A13" s="349" t="s">
        <v>129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1"/>
    </row>
    <row r="14" spans="1:15" s="28" customFormat="1" ht="20.100000000000001" customHeight="1">
      <c r="A14" s="42" t="s">
        <v>290</v>
      </c>
      <c r="B14" s="333"/>
      <c r="C14" s="334"/>
      <c r="D14" s="333">
        <v>5</v>
      </c>
      <c r="E14" s="334"/>
      <c r="F14" s="333">
        <v>5</v>
      </c>
      <c r="G14" s="334"/>
      <c r="H14" s="333">
        <v>5</v>
      </c>
      <c r="I14" s="334"/>
      <c r="J14" s="333">
        <v>5</v>
      </c>
      <c r="K14" s="334"/>
      <c r="L14" s="340">
        <f>J14-H14</f>
        <v>0</v>
      </c>
      <c r="M14" s="340"/>
      <c r="N14" s="340">
        <f>J14/H14*100</f>
        <v>100</v>
      </c>
      <c r="O14" s="340"/>
    </row>
    <row r="15" spans="1:15" s="28" customFormat="1" ht="20.100000000000001" customHeight="1">
      <c r="A15" s="42" t="s">
        <v>291</v>
      </c>
      <c r="B15" s="333"/>
      <c r="C15" s="334"/>
      <c r="D15" s="333">
        <v>14</v>
      </c>
      <c r="E15" s="334"/>
      <c r="F15" s="333">
        <v>17</v>
      </c>
      <c r="G15" s="334"/>
      <c r="H15" s="333">
        <v>17</v>
      </c>
      <c r="I15" s="334"/>
      <c r="J15" s="333">
        <v>17</v>
      </c>
      <c r="K15" s="334"/>
      <c r="L15" s="340">
        <f t="shared" ref="L15:L18" si="0">J15-H15</f>
        <v>0</v>
      </c>
      <c r="M15" s="340"/>
      <c r="N15" s="340">
        <f t="shared" ref="N15:N18" si="1">J15/H15*100</f>
        <v>100</v>
      </c>
      <c r="O15" s="340"/>
    </row>
    <row r="16" spans="1:15" s="28" customFormat="1" ht="20.100000000000001" customHeight="1">
      <c r="A16" s="42" t="s">
        <v>292</v>
      </c>
      <c r="B16" s="333"/>
      <c r="C16" s="334"/>
      <c r="D16" s="333">
        <v>5</v>
      </c>
      <c r="E16" s="334"/>
      <c r="F16" s="333">
        <v>10</v>
      </c>
      <c r="G16" s="334"/>
      <c r="H16" s="333">
        <v>10</v>
      </c>
      <c r="I16" s="334"/>
      <c r="J16" s="333">
        <v>10</v>
      </c>
      <c r="K16" s="334"/>
      <c r="L16" s="340">
        <f t="shared" si="0"/>
        <v>0</v>
      </c>
      <c r="M16" s="340"/>
      <c r="N16" s="340">
        <f t="shared" si="1"/>
        <v>100</v>
      </c>
      <c r="O16" s="340"/>
    </row>
    <row r="17" spans="1:16" s="28" customFormat="1" ht="20.100000000000001" customHeight="1">
      <c r="A17" s="42" t="s">
        <v>293</v>
      </c>
      <c r="B17" s="333"/>
      <c r="C17" s="334"/>
      <c r="D17" s="333"/>
      <c r="E17" s="334"/>
      <c r="F17" s="333"/>
      <c r="G17" s="334"/>
      <c r="H17" s="333"/>
      <c r="I17" s="334"/>
      <c r="J17" s="333"/>
      <c r="K17" s="334"/>
      <c r="L17" s="340"/>
      <c r="M17" s="340"/>
      <c r="N17" s="340"/>
      <c r="O17" s="340"/>
    </row>
    <row r="18" spans="1:16" s="28" customFormat="1" ht="20.100000000000001" customHeight="1">
      <c r="A18" s="42" t="s">
        <v>294</v>
      </c>
      <c r="B18" s="333"/>
      <c r="C18" s="334"/>
      <c r="D18" s="333">
        <v>16</v>
      </c>
      <c r="E18" s="334"/>
      <c r="F18" s="333">
        <v>14</v>
      </c>
      <c r="G18" s="334"/>
      <c r="H18" s="333">
        <v>14</v>
      </c>
      <c r="I18" s="334"/>
      <c r="J18" s="333">
        <v>14</v>
      </c>
      <c r="K18" s="334"/>
      <c r="L18" s="340">
        <f t="shared" si="0"/>
        <v>0</v>
      </c>
      <c r="M18" s="340"/>
      <c r="N18" s="340">
        <f t="shared" si="1"/>
        <v>100</v>
      </c>
      <c r="O18" s="340"/>
    </row>
    <row r="19" spans="1:16" s="28" customFormat="1" ht="20.100000000000001" customHeight="1">
      <c r="A19" s="42" t="s">
        <v>295</v>
      </c>
      <c r="B19" s="320"/>
      <c r="C19" s="32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52"/>
      <c r="O19" s="352"/>
    </row>
    <row r="20" spans="1:16" s="28" customFormat="1" ht="42" customHeight="1">
      <c r="A20" s="349" t="s">
        <v>352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1"/>
    </row>
    <row r="21" spans="1:16" s="28" customFormat="1" ht="20.100000000000001" customHeight="1">
      <c r="A21" s="42" t="s">
        <v>297</v>
      </c>
      <c r="B21" s="340"/>
      <c r="C21" s="340"/>
      <c r="D21" s="344">
        <v>326</v>
      </c>
      <c r="E21" s="344"/>
      <c r="F21" s="333">
        <v>361</v>
      </c>
      <c r="G21" s="334"/>
      <c r="H21" s="341">
        <v>271</v>
      </c>
      <c r="I21" s="342"/>
      <c r="J21" s="341">
        <v>271</v>
      </c>
      <c r="K21" s="342"/>
      <c r="L21" s="340">
        <f>J21-H21</f>
        <v>0</v>
      </c>
      <c r="M21" s="340"/>
      <c r="N21" s="340">
        <f>J21/H21*100</f>
        <v>100</v>
      </c>
      <c r="O21" s="340"/>
    </row>
    <row r="22" spans="1:16" s="28" customFormat="1" ht="40.5" customHeight="1">
      <c r="A22" s="42" t="s">
        <v>296</v>
      </c>
      <c r="B22" s="340"/>
      <c r="C22" s="340"/>
      <c r="D22" s="344">
        <v>835</v>
      </c>
      <c r="E22" s="344"/>
      <c r="F22" s="333">
        <v>978</v>
      </c>
      <c r="G22" s="334"/>
      <c r="H22" s="341">
        <v>733</v>
      </c>
      <c r="I22" s="342"/>
      <c r="J22" s="341">
        <v>655</v>
      </c>
      <c r="K22" s="342"/>
      <c r="L22" s="340">
        <f t="shared" ref="L22:L23" si="2">J22-H22</f>
        <v>-78</v>
      </c>
      <c r="M22" s="340"/>
      <c r="N22" s="340">
        <f t="shared" ref="N22:N23" si="3">J22/H22*100</f>
        <v>89.358799454297412</v>
      </c>
      <c r="O22" s="340"/>
      <c r="P22" s="258"/>
    </row>
    <row r="23" spans="1:16" s="28" customFormat="1" ht="20.100000000000001" customHeight="1">
      <c r="A23" s="42" t="s">
        <v>298</v>
      </c>
      <c r="B23" s="340"/>
      <c r="C23" s="340"/>
      <c r="D23" s="344">
        <v>2767</v>
      </c>
      <c r="E23" s="344"/>
      <c r="F23" s="333">
        <v>3941</v>
      </c>
      <c r="G23" s="334"/>
      <c r="H23" s="341">
        <v>2955</v>
      </c>
      <c r="I23" s="342"/>
      <c r="J23" s="341">
        <v>2582</v>
      </c>
      <c r="K23" s="342"/>
      <c r="L23" s="340">
        <f t="shared" si="2"/>
        <v>-373</v>
      </c>
      <c r="M23" s="340"/>
      <c r="N23" s="340">
        <f t="shared" si="3"/>
        <v>87.377326565143818</v>
      </c>
      <c r="O23" s="340"/>
    </row>
    <row r="24" spans="1:16" s="28" customFormat="1" ht="45" customHeight="1">
      <c r="A24" s="349" t="s">
        <v>508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1"/>
    </row>
    <row r="25" spans="1:16" s="28" customFormat="1" ht="20.100000000000001" customHeight="1">
      <c r="A25" s="42" t="s">
        <v>297</v>
      </c>
      <c r="B25" s="340"/>
      <c r="C25" s="340"/>
      <c r="D25" s="344">
        <v>397</v>
      </c>
      <c r="E25" s="344"/>
      <c r="F25" s="333">
        <v>441</v>
      </c>
      <c r="G25" s="334"/>
      <c r="H25" s="344">
        <v>331</v>
      </c>
      <c r="I25" s="344"/>
      <c r="J25" s="344">
        <v>331</v>
      </c>
      <c r="K25" s="344"/>
      <c r="L25" s="340">
        <f>J25-H25</f>
        <v>0</v>
      </c>
      <c r="M25" s="340"/>
      <c r="N25" s="340">
        <f>J25/H25*100</f>
        <v>100</v>
      </c>
      <c r="O25" s="340"/>
    </row>
    <row r="26" spans="1:16" s="28" customFormat="1" ht="42.75" customHeight="1">
      <c r="A26" s="42" t="s">
        <v>296</v>
      </c>
      <c r="B26" s="340"/>
      <c r="C26" s="340"/>
      <c r="D26" s="344">
        <v>1019</v>
      </c>
      <c r="E26" s="344"/>
      <c r="F26" s="333">
        <v>1193</v>
      </c>
      <c r="G26" s="334"/>
      <c r="H26" s="344">
        <v>895</v>
      </c>
      <c r="I26" s="344"/>
      <c r="J26" s="344">
        <v>799</v>
      </c>
      <c r="K26" s="344"/>
      <c r="L26" s="340">
        <f t="shared" ref="L26:L27" si="4">J26-H26</f>
        <v>-96</v>
      </c>
      <c r="M26" s="340"/>
      <c r="N26" s="340">
        <f t="shared" ref="N26:N27" si="5">J26/H26*100</f>
        <v>89.273743016759781</v>
      </c>
      <c r="O26" s="340"/>
    </row>
    <row r="27" spans="1:16" s="28" customFormat="1" ht="20.100000000000001" customHeight="1">
      <c r="A27" s="42" t="s">
        <v>298</v>
      </c>
      <c r="B27" s="340"/>
      <c r="C27" s="340"/>
      <c r="D27" s="344">
        <v>3348</v>
      </c>
      <c r="E27" s="344"/>
      <c r="F27" s="333">
        <v>4775</v>
      </c>
      <c r="G27" s="334"/>
      <c r="H27" s="344">
        <v>3581</v>
      </c>
      <c r="I27" s="344"/>
      <c r="J27" s="344">
        <v>3137</v>
      </c>
      <c r="K27" s="344"/>
      <c r="L27" s="340">
        <f t="shared" si="4"/>
        <v>-444</v>
      </c>
      <c r="M27" s="340"/>
      <c r="N27" s="340">
        <f t="shared" si="5"/>
        <v>87.601228707065076</v>
      </c>
      <c r="O27" s="340"/>
    </row>
    <row r="28" spans="1:16" s="28" customFormat="1" ht="67.5" customHeight="1">
      <c r="A28" s="349" t="s">
        <v>299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1"/>
    </row>
    <row r="29" spans="1:16" s="28" customFormat="1" ht="20.100000000000001" customHeight="1">
      <c r="A29" s="201" t="s">
        <v>297</v>
      </c>
      <c r="B29" s="344"/>
      <c r="C29" s="344"/>
      <c r="D29" s="344">
        <v>27149</v>
      </c>
      <c r="E29" s="344"/>
      <c r="F29" s="341">
        <v>30121</v>
      </c>
      <c r="G29" s="342"/>
      <c r="H29" s="341">
        <v>30121</v>
      </c>
      <c r="I29" s="342"/>
      <c r="J29" s="341">
        <v>30121</v>
      </c>
      <c r="K29" s="342"/>
      <c r="L29" s="344">
        <f>J29-H29</f>
        <v>0</v>
      </c>
      <c r="M29" s="344"/>
      <c r="N29" s="344">
        <f>J29/H29*100</f>
        <v>100</v>
      </c>
      <c r="O29" s="344"/>
    </row>
    <row r="30" spans="1:16" s="28" customFormat="1" ht="45" customHeight="1">
      <c r="A30" s="220" t="s">
        <v>296</v>
      </c>
      <c r="B30" s="340"/>
      <c r="C30" s="340"/>
      <c r="D30" s="344">
        <v>13781</v>
      </c>
      <c r="E30" s="344"/>
      <c r="F30" s="333">
        <v>16134</v>
      </c>
      <c r="G30" s="334"/>
      <c r="H30" s="341">
        <v>16134</v>
      </c>
      <c r="I30" s="342"/>
      <c r="J30" s="333">
        <v>15680</v>
      </c>
      <c r="K30" s="334"/>
      <c r="L30" s="344">
        <f t="shared" ref="L30:L31" si="6">J30-H30</f>
        <v>-454</v>
      </c>
      <c r="M30" s="344"/>
      <c r="N30" s="344">
        <f t="shared" ref="N30:N31" si="7">J30/H30*100</f>
        <v>97.186066691459033</v>
      </c>
      <c r="O30" s="344"/>
    </row>
    <row r="31" spans="1:16" s="28" customFormat="1" ht="20.100000000000001" customHeight="1">
      <c r="A31" s="220" t="s">
        <v>298</v>
      </c>
      <c r="B31" s="340"/>
      <c r="C31" s="340"/>
      <c r="D31" s="344">
        <v>7064</v>
      </c>
      <c r="E31" s="344"/>
      <c r="F31" s="333">
        <v>8069</v>
      </c>
      <c r="G31" s="334"/>
      <c r="H31" s="341">
        <v>8069</v>
      </c>
      <c r="I31" s="342"/>
      <c r="J31" s="333">
        <v>7124</v>
      </c>
      <c r="K31" s="334"/>
      <c r="L31" s="344">
        <f t="shared" si="6"/>
        <v>-945</v>
      </c>
      <c r="M31" s="344"/>
      <c r="N31" s="344">
        <f t="shared" si="7"/>
        <v>88.288511587557323</v>
      </c>
      <c r="O31" s="344"/>
    </row>
    <row r="32" spans="1:16" s="28" customFormat="1" ht="42.75" customHeight="1">
      <c r="A32" s="349" t="s">
        <v>496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1"/>
    </row>
    <row r="33" spans="1:15" s="28" customFormat="1" ht="20.100000000000001" customHeight="1">
      <c r="A33" s="220" t="s">
        <v>297</v>
      </c>
      <c r="B33" s="340"/>
      <c r="C33" s="340"/>
      <c r="D33" s="344">
        <v>27149</v>
      </c>
      <c r="E33" s="344"/>
      <c r="F33" s="333">
        <v>30121</v>
      </c>
      <c r="G33" s="334"/>
      <c r="H33" s="340">
        <v>30121</v>
      </c>
      <c r="I33" s="340"/>
      <c r="J33" s="340">
        <v>30121</v>
      </c>
      <c r="K33" s="340"/>
      <c r="L33" s="340">
        <f>J33-H33</f>
        <v>0</v>
      </c>
      <c r="M33" s="340"/>
      <c r="N33" s="340">
        <f>J33/H33*100</f>
        <v>100</v>
      </c>
      <c r="O33" s="340"/>
    </row>
    <row r="34" spans="1:15" s="28" customFormat="1" ht="42" customHeight="1">
      <c r="A34" s="220" t="s">
        <v>296</v>
      </c>
      <c r="B34" s="340"/>
      <c r="C34" s="340"/>
      <c r="D34" s="344">
        <v>13921</v>
      </c>
      <c r="E34" s="344"/>
      <c r="F34" s="341">
        <v>16296</v>
      </c>
      <c r="G34" s="342"/>
      <c r="H34" s="344">
        <v>16296</v>
      </c>
      <c r="I34" s="344"/>
      <c r="J34" s="340">
        <v>15842</v>
      </c>
      <c r="K34" s="340"/>
      <c r="L34" s="340">
        <f t="shared" ref="L34:L35" si="8">J34-H34</f>
        <v>-454</v>
      </c>
      <c r="M34" s="340"/>
      <c r="N34" s="340">
        <f t="shared" ref="N34:N35" si="9">J34/H34*100</f>
        <v>97.214040255277368</v>
      </c>
      <c r="O34" s="340"/>
    </row>
    <row r="35" spans="1:15" s="28" customFormat="1" ht="27.75" customHeight="1">
      <c r="A35" s="220" t="s">
        <v>298</v>
      </c>
      <c r="B35" s="340"/>
      <c r="C35" s="340"/>
      <c r="D35" s="340">
        <v>7308</v>
      </c>
      <c r="E35" s="340"/>
      <c r="F35" s="341">
        <v>8178</v>
      </c>
      <c r="G35" s="342"/>
      <c r="H35" s="344">
        <v>8178</v>
      </c>
      <c r="I35" s="344"/>
      <c r="J35" s="340">
        <v>7367</v>
      </c>
      <c r="K35" s="340"/>
      <c r="L35" s="340">
        <f t="shared" si="8"/>
        <v>-811</v>
      </c>
      <c r="M35" s="340"/>
      <c r="N35" s="340">
        <f t="shared" si="9"/>
        <v>90.083149914404501</v>
      </c>
      <c r="O35" s="340"/>
    </row>
    <row r="36" spans="1:15" s="28" customFormat="1" ht="7.5" customHeight="1">
      <c r="A36" s="31"/>
      <c r="B36" s="31"/>
      <c r="C36" s="3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6"/>
      <c r="O36" s="66"/>
    </row>
    <row r="37" spans="1:15" ht="22.5" customHeight="1">
      <c r="A37" s="379" t="s">
        <v>335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</row>
    <row r="38" spans="1:15" ht="11.25" customHeight="1">
      <c r="A38" s="75"/>
      <c r="B38" s="75"/>
      <c r="C38" s="75"/>
      <c r="D38" s="75"/>
      <c r="E38" s="75"/>
      <c r="F38" s="75"/>
      <c r="G38" s="75"/>
      <c r="H38" s="75"/>
      <c r="I38" s="75"/>
    </row>
    <row r="39" spans="1:15" ht="30.75" customHeight="1">
      <c r="A39" s="383" t="s">
        <v>358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0" spans="1:15" ht="30.75" customHeight="1">
      <c r="A40" s="76" t="s">
        <v>131</v>
      </c>
      <c r="B40" s="380" t="s">
        <v>359</v>
      </c>
      <c r="C40" s="381"/>
      <c r="D40" s="381"/>
      <c r="E40" s="382"/>
      <c r="F40" s="343" t="s">
        <v>80</v>
      </c>
      <c r="G40" s="343"/>
      <c r="H40" s="343"/>
      <c r="I40" s="343"/>
      <c r="J40" s="343"/>
      <c r="K40" s="343"/>
      <c r="L40" s="343"/>
      <c r="M40" s="343"/>
      <c r="N40" s="343"/>
      <c r="O40" s="343"/>
    </row>
    <row r="41" spans="1:15" ht="17.25" customHeight="1">
      <c r="A41" s="76">
        <v>1</v>
      </c>
      <c r="B41" s="359">
        <v>2</v>
      </c>
      <c r="C41" s="360"/>
      <c r="D41" s="360"/>
      <c r="E41" s="360"/>
      <c r="F41" s="343">
        <v>3</v>
      </c>
      <c r="G41" s="343"/>
      <c r="H41" s="343"/>
      <c r="I41" s="343"/>
      <c r="J41" s="343"/>
      <c r="K41" s="343"/>
      <c r="L41" s="343"/>
      <c r="M41" s="343"/>
      <c r="N41" s="343"/>
      <c r="O41" s="343"/>
    </row>
    <row r="42" spans="1:15" ht="20.100000000000001" customHeight="1">
      <c r="A42" s="77"/>
      <c r="B42" s="331"/>
      <c r="C42" s="378"/>
      <c r="D42" s="378"/>
      <c r="E42" s="378"/>
      <c r="F42" s="365"/>
      <c r="G42" s="365"/>
      <c r="H42" s="365"/>
      <c r="I42" s="365"/>
      <c r="J42" s="365"/>
      <c r="K42" s="365"/>
      <c r="L42" s="365"/>
      <c r="M42" s="365"/>
      <c r="N42" s="365"/>
      <c r="O42" s="365"/>
    </row>
    <row r="43" spans="1:15" ht="20.100000000000001" hidden="1" customHeight="1" outlineLevel="1">
      <c r="A43" s="78"/>
      <c r="B43" s="79"/>
      <c r="C43" s="79"/>
      <c r="D43" s="79"/>
      <c r="E43" s="79"/>
      <c r="F43" s="80"/>
      <c r="G43" s="80"/>
      <c r="H43" s="80"/>
      <c r="I43" s="80"/>
      <c r="J43" s="80"/>
      <c r="K43" s="80"/>
      <c r="L43" s="80"/>
      <c r="M43" s="345" t="s">
        <v>235</v>
      </c>
      <c r="N43" s="345"/>
      <c r="O43" s="345"/>
    </row>
    <row r="44" spans="1:15" ht="20.100000000000001" hidden="1" customHeight="1" outlineLevel="1">
      <c r="A44" s="78"/>
      <c r="B44" s="79"/>
      <c r="C44" s="79"/>
      <c r="D44" s="79"/>
      <c r="E44" s="79"/>
      <c r="F44" s="80"/>
      <c r="G44" s="80"/>
      <c r="H44" s="80"/>
      <c r="I44" s="80"/>
      <c r="J44" s="80"/>
      <c r="K44" s="80"/>
      <c r="L44" s="80"/>
      <c r="M44" s="346" t="s">
        <v>287</v>
      </c>
      <c r="N44" s="346"/>
      <c r="O44" s="346"/>
    </row>
    <row r="45" spans="1:15" collapsed="1">
      <c r="A45" s="319" t="s">
        <v>245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</row>
    <row r="47" spans="1:15" ht="52.5" customHeight="1">
      <c r="A47" s="354" t="s">
        <v>281</v>
      </c>
      <c r="B47" s="355"/>
      <c r="C47" s="328"/>
      <c r="D47" s="320" t="s">
        <v>236</v>
      </c>
      <c r="E47" s="320"/>
      <c r="F47" s="320"/>
      <c r="G47" s="320" t="s">
        <v>232</v>
      </c>
      <c r="H47" s="320"/>
      <c r="I47" s="320"/>
      <c r="J47" s="320" t="s">
        <v>288</v>
      </c>
      <c r="K47" s="320"/>
      <c r="L47" s="320"/>
      <c r="M47" s="347" t="s">
        <v>289</v>
      </c>
      <c r="N47" s="348"/>
      <c r="O47" s="306" t="s">
        <v>312</v>
      </c>
    </row>
    <row r="48" spans="1:15" ht="189.75" customHeight="1">
      <c r="A48" s="356"/>
      <c r="B48" s="357"/>
      <c r="C48" s="329"/>
      <c r="D48" s="38" t="s">
        <v>315</v>
      </c>
      <c r="E48" s="38" t="s">
        <v>314</v>
      </c>
      <c r="F48" s="38" t="s">
        <v>313</v>
      </c>
      <c r="G48" s="38" t="s">
        <v>315</v>
      </c>
      <c r="H48" s="38" t="s">
        <v>314</v>
      </c>
      <c r="I48" s="38" t="s">
        <v>313</v>
      </c>
      <c r="J48" s="38" t="s">
        <v>315</v>
      </c>
      <c r="K48" s="38" t="s">
        <v>314</v>
      </c>
      <c r="L48" s="38" t="s">
        <v>313</v>
      </c>
      <c r="M48" s="38" t="s">
        <v>237</v>
      </c>
      <c r="N48" s="38" t="s">
        <v>238</v>
      </c>
      <c r="O48" s="358"/>
    </row>
    <row r="49" spans="1:15">
      <c r="A49" s="347">
        <v>1</v>
      </c>
      <c r="B49" s="370"/>
      <c r="C49" s="348"/>
      <c r="D49" s="38">
        <v>4</v>
      </c>
      <c r="E49" s="38">
        <v>5</v>
      </c>
      <c r="F49" s="38">
        <v>6</v>
      </c>
      <c r="G49" s="38">
        <v>7</v>
      </c>
      <c r="H49" s="34">
        <v>8</v>
      </c>
      <c r="I49" s="34">
        <v>9</v>
      </c>
      <c r="J49" s="34">
        <v>10</v>
      </c>
      <c r="K49" s="34">
        <v>11</v>
      </c>
      <c r="L49" s="34">
        <v>12</v>
      </c>
      <c r="M49" s="34">
        <v>13</v>
      </c>
      <c r="N49" s="34">
        <v>14</v>
      </c>
      <c r="O49" s="34">
        <v>15</v>
      </c>
    </row>
    <row r="50" spans="1:15" ht="20.25" customHeight="1">
      <c r="A50" s="371" t="s">
        <v>464</v>
      </c>
      <c r="B50" s="372"/>
      <c r="C50" s="373"/>
      <c r="D50" s="38">
        <v>5440</v>
      </c>
      <c r="E50" s="38">
        <v>12952</v>
      </c>
      <c r="F50" s="218">
        <v>420</v>
      </c>
      <c r="G50" s="215">
        <v>4543</v>
      </c>
      <c r="H50" s="34">
        <v>8290</v>
      </c>
      <c r="I50" s="213">
        <v>548</v>
      </c>
      <c r="J50" s="34">
        <f>G50-D50</f>
        <v>-897</v>
      </c>
      <c r="K50" s="34">
        <f>H50-E50</f>
        <v>-4662</v>
      </c>
      <c r="L50" s="34">
        <f>I50-F50</f>
        <v>128</v>
      </c>
      <c r="M50" s="194">
        <f>G50/D50*100</f>
        <v>83.51102941176471</v>
      </c>
      <c r="N50" s="194">
        <f>H50/E50*100</f>
        <v>64.005558987029033</v>
      </c>
      <c r="O50" s="194">
        <f>I50*100/F50-100</f>
        <v>30.476190476190482</v>
      </c>
    </row>
    <row r="51" spans="1:15" ht="20.100000000000001" customHeight="1">
      <c r="A51" s="371" t="s">
        <v>463</v>
      </c>
      <c r="B51" s="372"/>
      <c r="C51" s="373"/>
      <c r="D51" s="40"/>
      <c r="E51" s="40"/>
      <c r="F51" s="219"/>
      <c r="G51" s="216">
        <v>0</v>
      </c>
      <c r="H51" s="40">
        <v>0</v>
      </c>
      <c r="I51" s="214">
        <v>0</v>
      </c>
      <c r="J51" s="40">
        <v>0</v>
      </c>
      <c r="K51" s="232">
        <f t="shared" ref="K51" si="10">E51-H51</f>
        <v>0</v>
      </c>
      <c r="L51" s="232">
        <f t="shared" ref="L51" si="11">F51-I51</f>
        <v>0</v>
      </c>
      <c r="M51" s="41">
        <v>0</v>
      </c>
      <c r="N51" s="194">
        <v>0</v>
      </c>
      <c r="O51" s="194"/>
    </row>
    <row r="52" spans="1:15" s="202" customFormat="1" ht="25.5" customHeight="1">
      <c r="A52" s="233" t="s">
        <v>462</v>
      </c>
      <c r="B52" s="234"/>
      <c r="C52" s="235"/>
      <c r="D52" s="211">
        <v>300</v>
      </c>
      <c r="E52" s="203">
        <v>234</v>
      </c>
      <c r="F52" s="211">
        <v>1280</v>
      </c>
      <c r="G52" s="216">
        <v>100</v>
      </c>
      <c r="H52" s="203">
        <v>91</v>
      </c>
      <c r="I52" s="214">
        <v>1095</v>
      </c>
      <c r="J52" s="203">
        <f>G52-D52</f>
        <v>-200</v>
      </c>
      <c r="K52" s="237">
        <f>H52-E52</f>
        <v>-143</v>
      </c>
      <c r="L52" s="236">
        <f>I52-F52</f>
        <v>-185</v>
      </c>
      <c r="M52" s="194">
        <f>G52/D52*100</f>
        <v>33.333333333333329</v>
      </c>
      <c r="N52" s="194">
        <v>39</v>
      </c>
      <c r="O52" s="194">
        <f t="shared" ref="O52" si="12">I52*100/F52-100</f>
        <v>-14.453125</v>
      </c>
    </row>
    <row r="53" spans="1:15" ht="24.95" customHeight="1">
      <c r="A53" s="367" t="s">
        <v>52</v>
      </c>
      <c r="B53" s="368"/>
      <c r="C53" s="369"/>
      <c r="D53" s="81">
        <f>SUM(D50:D52)</f>
        <v>5740</v>
      </c>
      <c r="E53" s="40"/>
      <c r="F53" s="81">
        <f>SUM(F50:F52)</f>
        <v>1700</v>
      </c>
      <c r="G53" s="81">
        <f>SUM(G50:G52)</f>
        <v>4643</v>
      </c>
      <c r="H53" s="81"/>
      <c r="I53" s="81">
        <f>SUM(I50:I52)</f>
        <v>1643</v>
      </c>
      <c r="J53" s="81">
        <f>I53-F53</f>
        <v>-57</v>
      </c>
      <c r="K53" s="81"/>
      <c r="L53" s="81">
        <f>SUM(L50:L52)</f>
        <v>-57</v>
      </c>
      <c r="M53" s="82">
        <v>70</v>
      </c>
      <c r="N53" s="82">
        <v>100</v>
      </c>
      <c r="O53" s="81"/>
    </row>
    <row r="54" spans="1:15">
      <c r="A54" s="29"/>
      <c r="B54" s="83"/>
      <c r="C54" s="83"/>
      <c r="D54" s="83"/>
      <c r="E54" s="83"/>
      <c r="F54" s="36"/>
      <c r="G54" s="36"/>
      <c r="H54" s="36"/>
      <c r="I54" s="44"/>
      <c r="J54" s="44"/>
      <c r="K54" s="44"/>
      <c r="L54" s="44"/>
      <c r="M54" s="44"/>
      <c r="N54" s="44"/>
      <c r="O54" s="44"/>
    </row>
    <row r="55" spans="1:15">
      <c r="A55" s="319" t="s">
        <v>69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</row>
    <row r="57" spans="1:15" ht="56.25" customHeight="1">
      <c r="A57" s="38" t="s">
        <v>120</v>
      </c>
      <c r="B57" s="320" t="s">
        <v>68</v>
      </c>
      <c r="C57" s="320"/>
      <c r="D57" s="320" t="s">
        <v>63</v>
      </c>
      <c r="E57" s="320"/>
      <c r="F57" s="320" t="s">
        <v>64</v>
      </c>
      <c r="G57" s="320"/>
      <c r="H57" s="320" t="s">
        <v>84</v>
      </c>
      <c r="I57" s="320"/>
      <c r="J57" s="320"/>
      <c r="K57" s="347" t="s">
        <v>81</v>
      </c>
      <c r="L57" s="348"/>
      <c r="M57" s="347" t="s">
        <v>31</v>
      </c>
      <c r="N57" s="370"/>
      <c r="O57" s="348"/>
    </row>
    <row r="58" spans="1:15">
      <c r="A58" s="34">
        <v>1</v>
      </c>
      <c r="B58" s="343">
        <v>2</v>
      </c>
      <c r="C58" s="343"/>
      <c r="D58" s="343">
        <v>3</v>
      </c>
      <c r="E58" s="343"/>
      <c r="F58" s="343">
        <v>4</v>
      </c>
      <c r="G58" s="343"/>
      <c r="H58" s="343">
        <v>5</v>
      </c>
      <c r="I58" s="343"/>
      <c r="J58" s="343"/>
      <c r="K58" s="343">
        <v>6</v>
      </c>
      <c r="L58" s="343"/>
      <c r="M58" s="359">
        <v>7</v>
      </c>
      <c r="N58" s="360"/>
      <c r="O58" s="361"/>
    </row>
    <row r="59" spans="1:15">
      <c r="A59" s="49"/>
      <c r="B59" s="365"/>
      <c r="C59" s="365"/>
      <c r="D59" s="340"/>
      <c r="E59" s="340"/>
      <c r="F59" s="352" t="s">
        <v>253</v>
      </c>
      <c r="G59" s="352"/>
      <c r="H59" s="366"/>
      <c r="I59" s="366"/>
      <c r="J59" s="366"/>
      <c r="K59" s="333"/>
      <c r="L59" s="334"/>
      <c r="M59" s="340"/>
      <c r="N59" s="340"/>
      <c r="O59" s="340"/>
    </row>
    <row r="60" spans="1:15">
      <c r="A60" s="49"/>
      <c r="B60" s="363"/>
      <c r="C60" s="364"/>
      <c r="D60" s="333"/>
      <c r="E60" s="334"/>
      <c r="F60" s="335"/>
      <c r="G60" s="336"/>
      <c r="H60" s="337"/>
      <c r="I60" s="338"/>
      <c r="J60" s="339"/>
      <c r="K60" s="333"/>
      <c r="L60" s="334"/>
      <c r="M60" s="333"/>
      <c r="N60" s="353"/>
      <c r="O60" s="334"/>
    </row>
    <row r="61" spans="1:15">
      <c r="A61" s="49"/>
      <c r="B61" s="331"/>
      <c r="C61" s="332"/>
      <c r="D61" s="333"/>
      <c r="E61" s="334"/>
      <c r="F61" s="335"/>
      <c r="G61" s="336"/>
      <c r="H61" s="337"/>
      <c r="I61" s="338"/>
      <c r="J61" s="339"/>
      <c r="K61" s="333"/>
      <c r="L61" s="334"/>
      <c r="M61" s="333"/>
      <c r="N61" s="353"/>
      <c r="O61" s="334"/>
    </row>
    <row r="62" spans="1:15">
      <c r="A62" s="49"/>
      <c r="B62" s="365"/>
      <c r="C62" s="365"/>
      <c r="D62" s="340"/>
      <c r="E62" s="340"/>
      <c r="F62" s="352"/>
      <c r="G62" s="352"/>
      <c r="H62" s="366"/>
      <c r="I62" s="366"/>
      <c r="J62" s="366"/>
      <c r="K62" s="333"/>
      <c r="L62" s="334"/>
      <c r="M62" s="340"/>
      <c r="N62" s="340"/>
      <c r="O62" s="340"/>
    </row>
    <row r="63" spans="1:15">
      <c r="A63" s="33" t="s">
        <v>52</v>
      </c>
      <c r="B63" s="343" t="s">
        <v>32</v>
      </c>
      <c r="C63" s="343"/>
      <c r="D63" s="343" t="s">
        <v>32</v>
      </c>
      <c r="E63" s="343"/>
      <c r="F63" s="343" t="s">
        <v>32</v>
      </c>
      <c r="G63" s="343"/>
      <c r="H63" s="366"/>
      <c r="I63" s="366"/>
      <c r="J63" s="366"/>
      <c r="K63" s="333"/>
      <c r="L63" s="334"/>
      <c r="M63" s="340"/>
      <c r="N63" s="340"/>
      <c r="O63" s="340"/>
    </row>
    <row r="64" spans="1:15">
      <c r="A64" s="36"/>
      <c r="B64" s="30"/>
      <c r="C64" s="30"/>
      <c r="D64" s="30"/>
      <c r="E64" s="30"/>
      <c r="F64" s="30"/>
      <c r="G64" s="30"/>
      <c r="H64" s="30"/>
      <c r="I64" s="30"/>
      <c r="J64" s="30"/>
      <c r="K64" s="28"/>
      <c r="L64" s="28"/>
      <c r="M64" s="28"/>
      <c r="N64" s="28"/>
      <c r="O64" s="28"/>
    </row>
    <row r="65" spans="1:15">
      <c r="A65" s="319" t="s">
        <v>70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</row>
    <row r="66" spans="1:15" ht="15" customHeight="1">
      <c r="A66" s="44"/>
      <c r="B66" s="44"/>
      <c r="C66" s="44"/>
      <c r="D66" s="44"/>
      <c r="E66" s="44"/>
      <c r="F66" s="44"/>
      <c r="G66" s="44"/>
      <c r="H66" s="44"/>
      <c r="I66" s="84"/>
    </row>
    <row r="67" spans="1:15" ht="42.75" customHeight="1">
      <c r="A67" s="320" t="s">
        <v>62</v>
      </c>
      <c r="B67" s="320"/>
      <c r="C67" s="320"/>
      <c r="D67" s="320" t="s">
        <v>239</v>
      </c>
      <c r="E67" s="320"/>
      <c r="F67" s="320" t="s">
        <v>240</v>
      </c>
      <c r="G67" s="320"/>
      <c r="H67" s="320"/>
      <c r="I67" s="320"/>
      <c r="J67" s="320" t="s">
        <v>243</v>
      </c>
      <c r="K67" s="320"/>
      <c r="L67" s="320"/>
      <c r="M67" s="320"/>
      <c r="N67" s="320" t="s">
        <v>244</v>
      </c>
      <c r="O67" s="320"/>
    </row>
    <row r="68" spans="1:15" ht="42.75" customHeight="1">
      <c r="A68" s="320"/>
      <c r="B68" s="320"/>
      <c r="C68" s="320"/>
      <c r="D68" s="320"/>
      <c r="E68" s="320"/>
      <c r="F68" s="343" t="s">
        <v>241</v>
      </c>
      <c r="G68" s="343"/>
      <c r="H68" s="320" t="s">
        <v>242</v>
      </c>
      <c r="I68" s="320"/>
      <c r="J68" s="343" t="s">
        <v>241</v>
      </c>
      <c r="K68" s="343"/>
      <c r="L68" s="320" t="s">
        <v>242</v>
      </c>
      <c r="M68" s="320"/>
      <c r="N68" s="320"/>
      <c r="O68" s="320"/>
    </row>
    <row r="69" spans="1:15">
      <c r="A69" s="320">
        <v>1</v>
      </c>
      <c r="B69" s="320"/>
      <c r="C69" s="320"/>
      <c r="D69" s="347">
        <v>2</v>
      </c>
      <c r="E69" s="348"/>
      <c r="F69" s="347">
        <v>3</v>
      </c>
      <c r="G69" s="348"/>
      <c r="H69" s="359">
        <v>4</v>
      </c>
      <c r="I69" s="361"/>
      <c r="J69" s="359">
        <v>5</v>
      </c>
      <c r="K69" s="361"/>
      <c r="L69" s="359">
        <v>6</v>
      </c>
      <c r="M69" s="361"/>
      <c r="N69" s="359">
        <v>7</v>
      </c>
      <c r="O69" s="361"/>
    </row>
    <row r="70" spans="1:15" ht="20.100000000000001" customHeight="1">
      <c r="A70" s="362" t="s">
        <v>309</v>
      </c>
      <c r="B70" s="362"/>
      <c r="C70" s="362"/>
      <c r="D70" s="333"/>
      <c r="E70" s="334"/>
      <c r="F70" s="333"/>
      <c r="G70" s="334"/>
      <c r="H70" s="333"/>
      <c r="I70" s="334"/>
      <c r="J70" s="333"/>
      <c r="K70" s="334"/>
      <c r="L70" s="333"/>
      <c r="M70" s="334"/>
      <c r="N70" s="333"/>
      <c r="O70" s="334"/>
    </row>
    <row r="71" spans="1:15" ht="20.100000000000001" customHeight="1">
      <c r="A71" s="362" t="s">
        <v>98</v>
      </c>
      <c r="B71" s="362"/>
      <c r="C71" s="362"/>
      <c r="D71" s="333"/>
      <c r="E71" s="334"/>
      <c r="F71" s="333"/>
      <c r="G71" s="334"/>
      <c r="H71" s="333"/>
      <c r="I71" s="334"/>
      <c r="J71" s="333"/>
      <c r="K71" s="334"/>
      <c r="L71" s="333"/>
      <c r="M71" s="334"/>
      <c r="N71" s="333"/>
      <c r="O71" s="334"/>
    </row>
    <row r="72" spans="1:15" ht="20.100000000000001" customHeight="1">
      <c r="A72" s="362"/>
      <c r="B72" s="362"/>
      <c r="C72" s="362"/>
      <c r="D72" s="333"/>
      <c r="E72" s="334"/>
      <c r="F72" s="333"/>
      <c r="G72" s="334"/>
      <c r="H72" s="333"/>
      <c r="I72" s="334"/>
      <c r="J72" s="333"/>
      <c r="K72" s="334"/>
      <c r="L72" s="333"/>
      <c r="M72" s="334"/>
      <c r="N72" s="333"/>
      <c r="O72" s="334"/>
    </row>
    <row r="73" spans="1:15" ht="20.100000000000001" customHeight="1">
      <c r="A73" s="362" t="s">
        <v>310</v>
      </c>
      <c r="B73" s="362"/>
      <c r="C73" s="362"/>
      <c r="D73" s="333"/>
      <c r="E73" s="334"/>
      <c r="F73" s="333"/>
      <c r="G73" s="334"/>
      <c r="H73" s="333"/>
      <c r="I73" s="334"/>
      <c r="J73" s="333"/>
      <c r="K73" s="334"/>
      <c r="L73" s="333"/>
      <c r="M73" s="334"/>
      <c r="N73" s="333"/>
      <c r="O73" s="334"/>
    </row>
    <row r="74" spans="1:15" ht="20.100000000000001" customHeight="1">
      <c r="A74" s="362" t="s">
        <v>351</v>
      </c>
      <c r="B74" s="362"/>
      <c r="C74" s="362"/>
      <c r="D74" s="333"/>
      <c r="E74" s="334"/>
      <c r="F74" s="333"/>
      <c r="G74" s="334"/>
      <c r="H74" s="333"/>
      <c r="I74" s="334"/>
      <c r="J74" s="333"/>
      <c r="K74" s="334"/>
      <c r="L74" s="333"/>
      <c r="M74" s="334"/>
      <c r="N74" s="333"/>
      <c r="O74" s="334"/>
    </row>
    <row r="75" spans="1:15" ht="20.100000000000001" customHeight="1">
      <c r="A75" s="362"/>
      <c r="B75" s="362"/>
      <c r="C75" s="362"/>
      <c r="D75" s="333"/>
      <c r="E75" s="334"/>
      <c r="F75" s="333"/>
      <c r="G75" s="334"/>
      <c r="H75" s="333"/>
      <c r="I75" s="334"/>
      <c r="J75" s="333"/>
      <c r="K75" s="334"/>
      <c r="L75" s="333"/>
      <c r="M75" s="334"/>
      <c r="N75" s="333"/>
      <c r="O75" s="334"/>
    </row>
    <row r="76" spans="1:15" ht="20.100000000000001" customHeight="1">
      <c r="A76" s="362" t="s">
        <v>311</v>
      </c>
      <c r="B76" s="362"/>
      <c r="C76" s="362"/>
      <c r="D76" s="333"/>
      <c r="E76" s="334"/>
      <c r="F76" s="333"/>
      <c r="G76" s="334"/>
      <c r="H76" s="333"/>
      <c r="I76" s="334"/>
      <c r="J76" s="333"/>
      <c r="K76" s="334"/>
      <c r="L76" s="333"/>
      <c r="M76" s="334"/>
      <c r="N76" s="333"/>
      <c r="O76" s="334"/>
    </row>
    <row r="77" spans="1:15" ht="20.100000000000001" customHeight="1">
      <c r="A77" s="362" t="s">
        <v>98</v>
      </c>
      <c r="B77" s="362"/>
      <c r="C77" s="362"/>
      <c r="D77" s="333"/>
      <c r="E77" s="334"/>
      <c r="F77" s="333"/>
      <c r="G77" s="334"/>
      <c r="H77" s="333"/>
      <c r="I77" s="334"/>
      <c r="J77" s="333"/>
      <c r="K77" s="334"/>
      <c r="L77" s="333"/>
      <c r="M77" s="334"/>
      <c r="N77" s="333"/>
      <c r="O77" s="334"/>
    </row>
    <row r="78" spans="1:15" ht="20.100000000000001" customHeight="1">
      <c r="A78" s="362"/>
      <c r="B78" s="362"/>
      <c r="C78" s="362"/>
      <c r="D78" s="333"/>
      <c r="E78" s="334"/>
      <c r="F78" s="333"/>
      <c r="G78" s="334"/>
      <c r="H78" s="333"/>
      <c r="I78" s="334"/>
      <c r="J78" s="333"/>
      <c r="K78" s="334"/>
      <c r="L78" s="333"/>
      <c r="M78" s="334"/>
      <c r="N78" s="333"/>
      <c r="O78" s="334"/>
    </row>
    <row r="79" spans="1:15" ht="24.95" customHeight="1">
      <c r="A79" s="362" t="s">
        <v>52</v>
      </c>
      <c r="B79" s="362"/>
      <c r="C79" s="362"/>
      <c r="D79" s="333"/>
      <c r="E79" s="334"/>
      <c r="F79" s="333"/>
      <c r="G79" s="334"/>
      <c r="H79" s="333"/>
      <c r="I79" s="334"/>
      <c r="J79" s="333"/>
      <c r="K79" s="334"/>
      <c r="L79" s="333"/>
      <c r="M79" s="334"/>
      <c r="N79" s="333"/>
      <c r="O79" s="334"/>
    </row>
    <row r="80" spans="1:15">
      <c r="C80" s="85"/>
      <c r="D80" s="85"/>
      <c r="E80" s="85"/>
    </row>
    <row r="81" spans="3:5">
      <c r="C81" s="85"/>
      <c r="D81" s="85"/>
      <c r="E81" s="85"/>
    </row>
    <row r="82" spans="3:5">
      <c r="C82" s="85"/>
      <c r="D82" s="85"/>
      <c r="E82" s="85"/>
    </row>
    <row r="83" spans="3:5">
      <c r="C83" s="85"/>
      <c r="D83" s="85"/>
      <c r="E83" s="85"/>
    </row>
    <row r="84" spans="3:5">
      <c r="C84" s="85"/>
      <c r="D84" s="85"/>
      <c r="E84" s="85"/>
    </row>
    <row r="85" spans="3:5">
      <c r="C85" s="85"/>
      <c r="D85" s="85"/>
      <c r="E85" s="85"/>
    </row>
    <row r="86" spans="3:5">
      <c r="C86" s="85"/>
      <c r="D86" s="85"/>
      <c r="E86" s="85"/>
    </row>
    <row r="87" spans="3:5">
      <c r="C87" s="85"/>
      <c r="D87" s="85"/>
      <c r="E87" s="85"/>
    </row>
    <row r="88" spans="3:5">
      <c r="C88" s="85"/>
      <c r="D88" s="85"/>
      <c r="E88" s="85"/>
    </row>
    <row r="89" spans="3:5">
      <c r="C89" s="85"/>
      <c r="D89" s="85"/>
      <c r="E89" s="85"/>
    </row>
    <row r="90" spans="3:5">
      <c r="C90" s="85"/>
      <c r="D90" s="85"/>
      <c r="E90" s="85"/>
    </row>
    <row r="91" spans="3:5">
      <c r="C91" s="85"/>
      <c r="D91" s="85"/>
      <c r="E91" s="85"/>
    </row>
    <row r="92" spans="3:5">
      <c r="C92" s="85"/>
      <c r="D92" s="85"/>
      <c r="E92" s="85"/>
    </row>
    <row r="93" spans="3:5">
      <c r="C93" s="85"/>
      <c r="D93" s="85"/>
      <c r="E93" s="85"/>
    </row>
  </sheetData>
  <mergeCells count="306">
    <mergeCell ref="L12:M12"/>
    <mergeCell ref="M59:O59"/>
    <mergeCell ref="B10:C10"/>
    <mergeCell ref="A5:O5"/>
    <mergeCell ref="A6:O6"/>
    <mergeCell ref="N1:O1"/>
    <mergeCell ref="N2:O2"/>
    <mergeCell ref="A3:O3"/>
    <mergeCell ref="A4:O4"/>
    <mergeCell ref="H57:J57"/>
    <mergeCell ref="K57:L57"/>
    <mergeCell ref="M57:O57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J15:K15"/>
    <mergeCell ref="L15:M15"/>
    <mergeCell ref="L16:M16"/>
    <mergeCell ref="K60:L60"/>
    <mergeCell ref="K61:L61"/>
    <mergeCell ref="H60:J60"/>
    <mergeCell ref="M61:O61"/>
    <mergeCell ref="J69:K69"/>
    <mergeCell ref="J67:M67"/>
    <mergeCell ref="J68:K68"/>
    <mergeCell ref="L68:M68"/>
    <mergeCell ref="N67:O68"/>
    <mergeCell ref="M63:O63"/>
    <mergeCell ref="A65:O65"/>
    <mergeCell ref="B63:C63"/>
    <mergeCell ref="D63:E63"/>
    <mergeCell ref="B59:C59"/>
    <mergeCell ref="H59:J59"/>
    <mergeCell ref="F59:G59"/>
    <mergeCell ref="D59:E59"/>
    <mergeCell ref="B58:C58"/>
    <mergeCell ref="F58:G58"/>
    <mergeCell ref="A53:C53"/>
    <mergeCell ref="A49:C49"/>
    <mergeCell ref="A51:C51"/>
    <mergeCell ref="A50:C50"/>
    <mergeCell ref="H71:I71"/>
    <mergeCell ref="F62:G62"/>
    <mergeCell ref="H62:J62"/>
    <mergeCell ref="A73:C73"/>
    <mergeCell ref="L69:M69"/>
    <mergeCell ref="N69:O69"/>
    <mergeCell ref="M62:O62"/>
    <mergeCell ref="K63:L63"/>
    <mergeCell ref="D71:E71"/>
    <mergeCell ref="F71:G71"/>
    <mergeCell ref="J71:K71"/>
    <mergeCell ref="L72:M72"/>
    <mergeCell ref="H68:I68"/>
    <mergeCell ref="J70:K70"/>
    <mergeCell ref="A71:C71"/>
    <mergeCell ref="A72:C72"/>
    <mergeCell ref="K62:L62"/>
    <mergeCell ref="F63:G63"/>
    <mergeCell ref="A79:C79"/>
    <mergeCell ref="D72:E72"/>
    <mergeCell ref="F72:G72"/>
    <mergeCell ref="A77:C77"/>
    <mergeCell ref="D75:E75"/>
    <mergeCell ref="F75:G75"/>
    <mergeCell ref="A76:C76"/>
    <mergeCell ref="D76:E76"/>
    <mergeCell ref="F76:G76"/>
    <mergeCell ref="A78:C78"/>
    <mergeCell ref="D74:E74"/>
    <mergeCell ref="A75:C75"/>
    <mergeCell ref="A74:C74"/>
    <mergeCell ref="D73:E73"/>
    <mergeCell ref="F73:G7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6:O76"/>
    <mergeCell ref="L75:M75"/>
    <mergeCell ref="N77:O77"/>
    <mergeCell ref="N75:O75"/>
    <mergeCell ref="J77:K77"/>
    <mergeCell ref="L77:M77"/>
    <mergeCell ref="B60:C60"/>
    <mergeCell ref="D60:E60"/>
    <mergeCell ref="F60:G60"/>
    <mergeCell ref="D77:E77"/>
    <mergeCell ref="F77:G77"/>
    <mergeCell ref="H77:I77"/>
    <mergeCell ref="H76:I76"/>
    <mergeCell ref="J76:K76"/>
    <mergeCell ref="L76:M76"/>
    <mergeCell ref="L74:M74"/>
    <mergeCell ref="J75:K75"/>
    <mergeCell ref="H74:I74"/>
    <mergeCell ref="J74:K74"/>
    <mergeCell ref="H75:I75"/>
    <mergeCell ref="L73:M73"/>
    <mergeCell ref="B62:C62"/>
    <mergeCell ref="D62:E62"/>
    <mergeCell ref="H63:J63"/>
    <mergeCell ref="N74:O74"/>
    <mergeCell ref="F74:G74"/>
    <mergeCell ref="A70:C70"/>
    <mergeCell ref="A69:C69"/>
    <mergeCell ref="D69:E69"/>
    <mergeCell ref="F69:G69"/>
    <mergeCell ref="F67:I67"/>
    <mergeCell ref="F68:G68"/>
    <mergeCell ref="D67:E68"/>
    <mergeCell ref="H69:I69"/>
    <mergeCell ref="D70:E70"/>
    <mergeCell ref="H70:I70"/>
    <mergeCell ref="F70:G70"/>
    <mergeCell ref="N71:O71"/>
    <mergeCell ref="N72:O72"/>
    <mergeCell ref="H73:I73"/>
    <mergeCell ref="N73:O73"/>
    <mergeCell ref="L71:M71"/>
    <mergeCell ref="A67:C68"/>
    <mergeCell ref="H72:I72"/>
    <mergeCell ref="J72:K72"/>
    <mergeCell ref="J73:K73"/>
    <mergeCell ref="N70:O70"/>
    <mergeCell ref="L70:M70"/>
    <mergeCell ref="D47:F47"/>
    <mergeCell ref="A47:C48"/>
    <mergeCell ref="O47:O48"/>
    <mergeCell ref="F57:G57"/>
    <mergeCell ref="H58:J58"/>
    <mergeCell ref="M58:O58"/>
    <mergeCell ref="N16:O16"/>
    <mergeCell ref="L14:M14"/>
    <mergeCell ref="N14:O14"/>
    <mergeCell ref="L17:M17"/>
    <mergeCell ref="N17:O17"/>
    <mergeCell ref="D27:E27"/>
    <mergeCell ref="D23:E23"/>
    <mergeCell ref="D25:E25"/>
    <mergeCell ref="D26:E26"/>
    <mergeCell ref="D21:E21"/>
    <mergeCell ref="D22:E22"/>
    <mergeCell ref="A28:O28"/>
    <mergeCell ref="D33:E33"/>
    <mergeCell ref="B33:C33"/>
    <mergeCell ref="A32:O32"/>
    <mergeCell ref="J30:K30"/>
    <mergeCell ref="J31:K31"/>
    <mergeCell ref="L29:M29"/>
    <mergeCell ref="K59:L59"/>
    <mergeCell ref="L18:M18"/>
    <mergeCell ref="N18:O18"/>
    <mergeCell ref="F16:G16"/>
    <mergeCell ref="H16:I16"/>
    <mergeCell ref="J16:K16"/>
    <mergeCell ref="B16:C16"/>
    <mergeCell ref="B17:C17"/>
    <mergeCell ref="D16:E16"/>
    <mergeCell ref="F21:G21"/>
    <mergeCell ref="F22:G22"/>
    <mergeCell ref="L26:M26"/>
    <mergeCell ref="F27:G27"/>
    <mergeCell ref="H23:I23"/>
    <mergeCell ref="H25:I25"/>
    <mergeCell ref="H26:I26"/>
    <mergeCell ref="H27:I27"/>
    <mergeCell ref="F23:G23"/>
    <mergeCell ref="F25:G25"/>
    <mergeCell ref="F26:G26"/>
    <mergeCell ref="N23:O23"/>
    <mergeCell ref="N25:O25"/>
    <mergeCell ref="N26:O26"/>
    <mergeCell ref="A24:O24"/>
    <mergeCell ref="M60:O60"/>
    <mergeCell ref="K58:L58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B14:C14"/>
    <mergeCell ref="B15:C15"/>
    <mergeCell ref="H12:I12"/>
    <mergeCell ref="J12:K12"/>
    <mergeCell ref="F14:G14"/>
    <mergeCell ref="F15:G15"/>
    <mergeCell ref="F11:G11"/>
    <mergeCell ref="F12:G12"/>
    <mergeCell ref="B12:C12"/>
    <mergeCell ref="N12:O12"/>
    <mergeCell ref="J19:K19"/>
    <mergeCell ref="J21:K21"/>
    <mergeCell ref="J22:K22"/>
    <mergeCell ref="A20:O20"/>
    <mergeCell ref="H19:I19"/>
    <mergeCell ref="H21:I21"/>
    <mergeCell ref="F17:G17"/>
    <mergeCell ref="F18:G18"/>
    <mergeCell ref="H17:I17"/>
    <mergeCell ref="H18:I18"/>
    <mergeCell ref="J17:K17"/>
    <mergeCell ref="J18:K18"/>
    <mergeCell ref="D17:E17"/>
    <mergeCell ref="D18:E18"/>
    <mergeCell ref="H22:I22"/>
    <mergeCell ref="N19:O19"/>
    <mergeCell ref="N21:O21"/>
    <mergeCell ref="N22:O22"/>
    <mergeCell ref="L19:M19"/>
    <mergeCell ref="L21:M21"/>
    <mergeCell ref="L22:M22"/>
    <mergeCell ref="F19:G19"/>
    <mergeCell ref="F33:G33"/>
    <mergeCell ref="L30:M30"/>
    <mergeCell ref="L31:M31"/>
    <mergeCell ref="L27:M27"/>
    <mergeCell ref="J23:K23"/>
    <mergeCell ref="J25:K25"/>
    <mergeCell ref="J26:K26"/>
    <mergeCell ref="J27:K27"/>
    <mergeCell ref="L23:M23"/>
    <mergeCell ref="L25:M25"/>
    <mergeCell ref="J29:K29"/>
    <mergeCell ref="D19:E19"/>
    <mergeCell ref="H29:I29"/>
    <mergeCell ref="H30:I30"/>
    <mergeCell ref="H31:I31"/>
    <mergeCell ref="H33:I33"/>
    <mergeCell ref="B25:C25"/>
    <mergeCell ref="D35:E35"/>
    <mergeCell ref="N27:O27"/>
    <mergeCell ref="D29:E29"/>
    <mergeCell ref="D30:E30"/>
    <mergeCell ref="D31:E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F29:G29"/>
    <mergeCell ref="F30:G30"/>
    <mergeCell ref="F31:G31"/>
    <mergeCell ref="B26:C26"/>
    <mergeCell ref="B27:C27"/>
    <mergeCell ref="B29:C29"/>
    <mergeCell ref="B31:C31"/>
    <mergeCell ref="B30:C30"/>
    <mergeCell ref="B18:C18"/>
    <mergeCell ref="B19:C19"/>
    <mergeCell ref="B21:C21"/>
    <mergeCell ref="B22:C22"/>
    <mergeCell ref="B23:C23"/>
    <mergeCell ref="D10:E10"/>
    <mergeCell ref="B61:C61"/>
    <mergeCell ref="D61:E61"/>
    <mergeCell ref="F61:G61"/>
    <mergeCell ref="H61:J61"/>
    <mergeCell ref="B34:C34"/>
    <mergeCell ref="B35:C35"/>
    <mergeCell ref="J35:K35"/>
    <mergeCell ref="F35:G35"/>
    <mergeCell ref="D58:E58"/>
    <mergeCell ref="H35:I35"/>
    <mergeCell ref="D34:E34"/>
    <mergeCell ref="F34:G34"/>
    <mergeCell ref="J34:K34"/>
    <mergeCell ref="A45:O45"/>
    <mergeCell ref="M43:O43"/>
    <mergeCell ref="M44:O44"/>
    <mergeCell ref="G47:I47"/>
    <mergeCell ref="J47:L47"/>
    <mergeCell ref="M47:N47"/>
    <mergeCell ref="B57:C57"/>
    <mergeCell ref="D57:E57"/>
    <mergeCell ref="A55:O55"/>
    <mergeCell ref="H34:I34"/>
  </mergeCells>
  <phoneticPr fontId="3" type="noConversion"/>
  <pageMargins left="0.23622047244094491" right="0.23622047244094491" top="0" bottom="0" header="0.31496062992125984" footer="0.31496062992125984"/>
  <pageSetup paperSize="9" scale="52" fitToHeight="0" orientation="landscape" horizontalDpi="1200" verticalDpi="1200" r:id="rId1"/>
  <headerFooter alignWithMargins="0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F75"/>
  <sheetViews>
    <sheetView tabSelected="1" view="pageBreakPreview" topLeftCell="A3" zoomScale="40" zoomScaleNormal="50" zoomScaleSheetLayoutView="40" workbookViewId="0">
      <selection activeCell="AN28" sqref="AN28"/>
    </sheetView>
  </sheetViews>
  <sheetFormatPr defaultRowHeight="20.25" outlineLevelRow="1"/>
  <cols>
    <col min="1" max="2" width="4.42578125" style="45" customWidth="1"/>
    <col min="3" max="3" width="28.7109375" style="45" customWidth="1"/>
    <col min="4" max="6" width="8.42578125" style="45" customWidth="1"/>
    <col min="7" max="9" width="11.28515625" style="45" customWidth="1"/>
    <col min="10" max="10" width="8.7109375" style="45" customWidth="1"/>
    <col min="11" max="11" width="7" style="45" customWidth="1"/>
    <col min="12" max="12" width="8.5703125" style="45" customWidth="1"/>
    <col min="13" max="13" width="12.28515625" style="45" customWidth="1"/>
    <col min="14" max="14" width="12.5703125" style="45" customWidth="1"/>
    <col min="15" max="15" width="14.5703125" style="45" customWidth="1"/>
    <col min="16" max="16" width="14" style="45" customWidth="1"/>
    <col min="17" max="17" width="12.5703125" style="45" customWidth="1"/>
    <col min="18" max="18" width="12.28515625" style="45" customWidth="1"/>
    <col min="19" max="19" width="14.5703125" style="45" customWidth="1"/>
    <col min="20" max="20" width="14" style="45" customWidth="1"/>
    <col min="21" max="21" width="12.5703125" style="45" customWidth="1"/>
    <col min="22" max="22" width="12.28515625" style="45" customWidth="1"/>
    <col min="23" max="23" width="14.85546875" style="45" customWidth="1"/>
    <col min="24" max="24" width="14" style="45" customWidth="1"/>
    <col min="25" max="25" width="12.5703125" style="45" customWidth="1"/>
    <col min="26" max="26" width="12.28515625" style="45" customWidth="1"/>
    <col min="27" max="27" width="14.5703125" style="45" customWidth="1"/>
    <col min="28" max="28" width="13.7109375" style="45" customWidth="1"/>
    <col min="29" max="29" width="12.28515625" style="45" customWidth="1"/>
    <col min="30" max="30" width="12" style="45" customWidth="1"/>
    <col min="31" max="31" width="14.5703125" style="45" customWidth="1"/>
    <col min="32" max="32" width="14" style="45" customWidth="1"/>
    <col min="33" max="16384" width="9.140625" style="45"/>
  </cols>
  <sheetData>
    <row r="1" spans="1:32" ht="18.75" hidden="1" customHeight="1" outlineLevel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s="47"/>
      <c r="S1" s="47"/>
      <c r="T1" s="47"/>
      <c r="U1" s="47"/>
      <c r="V1" s="47"/>
      <c r="AD1" s="374" t="s">
        <v>235</v>
      </c>
      <c r="AE1" s="374"/>
      <c r="AF1" s="374"/>
    </row>
    <row r="2" spans="1:32" ht="18.75" hidden="1" customHeight="1" outlineLevel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R2" s="47"/>
      <c r="S2" s="47"/>
      <c r="T2" s="47"/>
      <c r="U2" s="47"/>
      <c r="V2" s="47"/>
      <c r="AD2" s="374"/>
      <c r="AE2" s="374"/>
      <c r="AF2" s="374"/>
    </row>
    <row r="3" spans="1:32" s="113" customFormat="1" ht="18.75" customHeight="1" collapsed="1">
      <c r="A3" s="279" t="s">
        <v>246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</row>
    <row r="4" spans="1:3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27.75" customHeight="1">
      <c r="A5" s="401" t="s">
        <v>47</v>
      </c>
      <c r="B5" s="416" t="s">
        <v>190</v>
      </c>
      <c r="C5" s="417"/>
      <c r="D5" s="405" t="s">
        <v>191</v>
      </c>
      <c r="E5" s="406"/>
      <c r="F5" s="406"/>
      <c r="G5" s="267" t="s">
        <v>334</v>
      </c>
      <c r="H5" s="267"/>
      <c r="I5" s="267"/>
      <c r="J5" s="267"/>
      <c r="K5" s="267"/>
      <c r="L5" s="267"/>
      <c r="M5" s="267"/>
      <c r="N5" s="405" t="s">
        <v>192</v>
      </c>
      <c r="O5" s="406"/>
      <c r="P5" s="406"/>
      <c r="Q5" s="422"/>
      <c r="R5" s="424" t="s">
        <v>300</v>
      </c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6"/>
    </row>
    <row r="6" spans="1:32" ht="48.75" customHeight="1">
      <c r="A6" s="403"/>
      <c r="B6" s="420"/>
      <c r="C6" s="421"/>
      <c r="D6" s="407"/>
      <c r="E6" s="408"/>
      <c r="F6" s="408"/>
      <c r="G6" s="267"/>
      <c r="H6" s="267"/>
      <c r="I6" s="267"/>
      <c r="J6" s="267"/>
      <c r="K6" s="267"/>
      <c r="L6" s="267"/>
      <c r="M6" s="267"/>
      <c r="N6" s="407"/>
      <c r="O6" s="408"/>
      <c r="P6" s="408"/>
      <c r="Q6" s="423"/>
      <c r="R6" s="427" t="s">
        <v>193</v>
      </c>
      <c r="S6" s="428"/>
      <c r="T6" s="429"/>
      <c r="U6" s="427" t="s">
        <v>194</v>
      </c>
      <c r="V6" s="428"/>
      <c r="W6" s="429"/>
      <c r="X6" s="427" t="s">
        <v>36</v>
      </c>
      <c r="Y6" s="428"/>
      <c r="Z6" s="429"/>
      <c r="AA6" s="424" t="s">
        <v>195</v>
      </c>
      <c r="AB6" s="425"/>
      <c r="AC6" s="426"/>
      <c r="AD6" s="424" t="s">
        <v>196</v>
      </c>
      <c r="AE6" s="425"/>
      <c r="AF6" s="426"/>
    </row>
    <row r="7" spans="1:32" ht="18.75" customHeight="1">
      <c r="A7" s="88">
        <v>1</v>
      </c>
      <c r="B7" s="394">
        <v>2</v>
      </c>
      <c r="C7" s="395"/>
      <c r="D7" s="347">
        <v>3</v>
      </c>
      <c r="E7" s="370"/>
      <c r="F7" s="370"/>
      <c r="G7" s="320">
        <v>4</v>
      </c>
      <c r="H7" s="320"/>
      <c r="I7" s="320"/>
      <c r="J7" s="320"/>
      <c r="K7" s="320"/>
      <c r="L7" s="320"/>
      <c r="M7" s="320"/>
      <c r="N7" s="347">
        <v>5</v>
      </c>
      <c r="O7" s="370"/>
      <c r="P7" s="370"/>
      <c r="Q7" s="348"/>
      <c r="R7" s="347">
        <v>6</v>
      </c>
      <c r="S7" s="370"/>
      <c r="T7" s="348"/>
      <c r="U7" s="347">
        <v>7</v>
      </c>
      <c r="V7" s="370"/>
      <c r="W7" s="348"/>
      <c r="X7" s="359">
        <v>8</v>
      </c>
      <c r="Y7" s="360"/>
      <c r="Z7" s="361"/>
      <c r="AA7" s="359">
        <v>9</v>
      </c>
      <c r="AB7" s="360"/>
      <c r="AC7" s="361"/>
      <c r="AD7" s="359">
        <v>10</v>
      </c>
      <c r="AE7" s="360"/>
      <c r="AF7" s="361"/>
    </row>
    <row r="8" spans="1:32" ht="20.100000000000001" customHeight="1">
      <c r="A8" s="88"/>
      <c r="B8" s="414" t="s">
        <v>465</v>
      </c>
      <c r="C8" s="415"/>
      <c r="D8" s="337">
        <v>2008</v>
      </c>
      <c r="E8" s="338"/>
      <c r="F8" s="339"/>
      <c r="G8" s="366" t="s">
        <v>466</v>
      </c>
      <c r="H8" s="366"/>
      <c r="I8" s="366"/>
      <c r="J8" s="366"/>
      <c r="K8" s="366"/>
      <c r="L8" s="366"/>
      <c r="M8" s="366"/>
      <c r="N8" s="333">
        <v>274</v>
      </c>
      <c r="O8" s="353"/>
      <c r="P8" s="353"/>
      <c r="Q8" s="334"/>
      <c r="R8" s="333">
        <v>274</v>
      </c>
      <c r="S8" s="353"/>
      <c r="T8" s="334"/>
      <c r="U8" s="333"/>
      <c r="V8" s="353"/>
      <c r="W8" s="334"/>
      <c r="X8" s="333"/>
      <c r="Y8" s="353"/>
      <c r="Z8" s="334"/>
      <c r="AA8" s="333"/>
      <c r="AB8" s="353"/>
      <c r="AC8" s="334"/>
      <c r="AD8" s="333"/>
      <c r="AE8" s="353"/>
      <c r="AF8" s="334"/>
    </row>
    <row r="9" spans="1:32" ht="20.100000000000001" customHeight="1">
      <c r="A9" s="88"/>
      <c r="B9" s="414"/>
      <c r="C9" s="415"/>
      <c r="D9" s="337"/>
      <c r="E9" s="338"/>
      <c r="F9" s="338"/>
      <c r="G9" s="366"/>
      <c r="H9" s="366"/>
      <c r="I9" s="366"/>
      <c r="J9" s="366"/>
      <c r="K9" s="366"/>
      <c r="L9" s="366"/>
      <c r="M9" s="366"/>
      <c r="N9" s="333"/>
      <c r="O9" s="353"/>
      <c r="P9" s="353"/>
      <c r="Q9" s="334"/>
      <c r="R9" s="333"/>
      <c r="S9" s="353"/>
      <c r="T9" s="334"/>
      <c r="U9" s="333"/>
      <c r="V9" s="353"/>
      <c r="W9" s="334"/>
      <c r="X9" s="333"/>
      <c r="Y9" s="353"/>
      <c r="Z9" s="334"/>
      <c r="AA9" s="333"/>
      <c r="AB9" s="353"/>
      <c r="AC9" s="334"/>
      <c r="AD9" s="333"/>
      <c r="AE9" s="353"/>
      <c r="AF9" s="334"/>
    </row>
    <row r="10" spans="1:32" ht="20.100000000000001" customHeight="1">
      <c r="A10" s="88"/>
      <c r="B10" s="414"/>
      <c r="C10" s="415"/>
      <c r="D10" s="337"/>
      <c r="E10" s="338"/>
      <c r="F10" s="338"/>
      <c r="G10" s="366"/>
      <c r="H10" s="366"/>
      <c r="I10" s="366"/>
      <c r="J10" s="366"/>
      <c r="K10" s="366"/>
      <c r="L10" s="366"/>
      <c r="M10" s="366"/>
      <c r="N10" s="333"/>
      <c r="O10" s="353"/>
      <c r="P10" s="353"/>
      <c r="Q10" s="334"/>
      <c r="R10" s="333"/>
      <c r="S10" s="353"/>
      <c r="T10" s="334"/>
      <c r="U10" s="333"/>
      <c r="V10" s="353"/>
      <c r="W10" s="334"/>
      <c r="X10" s="333"/>
      <c r="Y10" s="353"/>
      <c r="Z10" s="334"/>
      <c r="AA10" s="333"/>
      <c r="AB10" s="353"/>
      <c r="AC10" s="334"/>
      <c r="AD10" s="333"/>
      <c r="AE10" s="353"/>
      <c r="AF10" s="334"/>
    </row>
    <row r="11" spans="1:32" ht="20.100000000000001" customHeight="1">
      <c r="A11" s="88"/>
      <c r="B11" s="414"/>
      <c r="C11" s="415"/>
      <c r="D11" s="337"/>
      <c r="E11" s="338"/>
      <c r="F11" s="338"/>
      <c r="G11" s="366"/>
      <c r="H11" s="366"/>
      <c r="I11" s="366"/>
      <c r="J11" s="366"/>
      <c r="K11" s="366"/>
      <c r="L11" s="366"/>
      <c r="M11" s="366"/>
      <c r="N11" s="333"/>
      <c r="O11" s="353"/>
      <c r="P11" s="353"/>
      <c r="Q11" s="334"/>
      <c r="R11" s="333"/>
      <c r="S11" s="353"/>
      <c r="T11" s="334"/>
      <c r="U11" s="333"/>
      <c r="V11" s="353"/>
      <c r="W11" s="334"/>
      <c r="X11" s="333"/>
      <c r="Y11" s="353"/>
      <c r="Z11" s="334"/>
      <c r="AA11" s="333"/>
      <c r="AB11" s="353"/>
      <c r="AC11" s="334"/>
      <c r="AD11" s="333"/>
      <c r="AE11" s="353"/>
      <c r="AF11" s="334"/>
    </row>
    <row r="12" spans="1:32" ht="24.95" customHeight="1">
      <c r="A12" s="431" t="s">
        <v>52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3"/>
      <c r="N12" s="333"/>
      <c r="O12" s="353"/>
      <c r="P12" s="353"/>
      <c r="Q12" s="334"/>
      <c r="R12" s="333"/>
      <c r="S12" s="353"/>
      <c r="T12" s="334"/>
      <c r="U12" s="333"/>
      <c r="V12" s="353"/>
      <c r="W12" s="334"/>
      <c r="X12" s="333"/>
      <c r="Y12" s="353"/>
      <c r="Z12" s="334"/>
      <c r="AA12" s="333"/>
      <c r="AB12" s="353"/>
      <c r="AC12" s="334"/>
      <c r="AD12" s="333"/>
      <c r="AE12" s="353"/>
      <c r="AF12" s="334"/>
    </row>
    <row r="13" spans="1:32" ht="11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89"/>
      <c r="AF13" s="89"/>
    </row>
    <row r="14" spans="1:32" ht="10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1"/>
      <c r="R14" s="92"/>
      <c r="S14" s="92"/>
      <c r="T14" s="92"/>
      <c r="U14" s="92"/>
      <c r="V14" s="92"/>
      <c r="W14" s="92"/>
      <c r="X14" s="93"/>
      <c r="Y14" s="93"/>
      <c r="Z14" s="93"/>
      <c r="AA14" s="93"/>
      <c r="AB14" s="93"/>
      <c r="AC14" s="93"/>
      <c r="AD14" s="93"/>
      <c r="AE14" s="94"/>
      <c r="AF14" s="94"/>
    </row>
    <row r="15" spans="1:32" s="114" customFormat="1" ht="18.75" customHeight="1">
      <c r="A15" s="279" t="s">
        <v>247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</row>
    <row r="16" spans="1:32" s="86" customFormat="1" ht="18.75" customHeight="1"/>
    <row r="17" spans="1:32" ht="29.25" customHeight="1">
      <c r="A17" s="430" t="s">
        <v>47</v>
      </c>
      <c r="B17" s="416" t="s">
        <v>197</v>
      </c>
      <c r="C17" s="417"/>
      <c r="D17" s="267" t="s">
        <v>190</v>
      </c>
      <c r="E17" s="267"/>
      <c r="F17" s="267"/>
      <c r="G17" s="267"/>
      <c r="H17" s="267" t="s">
        <v>334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 t="s">
        <v>198</v>
      </c>
      <c r="S17" s="267"/>
      <c r="T17" s="267"/>
      <c r="U17" s="267"/>
      <c r="V17" s="267"/>
      <c r="W17" s="270" t="s">
        <v>199</v>
      </c>
      <c r="X17" s="270"/>
      <c r="Y17" s="270"/>
      <c r="Z17" s="270"/>
      <c r="AA17" s="270"/>
      <c r="AB17" s="270"/>
      <c r="AC17" s="270"/>
      <c r="AD17" s="270"/>
      <c r="AE17" s="270"/>
      <c r="AF17" s="270"/>
    </row>
    <row r="18" spans="1:32" ht="24.95" customHeight="1">
      <c r="A18" s="430"/>
      <c r="B18" s="418"/>
      <c r="C18" s="419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70" t="s">
        <v>305</v>
      </c>
      <c r="X18" s="270"/>
      <c r="Y18" s="405" t="s">
        <v>241</v>
      </c>
      <c r="Z18" s="422"/>
      <c r="AA18" s="405" t="s">
        <v>242</v>
      </c>
      <c r="AB18" s="422"/>
      <c r="AC18" s="405" t="s">
        <v>269</v>
      </c>
      <c r="AD18" s="422"/>
      <c r="AE18" s="405" t="s">
        <v>270</v>
      </c>
      <c r="AF18" s="422"/>
    </row>
    <row r="19" spans="1:32" ht="24.95" customHeight="1">
      <c r="A19" s="430"/>
      <c r="B19" s="420"/>
      <c r="C19" s="421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70"/>
      <c r="X19" s="270"/>
      <c r="Y19" s="407"/>
      <c r="Z19" s="423"/>
      <c r="AA19" s="407"/>
      <c r="AB19" s="423"/>
      <c r="AC19" s="407"/>
      <c r="AD19" s="423"/>
      <c r="AE19" s="407"/>
      <c r="AF19" s="423"/>
    </row>
    <row r="20" spans="1:32" ht="18.75" customHeight="1">
      <c r="A20" s="95">
        <v>1</v>
      </c>
      <c r="B20" s="394">
        <v>2</v>
      </c>
      <c r="C20" s="395"/>
      <c r="D20" s="320">
        <v>3</v>
      </c>
      <c r="E20" s="320"/>
      <c r="F20" s="320"/>
      <c r="G20" s="320"/>
      <c r="H20" s="320">
        <v>4</v>
      </c>
      <c r="I20" s="320"/>
      <c r="J20" s="320"/>
      <c r="K20" s="320"/>
      <c r="L20" s="320"/>
      <c r="M20" s="320"/>
      <c r="N20" s="320"/>
      <c r="O20" s="320"/>
      <c r="P20" s="320"/>
      <c r="Q20" s="320"/>
      <c r="R20" s="320">
        <v>5</v>
      </c>
      <c r="S20" s="320"/>
      <c r="T20" s="320"/>
      <c r="U20" s="320"/>
      <c r="V20" s="320"/>
      <c r="W20" s="320">
        <v>6</v>
      </c>
      <c r="X20" s="320"/>
      <c r="Y20" s="343">
        <v>7</v>
      </c>
      <c r="Z20" s="343"/>
      <c r="AA20" s="343">
        <v>8</v>
      </c>
      <c r="AB20" s="343"/>
      <c r="AC20" s="343">
        <v>9</v>
      </c>
      <c r="AD20" s="343"/>
      <c r="AE20" s="343">
        <v>10</v>
      </c>
      <c r="AF20" s="343"/>
    </row>
    <row r="21" spans="1:32" ht="20.100000000000001" customHeight="1">
      <c r="A21" s="96"/>
      <c r="B21" s="396"/>
      <c r="C21" s="397"/>
      <c r="D21" s="366"/>
      <c r="E21" s="366"/>
      <c r="F21" s="366"/>
      <c r="G21" s="366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93"/>
      <c r="S21" s="393"/>
      <c r="T21" s="393"/>
      <c r="U21" s="393"/>
      <c r="V21" s="393"/>
      <c r="W21" s="340"/>
      <c r="X21" s="340"/>
      <c r="Y21" s="340"/>
      <c r="Z21" s="340"/>
      <c r="AA21" s="340"/>
      <c r="AB21" s="340"/>
      <c r="AC21" s="340"/>
      <c r="AD21" s="340"/>
      <c r="AE21" s="352"/>
      <c r="AF21" s="352"/>
    </row>
    <row r="22" spans="1:32" ht="20.100000000000001" customHeight="1">
      <c r="A22" s="96"/>
      <c r="B22" s="396"/>
      <c r="C22" s="397"/>
      <c r="D22" s="366"/>
      <c r="E22" s="366"/>
      <c r="F22" s="366"/>
      <c r="G22" s="366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93"/>
      <c r="S22" s="393"/>
      <c r="T22" s="393"/>
      <c r="U22" s="393"/>
      <c r="V22" s="393"/>
      <c r="W22" s="340"/>
      <c r="X22" s="340"/>
      <c r="Y22" s="340"/>
      <c r="Z22" s="340"/>
      <c r="AA22" s="340"/>
      <c r="AB22" s="340"/>
      <c r="AC22" s="340"/>
      <c r="AD22" s="340"/>
      <c r="AE22" s="352"/>
      <c r="AF22" s="352"/>
    </row>
    <row r="23" spans="1:32" ht="20.100000000000001" customHeight="1">
      <c r="A23" s="96"/>
      <c r="B23" s="396"/>
      <c r="C23" s="397"/>
      <c r="D23" s="366"/>
      <c r="E23" s="366"/>
      <c r="F23" s="366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93"/>
      <c r="S23" s="393"/>
      <c r="T23" s="393"/>
      <c r="U23" s="393"/>
      <c r="V23" s="393"/>
      <c r="W23" s="340"/>
      <c r="X23" s="340"/>
      <c r="Y23" s="340"/>
      <c r="Z23" s="340"/>
      <c r="AA23" s="340"/>
      <c r="AB23" s="340"/>
      <c r="AC23" s="340"/>
      <c r="AD23" s="340"/>
      <c r="AE23" s="352"/>
      <c r="AF23" s="352"/>
    </row>
    <row r="24" spans="1:32" ht="20.100000000000001" customHeight="1">
      <c r="A24" s="96"/>
      <c r="B24" s="396"/>
      <c r="C24" s="397"/>
      <c r="D24" s="366"/>
      <c r="E24" s="366"/>
      <c r="F24" s="366"/>
      <c r="G24" s="366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93"/>
      <c r="S24" s="393"/>
      <c r="T24" s="393"/>
      <c r="U24" s="393"/>
      <c r="V24" s="393"/>
      <c r="W24" s="340"/>
      <c r="X24" s="340"/>
      <c r="Y24" s="340"/>
      <c r="Z24" s="340"/>
      <c r="AA24" s="340"/>
      <c r="AB24" s="340"/>
      <c r="AC24" s="340"/>
      <c r="AD24" s="340"/>
      <c r="AE24" s="352"/>
      <c r="AF24" s="352"/>
    </row>
    <row r="25" spans="1:32" ht="24.95" customHeight="1">
      <c r="A25" s="410" t="s">
        <v>52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340"/>
      <c r="X25" s="340"/>
      <c r="Y25" s="340"/>
      <c r="Z25" s="340"/>
      <c r="AA25" s="340"/>
      <c r="AB25" s="340"/>
      <c r="AC25" s="340"/>
      <c r="AD25" s="340"/>
      <c r="AE25" s="352"/>
      <c r="AF25" s="352"/>
    </row>
    <row r="26" spans="1:3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R26" s="47"/>
      <c r="S26" s="47"/>
      <c r="T26" s="47"/>
      <c r="U26" s="47"/>
      <c r="V26" s="47"/>
      <c r="AF26" s="47"/>
    </row>
    <row r="27" spans="1:32" ht="16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R27" s="47"/>
      <c r="S27" s="47"/>
      <c r="T27" s="47"/>
      <c r="U27" s="47"/>
      <c r="V27" s="47"/>
      <c r="AF27" s="47"/>
    </row>
    <row r="28" spans="1:32" s="114" customFormat="1" ht="18.75" customHeight="1">
      <c r="A28" s="279" t="s">
        <v>211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</row>
    <row r="29" spans="1:32">
      <c r="A29" s="97"/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7"/>
      <c r="Z29" s="409"/>
      <c r="AA29" s="409"/>
      <c r="AB29" s="409"/>
      <c r="AD29" s="409" t="s">
        <v>231</v>
      </c>
      <c r="AE29" s="409"/>
      <c r="AF29" s="409"/>
    </row>
    <row r="30" spans="1:32" ht="24.95" customHeight="1">
      <c r="A30" s="401" t="s">
        <v>47</v>
      </c>
      <c r="B30" s="416" t="s">
        <v>248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17"/>
      <c r="M30" s="390" t="s">
        <v>51</v>
      </c>
      <c r="N30" s="391"/>
      <c r="O30" s="391"/>
      <c r="P30" s="392"/>
      <c r="Q30" s="390" t="s">
        <v>82</v>
      </c>
      <c r="R30" s="391"/>
      <c r="S30" s="391"/>
      <c r="T30" s="392"/>
      <c r="U30" s="390" t="s">
        <v>308</v>
      </c>
      <c r="V30" s="391"/>
      <c r="W30" s="391"/>
      <c r="X30" s="392"/>
      <c r="Y30" s="390" t="s">
        <v>121</v>
      </c>
      <c r="Z30" s="391"/>
      <c r="AA30" s="391"/>
      <c r="AB30" s="392"/>
      <c r="AC30" s="390" t="s">
        <v>52</v>
      </c>
      <c r="AD30" s="391"/>
      <c r="AE30" s="391"/>
      <c r="AF30" s="392"/>
    </row>
    <row r="31" spans="1:32" ht="24.95" customHeight="1">
      <c r="A31" s="402"/>
      <c r="B31" s="418"/>
      <c r="C31" s="437"/>
      <c r="D31" s="437"/>
      <c r="E31" s="437"/>
      <c r="F31" s="437"/>
      <c r="G31" s="437"/>
      <c r="H31" s="437"/>
      <c r="I31" s="437"/>
      <c r="J31" s="437"/>
      <c r="K31" s="437"/>
      <c r="L31" s="419"/>
      <c r="M31" s="388" t="s">
        <v>241</v>
      </c>
      <c r="N31" s="388" t="s">
        <v>242</v>
      </c>
      <c r="O31" s="388" t="s">
        <v>354</v>
      </c>
      <c r="P31" s="388" t="s">
        <v>355</v>
      </c>
      <c r="Q31" s="388" t="s">
        <v>241</v>
      </c>
      <c r="R31" s="388" t="s">
        <v>242</v>
      </c>
      <c r="S31" s="388" t="s">
        <v>354</v>
      </c>
      <c r="T31" s="388" t="s">
        <v>355</v>
      </c>
      <c r="U31" s="388" t="s">
        <v>241</v>
      </c>
      <c r="V31" s="388" t="s">
        <v>242</v>
      </c>
      <c r="W31" s="388" t="s">
        <v>354</v>
      </c>
      <c r="X31" s="388" t="s">
        <v>355</v>
      </c>
      <c r="Y31" s="388" t="s">
        <v>241</v>
      </c>
      <c r="Z31" s="388" t="s">
        <v>242</v>
      </c>
      <c r="AA31" s="388" t="s">
        <v>354</v>
      </c>
      <c r="AB31" s="388" t="s">
        <v>355</v>
      </c>
      <c r="AC31" s="388" t="s">
        <v>241</v>
      </c>
      <c r="AD31" s="388" t="s">
        <v>242</v>
      </c>
      <c r="AE31" s="388" t="s">
        <v>354</v>
      </c>
      <c r="AF31" s="388" t="s">
        <v>355</v>
      </c>
    </row>
    <row r="32" spans="1:32" ht="36.75" customHeight="1">
      <c r="A32" s="403"/>
      <c r="B32" s="420"/>
      <c r="C32" s="438"/>
      <c r="D32" s="438"/>
      <c r="E32" s="438"/>
      <c r="F32" s="438"/>
      <c r="G32" s="438"/>
      <c r="H32" s="438"/>
      <c r="I32" s="438"/>
      <c r="J32" s="438"/>
      <c r="K32" s="438"/>
      <c r="L32" s="421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</row>
    <row r="33" spans="1:32" ht="18.75" customHeight="1">
      <c r="A33" s="96">
        <v>1</v>
      </c>
      <c r="B33" s="384">
        <v>2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40">
        <v>3</v>
      </c>
      <c r="N33" s="40">
        <v>4</v>
      </c>
      <c r="O33" s="40">
        <v>5</v>
      </c>
      <c r="P33" s="40">
        <v>6</v>
      </c>
      <c r="Q33" s="40">
        <v>7</v>
      </c>
      <c r="R33" s="40">
        <v>8</v>
      </c>
      <c r="S33" s="40">
        <v>9</v>
      </c>
      <c r="T33" s="40">
        <v>10</v>
      </c>
      <c r="U33" s="40">
        <v>11</v>
      </c>
      <c r="V33" s="40">
        <v>12</v>
      </c>
      <c r="W33" s="40">
        <v>13</v>
      </c>
      <c r="X33" s="40">
        <v>14</v>
      </c>
      <c r="Y33" s="40">
        <v>15</v>
      </c>
      <c r="Z33" s="40">
        <v>16</v>
      </c>
      <c r="AA33" s="40">
        <v>17</v>
      </c>
      <c r="AB33" s="40">
        <v>18</v>
      </c>
      <c r="AC33" s="40">
        <v>19</v>
      </c>
      <c r="AD33" s="40">
        <v>20</v>
      </c>
      <c r="AE33" s="40">
        <v>21</v>
      </c>
      <c r="AF33" s="40">
        <v>22</v>
      </c>
    </row>
    <row r="34" spans="1:32" ht="20.100000000000001" customHeight="1">
      <c r="A34" s="88"/>
      <c r="B34" s="385" t="s">
        <v>467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7"/>
      <c r="M34" s="40"/>
      <c r="N34" s="40"/>
      <c r="O34" s="40"/>
      <c r="P34" s="41"/>
      <c r="Q34" s="40"/>
      <c r="R34" s="40"/>
      <c r="S34" s="40"/>
      <c r="T34" s="41"/>
      <c r="U34" s="40">
        <v>120</v>
      </c>
      <c r="V34" s="40">
        <v>0</v>
      </c>
      <c r="W34" s="243">
        <f>V34-U34</f>
        <v>-120</v>
      </c>
      <c r="X34" s="41"/>
      <c r="Y34" s="40"/>
      <c r="Z34" s="40"/>
      <c r="AA34" s="40"/>
      <c r="AB34" s="41"/>
      <c r="AC34" s="243">
        <v>120</v>
      </c>
      <c r="AD34" s="243">
        <f>V34</f>
        <v>0</v>
      </c>
      <c r="AE34" s="243">
        <f>AD34-AC34</f>
        <v>-120</v>
      </c>
      <c r="AF34" s="41"/>
    </row>
    <row r="35" spans="1:32" ht="20.100000000000001" customHeight="1">
      <c r="A35" s="88"/>
      <c r="B35" s="404" t="s">
        <v>452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"/>
      <c r="N35" s="40"/>
      <c r="O35" s="40"/>
      <c r="P35" s="41"/>
      <c r="Q35" s="40"/>
      <c r="R35" s="40"/>
      <c r="S35" s="40"/>
      <c r="T35" s="41"/>
      <c r="U35" s="40">
        <v>20</v>
      </c>
      <c r="V35" s="40">
        <v>0</v>
      </c>
      <c r="W35" s="243">
        <f>V35-U35</f>
        <v>-20</v>
      </c>
      <c r="X35" s="41"/>
      <c r="Y35" s="40"/>
      <c r="Z35" s="40"/>
      <c r="AA35" s="40"/>
      <c r="AB35" s="41"/>
      <c r="AC35" s="243">
        <v>20</v>
      </c>
      <c r="AD35" s="243">
        <f t="shared" ref="AD35:AD36" si="0">V35</f>
        <v>0</v>
      </c>
      <c r="AE35" s="243">
        <f t="shared" ref="AE35:AE36" si="1">AD35-AC35</f>
        <v>-20</v>
      </c>
      <c r="AF35" s="41"/>
    </row>
    <row r="36" spans="1:32" ht="20.100000000000001" customHeight="1">
      <c r="A36" s="88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"/>
      <c r="N36" s="40"/>
      <c r="O36" s="40"/>
      <c r="P36" s="41"/>
      <c r="Q36" s="40"/>
      <c r="R36" s="40"/>
      <c r="S36" s="40"/>
      <c r="T36" s="41"/>
      <c r="U36" s="40"/>
      <c r="V36" s="40"/>
      <c r="W36" s="206"/>
      <c r="X36" s="41"/>
      <c r="Y36" s="40"/>
      <c r="Z36" s="40"/>
      <c r="AA36" s="40"/>
      <c r="AB36" s="41"/>
      <c r="AC36" s="243"/>
      <c r="AD36" s="243">
        <f t="shared" si="0"/>
        <v>0</v>
      </c>
      <c r="AE36" s="243">
        <f t="shared" si="1"/>
        <v>0</v>
      </c>
      <c r="AF36" s="41"/>
    </row>
    <row r="37" spans="1:32" ht="24.95" customHeight="1">
      <c r="A37" s="385" t="s">
        <v>52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7"/>
      <c r="M37" s="40"/>
      <c r="N37" s="40"/>
      <c r="O37" s="40"/>
      <c r="P37" s="41"/>
      <c r="Q37" s="40"/>
      <c r="R37" s="40"/>
      <c r="S37" s="40"/>
      <c r="T37" s="41"/>
      <c r="U37" s="243">
        <f>SUM(U34:U36)</f>
        <v>140</v>
      </c>
      <c r="V37" s="243">
        <f>SUM(V34:V36)</f>
        <v>0</v>
      </c>
      <c r="W37" s="243">
        <f>SUM(W34:W36)</f>
        <v>-140</v>
      </c>
      <c r="X37" s="41"/>
      <c r="Y37" s="40"/>
      <c r="Z37" s="40"/>
      <c r="AA37" s="40"/>
      <c r="AB37" s="41"/>
      <c r="AC37" s="243">
        <f>SUM(AC34:AC36)</f>
        <v>140</v>
      </c>
      <c r="AD37" s="243">
        <f>SUM(AD34:AD36)</f>
        <v>0</v>
      </c>
      <c r="AE37" s="243">
        <f>SUM(AE34:AE36)</f>
        <v>-140</v>
      </c>
      <c r="AF37" s="41"/>
    </row>
    <row r="38" spans="1:32" ht="24.95" customHeight="1">
      <c r="A38" s="385" t="s">
        <v>53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7"/>
      <c r="M38" s="99">
        <f>M37/AC37*100</f>
        <v>0</v>
      </c>
      <c r="N38" s="41"/>
      <c r="O38" s="41"/>
      <c r="P38" s="41"/>
      <c r="Q38" s="99">
        <f>Q37/AC37*100</f>
        <v>0</v>
      </c>
      <c r="R38" s="41"/>
      <c r="S38" s="41"/>
      <c r="T38" s="41"/>
      <c r="U38" s="99">
        <f>U37/AC37*100</f>
        <v>100</v>
      </c>
      <c r="V38" s="41"/>
      <c r="W38" s="41"/>
      <c r="X38" s="41"/>
      <c r="Y38" s="99">
        <f>Y37/AC37*100</f>
        <v>0</v>
      </c>
      <c r="Z38" s="41"/>
      <c r="AA38" s="41"/>
      <c r="AB38" s="41"/>
      <c r="AC38" s="99">
        <f>AC37/AC37*100</f>
        <v>100</v>
      </c>
      <c r="AD38" s="41"/>
      <c r="AE38" s="41"/>
      <c r="AF38" s="41"/>
    </row>
    <row r="39" spans="1:32" ht="15" customHeight="1">
      <c r="A39" s="84"/>
      <c r="B39" s="84"/>
      <c r="C39" s="8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32" ht="15" customHeight="1">
      <c r="A40" s="84"/>
      <c r="B40" s="84"/>
      <c r="C40" s="84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32" s="114" customFormat="1" ht="31.5" customHeight="1">
      <c r="A41" s="279" t="s">
        <v>249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</row>
    <row r="42" spans="1:32" s="101" customFormat="1">
      <c r="A42" s="45"/>
      <c r="B42" s="45"/>
      <c r="C42" s="45"/>
      <c r="D42" s="45"/>
      <c r="E42" s="45"/>
      <c r="F42" s="45"/>
      <c r="G42" s="45"/>
      <c r="H42" s="45"/>
      <c r="I42" s="45"/>
      <c r="J42" s="45"/>
      <c r="L42" s="45"/>
      <c r="AD42" s="400" t="s">
        <v>231</v>
      </c>
      <c r="AE42" s="400"/>
      <c r="AF42" s="400"/>
    </row>
    <row r="43" spans="1:32" s="102" customFormat="1" ht="34.5" customHeight="1">
      <c r="A43" s="343" t="s">
        <v>204</v>
      </c>
      <c r="B43" s="405" t="s">
        <v>328</v>
      </c>
      <c r="C43" s="422"/>
      <c r="D43" s="320" t="s">
        <v>356</v>
      </c>
      <c r="E43" s="320"/>
      <c r="F43" s="267" t="s">
        <v>205</v>
      </c>
      <c r="G43" s="267"/>
      <c r="H43" s="320" t="s">
        <v>206</v>
      </c>
      <c r="I43" s="320"/>
      <c r="J43" s="320" t="s">
        <v>357</v>
      </c>
      <c r="K43" s="320"/>
      <c r="L43" s="266" t="s">
        <v>353</v>
      </c>
      <c r="M43" s="266"/>
      <c r="N43" s="266"/>
      <c r="O43" s="266"/>
      <c r="P43" s="266"/>
      <c r="Q43" s="266"/>
      <c r="R43" s="266"/>
      <c r="S43" s="266"/>
      <c r="T43" s="266"/>
      <c r="U43" s="266"/>
      <c r="V43" s="267" t="s">
        <v>329</v>
      </c>
      <c r="W43" s="267"/>
      <c r="X43" s="267"/>
      <c r="Y43" s="267"/>
      <c r="Z43" s="267"/>
      <c r="AA43" s="267" t="s">
        <v>330</v>
      </c>
      <c r="AB43" s="267"/>
      <c r="AC43" s="267"/>
      <c r="AD43" s="267"/>
      <c r="AE43" s="267"/>
      <c r="AF43" s="267"/>
    </row>
    <row r="44" spans="1:32" s="102" customFormat="1" ht="52.5" customHeight="1">
      <c r="A44" s="343"/>
      <c r="B44" s="434"/>
      <c r="C44" s="435"/>
      <c r="D44" s="320"/>
      <c r="E44" s="320"/>
      <c r="F44" s="267"/>
      <c r="G44" s="267"/>
      <c r="H44" s="320"/>
      <c r="I44" s="320"/>
      <c r="J44" s="320"/>
      <c r="K44" s="320"/>
      <c r="L44" s="267" t="s">
        <v>301</v>
      </c>
      <c r="M44" s="267"/>
      <c r="N44" s="320" t="s">
        <v>306</v>
      </c>
      <c r="O44" s="320"/>
      <c r="P44" s="267" t="s">
        <v>307</v>
      </c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</row>
    <row r="45" spans="1:32" s="103" customFormat="1" ht="82.5" customHeight="1">
      <c r="A45" s="343"/>
      <c r="B45" s="407"/>
      <c r="C45" s="423"/>
      <c r="D45" s="320"/>
      <c r="E45" s="320"/>
      <c r="F45" s="267"/>
      <c r="G45" s="267"/>
      <c r="H45" s="320"/>
      <c r="I45" s="320"/>
      <c r="J45" s="320"/>
      <c r="K45" s="320"/>
      <c r="L45" s="267"/>
      <c r="M45" s="267"/>
      <c r="N45" s="320"/>
      <c r="O45" s="320"/>
      <c r="P45" s="267" t="s">
        <v>302</v>
      </c>
      <c r="Q45" s="267"/>
      <c r="R45" s="267" t="s">
        <v>303</v>
      </c>
      <c r="S45" s="267"/>
      <c r="T45" s="267" t="s">
        <v>304</v>
      </c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</row>
    <row r="46" spans="1:32" s="102" customFormat="1" ht="18.75" customHeight="1">
      <c r="A46" s="65">
        <v>1</v>
      </c>
      <c r="B46" s="347">
        <v>2</v>
      </c>
      <c r="C46" s="348"/>
      <c r="D46" s="320">
        <v>3</v>
      </c>
      <c r="E46" s="320"/>
      <c r="F46" s="320">
        <v>4</v>
      </c>
      <c r="G46" s="320"/>
      <c r="H46" s="320">
        <v>5</v>
      </c>
      <c r="I46" s="320"/>
      <c r="J46" s="320">
        <v>6</v>
      </c>
      <c r="K46" s="320"/>
      <c r="L46" s="347">
        <v>7</v>
      </c>
      <c r="M46" s="348"/>
      <c r="N46" s="347">
        <v>8</v>
      </c>
      <c r="O46" s="348"/>
      <c r="P46" s="320">
        <v>9</v>
      </c>
      <c r="Q46" s="320"/>
      <c r="R46" s="343">
        <v>10</v>
      </c>
      <c r="S46" s="343"/>
      <c r="T46" s="320">
        <v>11</v>
      </c>
      <c r="U46" s="320"/>
      <c r="V46" s="320">
        <v>12</v>
      </c>
      <c r="W46" s="320"/>
      <c r="X46" s="320"/>
      <c r="Y46" s="320"/>
      <c r="Z46" s="320"/>
      <c r="AA46" s="320">
        <v>13</v>
      </c>
      <c r="AB46" s="320"/>
      <c r="AC46" s="320"/>
      <c r="AD46" s="320"/>
      <c r="AE46" s="320"/>
      <c r="AF46" s="320"/>
    </row>
    <row r="47" spans="1:32" s="102" customFormat="1" ht="20.100000000000001" customHeight="1">
      <c r="A47" s="104"/>
      <c r="B47" s="398"/>
      <c r="C47" s="399"/>
      <c r="D47" s="366"/>
      <c r="E47" s="366"/>
      <c r="F47" s="340"/>
      <c r="G47" s="340"/>
      <c r="H47" s="340"/>
      <c r="I47" s="340"/>
      <c r="J47" s="340"/>
      <c r="K47" s="340"/>
      <c r="L47" s="333"/>
      <c r="M47" s="334"/>
      <c r="N47" s="333"/>
      <c r="O47" s="334"/>
      <c r="P47" s="340"/>
      <c r="Q47" s="340"/>
      <c r="R47" s="340"/>
      <c r="S47" s="340"/>
      <c r="T47" s="340"/>
      <c r="U47" s="340"/>
      <c r="V47" s="439"/>
      <c r="W47" s="439"/>
      <c r="X47" s="439"/>
      <c r="Y47" s="439"/>
      <c r="Z47" s="439"/>
      <c r="AA47" s="340"/>
      <c r="AB47" s="340"/>
      <c r="AC47" s="340"/>
      <c r="AD47" s="340"/>
      <c r="AE47" s="340"/>
      <c r="AF47" s="340"/>
    </row>
    <row r="48" spans="1:32" s="102" customFormat="1" ht="20.100000000000001" customHeight="1">
      <c r="A48" s="104"/>
      <c r="B48" s="398"/>
      <c r="C48" s="399"/>
      <c r="D48" s="366"/>
      <c r="E48" s="366"/>
      <c r="F48" s="340"/>
      <c r="G48" s="340"/>
      <c r="H48" s="340"/>
      <c r="I48" s="340"/>
      <c r="J48" s="340"/>
      <c r="K48" s="340"/>
      <c r="L48" s="333"/>
      <c r="M48" s="334"/>
      <c r="N48" s="333"/>
      <c r="O48" s="334"/>
      <c r="P48" s="340"/>
      <c r="Q48" s="340"/>
      <c r="R48" s="340"/>
      <c r="S48" s="340"/>
      <c r="T48" s="340"/>
      <c r="U48" s="340"/>
      <c r="V48" s="439"/>
      <c r="W48" s="439"/>
      <c r="X48" s="439"/>
      <c r="Y48" s="439"/>
      <c r="Z48" s="439"/>
      <c r="AA48" s="340"/>
      <c r="AB48" s="340"/>
      <c r="AC48" s="340"/>
      <c r="AD48" s="340"/>
      <c r="AE48" s="340"/>
      <c r="AF48" s="340"/>
    </row>
    <row r="49" spans="1:32" s="102" customFormat="1" ht="20.100000000000001" customHeight="1">
      <c r="A49" s="104"/>
      <c r="B49" s="398"/>
      <c r="C49" s="399"/>
      <c r="D49" s="366"/>
      <c r="E49" s="366"/>
      <c r="F49" s="340"/>
      <c r="G49" s="340"/>
      <c r="H49" s="340"/>
      <c r="I49" s="340"/>
      <c r="J49" s="340"/>
      <c r="K49" s="340"/>
      <c r="L49" s="333"/>
      <c r="M49" s="334"/>
      <c r="N49" s="333"/>
      <c r="O49" s="334"/>
      <c r="P49" s="340"/>
      <c r="Q49" s="340"/>
      <c r="R49" s="340"/>
      <c r="S49" s="340"/>
      <c r="T49" s="340"/>
      <c r="U49" s="340"/>
      <c r="V49" s="439"/>
      <c r="W49" s="439"/>
      <c r="X49" s="439"/>
      <c r="Y49" s="439"/>
      <c r="Z49" s="439"/>
      <c r="AA49" s="340"/>
      <c r="AB49" s="340"/>
      <c r="AC49" s="340"/>
      <c r="AD49" s="340"/>
      <c r="AE49" s="340"/>
      <c r="AF49" s="340"/>
    </row>
    <row r="50" spans="1:32" s="102" customFormat="1" ht="20.100000000000001" customHeight="1">
      <c r="A50" s="104"/>
      <c r="B50" s="398"/>
      <c r="C50" s="399"/>
      <c r="D50" s="366"/>
      <c r="E50" s="366"/>
      <c r="F50" s="340"/>
      <c r="G50" s="340"/>
      <c r="H50" s="340"/>
      <c r="I50" s="340"/>
      <c r="J50" s="340"/>
      <c r="K50" s="340"/>
      <c r="L50" s="333"/>
      <c r="M50" s="334"/>
      <c r="N50" s="333"/>
      <c r="O50" s="334"/>
      <c r="P50" s="340"/>
      <c r="Q50" s="340"/>
      <c r="R50" s="340"/>
      <c r="S50" s="340"/>
      <c r="T50" s="340"/>
      <c r="U50" s="340"/>
      <c r="V50" s="439"/>
      <c r="W50" s="439"/>
      <c r="X50" s="439"/>
      <c r="Y50" s="439"/>
      <c r="Z50" s="439"/>
      <c r="AA50" s="340"/>
      <c r="AB50" s="340"/>
      <c r="AC50" s="340"/>
      <c r="AD50" s="340"/>
      <c r="AE50" s="340"/>
      <c r="AF50" s="340"/>
    </row>
    <row r="51" spans="1:32" s="102" customFormat="1" ht="20.100000000000001" customHeight="1">
      <c r="A51" s="104"/>
      <c r="B51" s="398"/>
      <c r="C51" s="399"/>
      <c r="D51" s="366"/>
      <c r="E51" s="366"/>
      <c r="F51" s="340"/>
      <c r="G51" s="340"/>
      <c r="H51" s="340"/>
      <c r="I51" s="340"/>
      <c r="J51" s="340"/>
      <c r="K51" s="340"/>
      <c r="L51" s="333"/>
      <c r="M51" s="334"/>
      <c r="N51" s="333"/>
      <c r="O51" s="334"/>
      <c r="P51" s="340"/>
      <c r="Q51" s="340"/>
      <c r="R51" s="340"/>
      <c r="S51" s="340"/>
      <c r="T51" s="340"/>
      <c r="U51" s="340"/>
      <c r="V51" s="439"/>
      <c r="W51" s="439"/>
      <c r="X51" s="439"/>
      <c r="Y51" s="439"/>
      <c r="Z51" s="439"/>
      <c r="AA51" s="340"/>
      <c r="AB51" s="340"/>
      <c r="AC51" s="340"/>
      <c r="AD51" s="340"/>
      <c r="AE51" s="340"/>
      <c r="AF51" s="340"/>
    </row>
    <row r="52" spans="1:32" s="102" customFormat="1" ht="20.100000000000001" customHeight="1">
      <c r="A52" s="104"/>
      <c r="B52" s="398"/>
      <c r="C52" s="399"/>
      <c r="D52" s="366"/>
      <c r="E52" s="366"/>
      <c r="F52" s="340"/>
      <c r="G52" s="340"/>
      <c r="H52" s="340"/>
      <c r="I52" s="340"/>
      <c r="J52" s="340"/>
      <c r="K52" s="340"/>
      <c r="L52" s="333"/>
      <c r="M52" s="334"/>
      <c r="N52" s="333"/>
      <c r="O52" s="334"/>
      <c r="P52" s="340"/>
      <c r="Q52" s="340"/>
      <c r="R52" s="340"/>
      <c r="S52" s="340"/>
      <c r="T52" s="340"/>
      <c r="U52" s="340"/>
      <c r="V52" s="439"/>
      <c r="W52" s="439"/>
      <c r="X52" s="439"/>
      <c r="Y52" s="439"/>
      <c r="Z52" s="439"/>
      <c r="AA52" s="340"/>
      <c r="AB52" s="340"/>
      <c r="AC52" s="340"/>
      <c r="AD52" s="340"/>
      <c r="AE52" s="340"/>
      <c r="AF52" s="340"/>
    </row>
    <row r="53" spans="1:32" s="102" customFormat="1" ht="20.100000000000001" customHeight="1">
      <c r="A53" s="104"/>
      <c r="B53" s="398"/>
      <c r="C53" s="399"/>
      <c r="D53" s="366"/>
      <c r="E53" s="366"/>
      <c r="F53" s="340"/>
      <c r="G53" s="340"/>
      <c r="H53" s="340"/>
      <c r="I53" s="340"/>
      <c r="J53" s="340"/>
      <c r="K53" s="340"/>
      <c r="L53" s="333"/>
      <c r="M53" s="334"/>
      <c r="N53" s="333"/>
      <c r="O53" s="334"/>
      <c r="P53" s="340"/>
      <c r="Q53" s="340"/>
      <c r="R53" s="340"/>
      <c r="S53" s="340"/>
      <c r="T53" s="340"/>
      <c r="U53" s="340"/>
      <c r="V53" s="439"/>
      <c r="W53" s="439"/>
      <c r="X53" s="439"/>
      <c r="Y53" s="439"/>
      <c r="Z53" s="439"/>
      <c r="AA53" s="340"/>
      <c r="AB53" s="340"/>
      <c r="AC53" s="340"/>
      <c r="AD53" s="340"/>
      <c r="AE53" s="340"/>
      <c r="AF53" s="340"/>
    </row>
    <row r="54" spans="1:32" s="102" customFormat="1" ht="24.95" customHeight="1">
      <c r="A54" s="411" t="s">
        <v>52</v>
      </c>
      <c r="B54" s="412"/>
      <c r="C54" s="412"/>
      <c r="D54" s="412"/>
      <c r="E54" s="413"/>
      <c r="F54" s="340"/>
      <c r="G54" s="340"/>
      <c r="H54" s="340"/>
      <c r="I54" s="340"/>
      <c r="J54" s="340"/>
      <c r="K54" s="340"/>
      <c r="L54" s="333"/>
      <c r="M54" s="334"/>
      <c r="N54" s="333"/>
      <c r="O54" s="334"/>
      <c r="P54" s="340"/>
      <c r="Q54" s="340"/>
      <c r="R54" s="340"/>
      <c r="S54" s="340"/>
      <c r="T54" s="340"/>
      <c r="U54" s="340"/>
      <c r="V54" s="439"/>
      <c r="W54" s="439"/>
      <c r="X54" s="439"/>
      <c r="Y54" s="439"/>
      <c r="Z54" s="439"/>
      <c r="AA54" s="340"/>
      <c r="AB54" s="340"/>
      <c r="AC54" s="340"/>
      <c r="AD54" s="340"/>
      <c r="AE54" s="340"/>
      <c r="AF54" s="340"/>
    </row>
    <row r="55" spans="1:32" ht="15" customHeight="1">
      <c r="A55" s="84"/>
      <c r="B55" s="84"/>
      <c r="C55" s="8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32" ht="15" customHeight="1">
      <c r="A56" s="84"/>
      <c r="B56" s="84"/>
      <c r="C56" s="84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32" ht="15" customHeight="1">
      <c r="A57" s="84"/>
      <c r="B57" s="84"/>
      <c r="C57" s="8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32" ht="15" customHeight="1">
      <c r="A58" s="84"/>
      <c r="B58" s="84"/>
      <c r="C58" s="84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32" s="113" customFormat="1" ht="18" customHeight="1">
      <c r="A59" s="445" t="s">
        <v>484</v>
      </c>
      <c r="B59" s="445"/>
      <c r="C59" s="445"/>
      <c r="D59" s="445"/>
      <c r="E59" s="198"/>
      <c r="F59" s="198"/>
      <c r="G59" s="198"/>
      <c r="H59" s="115"/>
      <c r="I59" s="115"/>
      <c r="J59" s="115"/>
      <c r="K59" s="115"/>
      <c r="L59" s="115"/>
      <c r="M59" s="443"/>
      <c r="N59" s="443"/>
      <c r="O59" s="443"/>
      <c r="P59" s="443"/>
      <c r="Q59" s="443"/>
      <c r="R59" s="115"/>
      <c r="S59" s="115"/>
      <c r="T59" s="115"/>
      <c r="U59" s="115"/>
      <c r="V59" s="115"/>
      <c r="W59" s="271"/>
      <c r="X59" s="271"/>
      <c r="Y59" s="271"/>
      <c r="Z59" s="271"/>
      <c r="AA59" s="271"/>
      <c r="AB59" s="444" t="s">
        <v>493</v>
      </c>
      <c r="AC59" s="444"/>
      <c r="AD59" s="444"/>
      <c r="AE59" s="444"/>
      <c r="AF59" s="444"/>
    </row>
    <row r="60" spans="1:32" s="32" customFormat="1">
      <c r="A60" s="446" t="s">
        <v>72</v>
      </c>
      <c r="B60" s="446"/>
      <c r="C60" s="446"/>
      <c r="D60" s="446"/>
      <c r="E60" s="45"/>
      <c r="F60" s="45"/>
      <c r="G60" s="45"/>
      <c r="H60" s="84"/>
      <c r="I60" s="84"/>
      <c r="J60" s="86"/>
      <c r="K60" s="86"/>
      <c r="L60" s="86"/>
      <c r="N60" s="45"/>
      <c r="O60" s="45"/>
      <c r="P60" s="45"/>
      <c r="Q60" s="45"/>
      <c r="R60" s="45" t="s">
        <v>73</v>
      </c>
      <c r="V60" s="45"/>
      <c r="AB60" s="442" t="s">
        <v>122</v>
      </c>
      <c r="AC60" s="442"/>
      <c r="AD60" s="442"/>
      <c r="AE60" s="442"/>
      <c r="AF60" s="442"/>
    </row>
    <row r="61" spans="1:32" s="105" customFormat="1" ht="16.5" customHeight="1">
      <c r="C61" s="106"/>
      <c r="D61" s="107"/>
      <c r="E61" s="107"/>
      <c r="F61" s="108"/>
      <c r="G61" s="108"/>
      <c r="H61" s="108"/>
      <c r="I61" s="108"/>
      <c r="J61" s="108"/>
      <c r="K61" s="108"/>
      <c r="L61" s="108"/>
      <c r="M61" s="108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1:32" s="32" customFormat="1" ht="15" customHeight="1">
      <c r="F62" s="30"/>
      <c r="G62" s="30"/>
      <c r="H62" s="30"/>
      <c r="I62" s="30"/>
      <c r="J62" s="30"/>
      <c r="K62" s="30"/>
      <c r="L62" s="30"/>
      <c r="Q62" s="30"/>
      <c r="R62" s="30"/>
      <c r="S62" s="30"/>
      <c r="T62" s="30"/>
      <c r="X62" s="30"/>
      <c r="Y62" s="30"/>
      <c r="Z62" s="30"/>
      <c r="AA62" s="30"/>
    </row>
    <row r="63" spans="1:32" ht="3.75" hidden="1" customHeight="1">
      <c r="C63" s="109"/>
      <c r="D63" s="109"/>
      <c r="E63" s="109"/>
      <c r="F63" s="109"/>
      <c r="G63" s="109"/>
      <c r="H63" s="109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09"/>
      <c r="V63" s="109"/>
    </row>
    <row r="64" spans="1:32" s="178" customFormat="1" ht="102" customHeight="1">
      <c r="A64" s="440"/>
      <c r="B64" s="440"/>
      <c r="C64" s="440"/>
      <c r="D64" s="440"/>
      <c r="E64" s="440"/>
      <c r="F64" s="440"/>
      <c r="G64" s="440"/>
      <c r="H64" s="440"/>
      <c r="I64" s="440"/>
      <c r="J64" s="440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441"/>
      <c r="AE64" s="441"/>
      <c r="AF64" s="441"/>
    </row>
    <row r="65" spans="3:22"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3:22">
      <c r="C66" s="111"/>
    </row>
    <row r="69" spans="3:22">
      <c r="C69" s="112"/>
    </row>
    <row r="70" spans="3:22">
      <c r="C70" s="112"/>
    </row>
    <row r="71" spans="3:22">
      <c r="C71" s="112"/>
    </row>
    <row r="72" spans="3:22">
      <c r="C72" s="112"/>
    </row>
    <row r="73" spans="3:22">
      <c r="C73" s="112"/>
    </row>
    <row r="74" spans="3:22">
      <c r="C74" s="112"/>
    </row>
    <row r="75" spans="3:22">
      <c r="C75" s="112"/>
    </row>
  </sheetData>
  <mergeCells count="297">
    <mergeCell ref="A64:J64"/>
    <mergeCell ref="AD64:AF64"/>
    <mergeCell ref="W59:AA59"/>
    <mergeCell ref="AB60:AF60"/>
    <mergeCell ref="M59:Q59"/>
    <mergeCell ref="AB59:AF59"/>
    <mergeCell ref="A59:D59"/>
    <mergeCell ref="A60:D60"/>
    <mergeCell ref="AD1:AF1"/>
    <mergeCell ref="AD2:AF2"/>
    <mergeCell ref="T54:U54"/>
    <mergeCell ref="V54:Z54"/>
    <mergeCell ref="T52:U52"/>
    <mergeCell ref="V52:Z52"/>
    <mergeCell ref="T53:U53"/>
    <mergeCell ref="V53:Z53"/>
    <mergeCell ref="T48:U48"/>
    <mergeCell ref="V48:Z48"/>
    <mergeCell ref="T51:U51"/>
    <mergeCell ref="V51:Z51"/>
    <mergeCell ref="T50:U50"/>
    <mergeCell ref="V50:Z50"/>
    <mergeCell ref="R54:S54"/>
    <mergeCell ref="H54:I54"/>
    <mergeCell ref="L54:M54"/>
    <mergeCell ref="N54:O54"/>
    <mergeCell ref="J54:K54"/>
    <mergeCell ref="P54:Q54"/>
    <mergeCell ref="V49:Z49"/>
    <mergeCell ref="V47:Z47"/>
    <mergeCell ref="P45:Q45"/>
    <mergeCell ref="R45:S45"/>
    <mergeCell ref="V46:Z46"/>
    <mergeCell ref="T45:U45"/>
    <mergeCell ref="R46:S46"/>
    <mergeCell ref="T46:U46"/>
    <mergeCell ref="P48:Q48"/>
    <mergeCell ref="T47:U47"/>
    <mergeCell ref="V43:Z45"/>
    <mergeCell ref="P44:U44"/>
    <mergeCell ref="L44:M45"/>
    <mergeCell ref="L49:M49"/>
    <mergeCell ref="N49:O49"/>
    <mergeCell ref="P46:Q46"/>
    <mergeCell ref="N46:O46"/>
    <mergeCell ref="N48:O48"/>
    <mergeCell ref="J47:K47"/>
    <mergeCell ref="T49:U49"/>
    <mergeCell ref="Q30:T30"/>
    <mergeCell ref="AA25:AB25"/>
    <mergeCell ref="A43:A45"/>
    <mergeCell ref="D43:E45"/>
    <mergeCell ref="F43:G45"/>
    <mergeCell ref="H43:I45"/>
    <mergeCell ref="B43:C45"/>
    <mergeCell ref="Z29:AB29"/>
    <mergeCell ref="Y31:Y32"/>
    <mergeCell ref="Z31:Z32"/>
    <mergeCell ref="AA31:AA32"/>
    <mergeCell ref="P31:P32"/>
    <mergeCell ref="B30:L32"/>
    <mergeCell ref="M31:M32"/>
    <mergeCell ref="J43:K45"/>
    <mergeCell ref="L43:U43"/>
    <mergeCell ref="N44:O45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D46:E46"/>
    <mergeCell ref="F46:G46"/>
    <mergeCell ref="L46:M46"/>
    <mergeCell ref="D47:E47"/>
    <mergeCell ref="F47:G47"/>
    <mergeCell ref="R48:S48"/>
    <mergeCell ref="N47:O47"/>
    <mergeCell ref="H49:I49"/>
    <mergeCell ref="J49:K49"/>
    <mergeCell ref="H53:I53"/>
    <mergeCell ref="J53:K53"/>
    <mergeCell ref="B50:C50"/>
    <mergeCell ref="D52:E52"/>
    <mergeCell ref="F52:G52"/>
    <mergeCell ref="D50:E50"/>
    <mergeCell ref="F50:G50"/>
    <mergeCell ref="F51:G51"/>
    <mergeCell ref="R53:S53"/>
    <mergeCell ref="L53:M53"/>
    <mergeCell ref="N53:O53"/>
    <mergeCell ref="P53:Q53"/>
    <mergeCell ref="P52:Q52"/>
    <mergeCell ref="R52:S52"/>
    <mergeCell ref="L52:M52"/>
    <mergeCell ref="N52:O52"/>
    <mergeCell ref="J51:K51"/>
    <mergeCell ref="L51:M51"/>
    <mergeCell ref="N51:O51"/>
    <mergeCell ref="P51:Q51"/>
    <mergeCell ref="H50:I50"/>
    <mergeCell ref="J50:K50"/>
    <mergeCell ref="L50:M50"/>
    <mergeCell ref="N50:O50"/>
    <mergeCell ref="A54:E54"/>
    <mergeCell ref="F54:G54"/>
    <mergeCell ref="D49:E49"/>
    <mergeCell ref="F49:G49"/>
    <mergeCell ref="B52:C52"/>
    <mergeCell ref="B53:C53"/>
    <mergeCell ref="D51:E51"/>
    <mergeCell ref="D53:E53"/>
    <mergeCell ref="F53:G53"/>
    <mergeCell ref="B49:C49"/>
    <mergeCell ref="AA53:AF53"/>
    <mergeCell ref="AA54:AF54"/>
    <mergeCell ref="D5:F6"/>
    <mergeCell ref="D7:F7"/>
    <mergeCell ref="D8:F8"/>
    <mergeCell ref="D9:F9"/>
    <mergeCell ref="D10:F10"/>
    <mergeCell ref="D11:F11"/>
    <mergeCell ref="G5:M6"/>
    <mergeCell ref="AA49:AF49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A50:AF50"/>
    <mergeCell ref="AA51:AF51"/>
    <mergeCell ref="AA52:AF52"/>
    <mergeCell ref="A38:L38"/>
    <mergeCell ref="AA46:AF46"/>
    <mergeCell ref="AA47:AF47"/>
    <mergeCell ref="AA48:AF48"/>
    <mergeCell ref="D48:E48"/>
    <mergeCell ref="F48:G48"/>
    <mergeCell ref="H48:I48"/>
    <mergeCell ref="B51:C51"/>
    <mergeCell ref="B47:C47"/>
    <mergeCell ref="J48:K48"/>
    <mergeCell ref="L48:M48"/>
    <mergeCell ref="H52:I52"/>
    <mergeCell ref="J52:K52"/>
    <mergeCell ref="H51:I51"/>
    <mergeCell ref="R51:S51"/>
    <mergeCell ref="P47:Q47"/>
    <mergeCell ref="R47:S47"/>
    <mergeCell ref="R50:S50"/>
    <mergeCell ref="P49:Q49"/>
    <mergeCell ref="R49:S49"/>
    <mergeCell ref="P50:Q50"/>
    <mergeCell ref="B48:C48"/>
    <mergeCell ref="AA43:AF45"/>
    <mergeCell ref="AD42:AF42"/>
    <mergeCell ref="W31:W32"/>
    <mergeCell ref="X31:X32"/>
    <mergeCell ref="AC31:AC32"/>
    <mergeCell ref="AD31:AD32"/>
    <mergeCell ref="AE31:AE32"/>
    <mergeCell ref="AF31:AF32"/>
    <mergeCell ref="AB31:AB32"/>
    <mergeCell ref="A37:L37"/>
    <mergeCell ref="H46:I46"/>
    <mergeCell ref="J46:K46"/>
    <mergeCell ref="L47:M47"/>
    <mergeCell ref="B46:C46"/>
    <mergeCell ref="A30:A32"/>
    <mergeCell ref="Y30:AB30"/>
    <mergeCell ref="B35:L35"/>
    <mergeCell ref="B36:L36"/>
    <mergeCell ref="M30:P30"/>
    <mergeCell ref="N31:N32"/>
    <mergeCell ref="O31:O32"/>
    <mergeCell ref="Q31:Q32"/>
    <mergeCell ref="H47:I47"/>
    <mergeCell ref="A3:AF3"/>
    <mergeCell ref="A15:AF15"/>
    <mergeCell ref="A28:AF28"/>
    <mergeCell ref="A41:AF41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Шевченко В.Д.</cp:lastModifiedBy>
  <cp:lastPrinted>2020-09-17T09:29:29Z</cp:lastPrinted>
  <dcterms:created xsi:type="dcterms:W3CDTF">2003-03-13T16:00:22Z</dcterms:created>
  <dcterms:modified xsi:type="dcterms:W3CDTF">2020-10-22T13:09:07Z</dcterms:modified>
</cp:coreProperties>
</file>