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<sst xmlns="http://schemas.openxmlformats.org/spreadsheetml/2006/main" count="552" uniqueCount="274">
  <si>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</si>
  <si>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</si>
  <si>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</si>
  <si>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</si>
  <si>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</si>
  <si>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</si>
  <si>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</si>
  <si>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</si>
  <si>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</si>
  <si>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</si>
  <si>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</si>
  <si>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</si>
  <si>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</si>
  <si>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</si>
  <si>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</si>
  <si>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</si>
  <si>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</si>
  <si>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</si>
  <si>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</si>
  <si>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</si>
  <si>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</si>
  <si>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</si>
  <si>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</si>
  <si>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</si>
  <si>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</si>
  <si>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</si>
  <si>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</si>
  <si>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</si>
  <si>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</si>
  <si>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</si>
  <si>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Закупівля без використання електронної системи</t>
  </si>
  <si>
    <t>ТОВАРИСТВО З ОБМЕЖЕНОЮ ВІДПОВІДАЛЬНІСТЮ "ВОДНОЛИЖНИЙ КЛУБ "СЕНТОЗА"</t>
  </si>
  <si>
    <t>38199273</t>
  </si>
  <si>
    <t>завершено</t>
  </si>
  <si>
    <t>UAH</t>
  </si>
  <si>
    <t>закритий</t>
  </si>
  <si>
    <t>UA-2018-08-02-001227-b</t>
  </si>
  <si>
    <t>Гідрокостюми</t>
  </si>
  <si>
    <t>37410000-5 - Інвентар для спортивних ігор на відкритому повітрі</t>
  </si>
  <si>
    <t>Спрощена/допорогова закупівля</t>
  </si>
  <si>
    <t>закупівля не відбулась</t>
  </si>
  <si>
    <t>Оренда спортивного залу з батутами</t>
  </si>
  <si>
    <t>92600000-7 - Послуги у сфері спорту</t>
  </si>
  <si>
    <t>UA-2019-02-21-001480-b</t>
  </si>
  <si>
    <t>Рації Voyager uv-q8</t>
  </si>
  <si>
    <t>32230000-4 - Апаратура для передавання радіосигналу з приймальним пристроєм</t>
  </si>
  <si>
    <t>скасована</t>
  </si>
  <si>
    <t>Согласно требованиям Закона Украины "Про радиочастотный ресурс Украины" закупка отменена.</t>
  </si>
  <si>
    <t>UA-2020-06-03-001901-b</t>
  </si>
  <si>
    <t>Оренда водного транспортного засобу</t>
  </si>
  <si>
    <t>60600000-4 - Послуги з водних перевезень</t>
  </si>
  <si>
    <t>6</t>
  </si>
  <si>
    <t>UA-2020-06-17-002366-c</t>
  </si>
  <si>
    <t>Термометр безконтактний</t>
  </si>
  <si>
    <t>38410000-2 - Лічильні прилади</t>
  </si>
  <si>
    <t>ТОВАРИСТВО З ОБМЕЖЕНОЮ ВІДПОВІДАЛЬНІСТЮ "ФАКУЛЬТЕТ"</t>
  </si>
  <si>
    <t>32447450</t>
  </si>
  <si>
    <t>8</t>
  </si>
  <si>
    <t>UA-2020-06-22-004310-c</t>
  </si>
  <si>
    <t>Засіб дезінфекуючий</t>
  </si>
  <si>
    <t>24450000-3 - Агрохімічна продукція</t>
  </si>
  <si>
    <t>ПАВЕЛКО НАТАЛІЯ МИКОЛАЇВНА</t>
  </si>
  <si>
    <t>3621001063</t>
  </si>
  <si>
    <t>22</t>
  </si>
  <si>
    <t>UA-2020-07-06-004558-a</t>
  </si>
  <si>
    <t>Настінна підставка для тримання дезінфікуючого засобу з ручним дозатором</t>
  </si>
  <si>
    <t>39330000-4 - Дезінфекційне обладнання</t>
  </si>
  <si>
    <t>ФОП Кудря Вячеслав Віталійович</t>
  </si>
  <si>
    <t>2622311251</t>
  </si>
  <si>
    <t>22д</t>
  </si>
  <si>
    <t>UA-2020-07-08-003191-c</t>
  </si>
  <si>
    <t>Мило рідке</t>
  </si>
  <si>
    <t>33710000-0 - Парфуми, засоби гігієни та презервативи</t>
  </si>
  <si>
    <t>ТОВАРИСТВО З ОБМЕЖЕНОЮ ВІДПОВІДАЛЬНІСТЮ "СЕРВІС ПРО"</t>
  </si>
  <si>
    <t>39200703</t>
  </si>
  <si>
    <t>108мр/16</t>
  </si>
  <si>
    <t>UA-2020-07-08-003345-c</t>
  </si>
  <si>
    <t>Рушники паперові двошарові 200шт.</t>
  </si>
  <si>
    <t>33760000-5 - Туалетний папір, носові хустинки, рушники для рук і серветки</t>
  </si>
  <si>
    <t>108рк/16</t>
  </si>
  <si>
    <t>UA-2020-07-09-003368-c</t>
  </si>
  <si>
    <t>Вимірювання воднолижної слаломної траси, трамплінів для стрибків</t>
  </si>
  <si>
    <t>71310000-4 - Консультаційні послуги у галузях інженерії та будівництва</t>
  </si>
  <si>
    <t>КОВАЛЬОВ ПАВЛО МИКОЛАЙОВИЧ</t>
  </si>
  <si>
    <t>2869512599</t>
  </si>
  <si>
    <t>9</t>
  </si>
  <si>
    <t>UA-2020-07-13-003992-c</t>
  </si>
  <si>
    <t>Постачання пакетів програмного забезпечення для фінансового аналізу та бух.обліку, програмний комплекс Іс-Про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</si>
  <si>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</si>
  <si>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</si>
  <si>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</si>
  <si>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07/56</t>
  </si>
  <si>
    <t>UA-2020-07-17-006427-b</t>
  </si>
  <si>
    <t>Олива моторна</t>
  </si>
  <si>
    <t>09210000-4 - Мастильні засоби</t>
  </si>
  <si>
    <t>ТОВАРИСТВО З ОБМЕЖЕНОЮ ВІДПОВІДАЛЬНІСТЮ "БЕРЛІ ЛТД"</t>
  </si>
  <si>
    <t>42673056</t>
  </si>
  <si>
    <t>10</t>
  </si>
  <si>
    <t>UA-2020-09-10-003525-b</t>
  </si>
  <si>
    <t>Шкарпетка з неопрену для воднолижного спорту товста
Чобіток твердий для фігурного катання для воднолижного спорту</t>
  </si>
  <si>
    <t>18317000-4 - Шкарпетки</t>
  </si>
  <si>
    <t>12</t>
  </si>
  <si>
    <t>UA-2020-09-16-004708-a</t>
  </si>
  <si>
    <t>Еміталь-Протект Максі, 1л, Люмакс-Хлор Лайт, 1кг</t>
  </si>
  <si>
    <t>ГРЕБЕНЮК ВАЛЕРІЙ МИКОЛАЙОВИЧ</t>
  </si>
  <si>
    <t>1971611975</t>
  </si>
  <si>
    <t>13</t>
  </si>
  <si>
    <t>UA-2020-09-22-005572-b</t>
  </si>
  <si>
    <t>Рушник паперовий двошаровий</t>
  </si>
  <si>
    <t>14</t>
  </si>
  <si>
    <t>UA-2020-09-22-005798-b</t>
  </si>
  <si>
    <t>15</t>
  </si>
  <si>
    <t>UA-2020-12-03-005484-b</t>
  </si>
  <si>
    <t>Канцелярське приладдя</t>
  </si>
  <si>
    <t>30190000-7 - Офісне устаткування та приладдя різне</t>
  </si>
  <si>
    <t>ТОВАРИСТВО З ОБМЕЖЕНОЮ ВІДПОВІДАЛЬНІСТЮ "АВЕРС КАНЦЕЛЯРІЯ"</t>
  </si>
  <si>
    <t>39417349</t>
  </si>
  <si>
    <t>16</t>
  </si>
  <si>
    <t>активний</t>
  </si>
  <si>
    <t>UA-2021-01-27-011224-b</t>
  </si>
  <si>
    <t>Передплата періодичних видань Газета "Наше місто"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</si>
  <si>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</si>
  <si>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</si>
  <si>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</si>
  <si>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ДГП-571</t>
  </si>
  <si>
    <t>UA-2021-02-01-005079-a</t>
  </si>
  <si>
    <t>Технічний супровід комп'ютерної програми "ЄІСУБ"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</si>
  <si>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</si>
  <si>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</si>
  <si>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</si>
  <si>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21-ДН</t>
  </si>
  <si>
    <t>09132000-3 - Бензин</t>
  </si>
  <si>
    <t>UA-2021-06-08-007015-b</t>
  </si>
  <si>
    <t>Послуги з експлуатації спортивного інвентаря (подвійні лижі для початківців 170)</t>
  </si>
  <si>
    <t>92620000-3 - Послуги, пов’язані зі спортом</t>
  </si>
  <si>
    <t>UA-2021-06-17-003935-b</t>
  </si>
  <si>
    <t>Геодезичні послуги (вимірювання воднолижної слаломної траси, трамплінів для стрибків)</t>
  </si>
  <si>
    <t>71250000-5 - Архітектурні, інженерні та геодезичні послуги</t>
  </si>
  <si>
    <t>КОВАЛЬОВ АРТЕМ МИКОЛАЙОВИЧ</t>
  </si>
  <si>
    <t>3141103235</t>
  </si>
  <si>
    <t>7</t>
  </si>
  <si>
    <t>UA-2021-07-21-003160-b</t>
  </si>
  <si>
    <t>Нафта і дистиляти</t>
  </si>
  <si>
    <t>09130000-9 - Нафта і дистиляти</t>
  </si>
  <si>
    <t>Товариство з обмеженою відповідальністю «ЛІВАЙН ТОРГ»</t>
  </si>
  <si>
    <t>41449359</t>
  </si>
  <si>
    <t>Неможливість поставити товар постачальником</t>
  </si>
  <si>
    <t>UA-2021-08-04-002886-b</t>
  </si>
  <si>
    <t>Інвентар для спортивних ігор на відкритому повітрі</t>
  </si>
  <si>
    <t>37410000-5 - Інвентар для спортивних ігор на відкритому повітрі; 37410000-5 - Інвентар для спортивних ігор на відкритому повітрі; 37410000-5 - Інвентар для спортивних ігор на відкритому повітрі; 37410000-5 - Інвентар для спортивних ігор на відкритому повітрі; 37410000-5 - Інвентар для спортивних ігор на відкритому повітрі</t>
  </si>
  <si>
    <t>ФО-П ПОДАФА НАТАЛІЯ ВАСИЛІВНА</t>
  </si>
  <si>
    <t>2054013404</t>
  </si>
  <si>
    <t>UA-2021-08-09-005540-a</t>
  </si>
  <si>
    <t>Бензин А-95 (в талонах)</t>
  </si>
  <si>
    <t>ТОВАРИСТВО З ОБМЕЖЕНОЮ ВІДПОВІДАЛЬНІСТЮ "ТОРГОВИЙ ДІМ МІЖРЕГІОНАЛЬНА ТРЕЙДИНГОВА КОМПАНІЯ"</t>
  </si>
  <si>
    <t>43621716</t>
  </si>
  <si>
    <t>UA-2021-10-07-005425-b</t>
  </si>
  <si>
    <t>Послуги по постачанню пакетів програмного забезпечення для фін аналізу та бух обліку (програмний комплекс ІС-Про)</t>
  </si>
  <si>
    <t>09/227</t>
  </si>
  <si>
    <t>ТОВ "ВОДНОЛИЖНИЙ КЛУБ "СЕНТОЗА"</t>
  </si>
  <si>
    <t>38199273,ТОВ "ВОДНОЛИЖНИЙ КЛУБ "СЕНТОЗА",Україна</t>
  </si>
  <si>
    <t>3</t>
  </si>
  <si>
    <t>11</t>
  </si>
  <si>
    <t>ФОП "МАЗУР ТЕТЯНА ВОЛОДИМИРІВНА
"</t>
  </si>
  <si>
    <t>2168815522</t>
  </si>
  <si>
    <t>2168815522,ФОП "МАЗУР ТЕТЯНА ВОЛОДИМИРІВНА
",Україна</t>
  </si>
  <si>
    <t>UA-2019-10-30-001038-b</t>
  </si>
  <si>
    <t>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</t>
  </si>
  <si>
    <t>72226000-5 - Консультаційні послуги з питань приймальних випробовувань системного програмного забезпечення</t>
  </si>
  <si>
    <t>ФОП ГОРЄЛКО СЕРГІЙ ОПАНАСОВИЧ</t>
  </si>
  <si>
    <t>11/30</t>
  </si>
  <si>
    <t>2727410297,ФОП ГОРЄЛКО СЕРГІЙ ОПАНАСОВИЧ,Україна</t>
  </si>
  <si>
    <t>UA-2019-05-17-001207-a</t>
  </si>
  <si>
    <t>Рукавички чоловічі</t>
  </si>
  <si>
    <t>3212502058,ФОП "ПОДУШКІН ЛЕОНІД ВІКТОРОВИЧ",Україна</t>
  </si>
  <si>
    <t>UA-2019-05-11-000704-a</t>
  </si>
  <si>
    <t>Медикаменти з доставкою</t>
  </si>
  <si>
    <t>33600000-6 - Фармацевтична продукція</t>
  </si>
  <si>
    <t>ФОП ПОПОВА ОЛЕНА ОЛЕКСАНДРІВНА</t>
  </si>
  <si>
    <t>3027600104</t>
  </si>
  <si>
    <t>3027600104,ФОП ПОПОВА ОЛЕНА ОЛЕКСАНДРІВНА,Україна</t>
  </si>
  <si>
    <t>UA-2019-03-25-001189-b</t>
  </si>
  <si>
    <t>Згідно зі змінами в тренувальному процесі</t>
  </si>
  <si>
    <t>UA-2019-03-12-000521-a</t>
  </si>
  <si>
    <t>Канцелярські товари</t>
  </si>
  <si>
    <t>ТОВ "АВЕРС КАНЦЕЛЯРІЯ"</t>
  </si>
  <si>
    <t>39417349,ТОВ "АВЕРС КАНЦЕЛЯРІЯ",Україна</t>
  </si>
  <si>
    <t>UA-2019-02-11-000942-b</t>
  </si>
  <si>
    <t>Модулі плавучості (Поплавок опорний 450)</t>
  </si>
  <si>
    <t>34515000-0 - Плавучі конструкції</t>
  </si>
  <si>
    <t>ТОВ "Хімбудпластмас"</t>
  </si>
  <si>
    <t>31672940</t>
  </si>
  <si>
    <t>31672940,ТОВ "Хімбудпластмас",Україна</t>
  </si>
  <si>
    <t>UA-2018-10-10-000969-c</t>
  </si>
  <si>
    <t>Пакети галузевого програмного забезпечення (програмний комплекс IS-pro)</t>
  </si>
  <si>
    <t>48100000-9 - Пакети галузевого програмного забезпечення</t>
  </si>
  <si>
    <t>10/37</t>
  </si>
  <si>
    <t>UA-2018-10-10-001150-c</t>
  </si>
  <si>
    <t xml:space="preserve">Оренда спортивного залу з батутами </t>
  </si>
  <si>
    <t>UA-2018-09-20-001269-c</t>
  </si>
  <si>
    <t>UA-2018-08-17-000743-c</t>
  </si>
  <si>
    <t>Каністри для бензину</t>
  </si>
  <si>
    <t>44610000-9 - Цистерни, резервуари, контейнери та посудини високого тиску</t>
  </si>
  <si>
    <t>ФОП ПОЛЯКОВ ВАСИЛЬ СЕРГІЙОВИЧ</t>
  </si>
  <si>
    <t>2805501897</t>
  </si>
  <si>
    <t>18</t>
  </si>
  <si>
    <t>2805501897,ФОП ПОЛЯКОВ ВАСИЛЬ СЕРГІЙОВИЧ,УКРАЇНА</t>
  </si>
  <si>
    <t>UA-2018-08-02-000301-b</t>
  </si>
  <si>
    <t>Вейкборд</t>
  </si>
  <si>
    <t>ВИНИЧУК ЮРІЙ ВОЛОДИМИРОВИЧ</t>
  </si>
  <si>
    <t>2362405212</t>
  </si>
  <si>
    <t>17</t>
  </si>
  <si>
    <t>2362405212,ВИНИЧУК ЮРІЙ ВОЛОДИМИРОВИЧ,Україна;1623009661,ФОП ГЛУЦЬКА В.П.,Україна</t>
  </si>
  <si>
    <t>UA-2018-07-10-000832-a</t>
  </si>
  <si>
    <t>Послуга з оренди спортивного інвентарю (вейкборд, лижи)</t>
  </si>
  <si>
    <t>UA-2018-07-03-001043-a</t>
  </si>
  <si>
    <t>Знаряддя для інструментів</t>
  </si>
  <si>
    <t>44510000-8 - Знаряддя</t>
  </si>
  <si>
    <t>ПП "СТРОБІЛ"</t>
  </si>
  <si>
    <t>38229737</t>
  </si>
  <si>
    <t>3400210916,ФОП "ЛАЗУРО ІГОР ЄВГЕНОВИЧ",Україна;38229737,ПП "СТРОБІЛ",Україна</t>
  </si>
  <si>
    <t>UA-2018-07-03-001002-a</t>
  </si>
  <si>
    <t>3161719451,Фізична Особа Підприємець Півовар Сергій Олегович,Україна</t>
  </si>
  <si>
    <t>UA-2018-07-03-001052-a</t>
  </si>
  <si>
    <t>Електротовари</t>
  </si>
  <si>
    <t>42990000-2 - Машини спеціального призначення різні</t>
  </si>
  <si>
    <t>14/07</t>
  </si>
  <si>
    <t>UA-2018-06-25-001039-a</t>
  </si>
  <si>
    <t>Персональний комп`ютер (системний блок, монітор, клавіатура, мишь, операційна система)</t>
  </si>
  <si>
    <t>30210000-4 - Машини для обробки даних (апаратна частина)</t>
  </si>
  <si>
    <t>РУДЧЕНКО ОЛЕКСАНДР ВОЛОДИМИРОВИЧ</t>
  </si>
  <si>
    <t>3364008690</t>
  </si>
  <si>
    <t>40484701,ТОВ "КомпаКом",Україна;3364008690,РУДЧЕНКО ОЛЕКСАНДР ВОЛОДИМИРОВИЧ,Україна</t>
  </si>
  <si>
    <t>UA-2018-06-15-000318-a</t>
  </si>
  <si>
    <t>3095318233,ФОП ВОЛОШИНОВ РОМАН ВІТАЛІЙОВИЧ,УКРАЇНА</t>
  </si>
  <si>
    <t>UA-2018-06-15-000659-a</t>
  </si>
  <si>
    <t>ФОП "КОВАЛЬОВ ПАВЛО МИКОЛАЙОВИЧ "</t>
  </si>
  <si>
    <t>2869512599,ФОП "КОВАЛЬОВ ПАВЛО МИКОЛАЙОВИЧ ",Україна</t>
  </si>
  <si>
    <t>UA-2018-05-15-001134-a</t>
  </si>
  <si>
    <t>Спортивні товари та інвентар</t>
  </si>
  <si>
    <t>37400000-2 - Спортивні товари та інвентар</t>
  </si>
  <si>
    <t>ФОП БІЛОУС Ю.В.</t>
  </si>
  <si>
    <t>2201122015</t>
  </si>
  <si>
    <t>2201122015,ФОП БІЛОУС Ю.В.,Україна;3313612382,ФОП Середа Ольга Олексіївна,Україна</t>
  </si>
  <si>
    <t>UA-2018-05-08-000612-a</t>
  </si>
  <si>
    <t>ПП АКБАРС</t>
  </si>
  <si>
    <t>36367992</t>
  </si>
  <si>
    <t>33</t>
  </si>
  <si>
    <t>36367992,ПП АКБАРС,Україна</t>
  </si>
  <si>
    <t>UA-2018-04-26-001398-a</t>
  </si>
  <si>
    <t>Моторна олива</t>
  </si>
  <si>
    <t>ТОВ МІЖНАРОДНІ БІЗНЕС КОНЦЕПЦІЇ</t>
  </si>
  <si>
    <t>32387685</t>
  </si>
  <si>
    <t>40674409,ТОВАРИСТВО З ОБМЕЖЕНОЮ ВІДПОВІДАЛЬНІСТЮ "СХІДНА МАСТИЛЬНА ГРУПА",Україна;32387685,ТОВ МІЖНАРОДНІ БІЗНЕС КОНЦЕПЦІЇ,Україна</t>
  </si>
  <si>
    <t>UA-2018-04-10-000288-a</t>
  </si>
  <si>
    <t>ФОП Максим'юк Олександр Олександрович</t>
  </si>
  <si>
    <t>3590709011</t>
  </si>
  <si>
    <t>3039917031,ФОП "ШУЛЬЦ ВІТАЛІЙ ЮРІЙОВИЧ",Україна;3403309061,ФОП ШКРАБАК ТЕТЯНА ВІТАЛІЇВНА,УКРАЇНА;3590709011,ФОП Максим'юк Олександр Олександрович,Україна;2981209581,ФОП ВОЛОШИНОВА ОЛЕНА ОЛЕКСАНДРІВНА,УКРАЇНА</t>
  </si>
  <si>
    <t>UA-2018-04-10-000433-a</t>
  </si>
  <si>
    <t>МФУ</t>
  </si>
  <si>
    <t>30230000-0 - Комп’ютерне обладнання</t>
  </si>
  <si>
    <t>ФОП МОЇСЕЄНКО ОЛЕНА ВАЛЕНТИНІВНА</t>
  </si>
  <si>
    <t>3226519869</t>
  </si>
  <si>
    <t>2371213034,ФОП Андросович Сергій Адамович,Україна;3494301959,ФОП Кошлак Костянтин Ігорович,Україна;3226519869,ФОП МОЇСЕЄНКО ОЛЕНА ВАЛЕНТИНІВНА,УКРАЇНА;3091107614,ФОП "Старий Олексiй Дмитрович",Україна;2156006501,ФОП "ЗІНЧЕНКО СВІТЛАНА ВОЛОДИМИРІВНА",Україна</t>
  </si>
  <si>
    <t>UA-2018-04-02-001564-a</t>
  </si>
  <si>
    <t>Офісне устаткування та приладдя різне (з доставкою)</t>
  </si>
  <si>
    <t>39417349,ТОВ "АВЕРС КАНЦЕЛЯРІЯ",Україна;3054208417,БЕРДНИК ОЛЕКСАНДР АНАТОЛІЙОВИЧ,Україна</t>
  </si>
  <si>
    <t>UA-2018-03-23-000967-b</t>
  </si>
  <si>
    <t xml:space="preserve">Комп’ютерна програма "Система управління бюджетною установою Афіна" </t>
  </si>
  <si>
    <t>ТОВАРИСТВО З ОБМЕЖЕНОЮ ВІДПОВІДАЛЬНІСТЮ "ПРОФКОНСУЛЬТ"</t>
  </si>
  <si>
    <t>41359784</t>
  </si>
  <si>
    <t>Pf0246</t>
  </si>
  <si>
    <t>41359784,ТОВАРИСТВО З ОБМЕЖЕНОЮ ВІДПОВІДАЛЬНІСТЮ "ПРОФКОНСУЛЬТ",Україна</t>
  </si>
  <si>
    <t>Закупівлі до 50 тис.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</si>
</sst>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dd\.mm\.yyyy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6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1"/>
  <sheetViews>
    <sheetView tabSelected="1" zoomScale="70" zoomScaleNormal="70" zoomScalePageLayoutView="0" workbookViewId="0" topLeftCell="A1">
      <pane ySplit="2" topLeftCell="A11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spans="1:5" ht="41.25" customHeight="1" thickBot="1">
      <c r="A1" s="9" t="s">
        <v>273</v>
      </c>
      <c r="B1" s="10"/>
      <c r="C1" s="10"/>
      <c r="D1" s="10"/>
      <c r="E1" s="10"/>
    </row>
    <row r="2" spans="1:30" ht="76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</row>
    <row r="3" spans="1:30" ht="39">
      <c r="A3" s="3">
        <v>2</v>
      </c>
      <c r="B3" s="1" t="s">
        <v>36</v>
      </c>
      <c r="C3" s="4" t="s">
        <v>37</v>
      </c>
      <c r="D3" s="1" t="s">
        <v>38</v>
      </c>
      <c r="E3" s="1" t="s">
        <v>39</v>
      </c>
      <c r="F3" s="5">
        <v>43314</v>
      </c>
      <c r="G3" s="1"/>
      <c r="H3" s="5">
        <v>43322</v>
      </c>
      <c r="I3" s="3">
        <v>0</v>
      </c>
      <c r="J3" s="6">
        <v>6</v>
      </c>
      <c r="K3" s="6">
        <v>28000</v>
      </c>
      <c r="L3" s="6">
        <v>4666.666666666667</v>
      </c>
      <c r="M3" s="3">
        <v>0</v>
      </c>
      <c r="N3" s="1"/>
      <c r="O3" s="7"/>
      <c r="P3" s="1"/>
      <c r="Q3" s="1"/>
      <c r="R3" s="1"/>
      <c r="S3" s="1"/>
      <c r="T3" s="8" t="str">
        <f>HYPERLINK("https://my.zakupki.prom.ua/cabinet/purchases/state_purchase/view/7881744")</f>
        <v>https://my.zakupki.prom.ua/cabinet/purchases/state_purchase/view/7881744</v>
      </c>
      <c r="U3" s="1" t="s">
        <v>40</v>
      </c>
      <c r="V3" s="3">
        <v>11</v>
      </c>
      <c r="W3" s="1"/>
      <c r="X3" s="1"/>
      <c r="Y3" s="1"/>
      <c r="Z3" s="1"/>
      <c r="AA3" s="1"/>
      <c r="AB3" s="1"/>
      <c r="AC3" s="1"/>
      <c r="AD3" s="1"/>
    </row>
    <row r="4" spans="1:30" ht="39">
      <c r="A4" s="3">
        <v>5</v>
      </c>
      <c r="B4" s="1" t="s">
        <v>43</v>
      </c>
      <c r="C4" s="4" t="s">
        <v>44</v>
      </c>
      <c r="D4" s="1" t="s">
        <v>45</v>
      </c>
      <c r="E4" s="1" t="s">
        <v>39</v>
      </c>
      <c r="F4" s="5">
        <v>43517</v>
      </c>
      <c r="G4" s="1"/>
      <c r="H4" s="5">
        <v>43518</v>
      </c>
      <c r="I4" s="3">
        <v>0</v>
      </c>
      <c r="J4" s="6">
        <v>12</v>
      </c>
      <c r="K4" s="6">
        <v>19200</v>
      </c>
      <c r="L4" s="6">
        <v>1600</v>
      </c>
      <c r="M4" s="3">
        <v>0</v>
      </c>
      <c r="N4" s="1"/>
      <c r="O4" s="7"/>
      <c r="P4" s="1"/>
      <c r="Q4" s="1"/>
      <c r="R4" s="1"/>
      <c r="S4" s="1"/>
      <c r="T4" s="8" t="str">
        <f>HYPERLINK("https://my.zakupki.prom.ua/cabinet/purchases/state_purchase/view/10671328")</f>
        <v>https://my.zakupki.prom.ua/cabinet/purchases/state_purchase/view/10671328</v>
      </c>
      <c r="U4" s="1" t="s">
        <v>46</v>
      </c>
      <c r="V4" s="3">
        <v>0</v>
      </c>
      <c r="W4" s="1" t="s">
        <v>47</v>
      </c>
      <c r="X4" s="1"/>
      <c r="Y4" s="1"/>
      <c r="Z4" s="1"/>
      <c r="AA4" s="1"/>
      <c r="AB4" s="1"/>
      <c r="AC4" s="1"/>
      <c r="AD4" s="1"/>
    </row>
    <row r="5" spans="1:30" ht="39">
      <c r="A5" s="3">
        <v>8</v>
      </c>
      <c r="B5" s="1" t="s">
        <v>48</v>
      </c>
      <c r="C5" s="4" t="s">
        <v>49</v>
      </c>
      <c r="D5" s="1" t="s">
        <v>50</v>
      </c>
      <c r="E5" s="1" t="s">
        <v>30</v>
      </c>
      <c r="F5" s="5">
        <v>43985</v>
      </c>
      <c r="G5" s="1"/>
      <c r="H5" s="5">
        <v>43985</v>
      </c>
      <c r="I5" s="3">
        <v>1</v>
      </c>
      <c r="J5" s="6">
        <v>1</v>
      </c>
      <c r="K5" s="6">
        <v>49670</v>
      </c>
      <c r="L5" s="6">
        <v>49670</v>
      </c>
      <c r="M5" s="6">
        <v>49670</v>
      </c>
      <c r="N5" s="6">
        <v>49670</v>
      </c>
      <c r="O5" s="7" t="s">
        <v>31</v>
      </c>
      <c r="P5" s="6">
        <v>0</v>
      </c>
      <c r="Q5" s="6">
        <v>0</v>
      </c>
      <c r="R5" s="1" t="s">
        <v>31</v>
      </c>
      <c r="S5" s="1" t="s">
        <v>32</v>
      </c>
      <c r="T5" s="8" t="str">
        <f>HYPERLINK("https://my.zakupki.prom.ua/cabinet/purchases/state_purchase/view/17013111")</f>
        <v>https://my.zakupki.prom.ua/cabinet/purchases/state_purchase/view/17013111</v>
      </c>
      <c r="U5" s="1" t="s">
        <v>33</v>
      </c>
      <c r="V5" s="3">
        <v>0</v>
      </c>
      <c r="W5" s="1"/>
      <c r="X5" s="1" t="s">
        <v>51</v>
      </c>
      <c r="Y5" s="6">
        <v>49670</v>
      </c>
      <c r="Z5" s="1" t="s">
        <v>34</v>
      </c>
      <c r="AA5" s="1" t="s">
        <v>35</v>
      </c>
      <c r="AB5" s="1"/>
      <c r="AC5" s="1"/>
      <c r="AD5" s="1"/>
    </row>
    <row r="6" spans="1:30" ht="39">
      <c r="A6" s="3">
        <v>9</v>
      </c>
      <c r="B6" s="1" t="s">
        <v>52</v>
      </c>
      <c r="C6" s="4" t="s">
        <v>53</v>
      </c>
      <c r="D6" s="1" t="s">
        <v>54</v>
      </c>
      <c r="E6" s="1" t="s">
        <v>30</v>
      </c>
      <c r="F6" s="5">
        <v>43999</v>
      </c>
      <c r="G6" s="1"/>
      <c r="H6" s="5">
        <v>43999</v>
      </c>
      <c r="I6" s="3">
        <v>1</v>
      </c>
      <c r="J6" s="6">
        <v>1</v>
      </c>
      <c r="K6" s="6">
        <v>1750</v>
      </c>
      <c r="L6" s="6">
        <v>1750</v>
      </c>
      <c r="M6" s="6">
        <v>1750</v>
      </c>
      <c r="N6" s="6">
        <v>1750</v>
      </c>
      <c r="O6" s="7" t="s">
        <v>55</v>
      </c>
      <c r="P6" s="6">
        <v>0</v>
      </c>
      <c r="Q6" s="6">
        <v>0</v>
      </c>
      <c r="R6" s="1" t="s">
        <v>55</v>
      </c>
      <c r="S6" s="1" t="s">
        <v>56</v>
      </c>
      <c r="T6" s="8" t="str">
        <f>HYPERLINK("https://my.zakupki.prom.ua/cabinet/purchases/state_purchase/view/17297693")</f>
        <v>https://my.zakupki.prom.ua/cabinet/purchases/state_purchase/view/17297693</v>
      </c>
      <c r="U6" s="1" t="s">
        <v>33</v>
      </c>
      <c r="V6" s="3">
        <v>0</v>
      </c>
      <c r="W6" s="1"/>
      <c r="X6" s="1" t="s">
        <v>57</v>
      </c>
      <c r="Y6" s="6">
        <v>1750</v>
      </c>
      <c r="Z6" s="1" t="s">
        <v>34</v>
      </c>
      <c r="AA6" s="1" t="s">
        <v>35</v>
      </c>
      <c r="AB6" s="1"/>
      <c r="AC6" s="1"/>
      <c r="AD6" s="1"/>
    </row>
    <row r="7" spans="1:30" ht="39">
      <c r="A7" s="3">
        <v>10</v>
      </c>
      <c r="B7" s="1" t="s">
        <v>58</v>
      </c>
      <c r="C7" s="4" t="s">
        <v>59</v>
      </c>
      <c r="D7" s="1" t="s">
        <v>60</v>
      </c>
      <c r="E7" s="1" t="s">
        <v>30</v>
      </c>
      <c r="F7" s="5">
        <v>44004</v>
      </c>
      <c r="G7" s="1"/>
      <c r="H7" s="5">
        <v>44004</v>
      </c>
      <c r="I7" s="3">
        <v>1</v>
      </c>
      <c r="J7" s="6">
        <v>3</v>
      </c>
      <c r="K7" s="6">
        <v>834</v>
      </c>
      <c r="L7" s="6">
        <v>278</v>
      </c>
      <c r="M7" s="6">
        <v>834</v>
      </c>
      <c r="N7" s="6">
        <v>278</v>
      </c>
      <c r="O7" s="7" t="s">
        <v>61</v>
      </c>
      <c r="P7" s="6">
        <v>0</v>
      </c>
      <c r="Q7" s="6">
        <v>0</v>
      </c>
      <c r="R7" s="1" t="s">
        <v>61</v>
      </c>
      <c r="S7" s="1" t="s">
        <v>62</v>
      </c>
      <c r="T7" s="8" t="str">
        <f>HYPERLINK("https://my.zakupki.prom.ua/cabinet/purchases/state_purchase/view/17404765")</f>
        <v>https://my.zakupki.prom.ua/cabinet/purchases/state_purchase/view/17404765</v>
      </c>
      <c r="U7" s="1" t="s">
        <v>33</v>
      </c>
      <c r="V7" s="3">
        <v>0</v>
      </c>
      <c r="W7" s="1"/>
      <c r="X7" s="1" t="s">
        <v>63</v>
      </c>
      <c r="Y7" s="6">
        <v>834</v>
      </c>
      <c r="Z7" s="1" t="s">
        <v>34</v>
      </c>
      <c r="AA7" s="1" t="s">
        <v>35</v>
      </c>
      <c r="AB7" s="1"/>
      <c r="AC7" s="1"/>
      <c r="AD7" s="1"/>
    </row>
    <row r="8" spans="1:30" ht="39">
      <c r="A8" s="3">
        <v>11</v>
      </c>
      <c r="B8" s="1" t="s">
        <v>64</v>
      </c>
      <c r="C8" s="4" t="s">
        <v>65</v>
      </c>
      <c r="D8" s="1" t="s">
        <v>66</v>
      </c>
      <c r="E8" s="1" t="s">
        <v>30</v>
      </c>
      <c r="F8" s="5">
        <v>44018</v>
      </c>
      <c r="G8" s="1"/>
      <c r="H8" s="5">
        <v>44018</v>
      </c>
      <c r="I8" s="3">
        <v>1</v>
      </c>
      <c r="J8" s="6">
        <v>2</v>
      </c>
      <c r="K8" s="6">
        <v>1196</v>
      </c>
      <c r="L8" s="6">
        <v>598</v>
      </c>
      <c r="M8" s="6">
        <v>1196</v>
      </c>
      <c r="N8" s="6">
        <v>598</v>
      </c>
      <c r="O8" s="7" t="s">
        <v>67</v>
      </c>
      <c r="P8" s="6">
        <v>0</v>
      </c>
      <c r="Q8" s="6">
        <v>0</v>
      </c>
      <c r="R8" s="1" t="s">
        <v>67</v>
      </c>
      <c r="S8" s="1" t="s">
        <v>68</v>
      </c>
      <c r="T8" s="8" t="str">
        <f>HYPERLINK("https://my.zakupki.prom.ua/cabinet/purchases/state_purchase/view/17674937")</f>
        <v>https://my.zakupki.prom.ua/cabinet/purchases/state_purchase/view/17674937</v>
      </c>
      <c r="U8" s="1" t="s">
        <v>33</v>
      </c>
      <c r="V8" s="3">
        <v>0</v>
      </c>
      <c r="W8" s="1"/>
      <c r="X8" s="1" t="s">
        <v>69</v>
      </c>
      <c r="Y8" s="6">
        <v>1196</v>
      </c>
      <c r="Z8" s="1" t="s">
        <v>34</v>
      </c>
      <c r="AA8" s="1" t="s">
        <v>35</v>
      </c>
      <c r="AB8" s="1"/>
      <c r="AC8" s="1"/>
      <c r="AD8" s="1"/>
    </row>
    <row r="9" spans="1:30" ht="39">
      <c r="A9" s="3">
        <v>12</v>
      </c>
      <c r="B9" s="1" t="s">
        <v>70</v>
      </c>
      <c r="C9" s="4" t="s">
        <v>71</v>
      </c>
      <c r="D9" s="1" t="s">
        <v>72</v>
      </c>
      <c r="E9" s="1" t="s">
        <v>30</v>
      </c>
      <c r="F9" s="5">
        <v>44020</v>
      </c>
      <c r="G9" s="1"/>
      <c r="H9" s="5">
        <v>44020</v>
      </c>
      <c r="I9" s="3">
        <v>1</v>
      </c>
      <c r="J9" s="6">
        <v>30</v>
      </c>
      <c r="K9" s="6">
        <v>718.56</v>
      </c>
      <c r="L9" s="6">
        <v>23.952</v>
      </c>
      <c r="M9" s="6">
        <v>718.56</v>
      </c>
      <c r="N9" s="6">
        <v>23.952</v>
      </c>
      <c r="O9" s="7" t="s">
        <v>73</v>
      </c>
      <c r="P9" s="6">
        <v>0</v>
      </c>
      <c r="Q9" s="6">
        <v>0</v>
      </c>
      <c r="R9" s="1" t="s">
        <v>73</v>
      </c>
      <c r="S9" s="1" t="s">
        <v>74</v>
      </c>
      <c r="T9" s="8" t="str">
        <f>HYPERLINK("https://my.zakupki.prom.ua/cabinet/purchases/state_purchase/view/17728637")</f>
        <v>https://my.zakupki.prom.ua/cabinet/purchases/state_purchase/view/17728637</v>
      </c>
      <c r="U9" s="1" t="s">
        <v>33</v>
      </c>
      <c r="V9" s="3">
        <v>0</v>
      </c>
      <c r="W9" s="1"/>
      <c r="X9" s="1" t="s">
        <v>75</v>
      </c>
      <c r="Y9" s="6">
        <v>718.56</v>
      </c>
      <c r="Z9" s="1" t="s">
        <v>34</v>
      </c>
      <c r="AA9" s="1" t="s">
        <v>35</v>
      </c>
      <c r="AB9" s="1"/>
      <c r="AC9" s="1"/>
      <c r="AD9" s="1"/>
    </row>
    <row r="10" spans="1:30" ht="39">
      <c r="A10" s="3">
        <v>13</v>
      </c>
      <c r="B10" s="1" t="s">
        <v>76</v>
      </c>
      <c r="C10" s="4" t="s">
        <v>77</v>
      </c>
      <c r="D10" s="1" t="s">
        <v>78</v>
      </c>
      <c r="E10" s="1" t="s">
        <v>30</v>
      </c>
      <c r="F10" s="5">
        <v>44020</v>
      </c>
      <c r="G10" s="1"/>
      <c r="H10" s="5">
        <v>44020</v>
      </c>
      <c r="I10" s="3">
        <v>1</v>
      </c>
      <c r="J10" s="6">
        <v>63</v>
      </c>
      <c r="K10" s="6">
        <v>2638.44</v>
      </c>
      <c r="L10" s="6">
        <v>41.88</v>
      </c>
      <c r="M10" s="6">
        <v>2638.44</v>
      </c>
      <c r="N10" s="6">
        <v>41.88</v>
      </c>
      <c r="O10" s="7" t="s">
        <v>73</v>
      </c>
      <c r="P10" s="6">
        <v>0</v>
      </c>
      <c r="Q10" s="6">
        <v>0</v>
      </c>
      <c r="R10" s="1" t="s">
        <v>73</v>
      </c>
      <c r="S10" s="1" t="s">
        <v>74</v>
      </c>
      <c r="T10" s="8" t="str">
        <f>HYPERLINK("https://my.zakupki.prom.ua/cabinet/purchases/state_purchase/view/17729234")</f>
        <v>https://my.zakupki.prom.ua/cabinet/purchases/state_purchase/view/17729234</v>
      </c>
      <c r="U10" s="1" t="s">
        <v>33</v>
      </c>
      <c r="V10" s="3">
        <v>0</v>
      </c>
      <c r="W10" s="1"/>
      <c r="X10" s="1" t="s">
        <v>79</v>
      </c>
      <c r="Y10" s="6">
        <v>2638.44</v>
      </c>
      <c r="Z10" s="1" t="s">
        <v>34</v>
      </c>
      <c r="AA10" s="1" t="s">
        <v>35</v>
      </c>
      <c r="AB10" s="1"/>
      <c r="AC10" s="1"/>
      <c r="AD10" s="1"/>
    </row>
    <row r="11" spans="1:30" ht="39">
      <c r="A11" s="3">
        <v>14</v>
      </c>
      <c r="B11" s="1" t="s">
        <v>80</v>
      </c>
      <c r="C11" s="4" t="s">
        <v>81</v>
      </c>
      <c r="D11" s="1" t="s">
        <v>82</v>
      </c>
      <c r="E11" s="1" t="s">
        <v>30</v>
      </c>
      <c r="F11" s="5">
        <v>44021</v>
      </c>
      <c r="G11" s="1"/>
      <c r="H11" s="5">
        <v>44021</v>
      </c>
      <c r="I11" s="3">
        <v>1</v>
      </c>
      <c r="J11" s="6">
        <v>1</v>
      </c>
      <c r="K11" s="6">
        <v>32968.8</v>
      </c>
      <c r="L11" s="6">
        <v>32968.8</v>
      </c>
      <c r="M11" s="6">
        <v>32968.8</v>
      </c>
      <c r="N11" s="6">
        <v>32968.8</v>
      </c>
      <c r="O11" s="7" t="s">
        <v>83</v>
      </c>
      <c r="P11" s="6">
        <v>0</v>
      </c>
      <c r="Q11" s="6">
        <v>0</v>
      </c>
      <c r="R11" s="1" t="s">
        <v>83</v>
      </c>
      <c r="S11" s="1" t="s">
        <v>84</v>
      </c>
      <c r="T11" s="8" t="str">
        <f>HYPERLINK("https://my.zakupki.prom.ua/cabinet/purchases/state_purchase/view/17762210")</f>
        <v>https://my.zakupki.prom.ua/cabinet/purchases/state_purchase/view/17762210</v>
      </c>
      <c r="U11" s="1" t="s">
        <v>33</v>
      </c>
      <c r="V11" s="3">
        <v>0</v>
      </c>
      <c r="W11" s="1"/>
      <c r="X11" s="1" t="s">
        <v>85</v>
      </c>
      <c r="Y11" s="6">
        <v>32968.8</v>
      </c>
      <c r="Z11" s="1" t="s">
        <v>34</v>
      </c>
      <c r="AA11" s="1" t="s">
        <v>35</v>
      </c>
      <c r="AB11" s="1"/>
      <c r="AC11" s="1"/>
      <c r="AD11" s="1"/>
    </row>
    <row r="12" spans="1:30" ht="39">
      <c r="A12" s="3">
        <v>15</v>
      </c>
      <c r="B12" s="1" t="s">
        <v>86</v>
      </c>
      <c r="C12" s="4" t="s">
        <v>87</v>
      </c>
      <c r="D12" s="1" t="s">
        <v>88</v>
      </c>
      <c r="E12" s="1" t="s">
        <v>30</v>
      </c>
      <c r="F12" s="5">
        <v>44025</v>
      </c>
      <c r="G12" s="1"/>
      <c r="H12" s="5">
        <v>44025</v>
      </c>
      <c r="I12" s="3">
        <v>1</v>
      </c>
      <c r="J12" s="6">
        <v>1</v>
      </c>
      <c r="K12" s="6">
        <v>12840</v>
      </c>
      <c r="L12" s="6">
        <v>12840</v>
      </c>
      <c r="M12" s="6">
        <v>12840</v>
      </c>
      <c r="N12" s="6">
        <v>12840</v>
      </c>
      <c r="O12" s="7" t="s">
        <v>89</v>
      </c>
      <c r="P12" s="6">
        <v>0</v>
      </c>
      <c r="Q12" s="6">
        <v>0</v>
      </c>
      <c r="R12" s="1" t="s">
        <v>89</v>
      </c>
      <c r="S12" s="1" t="s">
        <v>90</v>
      </c>
      <c r="T12" s="8" t="str">
        <f>HYPERLINK("https://my.zakupki.prom.ua/cabinet/purchases/state_purchase/view/17829727")</f>
        <v>https://my.zakupki.prom.ua/cabinet/purchases/state_purchase/view/17829727</v>
      </c>
      <c r="U12" s="1" t="s">
        <v>33</v>
      </c>
      <c r="V12" s="3">
        <v>0</v>
      </c>
      <c r="W12" s="1"/>
      <c r="X12" s="1" t="s">
        <v>91</v>
      </c>
      <c r="Y12" s="6">
        <v>12840</v>
      </c>
      <c r="Z12" s="1" t="s">
        <v>34</v>
      </c>
      <c r="AA12" s="1" t="s">
        <v>35</v>
      </c>
      <c r="AB12" s="1"/>
      <c r="AC12" s="1"/>
      <c r="AD12" s="1"/>
    </row>
    <row r="13" spans="1:30" ht="39">
      <c r="A13" s="3">
        <v>16</v>
      </c>
      <c r="B13" s="1" t="s">
        <v>92</v>
      </c>
      <c r="C13" s="4" t="s">
        <v>93</v>
      </c>
      <c r="D13" s="1" t="s">
        <v>94</v>
      </c>
      <c r="E13" s="1" t="s">
        <v>30</v>
      </c>
      <c r="F13" s="5">
        <v>44029</v>
      </c>
      <c r="G13" s="1"/>
      <c r="H13" s="5">
        <v>44029</v>
      </c>
      <c r="I13" s="3">
        <v>1</v>
      </c>
      <c r="J13" s="6">
        <v>200</v>
      </c>
      <c r="K13" s="6">
        <v>16320</v>
      </c>
      <c r="L13" s="6">
        <v>81.6</v>
      </c>
      <c r="M13" s="6">
        <v>16320</v>
      </c>
      <c r="N13" s="6">
        <v>81.6</v>
      </c>
      <c r="O13" s="7" t="s">
        <v>95</v>
      </c>
      <c r="P13" s="6">
        <v>0</v>
      </c>
      <c r="Q13" s="6">
        <v>0</v>
      </c>
      <c r="R13" s="1" t="s">
        <v>95</v>
      </c>
      <c r="S13" s="1" t="s">
        <v>96</v>
      </c>
      <c r="T13" s="8" t="str">
        <f>HYPERLINK("https://my.zakupki.prom.ua/cabinet/purchases/state_purchase/view/17963212")</f>
        <v>https://my.zakupki.prom.ua/cabinet/purchases/state_purchase/view/17963212</v>
      </c>
      <c r="U13" s="1" t="s">
        <v>33</v>
      </c>
      <c r="V13" s="3">
        <v>0</v>
      </c>
      <c r="W13" s="1"/>
      <c r="X13" s="1" t="s">
        <v>97</v>
      </c>
      <c r="Y13" s="6">
        <v>16320</v>
      </c>
      <c r="Z13" s="1" t="s">
        <v>34</v>
      </c>
      <c r="AA13" s="1" t="s">
        <v>35</v>
      </c>
      <c r="AB13" s="1"/>
      <c r="AC13" s="1"/>
      <c r="AD13" s="1"/>
    </row>
    <row r="14" spans="1:30" ht="52.5">
      <c r="A14" s="3">
        <v>17</v>
      </c>
      <c r="B14" s="1" t="s">
        <v>98</v>
      </c>
      <c r="C14" s="4" t="s">
        <v>99</v>
      </c>
      <c r="D14" s="1" t="s">
        <v>100</v>
      </c>
      <c r="E14" s="1" t="s">
        <v>30</v>
      </c>
      <c r="F14" s="5">
        <v>44084</v>
      </c>
      <c r="G14" s="1"/>
      <c r="H14" s="5">
        <v>44084</v>
      </c>
      <c r="I14" s="3">
        <v>1</v>
      </c>
      <c r="J14" s="6">
        <v>19</v>
      </c>
      <c r="K14" s="6">
        <v>40625.94</v>
      </c>
      <c r="L14" s="6">
        <v>2138.2073684210527</v>
      </c>
      <c r="M14" s="6">
        <v>40625.94</v>
      </c>
      <c r="N14" s="6">
        <v>2138.2073684210527</v>
      </c>
      <c r="O14" s="7" t="s">
        <v>31</v>
      </c>
      <c r="P14" s="6">
        <v>0</v>
      </c>
      <c r="Q14" s="6">
        <v>0</v>
      </c>
      <c r="R14" s="1" t="s">
        <v>31</v>
      </c>
      <c r="S14" s="1" t="s">
        <v>32</v>
      </c>
      <c r="T14" s="8" t="str">
        <f>HYPERLINK("https://my.zakupki.prom.ua/cabinet/purchases/state_purchase/view/19163146")</f>
        <v>https://my.zakupki.prom.ua/cabinet/purchases/state_purchase/view/19163146</v>
      </c>
      <c r="U14" s="1" t="s">
        <v>33</v>
      </c>
      <c r="V14" s="3">
        <v>0</v>
      </c>
      <c r="W14" s="1"/>
      <c r="X14" s="1" t="s">
        <v>101</v>
      </c>
      <c r="Y14" s="6">
        <v>40625.94</v>
      </c>
      <c r="Z14" s="1" t="s">
        <v>34</v>
      </c>
      <c r="AA14" s="1" t="s">
        <v>35</v>
      </c>
      <c r="AB14" s="1"/>
      <c r="AC14" s="1"/>
      <c r="AD14" s="1"/>
    </row>
    <row r="15" spans="1:30" ht="39">
      <c r="A15" s="3">
        <v>18</v>
      </c>
      <c r="B15" s="1" t="s">
        <v>102</v>
      </c>
      <c r="C15" s="4" t="s">
        <v>103</v>
      </c>
      <c r="D15" s="1" t="s">
        <v>60</v>
      </c>
      <c r="E15" s="1" t="s">
        <v>30</v>
      </c>
      <c r="F15" s="5">
        <v>44090</v>
      </c>
      <c r="G15" s="1"/>
      <c r="H15" s="5">
        <v>44090</v>
      </c>
      <c r="I15" s="3">
        <v>1</v>
      </c>
      <c r="J15" s="6">
        <v>16</v>
      </c>
      <c r="K15" s="6">
        <v>4224</v>
      </c>
      <c r="L15" s="6">
        <v>264</v>
      </c>
      <c r="M15" s="6">
        <v>4224</v>
      </c>
      <c r="N15" s="6">
        <v>264</v>
      </c>
      <c r="O15" s="7" t="s">
        <v>104</v>
      </c>
      <c r="P15" s="6">
        <v>0</v>
      </c>
      <c r="Q15" s="6">
        <v>0</v>
      </c>
      <c r="R15" s="1" t="s">
        <v>104</v>
      </c>
      <c r="S15" s="1" t="s">
        <v>105</v>
      </c>
      <c r="T15" s="8" t="str">
        <f>HYPERLINK("https://my.zakupki.prom.ua/cabinet/purchases/state_purchase/view/19319838")</f>
        <v>https://my.zakupki.prom.ua/cabinet/purchases/state_purchase/view/19319838</v>
      </c>
      <c r="U15" s="1" t="s">
        <v>33</v>
      </c>
      <c r="V15" s="3">
        <v>0</v>
      </c>
      <c r="W15" s="1"/>
      <c r="X15" s="1" t="s">
        <v>106</v>
      </c>
      <c r="Y15" s="6">
        <v>4224</v>
      </c>
      <c r="Z15" s="1" t="s">
        <v>34</v>
      </c>
      <c r="AA15" s="1" t="s">
        <v>35</v>
      </c>
      <c r="AB15" s="1"/>
      <c r="AC15" s="1"/>
      <c r="AD15" s="1"/>
    </row>
    <row r="16" spans="1:30" ht="39">
      <c r="A16" s="3">
        <v>19</v>
      </c>
      <c r="B16" s="1" t="s">
        <v>107</v>
      </c>
      <c r="C16" s="4" t="s">
        <v>108</v>
      </c>
      <c r="D16" s="1" t="s">
        <v>78</v>
      </c>
      <c r="E16" s="1" t="s">
        <v>30</v>
      </c>
      <c r="F16" s="5">
        <v>44096</v>
      </c>
      <c r="G16" s="1"/>
      <c r="H16" s="5">
        <v>44096</v>
      </c>
      <c r="I16" s="3">
        <v>1</v>
      </c>
      <c r="J16" s="6">
        <v>84</v>
      </c>
      <c r="K16" s="6">
        <v>3517.92</v>
      </c>
      <c r="L16" s="6">
        <v>41.88</v>
      </c>
      <c r="M16" s="6">
        <v>3517.92</v>
      </c>
      <c r="N16" s="6">
        <v>41.88</v>
      </c>
      <c r="O16" s="7" t="s">
        <v>73</v>
      </c>
      <c r="P16" s="6">
        <v>0</v>
      </c>
      <c r="Q16" s="6">
        <v>0</v>
      </c>
      <c r="R16" s="1" t="s">
        <v>73</v>
      </c>
      <c r="S16" s="1" t="s">
        <v>74</v>
      </c>
      <c r="T16" s="8" t="str">
        <f>HYPERLINK("https://my.zakupki.prom.ua/cabinet/purchases/state_purchase/view/19479980")</f>
        <v>https://my.zakupki.prom.ua/cabinet/purchases/state_purchase/view/19479980</v>
      </c>
      <c r="U16" s="1" t="s">
        <v>33</v>
      </c>
      <c r="V16" s="3">
        <v>0</v>
      </c>
      <c r="W16" s="1"/>
      <c r="X16" s="1" t="s">
        <v>109</v>
      </c>
      <c r="Y16" s="6">
        <v>3517.92</v>
      </c>
      <c r="Z16" s="1" t="s">
        <v>34</v>
      </c>
      <c r="AA16" s="1" t="s">
        <v>35</v>
      </c>
      <c r="AB16" s="1"/>
      <c r="AC16" s="1"/>
      <c r="AD16" s="1"/>
    </row>
    <row r="17" spans="1:30" ht="39">
      <c r="A17" s="3">
        <v>20</v>
      </c>
      <c r="B17" s="1" t="s">
        <v>110</v>
      </c>
      <c r="C17" s="4" t="s">
        <v>71</v>
      </c>
      <c r="D17" s="1" t="s">
        <v>72</v>
      </c>
      <c r="E17" s="1" t="s">
        <v>30</v>
      </c>
      <c r="F17" s="5">
        <v>44096</v>
      </c>
      <c r="G17" s="1"/>
      <c r="H17" s="5">
        <v>44096</v>
      </c>
      <c r="I17" s="3">
        <v>1</v>
      </c>
      <c r="J17" s="6">
        <v>40</v>
      </c>
      <c r="K17" s="6">
        <v>958.08</v>
      </c>
      <c r="L17" s="6">
        <v>23.952</v>
      </c>
      <c r="M17" s="6">
        <v>958.08</v>
      </c>
      <c r="N17" s="6">
        <v>23.952</v>
      </c>
      <c r="O17" s="7" t="s">
        <v>73</v>
      </c>
      <c r="P17" s="6">
        <v>0</v>
      </c>
      <c r="Q17" s="6">
        <v>0</v>
      </c>
      <c r="R17" s="1" t="s">
        <v>73</v>
      </c>
      <c r="S17" s="1" t="s">
        <v>74</v>
      </c>
      <c r="T17" s="8" t="str">
        <f>HYPERLINK("https://my.zakupki.prom.ua/cabinet/purchases/state_purchase/view/19480581")</f>
        <v>https://my.zakupki.prom.ua/cabinet/purchases/state_purchase/view/19480581</v>
      </c>
      <c r="U17" s="1" t="s">
        <v>33</v>
      </c>
      <c r="V17" s="3">
        <v>0</v>
      </c>
      <c r="W17" s="1"/>
      <c r="X17" s="1" t="s">
        <v>111</v>
      </c>
      <c r="Y17" s="6">
        <v>958.08</v>
      </c>
      <c r="Z17" s="1" t="s">
        <v>34</v>
      </c>
      <c r="AA17" s="1" t="s">
        <v>35</v>
      </c>
      <c r="AB17" s="1"/>
      <c r="AC17" s="1"/>
      <c r="AD17" s="1"/>
    </row>
    <row r="18" spans="1:30" ht="39">
      <c r="A18" s="3">
        <v>21</v>
      </c>
      <c r="B18" s="1" t="s">
        <v>112</v>
      </c>
      <c r="C18" s="4" t="s">
        <v>113</v>
      </c>
      <c r="D18" s="1" t="s">
        <v>114</v>
      </c>
      <c r="E18" s="1" t="s">
        <v>30</v>
      </c>
      <c r="F18" s="5">
        <v>44168</v>
      </c>
      <c r="G18" s="1"/>
      <c r="H18" s="5">
        <v>44168</v>
      </c>
      <c r="I18" s="3">
        <v>1</v>
      </c>
      <c r="J18" s="6">
        <v>31</v>
      </c>
      <c r="K18" s="6">
        <v>899.78</v>
      </c>
      <c r="L18" s="6">
        <v>29.02516129032258</v>
      </c>
      <c r="M18" s="6">
        <v>899.78</v>
      </c>
      <c r="N18" s="6">
        <v>29.02516129032258</v>
      </c>
      <c r="O18" s="7" t="s">
        <v>115</v>
      </c>
      <c r="P18" s="6">
        <v>0</v>
      </c>
      <c r="Q18" s="6">
        <v>0</v>
      </c>
      <c r="R18" s="1" t="s">
        <v>115</v>
      </c>
      <c r="S18" s="1" t="s">
        <v>116</v>
      </c>
      <c r="T18" s="8" t="str">
        <f>HYPERLINK("https://my.zakupki.prom.ua/cabinet/purchases/state_purchase/view/21703166")</f>
        <v>https://my.zakupki.prom.ua/cabinet/purchases/state_purchase/view/21703166</v>
      </c>
      <c r="U18" s="1" t="s">
        <v>33</v>
      </c>
      <c r="V18" s="3">
        <v>0</v>
      </c>
      <c r="W18" s="1"/>
      <c r="X18" s="1" t="s">
        <v>117</v>
      </c>
      <c r="Y18" s="6">
        <v>899.78</v>
      </c>
      <c r="Z18" s="1" t="s">
        <v>34</v>
      </c>
      <c r="AA18" s="1" t="s">
        <v>35</v>
      </c>
      <c r="AB18" s="1"/>
      <c r="AC18" s="1"/>
      <c r="AD18" s="1"/>
    </row>
    <row r="19" spans="1:30" ht="39">
      <c r="A19" s="3">
        <v>23</v>
      </c>
      <c r="B19" s="1" t="s">
        <v>119</v>
      </c>
      <c r="C19" s="4" t="s">
        <v>120</v>
      </c>
      <c r="D19" s="1" t="s">
        <v>121</v>
      </c>
      <c r="E19" s="1" t="s">
        <v>30</v>
      </c>
      <c r="F19" s="5">
        <v>44223</v>
      </c>
      <c r="G19" s="1"/>
      <c r="H19" s="5">
        <v>44223</v>
      </c>
      <c r="I19" s="3">
        <v>1</v>
      </c>
      <c r="J19" s="6">
        <v>104</v>
      </c>
      <c r="K19" s="6">
        <v>1785.68</v>
      </c>
      <c r="L19" s="6">
        <v>17.17</v>
      </c>
      <c r="M19" s="6">
        <v>1785.68</v>
      </c>
      <c r="N19" s="6">
        <v>17.17</v>
      </c>
      <c r="O19" s="7" t="s">
        <v>122</v>
      </c>
      <c r="P19" s="6">
        <v>0</v>
      </c>
      <c r="Q19" s="6">
        <v>0</v>
      </c>
      <c r="R19" s="1" t="s">
        <v>122</v>
      </c>
      <c r="S19" s="1" t="s">
        <v>123</v>
      </c>
      <c r="T19" s="8" t="str">
        <f>HYPERLINK("https://my.zakupki.prom.ua/cabinet/purchases/state_purchase/view/23345298")</f>
        <v>https://my.zakupki.prom.ua/cabinet/purchases/state_purchase/view/23345298</v>
      </c>
      <c r="U19" s="1" t="s">
        <v>33</v>
      </c>
      <c r="V19" s="3">
        <v>0</v>
      </c>
      <c r="W19" s="1"/>
      <c r="X19" s="1" t="s">
        <v>124</v>
      </c>
      <c r="Y19" s="6">
        <v>1785.68</v>
      </c>
      <c r="Z19" s="1" t="s">
        <v>34</v>
      </c>
      <c r="AA19" s="1" t="s">
        <v>118</v>
      </c>
      <c r="AB19" s="1"/>
      <c r="AC19" s="1"/>
      <c r="AD19" s="1"/>
    </row>
    <row r="20" spans="1:30" ht="39">
      <c r="A20" s="3">
        <v>24</v>
      </c>
      <c r="B20" s="1" t="s">
        <v>125</v>
      </c>
      <c r="C20" s="4" t="s">
        <v>126</v>
      </c>
      <c r="D20" s="1" t="s">
        <v>127</v>
      </c>
      <c r="E20" s="1" t="s">
        <v>30</v>
      </c>
      <c r="F20" s="5">
        <v>44228</v>
      </c>
      <c r="G20" s="1"/>
      <c r="H20" s="5">
        <v>44228</v>
      </c>
      <c r="I20" s="3">
        <v>1</v>
      </c>
      <c r="J20" s="6">
        <v>12</v>
      </c>
      <c r="K20" s="6">
        <v>4800</v>
      </c>
      <c r="L20" s="6">
        <v>400</v>
      </c>
      <c r="M20" s="6">
        <v>4800</v>
      </c>
      <c r="N20" s="6">
        <v>400</v>
      </c>
      <c r="O20" s="7" t="s">
        <v>128</v>
      </c>
      <c r="P20" s="6">
        <v>0</v>
      </c>
      <c r="Q20" s="6">
        <v>0</v>
      </c>
      <c r="R20" s="1" t="s">
        <v>128</v>
      </c>
      <c r="S20" s="1" t="s">
        <v>129</v>
      </c>
      <c r="T20" s="8" t="str">
        <f>HYPERLINK("https://my.zakupki.prom.ua/cabinet/purchases/state_purchase/view/23482128")</f>
        <v>https://my.zakupki.prom.ua/cabinet/purchases/state_purchase/view/23482128</v>
      </c>
      <c r="U20" s="1" t="s">
        <v>33</v>
      </c>
      <c r="V20" s="3">
        <v>0</v>
      </c>
      <c r="W20" s="1"/>
      <c r="X20" s="1" t="s">
        <v>130</v>
      </c>
      <c r="Y20" s="6">
        <v>4800</v>
      </c>
      <c r="Z20" s="1" t="s">
        <v>34</v>
      </c>
      <c r="AA20" s="1" t="s">
        <v>118</v>
      </c>
      <c r="AB20" s="1"/>
      <c r="AC20" s="1"/>
      <c r="AD20" s="1"/>
    </row>
    <row r="21" spans="1:30" ht="39">
      <c r="A21" s="3">
        <v>26</v>
      </c>
      <c r="B21" s="1" t="s">
        <v>132</v>
      </c>
      <c r="C21" s="4" t="s">
        <v>133</v>
      </c>
      <c r="D21" s="1" t="s">
        <v>134</v>
      </c>
      <c r="E21" s="1" t="s">
        <v>30</v>
      </c>
      <c r="F21" s="5">
        <v>44355</v>
      </c>
      <c r="G21" s="1"/>
      <c r="H21" s="5">
        <v>44355</v>
      </c>
      <c r="I21" s="3">
        <v>1</v>
      </c>
      <c r="J21" s="6">
        <v>78</v>
      </c>
      <c r="K21" s="6">
        <v>46800</v>
      </c>
      <c r="L21" s="6">
        <v>600</v>
      </c>
      <c r="M21" s="6">
        <v>46800</v>
      </c>
      <c r="N21" s="6">
        <v>600</v>
      </c>
      <c r="O21" s="7" t="s">
        <v>31</v>
      </c>
      <c r="P21" s="6">
        <v>0</v>
      </c>
      <c r="Q21" s="6">
        <v>0</v>
      </c>
      <c r="R21" s="1" t="s">
        <v>31</v>
      </c>
      <c r="S21" s="1" t="s">
        <v>32</v>
      </c>
      <c r="T21" s="8" t="str">
        <f>HYPERLINK("https://my.zakupki.prom.ua/cabinet/purchases/state_purchase/view/27276735")</f>
        <v>https://my.zakupki.prom.ua/cabinet/purchases/state_purchase/view/27276735</v>
      </c>
      <c r="U21" s="1" t="s">
        <v>33</v>
      </c>
      <c r="V21" s="3">
        <v>0</v>
      </c>
      <c r="W21" s="1"/>
      <c r="X21" s="1" t="s">
        <v>57</v>
      </c>
      <c r="Y21" s="6">
        <v>46800</v>
      </c>
      <c r="Z21" s="1" t="s">
        <v>34</v>
      </c>
      <c r="AA21" s="1" t="s">
        <v>35</v>
      </c>
      <c r="AB21" s="1"/>
      <c r="AC21" s="1"/>
      <c r="AD21" s="1"/>
    </row>
    <row r="22" spans="1:30" ht="39">
      <c r="A22" s="3">
        <v>27</v>
      </c>
      <c r="B22" s="1" t="s">
        <v>135</v>
      </c>
      <c r="C22" s="4" t="s">
        <v>136</v>
      </c>
      <c r="D22" s="1" t="s">
        <v>137</v>
      </c>
      <c r="E22" s="1" t="s">
        <v>30</v>
      </c>
      <c r="F22" s="5">
        <v>44364</v>
      </c>
      <c r="G22" s="1"/>
      <c r="H22" s="5">
        <v>44364</v>
      </c>
      <c r="I22" s="3">
        <v>1</v>
      </c>
      <c r="J22" s="6">
        <v>1</v>
      </c>
      <c r="K22" s="6">
        <v>32968.8</v>
      </c>
      <c r="L22" s="6">
        <v>32968.8</v>
      </c>
      <c r="M22" s="6">
        <v>32968.8</v>
      </c>
      <c r="N22" s="6">
        <v>32968.8</v>
      </c>
      <c r="O22" s="7" t="s">
        <v>138</v>
      </c>
      <c r="P22" s="6">
        <v>0</v>
      </c>
      <c r="Q22" s="6">
        <v>0</v>
      </c>
      <c r="R22" s="1" t="s">
        <v>138</v>
      </c>
      <c r="S22" s="1" t="s">
        <v>139</v>
      </c>
      <c r="T22" s="8" t="str">
        <f>HYPERLINK("https://my.zakupki.prom.ua/cabinet/purchases/state_purchase/view/27566733")</f>
        <v>https://my.zakupki.prom.ua/cabinet/purchases/state_purchase/view/27566733</v>
      </c>
      <c r="U22" s="1" t="s">
        <v>33</v>
      </c>
      <c r="V22" s="3">
        <v>0</v>
      </c>
      <c r="W22" s="1"/>
      <c r="X22" s="1" t="s">
        <v>140</v>
      </c>
      <c r="Y22" s="6">
        <v>32968.8</v>
      </c>
      <c r="Z22" s="1" t="s">
        <v>34</v>
      </c>
      <c r="AA22" s="1" t="s">
        <v>118</v>
      </c>
      <c r="AB22" s="1"/>
      <c r="AC22" s="1"/>
      <c r="AD22" s="1"/>
    </row>
    <row r="23" spans="1:30" ht="39">
      <c r="A23" s="3">
        <v>28</v>
      </c>
      <c r="B23" s="1" t="s">
        <v>141</v>
      </c>
      <c r="C23" s="4" t="s">
        <v>142</v>
      </c>
      <c r="D23" s="1" t="s">
        <v>143</v>
      </c>
      <c r="E23" s="1" t="s">
        <v>30</v>
      </c>
      <c r="F23" s="5">
        <v>44398</v>
      </c>
      <c r="G23" s="1"/>
      <c r="H23" s="5">
        <v>44400</v>
      </c>
      <c r="I23" s="3">
        <v>1</v>
      </c>
      <c r="J23" s="6">
        <v>1570</v>
      </c>
      <c r="K23" s="6">
        <v>45373</v>
      </c>
      <c r="L23" s="6">
        <v>28.9</v>
      </c>
      <c r="M23" s="6">
        <v>45373</v>
      </c>
      <c r="N23" s="6">
        <v>28.9</v>
      </c>
      <c r="O23" s="7" t="s">
        <v>144</v>
      </c>
      <c r="P23" s="6">
        <v>0</v>
      </c>
      <c r="Q23" s="6">
        <v>0</v>
      </c>
      <c r="R23" s="1" t="s">
        <v>144</v>
      </c>
      <c r="S23" s="1" t="s">
        <v>145</v>
      </c>
      <c r="T23" s="8" t="str">
        <f>HYPERLINK("https://my.zakupki.prom.ua/cabinet/purchases/state_purchase/view/28396329")</f>
        <v>https://my.zakupki.prom.ua/cabinet/purchases/state_purchase/view/28396329</v>
      </c>
      <c r="U23" s="1" t="s">
        <v>46</v>
      </c>
      <c r="V23" s="3">
        <v>0</v>
      </c>
      <c r="W23" s="1" t="s">
        <v>146</v>
      </c>
      <c r="X23" s="1"/>
      <c r="Y23" s="1"/>
      <c r="Z23" s="1"/>
      <c r="AA23" s="1"/>
      <c r="AB23" s="1"/>
      <c r="AC23" s="1"/>
      <c r="AD23" s="1"/>
    </row>
    <row r="24" spans="1:30" ht="39">
      <c r="A24" s="3">
        <v>29</v>
      </c>
      <c r="B24" s="1" t="s">
        <v>147</v>
      </c>
      <c r="C24" s="4" t="s">
        <v>148</v>
      </c>
      <c r="D24" s="1" t="s">
        <v>149</v>
      </c>
      <c r="E24" s="1" t="s">
        <v>30</v>
      </c>
      <c r="F24" s="5">
        <v>44412</v>
      </c>
      <c r="G24" s="1"/>
      <c r="H24" s="5">
        <v>44412</v>
      </c>
      <c r="I24" s="3">
        <v>1</v>
      </c>
      <c r="J24" s="6">
        <v>20</v>
      </c>
      <c r="K24" s="6">
        <v>47400</v>
      </c>
      <c r="L24" s="6">
        <v>2370</v>
      </c>
      <c r="M24" s="6">
        <v>47400</v>
      </c>
      <c r="N24" s="6">
        <v>2370</v>
      </c>
      <c r="O24" s="7" t="s">
        <v>150</v>
      </c>
      <c r="P24" s="6">
        <v>0</v>
      </c>
      <c r="Q24" s="6">
        <v>0</v>
      </c>
      <c r="R24" s="1" t="s">
        <v>150</v>
      </c>
      <c r="S24" s="1" t="s">
        <v>151</v>
      </c>
      <c r="T24" s="8" t="str">
        <f>HYPERLINK("https://my.zakupki.prom.ua/cabinet/purchases/state_purchase/view/28730105")</f>
        <v>https://my.zakupki.prom.ua/cabinet/purchases/state_purchase/view/28730105</v>
      </c>
      <c r="U24" s="1" t="s">
        <v>33</v>
      </c>
      <c r="V24" s="3">
        <v>0</v>
      </c>
      <c r="W24" s="1"/>
      <c r="X24" s="1" t="s">
        <v>85</v>
      </c>
      <c r="Y24" s="6">
        <v>47400</v>
      </c>
      <c r="Z24" s="1" t="s">
        <v>34</v>
      </c>
      <c r="AA24" s="1" t="s">
        <v>35</v>
      </c>
      <c r="AB24" s="1"/>
      <c r="AC24" s="1"/>
      <c r="AD24" s="1"/>
    </row>
    <row r="25" spans="1:30" ht="39">
      <c r="A25" s="3">
        <v>30</v>
      </c>
      <c r="B25" s="1" t="s">
        <v>152</v>
      </c>
      <c r="C25" s="4" t="s">
        <v>153</v>
      </c>
      <c r="D25" s="1" t="s">
        <v>131</v>
      </c>
      <c r="E25" s="1" t="s">
        <v>30</v>
      </c>
      <c r="F25" s="5">
        <v>44417</v>
      </c>
      <c r="G25" s="1"/>
      <c r="H25" s="5">
        <v>44417</v>
      </c>
      <c r="I25" s="3">
        <v>1</v>
      </c>
      <c r="J25" s="6">
        <v>1540</v>
      </c>
      <c r="K25" s="6">
        <v>45276</v>
      </c>
      <c r="L25" s="6">
        <v>29.4</v>
      </c>
      <c r="M25" s="6">
        <v>45276</v>
      </c>
      <c r="N25" s="6">
        <v>29.4</v>
      </c>
      <c r="O25" s="7" t="s">
        <v>154</v>
      </c>
      <c r="P25" s="6">
        <v>0</v>
      </c>
      <c r="Q25" s="6">
        <v>0</v>
      </c>
      <c r="R25" s="1" t="s">
        <v>154</v>
      </c>
      <c r="S25" s="1" t="s">
        <v>155</v>
      </c>
      <c r="T25" s="8" t="str">
        <f>HYPERLINK("https://my.zakupki.prom.ua/cabinet/purchases/state_purchase/view/28853199")</f>
        <v>https://my.zakupki.prom.ua/cabinet/purchases/state_purchase/view/28853199</v>
      </c>
      <c r="U25" s="1" t="s">
        <v>33</v>
      </c>
      <c r="V25" s="3">
        <v>0</v>
      </c>
      <c r="W25" s="1"/>
      <c r="X25" s="1" t="s">
        <v>97</v>
      </c>
      <c r="Y25" s="6">
        <v>45276</v>
      </c>
      <c r="Z25" s="1" t="s">
        <v>34</v>
      </c>
      <c r="AA25" s="1" t="s">
        <v>35</v>
      </c>
      <c r="AB25" s="1"/>
      <c r="AC25" s="1"/>
      <c r="AD25" s="1"/>
    </row>
    <row r="26" spans="1:30" ht="39">
      <c r="A26" s="3">
        <v>31</v>
      </c>
      <c r="B26" s="1" t="s">
        <v>156</v>
      </c>
      <c r="C26" s="4" t="s">
        <v>157</v>
      </c>
      <c r="D26" s="1" t="s">
        <v>88</v>
      </c>
      <c r="E26" s="1" t="s">
        <v>30</v>
      </c>
      <c r="F26" s="5">
        <v>44476</v>
      </c>
      <c r="G26" s="1"/>
      <c r="H26" s="5">
        <v>44480</v>
      </c>
      <c r="I26" s="3">
        <v>1</v>
      </c>
      <c r="J26" s="6">
        <v>1</v>
      </c>
      <c r="K26" s="6">
        <v>12840</v>
      </c>
      <c r="L26" s="6">
        <v>12840</v>
      </c>
      <c r="M26" s="6">
        <v>12840</v>
      </c>
      <c r="N26" s="6">
        <v>12840</v>
      </c>
      <c r="O26" s="7" t="s">
        <v>89</v>
      </c>
      <c r="P26" s="6">
        <v>0</v>
      </c>
      <c r="Q26" s="6">
        <v>0</v>
      </c>
      <c r="R26" s="1" t="s">
        <v>89</v>
      </c>
      <c r="S26" s="1" t="s">
        <v>90</v>
      </c>
      <c r="T26" s="8" t="str">
        <f>HYPERLINK("https://my.zakupki.prom.ua/cabinet/purchases/state_purchase/view/30573123")</f>
        <v>https://my.zakupki.prom.ua/cabinet/purchases/state_purchase/view/30573123</v>
      </c>
      <c r="U26" s="1" t="s">
        <v>33</v>
      </c>
      <c r="V26" s="3">
        <v>0</v>
      </c>
      <c r="W26" s="1"/>
      <c r="X26" s="1" t="s">
        <v>158</v>
      </c>
      <c r="Y26" s="6">
        <v>12840</v>
      </c>
      <c r="Z26" s="1" t="s">
        <v>34</v>
      </c>
      <c r="AA26" s="1" t="s">
        <v>118</v>
      </c>
      <c r="AB26" s="1"/>
      <c r="AC26" s="1"/>
      <c r="AD26" s="1"/>
    </row>
    <row r="27" spans="1:30" ht="52.5">
      <c r="A27" s="3">
        <v>44</v>
      </c>
      <c r="B27" s="1" t="s">
        <v>166</v>
      </c>
      <c r="C27" s="4" t="s">
        <v>167</v>
      </c>
      <c r="D27" s="1" t="s">
        <v>168</v>
      </c>
      <c r="E27" s="1" t="s">
        <v>39</v>
      </c>
      <c r="F27" s="5">
        <v>43768</v>
      </c>
      <c r="G27" s="5">
        <v>43776</v>
      </c>
      <c r="H27" s="5">
        <v>43782</v>
      </c>
      <c r="I27" s="3">
        <v>1</v>
      </c>
      <c r="J27" s="6">
        <v>1</v>
      </c>
      <c r="K27" s="6">
        <v>10800</v>
      </c>
      <c r="L27" s="6">
        <v>10800</v>
      </c>
      <c r="M27" s="6">
        <v>10800</v>
      </c>
      <c r="N27" s="6">
        <v>10800</v>
      </c>
      <c r="O27" s="7" t="s">
        <v>169</v>
      </c>
      <c r="P27" s="6">
        <v>0</v>
      </c>
      <c r="Q27" s="6">
        <v>0</v>
      </c>
      <c r="R27" s="1" t="s">
        <v>169</v>
      </c>
      <c r="S27" s="1" t="s">
        <v>90</v>
      </c>
      <c r="T27" s="8" t="str">
        <f>HYPERLINK("https://my.zakupki.prom.ua/cabinet/purchases/state_purchase/view/13373850")</f>
        <v>https://my.zakupki.prom.ua/cabinet/purchases/state_purchase/view/13373850</v>
      </c>
      <c r="U27" s="1" t="s">
        <v>33</v>
      </c>
      <c r="V27" s="3">
        <v>0</v>
      </c>
      <c r="W27" s="1"/>
      <c r="X27" s="1" t="s">
        <v>170</v>
      </c>
      <c r="Y27" s="6">
        <v>10800</v>
      </c>
      <c r="Z27" s="1" t="s">
        <v>34</v>
      </c>
      <c r="AA27" s="1" t="s">
        <v>35</v>
      </c>
      <c r="AB27" s="1"/>
      <c r="AC27" s="1"/>
      <c r="AD27" s="1" t="s">
        <v>171</v>
      </c>
    </row>
    <row r="28" spans="1:30" ht="39">
      <c r="A28" s="3">
        <v>48</v>
      </c>
      <c r="B28" s="1" t="s">
        <v>172</v>
      </c>
      <c r="C28" s="4" t="s">
        <v>173</v>
      </c>
      <c r="D28" s="1" t="s">
        <v>38</v>
      </c>
      <c r="E28" s="1" t="s">
        <v>39</v>
      </c>
      <c r="F28" s="5">
        <v>43602</v>
      </c>
      <c r="G28" s="5">
        <v>43612</v>
      </c>
      <c r="H28" s="5">
        <v>43620</v>
      </c>
      <c r="I28" s="3">
        <v>1</v>
      </c>
      <c r="J28" s="6">
        <v>5</v>
      </c>
      <c r="K28" s="6">
        <v>8200</v>
      </c>
      <c r="L28" s="6">
        <v>1640</v>
      </c>
      <c r="M28" s="3">
        <v>0</v>
      </c>
      <c r="N28" s="1"/>
      <c r="O28" s="7"/>
      <c r="P28" s="1"/>
      <c r="Q28" s="1"/>
      <c r="R28" s="1"/>
      <c r="S28" s="1"/>
      <c r="T28" s="8" t="str">
        <f>HYPERLINK("https://my.zakupki.prom.ua/cabinet/purchases/state_purchase/view/11623859")</f>
        <v>https://my.zakupki.prom.ua/cabinet/purchases/state_purchase/view/11623859</v>
      </c>
      <c r="U28" s="1" t="s">
        <v>40</v>
      </c>
      <c r="V28" s="3">
        <v>0</v>
      </c>
      <c r="W28" s="1"/>
      <c r="X28" s="1"/>
      <c r="Y28" s="1"/>
      <c r="Z28" s="1"/>
      <c r="AA28" s="1"/>
      <c r="AB28" s="1"/>
      <c r="AC28" s="1"/>
      <c r="AD28" s="1" t="s">
        <v>174</v>
      </c>
    </row>
    <row r="29" spans="1:30" ht="39">
      <c r="A29" s="3">
        <v>49</v>
      </c>
      <c r="B29" s="1" t="s">
        <v>175</v>
      </c>
      <c r="C29" s="4" t="s">
        <v>176</v>
      </c>
      <c r="D29" s="1" t="s">
        <v>177</v>
      </c>
      <c r="E29" s="1" t="s">
        <v>39</v>
      </c>
      <c r="F29" s="5">
        <v>43596</v>
      </c>
      <c r="G29" s="5">
        <v>43606</v>
      </c>
      <c r="H29" s="5">
        <v>43623</v>
      </c>
      <c r="I29" s="3">
        <v>1</v>
      </c>
      <c r="J29" s="6">
        <v>82</v>
      </c>
      <c r="K29" s="6">
        <v>20000</v>
      </c>
      <c r="L29" s="6">
        <v>243.90243902439025</v>
      </c>
      <c r="M29" s="6">
        <v>19890.96</v>
      </c>
      <c r="N29" s="6">
        <v>242.57268292682926</v>
      </c>
      <c r="O29" s="7" t="s">
        <v>178</v>
      </c>
      <c r="P29" s="6">
        <v>109.04</v>
      </c>
      <c r="Q29" s="6">
        <v>0.55</v>
      </c>
      <c r="R29" s="1" t="s">
        <v>178</v>
      </c>
      <c r="S29" s="1" t="s">
        <v>179</v>
      </c>
      <c r="T29" s="8" t="str">
        <f>HYPERLINK("https://my.zakupki.prom.ua/cabinet/purchases/state_purchase/view/11545885")</f>
        <v>https://my.zakupki.prom.ua/cabinet/purchases/state_purchase/view/11545885</v>
      </c>
      <c r="U29" s="1" t="s">
        <v>33</v>
      </c>
      <c r="V29" s="3">
        <v>0</v>
      </c>
      <c r="W29" s="1"/>
      <c r="X29" s="1" t="s">
        <v>162</v>
      </c>
      <c r="Y29" s="6">
        <v>19890.96</v>
      </c>
      <c r="Z29" s="1" t="s">
        <v>34</v>
      </c>
      <c r="AA29" s="1" t="s">
        <v>35</v>
      </c>
      <c r="AB29" s="1"/>
      <c r="AC29" s="1"/>
      <c r="AD29" s="1" t="s">
        <v>180</v>
      </c>
    </row>
    <row r="30" spans="1:30" ht="39">
      <c r="A30" s="3">
        <v>52</v>
      </c>
      <c r="B30" s="1" t="s">
        <v>181</v>
      </c>
      <c r="C30" s="4" t="s">
        <v>41</v>
      </c>
      <c r="D30" s="1" t="s">
        <v>42</v>
      </c>
      <c r="E30" s="1" t="s">
        <v>39</v>
      </c>
      <c r="F30" s="5">
        <v>43549</v>
      </c>
      <c r="G30" s="5">
        <v>43558</v>
      </c>
      <c r="H30" s="5">
        <v>43556</v>
      </c>
      <c r="I30" s="3">
        <v>1</v>
      </c>
      <c r="J30" s="6">
        <v>1</v>
      </c>
      <c r="K30" s="6">
        <v>34800</v>
      </c>
      <c r="L30" s="6">
        <v>34800</v>
      </c>
      <c r="M30" s="3">
        <v>0</v>
      </c>
      <c r="N30" s="1"/>
      <c r="O30" s="7"/>
      <c r="P30" s="1"/>
      <c r="Q30" s="1"/>
      <c r="R30" s="1"/>
      <c r="S30" s="1"/>
      <c r="T30" s="8" t="str">
        <f>HYPERLINK("https://my.zakupki.prom.ua/cabinet/purchases/state_purchase/view/11054480")</f>
        <v>https://my.zakupki.prom.ua/cabinet/purchases/state_purchase/view/11054480</v>
      </c>
      <c r="U30" s="1" t="s">
        <v>46</v>
      </c>
      <c r="V30" s="3">
        <v>1</v>
      </c>
      <c r="W30" s="1" t="s">
        <v>182</v>
      </c>
      <c r="X30" s="1"/>
      <c r="Y30" s="1"/>
      <c r="Z30" s="1"/>
      <c r="AA30" s="1"/>
      <c r="AB30" s="1"/>
      <c r="AC30" s="1"/>
      <c r="AD30" s="1"/>
    </row>
    <row r="31" spans="1:30" ht="39">
      <c r="A31" s="3">
        <v>53</v>
      </c>
      <c r="B31" s="1" t="s">
        <v>183</v>
      </c>
      <c r="C31" s="4" t="s">
        <v>184</v>
      </c>
      <c r="D31" s="1" t="s">
        <v>114</v>
      </c>
      <c r="E31" s="1" t="s">
        <v>39</v>
      </c>
      <c r="F31" s="5">
        <v>43536</v>
      </c>
      <c r="G31" s="5">
        <v>43545</v>
      </c>
      <c r="H31" s="5">
        <v>43558</v>
      </c>
      <c r="I31" s="3">
        <v>1</v>
      </c>
      <c r="J31" s="6">
        <v>404</v>
      </c>
      <c r="K31" s="6">
        <v>6207</v>
      </c>
      <c r="L31" s="6">
        <v>15.363861386138614</v>
      </c>
      <c r="M31" s="6">
        <v>5753.99</v>
      </c>
      <c r="N31" s="6">
        <v>14.242549504950494</v>
      </c>
      <c r="O31" s="7" t="s">
        <v>185</v>
      </c>
      <c r="P31" s="6">
        <v>453.01</v>
      </c>
      <c r="Q31" s="6">
        <v>7.3</v>
      </c>
      <c r="R31" s="1" t="s">
        <v>185</v>
      </c>
      <c r="S31" s="1" t="s">
        <v>116</v>
      </c>
      <c r="T31" s="8" t="str">
        <f>HYPERLINK("https://my.zakupki.prom.ua/cabinet/purchases/state_purchase/view/10876382")</f>
        <v>https://my.zakupki.prom.ua/cabinet/purchases/state_purchase/view/10876382</v>
      </c>
      <c r="U31" s="1" t="s">
        <v>33</v>
      </c>
      <c r="V31" s="3">
        <v>1</v>
      </c>
      <c r="W31" s="1"/>
      <c r="X31" s="1" t="s">
        <v>51</v>
      </c>
      <c r="Y31" s="6">
        <v>5753.99</v>
      </c>
      <c r="Z31" s="1" t="s">
        <v>34</v>
      </c>
      <c r="AA31" s="1" t="s">
        <v>35</v>
      </c>
      <c r="AB31" s="1"/>
      <c r="AC31" s="1"/>
      <c r="AD31" s="1" t="s">
        <v>186</v>
      </c>
    </row>
    <row r="32" spans="1:30" ht="39">
      <c r="A32" s="3">
        <v>57</v>
      </c>
      <c r="B32" s="1" t="s">
        <v>187</v>
      </c>
      <c r="C32" s="4" t="s">
        <v>188</v>
      </c>
      <c r="D32" s="1" t="s">
        <v>189</v>
      </c>
      <c r="E32" s="1" t="s">
        <v>39</v>
      </c>
      <c r="F32" s="5">
        <v>43507</v>
      </c>
      <c r="G32" s="5">
        <v>43515</v>
      </c>
      <c r="H32" s="5">
        <v>43528</v>
      </c>
      <c r="I32" s="3">
        <v>1</v>
      </c>
      <c r="J32" s="6">
        <v>17</v>
      </c>
      <c r="K32" s="6">
        <v>46000</v>
      </c>
      <c r="L32" s="6">
        <v>2705.8823529411766</v>
      </c>
      <c r="M32" s="6">
        <v>45900</v>
      </c>
      <c r="N32" s="6">
        <v>2700</v>
      </c>
      <c r="O32" s="7" t="s">
        <v>190</v>
      </c>
      <c r="P32" s="6">
        <v>100</v>
      </c>
      <c r="Q32" s="6">
        <v>0.22</v>
      </c>
      <c r="R32" s="1" t="s">
        <v>190</v>
      </c>
      <c r="S32" s="1" t="s">
        <v>191</v>
      </c>
      <c r="T32" s="8" t="str">
        <f>HYPERLINK("https://my.zakupki.prom.ua/cabinet/purchases/state_purchase/view/10492596")</f>
        <v>https://my.zakupki.prom.ua/cabinet/purchases/state_purchase/view/10492596</v>
      </c>
      <c r="U32" s="1" t="s">
        <v>33</v>
      </c>
      <c r="V32" s="3">
        <v>1</v>
      </c>
      <c r="W32" s="1"/>
      <c r="X32" s="1" t="s">
        <v>161</v>
      </c>
      <c r="Y32" s="6">
        <v>45900</v>
      </c>
      <c r="Z32" s="1" t="s">
        <v>34</v>
      </c>
      <c r="AA32" s="1" t="s">
        <v>35</v>
      </c>
      <c r="AB32" s="1"/>
      <c r="AC32" s="1"/>
      <c r="AD32" s="1" t="s">
        <v>192</v>
      </c>
    </row>
    <row r="33" spans="1:30" ht="39">
      <c r="A33" s="3">
        <v>60</v>
      </c>
      <c r="B33" s="1" t="s">
        <v>193</v>
      </c>
      <c r="C33" s="4" t="s">
        <v>194</v>
      </c>
      <c r="D33" s="1" t="s">
        <v>195</v>
      </c>
      <c r="E33" s="1" t="s">
        <v>39</v>
      </c>
      <c r="F33" s="5">
        <v>43383</v>
      </c>
      <c r="G33" s="5">
        <v>43392</v>
      </c>
      <c r="H33" s="5">
        <v>43406</v>
      </c>
      <c r="I33" s="3">
        <v>1</v>
      </c>
      <c r="J33" s="6">
        <v>1</v>
      </c>
      <c r="K33" s="6">
        <v>8000</v>
      </c>
      <c r="L33" s="6">
        <v>8000</v>
      </c>
      <c r="M33" s="6">
        <v>8000</v>
      </c>
      <c r="N33" s="6">
        <v>8000</v>
      </c>
      <c r="O33" s="7" t="s">
        <v>169</v>
      </c>
      <c r="P33" s="6">
        <v>0</v>
      </c>
      <c r="Q33" s="6">
        <v>0</v>
      </c>
      <c r="R33" s="1" t="s">
        <v>169</v>
      </c>
      <c r="S33" s="1" t="s">
        <v>90</v>
      </c>
      <c r="T33" s="8" t="str">
        <f>HYPERLINK("https://my.zakupki.prom.ua/cabinet/purchases/state_purchase/view/8509024")</f>
        <v>https://my.zakupki.prom.ua/cabinet/purchases/state_purchase/view/8509024</v>
      </c>
      <c r="U33" s="1" t="s">
        <v>33</v>
      </c>
      <c r="V33" s="3">
        <v>0</v>
      </c>
      <c r="W33" s="1"/>
      <c r="X33" s="1" t="s">
        <v>196</v>
      </c>
      <c r="Y33" s="6">
        <v>8000</v>
      </c>
      <c r="Z33" s="1" t="s">
        <v>34</v>
      </c>
      <c r="AA33" s="1" t="s">
        <v>35</v>
      </c>
      <c r="AB33" s="1"/>
      <c r="AC33" s="1"/>
      <c r="AD33" s="1" t="s">
        <v>171</v>
      </c>
    </row>
    <row r="34" spans="1:30" ht="39">
      <c r="A34" s="3">
        <v>61</v>
      </c>
      <c r="B34" s="1" t="s">
        <v>197</v>
      </c>
      <c r="C34" s="4" t="s">
        <v>198</v>
      </c>
      <c r="D34" s="1" t="s">
        <v>42</v>
      </c>
      <c r="E34" s="1" t="s">
        <v>39</v>
      </c>
      <c r="F34" s="5">
        <v>43383</v>
      </c>
      <c r="G34" s="5">
        <v>43392</v>
      </c>
      <c r="H34" s="5">
        <v>43406</v>
      </c>
      <c r="I34" s="3">
        <v>1</v>
      </c>
      <c r="J34" s="6">
        <v>1</v>
      </c>
      <c r="K34" s="6">
        <v>25620</v>
      </c>
      <c r="L34" s="6">
        <v>25620</v>
      </c>
      <c r="M34" s="6">
        <v>25620</v>
      </c>
      <c r="N34" s="6">
        <v>25620</v>
      </c>
      <c r="O34" s="7" t="s">
        <v>163</v>
      </c>
      <c r="P34" s="6">
        <v>0</v>
      </c>
      <c r="Q34" s="6">
        <v>0</v>
      </c>
      <c r="R34" s="1" t="s">
        <v>163</v>
      </c>
      <c r="S34" s="1" t="s">
        <v>164</v>
      </c>
      <c r="T34" s="8" t="str">
        <f>HYPERLINK("https://my.zakupki.prom.ua/cabinet/purchases/state_purchase/view/8510453")</f>
        <v>https://my.zakupki.prom.ua/cabinet/purchases/state_purchase/view/8510453</v>
      </c>
      <c r="U34" s="1" t="s">
        <v>33</v>
      </c>
      <c r="V34" s="3">
        <v>0</v>
      </c>
      <c r="W34" s="1"/>
      <c r="X34" s="1" t="s">
        <v>117</v>
      </c>
      <c r="Y34" s="6">
        <v>25620</v>
      </c>
      <c r="Z34" s="1" t="s">
        <v>34</v>
      </c>
      <c r="AA34" s="1" t="s">
        <v>35</v>
      </c>
      <c r="AB34" s="1"/>
      <c r="AC34" s="1"/>
      <c r="AD34" s="1" t="s">
        <v>165</v>
      </c>
    </row>
    <row r="35" spans="1:30" ht="39">
      <c r="A35" s="3">
        <v>62</v>
      </c>
      <c r="B35" s="1" t="s">
        <v>199</v>
      </c>
      <c r="C35" s="4" t="s">
        <v>194</v>
      </c>
      <c r="D35" s="1" t="s">
        <v>195</v>
      </c>
      <c r="E35" s="1" t="s">
        <v>39</v>
      </c>
      <c r="F35" s="5">
        <v>43363</v>
      </c>
      <c r="G35" s="5">
        <v>43371</v>
      </c>
      <c r="H35" s="5">
        <v>43383</v>
      </c>
      <c r="I35" s="3">
        <v>1</v>
      </c>
      <c r="J35" s="6">
        <v>1</v>
      </c>
      <c r="K35" s="6">
        <v>13500</v>
      </c>
      <c r="L35" s="6">
        <v>13500</v>
      </c>
      <c r="M35" s="3">
        <v>0</v>
      </c>
      <c r="N35" s="1"/>
      <c r="O35" s="7"/>
      <c r="P35" s="1"/>
      <c r="Q35" s="1"/>
      <c r="R35" s="1"/>
      <c r="S35" s="1"/>
      <c r="T35" s="8" t="str">
        <f>HYPERLINK("https://my.zakupki.prom.ua/cabinet/purchases/state_purchase/view/8321039")</f>
        <v>https://my.zakupki.prom.ua/cabinet/purchases/state_purchase/view/8321039</v>
      </c>
      <c r="U35" s="1" t="s">
        <v>40</v>
      </c>
      <c r="V35" s="3">
        <v>0</v>
      </c>
      <c r="W35" s="1"/>
      <c r="X35" s="1"/>
      <c r="Y35" s="1"/>
      <c r="Z35" s="1"/>
      <c r="AA35" s="1"/>
      <c r="AB35" s="1"/>
      <c r="AC35" s="1"/>
      <c r="AD35" s="1" t="s">
        <v>171</v>
      </c>
    </row>
    <row r="36" spans="1:30" ht="39">
      <c r="A36" s="3">
        <v>63</v>
      </c>
      <c r="B36" s="1" t="s">
        <v>200</v>
      </c>
      <c r="C36" s="4" t="s">
        <v>201</v>
      </c>
      <c r="D36" s="1" t="s">
        <v>202</v>
      </c>
      <c r="E36" s="1" t="s">
        <v>39</v>
      </c>
      <c r="F36" s="5">
        <v>43329</v>
      </c>
      <c r="G36" s="5">
        <v>43340</v>
      </c>
      <c r="H36" s="5">
        <v>43356</v>
      </c>
      <c r="I36" s="3">
        <v>1</v>
      </c>
      <c r="J36" s="6">
        <v>6</v>
      </c>
      <c r="K36" s="6">
        <v>3000</v>
      </c>
      <c r="L36" s="6">
        <v>500</v>
      </c>
      <c r="M36" s="6">
        <v>2988</v>
      </c>
      <c r="N36" s="6">
        <v>498</v>
      </c>
      <c r="O36" s="7" t="s">
        <v>203</v>
      </c>
      <c r="P36" s="6">
        <v>12</v>
      </c>
      <c r="Q36" s="6">
        <v>0.4</v>
      </c>
      <c r="R36" s="1" t="s">
        <v>203</v>
      </c>
      <c r="S36" s="1" t="s">
        <v>204</v>
      </c>
      <c r="T36" s="8" t="str">
        <f>HYPERLINK("https://my.zakupki.prom.ua/cabinet/purchases/state_purchase/view/8019066")</f>
        <v>https://my.zakupki.prom.ua/cabinet/purchases/state_purchase/view/8019066</v>
      </c>
      <c r="U36" s="1" t="s">
        <v>33</v>
      </c>
      <c r="V36" s="3">
        <v>8</v>
      </c>
      <c r="W36" s="1"/>
      <c r="X36" s="1" t="s">
        <v>205</v>
      </c>
      <c r="Y36" s="6">
        <v>2988</v>
      </c>
      <c r="Z36" s="1" t="s">
        <v>34</v>
      </c>
      <c r="AA36" s="1" t="s">
        <v>35</v>
      </c>
      <c r="AB36" s="1"/>
      <c r="AC36" s="1"/>
      <c r="AD36" s="1" t="s">
        <v>206</v>
      </c>
    </row>
    <row r="37" spans="1:30" ht="39">
      <c r="A37" s="3">
        <v>64</v>
      </c>
      <c r="B37" s="1" t="s">
        <v>207</v>
      </c>
      <c r="C37" s="4" t="s">
        <v>208</v>
      </c>
      <c r="D37" s="1" t="s">
        <v>38</v>
      </c>
      <c r="E37" s="1" t="s">
        <v>39</v>
      </c>
      <c r="F37" s="5">
        <v>43314</v>
      </c>
      <c r="G37" s="5">
        <v>43325</v>
      </c>
      <c r="H37" s="5">
        <v>43348</v>
      </c>
      <c r="I37" s="3">
        <v>2</v>
      </c>
      <c r="J37" s="6">
        <v>2</v>
      </c>
      <c r="K37" s="6">
        <v>17354</v>
      </c>
      <c r="L37" s="6">
        <v>8677</v>
      </c>
      <c r="M37" s="6">
        <v>16751</v>
      </c>
      <c r="N37" s="6">
        <v>8375.5</v>
      </c>
      <c r="O37" s="7" t="s">
        <v>209</v>
      </c>
      <c r="P37" s="6">
        <v>603</v>
      </c>
      <c r="Q37" s="6">
        <v>3.47</v>
      </c>
      <c r="R37" s="1" t="s">
        <v>209</v>
      </c>
      <c r="S37" s="1" t="s">
        <v>210</v>
      </c>
      <c r="T37" s="8" t="str">
        <f>HYPERLINK("https://my.zakupki.prom.ua/cabinet/purchases/state_purchase/view/7876677")</f>
        <v>https://my.zakupki.prom.ua/cabinet/purchases/state_purchase/view/7876677</v>
      </c>
      <c r="U37" s="1" t="s">
        <v>33</v>
      </c>
      <c r="V37" s="3">
        <v>7</v>
      </c>
      <c r="W37" s="1"/>
      <c r="X37" s="1" t="s">
        <v>211</v>
      </c>
      <c r="Y37" s="6">
        <v>16751</v>
      </c>
      <c r="Z37" s="1" t="s">
        <v>34</v>
      </c>
      <c r="AA37" s="1" t="s">
        <v>35</v>
      </c>
      <c r="AB37" s="1"/>
      <c r="AC37" s="1"/>
      <c r="AD37" s="1" t="s">
        <v>212</v>
      </c>
    </row>
    <row r="38" spans="1:30" ht="39">
      <c r="A38" s="3">
        <v>65</v>
      </c>
      <c r="B38" s="1" t="s">
        <v>213</v>
      </c>
      <c r="C38" s="4" t="s">
        <v>214</v>
      </c>
      <c r="D38" s="1" t="s">
        <v>42</v>
      </c>
      <c r="E38" s="1" t="s">
        <v>39</v>
      </c>
      <c r="F38" s="5">
        <v>43291</v>
      </c>
      <c r="G38" s="5">
        <v>43299</v>
      </c>
      <c r="H38" s="5">
        <v>43314</v>
      </c>
      <c r="I38" s="3">
        <v>1</v>
      </c>
      <c r="J38" s="6">
        <v>5</v>
      </c>
      <c r="K38" s="6">
        <v>36575</v>
      </c>
      <c r="L38" s="6">
        <v>7315</v>
      </c>
      <c r="M38" s="6">
        <v>36575</v>
      </c>
      <c r="N38" s="6">
        <v>7315</v>
      </c>
      <c r="O38" s="7" t="s">
        <v>159</v>
      </c>
      <c r="P38" s="6">
        <v>0</v>
      </c>
      <c r="Q38" s="6">
        <v>0</v>
      </c>
      <c r="R38" s="1" t="s">
        <v>159</v>
      </c>
      <c r="S38" s="1" t="s">
        <v>32</v>
      </c>
      <c r="T38" s="8" t="str">
        <f>HYPERLINK("https://my.zakupki.prom.ua/cabinet/purchases/state_purchase/view/7669701")</f>
        <v>https://my.zakupki.prom.ua/cabinet/purchases/state_purchase/view/7669701</v>
      </c>
      <c r="U38" s="1" t="s">
        <v>33</v>
      </c>
      <c r="V38" s="3">
        <v>1</v>
      </c>
      <c r="W38" s="1"/>
      <c r="X38" s="1" t="s">
        <v>117</v>
      </c>
      <c r="Y38" s="6">
        <v>36575</v>
      </c>
      <c r="Z38" s="1" t="s">
        <v>34</v>
      </c>
      <c r="AA38" s="1" t="s">
        <v>35</v>
      </c>
      <c r="AB38" s="1"/>
      <c r="AC38" s="1"/>
      <c r="AD38" s="1" t="s">
        <v>160</v>
      </c>
    </row>
    <row r="39" spans="1:30" ht="39">
      <c r="A39" s="3">
        <v>66</v>
      </c>
      <c r="B39" s="1" t="s">
        <v>215</v>
      </c>
      <c r="C39" s="4" t="s">
        <v>216</v>
      </c>
      <c r="D39" s="1" t="s">
        <v>217</v>
      </c>
      <c r="E39" s="1" t="s">
        <v>39</v>
      </c>
      <c r="F39" s="5">
        <v>43284</v>
      </c>
      <c r="G39" s="5">
        <v>43293</v>
      </c>
      <c r="H39" s="5">
        <v>43311</v>
      </c>
      <c r="I39" s="3">
        <v>2</v>
      </c>
      <c r="J39" s="6">
        <v>10</v>
      </c>
      <c r="K39" s="6">
        <v>3150</v>
      </c>
      <c r="L39" s="6">
        <v>315</v>
      </c>
      <c r="M39" s="6">
        <v>1940</v>
      </c>
      <c r="N39" s="6">
        <v>194</v>
      </c>
      <c r="O39" s="7" t="s">
        <v>218</v>
      </c>
      <c r="P39" s="6">
        <v>1210</v>
      </c>
      <c r="Q39" s="6">
        <v>38.41</v>
      </c>
      <c r="R39" s="1" t="s">
        <v>218</v>
      </c>
      <c r="S39" s="1" t="s">
        <v>219</v>
      </c>
      <c r="T39" s="8" t="str">
        <f>HYPERLINK("https://my.zakupki.prom.ua/cabinet/purchases/state_purchase/view/7603770")</f>
        <v>https://my.zakupki.prom.ua/cabinet/purchases/state_purchase/view/7603770</v>
      </c>
      <c r="U39" s="1" t="s">
        <v>33</v>
      </c>
      <c r="V39" s="3">
        <v>0</v>
      </c>
      <c r="W39" s="1"/>
      <c r="X39" s="1" t="s">
        <v>117</v>
      </c>
      <c r="Y39" s="6">
        <v>1940</v>
      </c>
      <c r="Z39" s="1" t="s">
        <v>34</v>
      </c>
      <c r="AA39" s="1" t="s">
        <v>35</v>
      </c>
      <c r="AB39" s="1"/>
      <c r="AC39" s="1"/>
      <c r="AD39" s="1" t="s">
        <v>220</v>
      </c>
    </row>
    <row r="40" spans="1:30" ht="39">
      <c r="A40" s="3">
        <v>67</v>
      </c>
      <c r="B40" s="1" t="s">
        <v>221</v>
      </c>
      <c r="C40" s="4" t="s">
        <v>37</v>
      </c>
      <c r="D40" s="1" t="s">
        <v>38</v>
      </c>
      <c r="E40" s="1" t="s">
        <v>39</v>
      </c>
      <c r="F40" s="5">
        <v>43284</v>
      </c>
      <c r="G40" s="5">
        <v>43292</v>
      </c>
      <c r="H40" s="5">
        <v>43300</v>
      </c>
      <c r="I40" s="3">
        <v>1</v>
      </c>
      <c r="J40" s="6">
        <v>4</v>
      </c>
      <c r="K40" s="6">
        <v>24000</v>
      </c>
      <c r="L40" s="6">
        <v>6000</v>
      </c>
      <c r="M40" s="3">
        <v>0</v>
      </c>
      <c r="N40" s="1"/>
      <c r="O40" s="7"/>
      <c r="P40" s="1"/>
      <c r="Q40" s="1"/>
      <c r="R40" s="1"/>
      <c r="S40" s="1"/>
      <c r="T40" s="8" t="str">
        <f>HYPERLINK("https://my.zakupki.prom.ua/cabinet/purchases/state_purchase/view/7603586")</f>
        <v>https://my.zakupki.prom.ua/cabinet/purchases/state_purchase/view/7603586</v>
      </c>
      <c r="U40" s="1" t="s">
        <v>40</v>
      </c>
      <c r="V40" s="3">
        <v>0</v>
      </c>
      <c r="W40" s="1"/>
      <c r="X40" s="1"/>
      <c r="Y40" s="1"/>
      <c r="Z40" s="1"/>
      <c r="AA40" s="1"/>
      <c r="AB40" s="1"/>
      <c r="AC40" s="1"/>
      <c r="AD40" s="1" t="s">
        <v>222</v>
      </c>
    </row>
    <row r="41" spans="1:30" ht="39">
      <c r="A41" s="3">
        <v>68</v>
      </c>
      <c r="B41" s="1" t="s">
        <v>223</v>
      </c>
      <c r="C41" s="4" t="s">
        <v>224</v>
      </c>
      <c r="D41" s="1" t="s">
        <v>225</v>
      </c>
      <c r="E41" s="1" t="s">
        <v>39</v>
      </c>
      <c r="F41" s="5">
        <v>43284</v>
      </c>
      <c r="G41" s="5">
        <v>43292</v>
      </c>
      <c r="H41" s="5">
        <v>43304</v>
      </c>
      <c r="I41" s="3">
        <v>1</v>
      </c>
      <c r="J41" s="6">
        <v>3</v>
      </c>
      <c r="K41" s="6">
        <v>6900</v>
      </c>
      <c r="L41" s="6">
        <v>2300</v>
      </c>
      <c r="M41" s="6">
        <v>6850</v>
      </c>
      <c r="N41" s="6">
        <v>2283.3333333333335</v>
      </c>
      <c r="O41" s="7" t="s">
        <v>203</v>
      </c>
      <c r="P41" s="6">
        <v>50</v>
      </c>
      <c r="Q41" s="6">
        <v>0.72</v>
      </c>
      <c r="R41" s="1" t="s">
        <v>203</v>
      </c>
      <c r="S41" s="1" t="s">
        <v>204</v>
      </c>
      <c r="T41" s="8" t="str">
        <f>HYPERLINK("https://my.zakupki.prom.ua/cabinet/purchases/state_purchase/view/7603811")</f>
        <v>https://my.zakupki.prom.ua/cabinet/purchases/state_purchase/view/7603811</v>
      </c>
      <c r="U41" s="1" t="s">
        <v>33</v>
      </c>
      <c r="V41" s="3">
        <v>0</v>
      </c>
      <c r="W41" s="1"/>
      <c r="X41" s="1" t="s">
        <v>226</v>
      </c>
      <c r="Y41" s="6">
        <v>6850</v>
      </c>
      <c r="Z41" s="1" t="s">
        <v>34</v>
      </c>
      <c r="AA41" s="1" t="s">
        <v>35</v>
      </c>
      <c r="AB41" s="1"/>
      <c r="AC41" s="1"/>
      <c r="AD41" s="1" t="s">
        <v>206</v>
      </c>
    </row>
    <row r="42" spans="1:30" ht="39">
      <c r="A42" s="3">
        <v>69</v>
      </c>
      <c r="B42" s="1" t="s">
        <v>227</v>
      </c>
      <c r="C42" s="4" t="s">
        <v>228</v>
      </c>
      <c r="D42" s="1" t="s">
        <v>229</v>
      </c>
      <c r="E42" s="1" t="s">
        <v>39</v>
      </c>
      <c r="F42" s="5">
        <v>43276</v>
      </c>
      <c r="G42" s="5">
        <v>43287</v>
      </c>
      <c r="H42" s="5">
        <v>43293</v>
      </c>
      <c r="I42" s="3">
        <v>2</v>
      </c>
      <c r="J42" s="6">
        <v>1</v>
      </c>
      <c r="K42" s="6">
        <v>18000</v>
      </c>
      <c r="L42" s="6">
        <v>18000</v>
      </c>
      <c r="M42" s="6">
        <v>14899.99</v>
      </c>
      <c r="N42" s="6">
        <v>14899.99</v>
      </c>
      <c r="O42" s="7" t="s">
        <v>230</v>
      </c>
      <c r="P42" s="6">
        <v>3100.01</v>
      </c>
      <c r="Q42" s="6">
        <v>17.22</v>
      </c>
      <c r="R42" s="1" t="s">
        <v>230</v>
      </c>
      <c r="S42" s="1" t="s">
        <v>231</v>
      </c>
      <c r="T42" s="8" t="str">
        <f>HYPERLINK("https://my.zakupki.prom.ua/cabinet/purchases/state_purchase/view/7555917")</f>
        <v>https://my.zakupki.prom.ua/cabinet/purchases/state_purchase/view/7555917</v>
      </c>
      <c r="U42" s="1" t="s">
        <v>33</v>
      </c>
      <c r="V42" s="3">
        <v>0</v>
      </c>
      <c r="W42" s="1"/>
      <c r="X42" s="1" t="s">
        <v>106</v>
      </c>
      <c r="Y42" s="6">
        <v>14899.99</v>
      </c>
      <c r="Z42" s="1" t="s">
        <v>34</v>
      </c>
      <c r="AA42" s="1" t="s">
        <v>35</v>
      </c>
      <c r="AB42" s="1"/>
      <c r="AC42" s="1"/>
      <c r="AD42" s="1" t="s">
        <v>232</v>
      </c>
    </row>
    <row r="43" spans="1:30" ht="39">
      <c r="A43" s="3">
        <v>70</v>
      </c>
      <c r="B43" s="1" t="s">
        <v>233</v>
      </c>
      <c r="C43" s="4" t="s">
        <v>228</v>
      </c>
      <c r="D43" s="1" t="s">
        <v>229</v>
      </c>
      <c r="E43" s="1" t="s">
        <v>39</v>
      </c>
      <c r="F43" s="5">
        <v>43266</v>
      </c>
      <c r="G43" s="5">
        <v>43274</v>
      </c>
      <c r="H43" s="5">
        <v>43278</v>
      </c>
      <c r="I43" s="3">
        <v>1</v>
      </c>
      <c r="J43" s="6">
        <v>1</v>
      </c>
      <c r="K43" s="6">
        <v>15400</v>
      </c>
      <c r="L43" s="6">
        <v>15400</v>
      </c>
      <c r="M43" s="3">
        <v>0</v>
      </c>
      <c r="N43" s="1"/>
      <c r="O43" s="7"/>
      <c r="P43" s="1"/>
      <c r="Q43" s="1"/>
      <c r="R43" s="1"/>
      <c r="S43" s="1"/>
      <c r="T43" s="8" t="str">
        <f>HYPERLINK("https://my.zakupki.prom.ua/cabinet/purchases/state_purchase/view/7449513")</f>
        <v>https://my.zakupki.prom.ua/cabinet/purchases/state_purchase/view/7449513</v>
      </c>
      <c r="U43" s="1" t="s">
        <v>40</v>
      </c>
      <c r="V43" s="3">
        <v>0</v>
      </c>
      <c r="W43" s="1"/>
      <c r="X43" s="1"/>
      <c r="Y43" s="1"/>
      <c r="Z43" s="1"/>
      <c r="AA43" s="1"/>
      <c r="AB43" s="1"/>
      <c r="AC43" s="1"/>
      <c r="AD43" s="1" t="s">
        <v>234</v>
      </c>
    </row>
    <row r="44" spans="1:30" ht="39">
      <c r="A44" s="3">
        <v>71</v>
      </c>
      <c r="B44" s="1" t="s">
        <v>235</v>
      </c>
      <c r="C44" s="4" t="s">
        <v>81</v>
      </c>
      <c r="D44" s="1" t="s">
        <v>82</v>
      </c>
      <c r="E44" s="1" t="s">
        <v>39</v>
      </c>
      <c r="F44" s="5">
        <v>43266</v>
      </c>
      <c r="G44" s="5">
        <v>43274</v>
      </c>
      <c r="H44" s="5">
        <v>43294</v>
      </c>
      <c r="I44" s="3">
        <v>1</v>
      </c>
      <c r="J44" s="6">
        <v>1</v>
      </c>
      <c r="K44" s="6">
        <v>21000</v>
      </c>
      <c r="L44" s="6">
        <v>21000</v>
      </c>
      <c r="M44" s="6">
        <v>21000</v>
      </c>
      <c r="N44" s="6">
        <v>21000</v>
      </c>
      <c r="O44" s="7" t="s">
        <v>236</v>
      </c>
      <c r="P44" s="6">
        <v>0</v>
      </c>
      <c r="Q44" s="6">
        <v>0</v>
      </c>
      <c r="R44" s="1" t="s">
        <v>236</v>
      </c>
      <c r="S44" s="1" t="s">
        <v>84</v>
      </c>
      <c r="T44" s="8" t="str">
        <f>HYPERLINK("https://my.zakupki.prom.ua/cabinet/purchases/state_purchase/view/7451329")</f>
        <v>https://my.zakupki.prom.ua/cabinet/purchases/state_purchase/view/7451329</v>
      </c>
      <c r="U44" s="1" t="s">
        <v>33</v>
      </c>
      <c r="V44" s="3">
        <v>0</v>
      </c>
      <c r="W44" s="1"/>
      <c r="X44" s="1" t="s">
        <v>111</v>
      </c>
      <c r="Y44" s="6">
        <v>21000</v>
      </c>
      <c r="Z44" s="1" t="s">
        <v>34</v>
      </c>
      <c r="AA44" s="1" t="s">
        <v>35</v>
      </c>
      <c r="AB44" s="1"/>
      <c r="AC44" s="1"/>
      <c r="AD44" s="1" t="s">
        <v>237</v>
      </c>
    </row>
    <row r="45" spans="1:30" ht="39">
      <c r="A45" s="3">
        <v>72</v>
      </c>
      <c r="B45" s="1" t="s">
        <v>238</v>
      </c>
      <c r="C45" s="4" t="s">
        <v>239</v>
      </c>
      <c r="D45" s="1" t="s">
        <v>240</v>
      </c>
      <c r="E45" s="1" t="s">
        <v>39</v>
      </c>
      <c r="F45" s="5">
        <v>43235</v>
      </c>
      <c r="G45" s="5">
        <v>43244</v>
      </c>
      <c r="H45" s="5">
        <v>43264</v>
      </c>
      <c r="I45" s="3">
        <v>2</v>
      </c>
      <c r="J45" s="6">
        <v>36</v>
      </c>
      <c r="K45" s="6">
        <v>26638</v>
      </c>
      <c r="L45" s="6">
        <v>739.9444444444445</v>
      </c>
      <c r="M45" s="6">
        <v>26230</v>
      </c>
      <c r="N45" s="6">
        <v>728.6111111111111</v>
      </c>
      <c r="O45" s="7" t="s">
        <v>241</v>
      </c>
      <c r="P45" s="6">
        <v>408</v>
      </c>
      <c r="Q45" s="6">
        <v>1.53</v>
      </c>
      <c r="R45" s="1" t="s">
        <v>241</v>
      </c>
      <c r="S45" s="1" t="s">
        <v>242</v>
      </c>
      <c r="T45" s="8" t="str">
        <f>HYPERLINK("https://my.zakupki.prom.ua/cabinet/purchases/state_purchase/view/7123028")</f>
        <v>https://my.zakupki.prom.ua/cabinet/purchases/state_purchase/view/7123028</v>
      </c>
      <c r="U45" s="1" t="s">
        <v>33</v>
      </c>
      <c r="V45" s="3">
        <v>0</v>
      </c>
      <c r="W45" s="1"/>
      <c r="X45" s="1" t="s">
        <v>97</v>
      </c>
      <c r="Y45" s="6">
        <v>26230</v>
      </c>
      <c r="Z45" s="1" t="s">
        <v>34</v>
      </c>
      <c r="AA45" s="1" t="s">
        <v>35</v>
      </c>
      <c r="AB45" s="1"/>
      <c r="AC45" s="1"/>
      <c r="AD45" s="1" t="s">
        <v>243</v>
      </c>
    </row>
    <row r="46" spans="1:30" ht="39">
      <c r="A46" s="3">
        <v>73</v>
      </c>
      <c r="B46" s="1" t="s">
        <v>244</v>
      </c>
      <c r="C46" s="4" t="s">
        <v>176</v>
      </c>
      <c r="D46" s="1" t="s">
        <v>177</v>
      </c>
      <c r="E46" s="1" t="s">
        <v>39</v>
      </c>
      <c r="F46" s="5">
        <v>43228</v>
      </c>
      <c r="G46" s="5">
        <v>43237</v>
      </c>
      <c r="H46" s="5">
        <v>43250</v>
      </c>
      <c r="I46" s="3">
        <v>1</v>
      </c>
      <c r="J46" s="6">
        <v>65</v>
      </c>
      <c r="K46" s="6">
        <v>8154</v>
      </c>
      <c r="L46" s="6">
        <v>125.44615384615385</v>
      </c>
      <c r="M46" s="6">
        <v>8149.55</v>
      </c>
      <c r="N46" s="6">
        <v>125.37769230769231</v>
      </c>
      <c r="O46" s="7" t="s">
        <v>245</v>
      </c>
      <c r="P46" s="6">
        <v>4.45</v>
      </c>
      <c r="Q46" s="6">
        <v>0.05</v>
      </c>
      <c r="R46" s="1" t="s">
        <v>245</v>
      </c>
      <c r="S46" s="1" t="s">
        <v>246</v>
      </c>
      <c r="T46" s="8" t="str">
        <f>HYPERLINK("https://my.zakupki.prom.ua/cabinet/purchases/state_purchase/view/7056746")</f>
        <v>https://my.zakupki.prom.ua/cabinet/purchases/state_purchase/view/7056746</v>
      </c>
      <c r="U46" s="1" t="s">
        <v>33</v>
      </c>
      <c r="V46" s="3">
        <v>0</v>
      </c>
      <c r="W46" s="1"/>
      <c r="X46" s="1" t="s">
        <v>247</v>
      </c>
      <c r="Y46" s="6">
        <v>8149.55</v>
      </c>
      <c r="Z46" s="1" t="s">
        <v>34</v>
      </c>
      <c r="AA46" s="1" t="s">
        <v>35</v>
      </c>
      <c r="AB46" s="1"/>
      <c r="AC46" s="1"/>
      <c r="AD46" s="1" t="s">
        <v>248</v>
      </c>
    </row>
    <row r="47" spans="1:30" ht="39">
      <c r="A47" s="3">
        <v>75</v>
      </c>
      <c r="B47" s="1" t="s">
        <v>249</v>
      </c>
      <c r="C47" s="4" t="s">
        <v>250</v>
      </c>
      <c r="D47" s="1" t="s">
        <v>94</v>
      </c>
      <c r="E47" s="1" t="s">
        <v>39</v>
      </c>
      <c r="F47" s="5">
        <v>43216</v>
      </c>
      <c r="G47" s="5">
        <v>43230</v>
      </c>
      <c r="H47" s="5">
        <v>43237</v>
      </c>
      <c r="I47" s="3">
        <v>2</v>
      </c>
      <c r="J47" s="6">
        <v>143</v>
      </c>
      <c r="K47" s="6">
        <v>38885</v>
      </c>
      <c r="L47" s="6">
        <v>271.9230769230769</v>
      </c>
      <c r="M47" s="6">
        <v>22580.4</v>
      </c>
      <c r="N47" s="6">
        <v>157.9048951048951</v>
      </c>
      <c r="O47" s="7" t="s">
        <v>251</v>
      </c>
      <c r="P47" s="6">
        <v>16304.6</v>
      </c>
      <c r="Q47" s="6">
        <v>41.93</v>
      </c>
      <c r="R47" s="1" t="s">
        <v>251</v>
      </c>
      <c r="S47" s="1" t="s">
        <v>252</v>
      </c>
      <c r="T47" s="8" t="str">
        <f>HYPERLINK("https://my.zakupki.prom.ua/cabinet/purchases/state_purchase/view/6963061")</f>
        <v>https://my.zakupki.prom.ua/cabinet/purchases/state_purchase/view/6963061</v>
      </c>
      <c r="U47" s="1" t="s">
        <v>33</v>
      </c>
      <c r="V47" s="3">
        <v>0</v>
      </c>
      <c r="W47" s="1"/>
      <c r="X47" s="1" t="s">
        <v>140</v>
      </c>
      <c r="Y47" s="6">
        <v>22580.4</v>
      </c>
      <c r="Z47" s="1" t="s">
        <v>34</v>
      </c>
      <c r="AA47" s="1" t="s">
        <v>35</v>
      </c>
      <c r="AB47" s="1"/>
      <c r="AC47" s="1"/>
      <c r="AD47" s="1" t="s">
        <v>253</v>
      </c>
    </row>
    <row r="48" spans="1:30" ht="39">
      <c r="A48" s="3">
        <v>76</v>
      </c>
      <c r="B48" s="1" t="s">
        <v>254</v>
      </c>
      <c r="C48" s="4" t="s">
        <v>228</v>
      </c>
      <c r="D48" s="1" t="s">
        <v>229</v>
      </c>
      <c r="E48" s="1" t="s">
        <v>39</v>
      </c>
      <c r="F48" s="5">
        <v>43200</v>
      </c>
      <c r="G48" s="5">
        <v>43209</v>
      </c>
      <c r="H48" s="5">
        <v>43223</v>
      </c>
      <c r="I48" s="3">
        <v>4</v>
      </c>
      <c r="J48" s="6">
        <v>1</v>
      </c>
      <c r="K48" s="6">
        <v>15400</v>
      </c>
      <c r="L48" s="6">
        <v>15400</v>
      </c>
      <c r="M48" s="6">
        <v>11725</v>
      </c>
      <c r="N48" s="6">
        <v>11725</v>
      </c>
      <c r="O48" s="7" t="s">
        <v>255</v>
      </c>
      <c r="P48" s="6">
        <v>3675</v>
      </c>
      <c r="Q48" s="6">
        <v>23.86</v>
      </c>
      <c r="R48" s="1" t="s">
        <v>255</v>
      </c>
      <c r="S48" s="1" t="s">
        <v>256</v>
      </c>
      <c r="T48" s="8" t="str">
        <f>HYPERLINK("https://my.zakupki.prom.ua/cabinet/purchases/state_purchase/view/6781019")</f>
        <v>https://my.zakupki.prom.ua/cabinet/purchases/state_purchase/view/6781019</v>
      </c>
      <c r="U48" s="1" t="s">
        <v>33</v>
      </c>
      <c r="V48" s="3">
        <v>1</v>
      </c>
      <c r="W48" s="1"/>
      <c r="X48" s="1" t="s">
        <v>51</v>
      </c>
      <c r="Y48" s="6">
        <v>11725</v>
      </c>
      <c r="Z48" s="1" t="s">
        <v>34</v>
      </c>
      <c r="AA48" s="1" t="s">
        <v>35</v>
      </c>
      <c r="AB48" s="1"/>
      <c r="AC48" s="1"/>
      <c r="AD48" s="1" t="s">
        <v>257</v>
      </c>
    </row>
    <row r="49" spans="1:30" ht="39">
      <c r="A49" s="3">
        <v>77</v>
      </c>
      <c r="B49" s="1" t="s">
        <v>258</v>
      </c>
      <c r="C49" s="4" t="s">
        <v>259</v>
      </c>
      <c r="D49" s="1" t="s">
        <v>260</v>
      </c>
      <c r="E49" s="1" t="s">
        <v>39</v>
      </c>
      <c r="F49" s="5">
        <v>43200</v>
      </c>
      <c r="G49" s="5">
        <v>43209</v>
      </c>
      <c r="H49" s="5">
        <v>43215</v>
      </c>
      <c r="I49" s="3">
        <v>5</v>
      </c>
      <c r="J49" s="6">
        <v>1</v>
      </c>
      <c r="K49" s="6">
        <v>8000</v>
      </c>
      <c r="L49" s="6">
        <v>8000</v>
      </c>
      <c r="M49" s="6">
        <v>6258</v>
      </c>
      <c r="N49" s="6">
        <v>6258</v>
      </c>
      <c r="O49" s="7" t="s">
        <v>261</v>
      </c>
      <c r="P49" s="6">
        <v>1742</v>
      </c>
      <c r="Q49" s="6">
        <v>21.78</v>
      </c>
      <c r="R49" s="1" t="s">
        <v>261</v>
      </c>
      <c r="S49" s="1" t="s">
        <v>262</v>
      </c>
      <c r="T49" s="8" t="str">
        <f>HYPERLINK("https://my.zakupki.prom.ua/cabinet/purchases/state_purchase/view/6782069")</f>
        <v>https://my.zakupki.prom.ua/cabinet/purchases/state_purchase/view/6782069</v>
      </c>
      <c r="U49" s="1" t="s">
        <v>33</v>
      </c>
      <c r="V49" s="3">
        <v>1</v>
      </c>
      <c r="W49" s="1"/>
      <c r="X49" s="1" t="s">
        <v>140</v>
      </c>
      <c r="Y49" s="6">
        <v>6258</v>
      </c>
      <c r="Z49" s="1" t="s">
        <v>34</v>
      </c>
      <c r="AA49" s="1" t="s">
        <v>35</v>
      </c>
      <c r="AB49" s="1"/>
      <c r="AC49" s="1"/>
      <c r="AD49" s="1" t="s">
        <v>263</v>
      </c>
    </row>
    <row r="50" spans="1:30" ht="39">
      <c r="A50" s="3">
        <v>79</v>
      </c>
      <c r="B50" s="1" t="s">
        <v>264</v>
      </c>
      <c r="C50" s="4" t="s">
        <v>265</v>
      </c>
      <c r="D50" s="1" t="s">
        <v>114</v>
      </c>
      <c r="E50" s="1" t="s">
        <v>39</v>
      </c>
      <c r="F50" s="5">
        <v>43192</v>
      </c>
      <c r="G50" s="5">
        <v>43203</v>
      </c>
      <c r="H50" s="5">
        <v>43215</v>
      </c>
      <c r="I50" s="3">
        <v>2</v>
      </c>
      <c r="J50" s="6">
        <v>325</v>
      </c>
      <c r="K50" s="6">
        <v>7900</v>
      </c>
      <c r="L50" s="6">
        <v>24.307692307692307</v>
      </c>
      <c r="M50" s="6">
        <v>6683.46</v>
      </c>
      <c r="N50" s="6">
        <v>20.56449230769231</v>
      </c>
      <c r="O50" s="7" t="s">
        <v>185</v>
      </c>
      <c r="P50" s="6">
        <v>1216.54</v>
      </c>
      <c r="Q50" s="6">
        <v>15.4</v>
      </c>
      <c r="R50" s="1" t="s">
        <v>185</v>
      </c>
      <c r="S50" s="1" t="s">
        <v>116</v>
      </c>
      <c r="T50" s="8" t="str">
        <f>HYPERLINK("https://my.zakupki.prom.ua/cabinet/purchases/state_purchase/view/6717220")</f>
        <v>https://my.zakupki.prom.ua/cabinet/purchases/state_purchase/view/6717220</v>
      </c>
      <c r="U50" s="1" t="s">
        <v>33</v>
      </c>
      <c r="V50" s="3">
        <v>1</v>
      </c>
      <c r="W50" s="1"/>
      <c r="X50" s="1" t="s">
        <v>51</v>
      </c>
      <c r="Y50" s="6">
        <v>6683.46</v>
      </c>
      <c r="Z50" s="1" t="s">
        <v>34</v>
      </c>
      <c r="AA50" s="1" t="s">
        <v>35</v>
      </c>
      <c r="AB50" s="1"/>
      <c r="AC50" s="1"/>
      <c r="AD50" s="1" t="s">
        <v>266</v>
      </c>
    </row>
    <row r="51" spans="1:30" ht="39">
      <c r="A51" s="3">
        <v>80</v>
      </c>
      <c r="B51" s="1" t="s">
        <v>267</v>
      </c>
      <c r="C51" s="4" t="s">
        <v>268</v>
      </c>
      <c r="D51" s="1" t="s">
        <v>88</v>
      </c>
      <c r="E51" s="1" t="s">
        <v>39</v>
      </c>
      <c r="F51" s="5">
        <v>43182</v>
      </c>
      <c r="G51" s="5">
        <v>43192</v>
      </c>
      <c r="H51" s="5">
        <v>43202</v>
      </c>
      <c r="I51" s="3">
        <v>1</v>
      </c>
      <c r="J51" s="6">
        <v>1</v>
      </c>
      <c r="K51" s="6">
        <v>10962</v>
      </c>
      <c r="L51" s="6">
        <v>10962</v>
      </c>
      <c r="M51" s="6">
        <v>10962</v>
      </c>
      <c r="N51" s="6">
        <v>10962</v>
      </c>
      <c r="O51" s="7" t="s">
        <v>269</v>
      </c>
      <c r="P51" s="6">
        <v>0</v>
      </c>
      <c r="Q51" s="6">
        <v>0</v>
      </c>
      <c r="R51" s="1" t="s">
        <v>269</v>
      </c>
      <c r="S51" s="1" t="s">
        <v>270</v>
      </c>
      <c r="T51" s="8" t="str">
        <f>HYPERLINK("https://my.zakupki.prom.ua/cabinet/purchases/state_purchase/view/6622263")</f>
        <v>https://my.zakupki.prom.ua/cabinet/purchases/state_purchase/view/6622263</v>
      </c>
      <c r="U51" s="1" t="s">
        <v>33</v>
      </c>
      <c r="V51" s="3">
        <v>1</v>
      </c>
      <c r="W51" s="1"/>
      <c r="X51" s="1" t="s">
        <v>271</v>
      </c>
      <c r="Y51" s="6">
        <v>10962</v>
      </c>
      <c r="Z51" s="1" t="s">
        <v>34</v>
      </c>
      <c r="AA51" s="1" t="s">
        <v>118</v>
      </c>
      <c r="AB51" s="1"/>
      <c r="AC51" s="1"/>
      <c r="AD51" s="1" t="s">
        <v>272</v>
      </c>
    </row>
  </sheetData>
  <sheetProtection/>
  <mergeCells count="1">
    <mergeCell ref="A1:E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Nata</cp:lastModifiedBy>
  <dcterms:created xsi:type="dcterms:W3CDTF">2021-10-29T17:18:43Z</dcterms:created>
  <dcterms:modified xsi:type="dcterms:W3CDTF">2021-10-29T18:10:58Z</dcterms:modified>
  <cp:category/>
  <cp:version/>
  <cp:contentType/>
  <cp:contentStatus/>
</cp:coreProperties>
</file>