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ntakt1\Desktop\"/>
    </mc:Choice>
  </mc:AlternateContent>
  <bookViews>
    <workbookView xWindow="0" yWindow="0" windowWidth="23040" windowHeight="9384" tabRatio="844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Штатка" sheetId="20" r:id="rId8"/>
    <sheet name="6.2. Інша інфо_2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Коефіцієнти'!$A$1:$F$26</definedName>
    <definedName name="_xlnm.Print_Area" localSheetId="1">'1. Фін результат'!$A$1:$H$122</definedName>
    <definedName name="_xlnm.Print_Area" localSheetId="2">'2. Розрахунки з бюджетом'!$A$1:$G$43</definedName>
    <definedName name="_xlnm.Print_Area" localSheetId="3">'3. Рух грошових коштів'!$A$1:$G$75</definedName>
    <definedName name="_xlnm.Print_Area" localSheetId="4">'4. Кап. інвестиції'!$A$1:$G$18</definedName>
    <definedName name="_xlnm.Print_Area" localSheetId="6">'6.1. Інша інфо_1'!$A$1:$O$78</definedName>
    <definedName name="_xlnm.Print_Area" localSheetId="8">'6.2. Інша інфо_2'!$A$1:$AF$63</definedName>
    <definedName name="_xlnm.Print_Area" localSheetId="0">'фінплан - зведені показники'!$A$1:$G$81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E14" i="18" l="1"/>
  <c r="E61" i="2" l="1"/>
  <c r="C9" i="19" l="1"/>
  <c r="C72" i="2"/>
  <c r="C54" i="2"/>
  <c r="G26" i="2"/>
  <c r="X28" i="20" l="1"/>
  <c r="E72" i="2" l="1"/>
  <c r="W28" i="20"/>
  <c r="V28" i="20"/>
  <c r="E50" i="10" l="1"/>
  <c r="O50" i="10"/>
  <c r="L50" i="10" l="1"/>
  <c r="E113" i="2" l="1"/>
  <c r="F21" i="2" l="1"/>
  <c r="G21" i="2"/>
  <c r="E19" i="2"/>
  <c r="E11" i="2" s="1"/>
  <c r="E115" i="2" l="1"/>
  <c r="S28" i="20"/>
  <c r="T28" i="20"/>
  <c r="U28" i="20"/>
  <c r="E50" i="2" l="1"/>
  <c r="C85" i="2" l="1"/>
  <c r="D85" i="2"/>
  <c r="D72" i="2"/>
  <c r="E17" i="19" l="1"/>
  <c r="E21" i="19" l="1"/>
  <c r="E116" i="2" l="1"/>
  <c r="F24" i="2" l="1"/>
  <c r="G24" i="2"/>
  <c r="C27" i="2"/>
  <c r="D12" i="20" l="1"/>
  <c r="D19" i="20"/>
  <c r="D28" i="20"/>
  <c r="E26" i="20"/>
  <c r="G26" i="20" s="1"/>
  <c r="E25" i="20"/>
  <c r="G25" i="20" s="1"/>
  <c r="E27" i="20"/>
  <c r="J27" i="20" s="1"/>
  <c r="E10" i="20"/>
  <c r="J10" i="20" s="1"/>
  <c r="K24" i="20"/>
  <c r="E24" i="20"/>
  <c r="J24" i="20" s="1"/>
  <c r="K27" i="20"/>
  <c r="K26" i="20"/>
  <c r="K25" i="20"/>
  <c r="K23" i="20"/>
  <c r="E23" i="20"/>
  <c r="J23" i="20" s="1"/>
  <c r="K22" i="20"/>
  <c r="E22" i="20"/>
  <c r="K18" i="20"/>
  <c r="E18" i="20"/>
  <c r="G18" i="20" s="1"/>
  <c r="K17" i="20"/>
  <c r="Y17" i="20" s="1"/>
  <c r="E17" i="20"/>
  <c r="G17" i="20" s="1"/>
  <c r="K16" i="20"/>
  <c r="Y16" i="20" s="1"/>
  <c r="E16" i="20"/>
  <c r="G16" i="20" s="1"/>
  <c r="K11" i="20"/>
  <c r="E11" i="20"/>
  <c r="G11" i="20" s="1"/>
  <c r="K15" i="20"/>
  <c r="E15" i="20"/>
  <c r="L15" i="20" s="1"/>
  <c r="K10" i="20"/>
  <c r="K9" i="20"/>
  <c r="E9" i="20"/>
  <c r="G9" i="20" s="1"/>
  <c r="K8" i="20"/>
  <c r="E8" i="20"/>
  <c r="J26" i="20" l="1"/>
  <c r="L24" i="20"/>
  <c r="Y24" i="20" s="1"/>
  <c r="L10" i="20"/>
  <c r="Y10" i="20" s="1"/>
  <c r="L27" i="20"/>
  <c r="Y27" i="20" s="1"/>
  <c r="L23" i="20"/>
  <c r="Y23" i="20" s="1"/>
  <c r="G10" i="20"/>
  <c r="J18" i="20"/>
  <c r="D30" i="20"/>
  <c r="E12" i="20"/>
  <c r="E28" i="20"/>
  <c r="J15" i="20"/>
  <c r="Y15" i="20" s="1"/>
  <c r="G24" i="20"/>
  <c r="J11" i="20"/>
  <c r="G27" i="20"/>
  <c r="J9" i="20"/>
  <c r="J22" i="20"/>
  <c r="L26" i="20"/>
  <c r="J25" i="20"/>
  <c r="G23" i="20"/>
  <c r="E19" i="20"/>
  <c r="J8" i="20"/>
  <c r="G15" i="20"/>
  <c r="G19" i="20" s="1"/>
  <c r="G22" i="20"/>
  <c r="M8" i="20"/>
  <c r="M28" i="20" s="1"/>
  <c r="G8" i="20"/>
  <c r="Q8" i="20"/>
  <c r="Q28" i="20" s="1"/>
  <c r="K28" i="20"/>
  <c r="H35" i="10"/>
  <c r="H34" i="10"/>
  <c r="H33" i="10"/>
  <c r="D54" i="18"/>
  <c r="D105" i="2"/>
  <c r="E36" i="19"/>
  <c r="C11" i="2"/>
  <c r="Y26" i="20" l="1"/>
  <c r="G12" i="20"/>
  <c r="L22" i="20"/>
  <c r="Y22" i="20" s="1"/>
  <c r="L8" i="20"/>
  <c r="Y8" i="20" s="1"/>
  <c r="L9" i="20"/>
  <c r="Y9" i="20" s="1"/>
  <c r="L11" i="20"/>
  <c r="Y11" i="20" s="1"/>
  <c r="J66" i="20"/>
  <c r="J61" i="20"/>
  <c r="L18" i="20"/>
  <c r="L35" i="20" s="1"/>
  <c r="L36" i="20" s="1"/>
  <c r="E30" i="20"/>
  <c r="J35" i="20"/>
  <c r="J36" i="20" s="1"/>
  <c r="J28" i="20"/>
  <c r="G28" i="20"/>
  <c r="G30" i="20" s="1"/>
  <c r="J60" i="20"/>
  <c r="J65" i="20"/>
  <c r="L25" i="20"/>
  <c r="Y25" i="20" s="1"/>
  <c r="M35" i="20"/>
  <c r="M36" i="20" s="1"/>
  <c r="F19" i="2"/>
  <c r="E54" i="2"/>
  <c r="D27" i="2"/>
  <c r="Y18" i="20" l="1"/>
  <c r="J49" i="20"/>
  <c r="J39" i="20"/>
  <c r="J40" i="20" s="1"/>
  <c r="K35" i="20"/>
  <c r="K36" i="20" s="1"/>
  <c r="L37" i="20"/>
  <c r="L39" i="20"/>
  <c r="L40" i="20" s="1"/>
  <c r="J50" i="20"/>
  <c r="L28" i="20"/>
  <c r="M42" i="20"/>
  <c r="J51" i="20"/>
  <c r="M39" i="20"/>
  <c r="M40" i="20" s="1"/>
  <c r="K39" i="20"/>
  <c r="K40" i="20" s="1"/>
  <c r="N28" i="20"/>
  <c r="J37" i="20"/>
  <c r="J38" i="20" s="1"/>
  <c r="G50" i="10"/>
  <c r="M50" i="10" l="1"/>
  <c r="J50" i="10"/>
  <c r="K50" i="10" s="1"/>
  <c r="J56" i="20"/>
  <c r="O28" i="20"/>
  <c r="J54" i="20"/>
  <c r="J59" i="20"/>
  <c r="J64" i="20" s="1"/>
  <c r="P28" i="20" l="1"/>
  <c r="E9" i="19"/>
  <c r="D11" i="2"/>
  <c r="E67" i="2"/>
  <c r="E27" i="2"/>
  <c r="R28" i="20" l="1"/>
  <c r="K37" i="20"/>
  <c r="K38" i="20" s="1"/>
  <c r="E114" i="2"/>
  <c r="P22" i="10" s="1"/>
  <c r="E112" i="2"/>
  <c r="M37" i="20" l="1"/>
  <c r="M38" i="20" s="1"/>
  <c r="L38" i="20"/>
  <c r="P26" i="10"/>
  <c r="G67" i="18"/>
  <c r="F67" i="18"/>
  <c r="G38" i="19"/>
  <c r="F38" i="19"/>
  <c r="G37" i="19"/>
  <c r="F37" i="19"/>
  <c r="G36" i="19"/>
  <c r="F36" i="19"/>
  <c r="G31" i="19"/>
  <c r="F31" i="19"/>
  <c r="F25" i="19"/>
  <c r="G25" i="19"/>
  <c r="F22" i="19"/>
  <c r="G22" i="19"/>
  <c r="F23" i="19"/>
  <c r="G23" i="19"/>
  <c r="F10" i="19"/>
  <c r="G10" i="19"/>
  <c r="F11" i="19"/>
  <c r="G11" i="19"/>
  <c r="G116" i="2"/>
  <c r="F116" i="2"/>
  <c r="G115" i="2"/>
  <c r="F115" i="2"/>
  <c r="G114" i="2"/>
  <c r="F114" i="2"/>
  <c r="G113" i="2"/>
  <c r="F113" i="2"/>
  <c r="G112" i="2"/>
  <c r="F112" i="2"/>
  <c r="F86" i="2"/>
  <c r="G85" i="2"/>
  <c r="F85" i="2"/>
  <c r="F61" i="2"/>
  <c r="G61" i="2"/>
  <c r="F62" i="2"/>
  <c r="G62" i="2"/>
  <c r="F63" i="2"/>
  <c r="G63" i="2"/>
  <c r="F64" i="2"/>
  <c r="G64" i="2"/>
  <c r="F72" i="2"/>
  <c r="G72" i="2"/>
  <c r="F73" i="2"/>
  <c r="G73" i="2"/>
  <c r="F50" i="2"/>
  <c r="G50" i="2"/>
  <c r="F56" i="2"/>
  <c r="G56" i="2"/>
  <c r="F57" i="2"/>
  <c r="G57" i="2"/>
  <c r="F59" i="2"/>
  <c r="G59" i="2"/>
  <c r="F60" i="2"/>
  <c r="G60" i="2"/>
  <c r="G48" i="2"/>
  <c r="F48" i="2"/>
  <c r="F36" i="2"/>
  <c r="F37" i="2"/>
  <c r="G37" i="2"/>
  <c r="F38" i="2"/>
  <c r="G38" i="2"/>
  <c r="G35" i="2"/>
  <c r="F35" i="2"/>
  <c r="F26" i="2"/>
  <c r="G19" i="2"/>
  <c r="F20" i="2"/>
  <c r="G20" i="2"/>
  <c r="G18" i="2"/>
  <c r="F18" i="2"/>
  <c r="J55" i="20" l="1"/>
  <c r="Y28" i="20"/>
  <c r="F12" i="2"/>
  <c r="G12" i="2"/>
  <c r="F13" i="2"/>
  <c r="F14" i="2"/>
  <c r="G14" i="2"/>
  <c r="F15" i="2"/>
  <c r="G15" i="2"/>
  <c r="F16" i="2"/>
  <c r="G16" i="2"/>
  <c r="F17" i="2"/>
  <c r="N35" i="10" l="1"/>
  <c r="N34" i="10"/>
  <c r="N33" i="10"/>
  <c r="N31" i="10"/>
  <c r="N30" i="10"/>
  <c r="N29" i="10"/>
  <c r="N27" i="10"/>
  <c r="N26" i="10"/>
  <c r="N25" i="10"/>
  <c r="N23" i="10"/>
  <c r="N22" i="10"/>
  <c r="N21" i="10"/>
  <c r="N16" i="10"/>
  <c r="N17" i="10"/>
  <c r="N18" i="10"/>
  <c r="N14" i="10"/>
  <c r="L35" i="10"/>
  <c r="L34" i="10"/>
  <c r="L33" i="10"/>
  <c r="L31" i="10"/>
  <c r="L30" i="10"/>
  <c r="L29" i="10"/>
  <c r="L27" i="10"/>
  <c r="L26" i="10"/>
  <c r="L25" i="10"/>
  <c r="L22" i="10"/>
  <c r="L23" i="10"/>
  <c r="L21" i="10"/>
  <c r="L15" i="10"/>
  <c r="L16" i="10"/>
  <c r="L17" i="10"/>
  <c r="L18" i="10"/>
  <c r="L14" i="10"/>
  <c r="H50" i="10"/>
  <c r="N50" i="10" s="1"/>
  <c r="F34" i="10"/>
  <c r="F35" i="10"/>
  <c r="F33" i="10"/>
  <c r="D118" i="2"/>
  <c r="C118" i="2"/>
  <c r="E111" i="2"/>
  <c r="C35" i="14"/>
  <c r="D54" i="2"/>
  <c r="D35" i="14" s="1"/>
  <c r="G8" i="19"/>
  <c r="F8" i="19"/>
  <c r="G9" i="2"/>
  <c r="F9" i="2"/>
  <c r="F68" i="14"/>
  <c r="G68" i="14"/>
  <c r="F71" i="14"/>
  <c r="G71" i="14"/>
  <c r="F72" i="14"/>
  <c r="G72" i="14"/>
  <c r="F74" i="14"/>
  <c r="G74" i="14"/>
  <c r="F75" i="14"/>
  <c r="G75" i="14"/>
  <c r="G67" i="14"/>
  <c r="F67" i="14"/>
  <c r="D65" i="14"/>
  <c r="E73" i="14"/>
  <c r="D70" i="14"/>
  <c r="E70" i="14"/>
  <c r="F58" i="14"/>
  <c r="G58" i="14"/>
  <c r="D54" i="14"/>
  <c r="E54" i="14"/>
  <c r="C54" i="14"/>
  <c r="D48" i="14"/>
  <c r="E48" i="14"/>
  <c r="D49" i="14"/>
  <c r="E49" i="14"/>
  <c r="D51" i="14"/>
  <c r="E51" i="14"/>
  <c r="C51" i="14"/>
  <c r="C49" i="14"/>
  <c r="C48" i="14"/>
  <c r="D31" i="14"/>
  <c r="E31" i="14"/>
  <c r="D41" i="14"/>
  <c r="E41" i="14"/>
  <c r="D43" i="14"/>
  <c r="E43" i="14"/>
  <c r="C43" i="14"/>
  <c r="C41" i="14"/>
  <c r="C31" i="14"/>
  <c r="E15" i="11"/>
  <c r="D15" i="11"/>
  <c r="D14" i="11"/>
  <c r="C65" i="14" s="1"/>
  <c r="D6" i="3"/>
  <c r="D61" i="14" s="1"/>
  <c r="E6" i="3"/>
  <c r="E61" i="14" s="1"/>
  <c r="C6" i="3"/>
  <c r="D17" i="11" s="1"/>
  <c r="D39" i="18"/>
  <c r="D56" i="14" s="1"/>
  <c r="E39" i="18"/>
  <c r="E56" i="14" s="1"/>
  <c r="C39" i="18"/>
  <c r="C56" i="14" s="1"/>
  <c r="D21" i="18"/>
  <c r="E21" i="18"/>
  <c r="D11" i="18"/>
  <c r="E11" i="18"/>
  <c r="C11" i="18"/>
  <c r="D9" i="19"/>
  <c r="D65" i="18" s="1"/>
  <c r="D57" i="14" s="1"/>
  <c r="D21" i="19"/>
  <c r="C21" i="19"/>
  <c r="D27" i="19"/>
  <c r="D50" i="14" s="1"/>
  <c r="E27" i="19"/>
  <c r="C27" i="19"/>
  <c r="C50" i="14" s="1"/>
  <c r="E105" i="2"/>
  <c r="C105" i="2"/>
  <c r="D67" i="2"/>
  <c r="D98" i="2" s="1"/>
  <c r="E36" i="14"/>
  <c r="C67" i="2"/>
  <c r="D34" i="14"/>
  <c r="C34" i="14"/>
  <c r="D32" i="14"/>
  <c r="C22" i="2"/>
  <c r="E101" i="2"/>
  <c r="D100" i="2"/>
  <c r="E100" i="2"/>
  <c r="C100" i="2"/>
  <c r="D99" i="2"/>
  <c r="D40" i="14" s="1"/>
  <c r="E99" i="2"/>
  <c r="E40" i="14" s="1"/>
  <c r="C99" i="2"/>
  <c r="C40" i="14" s="1"/>
  <c r="E22" i="2"/>
  <c r="AC39" i="9"/>
  <c r="Y39" i="9"/>
  <c r="U39" i="9"/>
  <c r="Q39" i="9"/>
  <c r="M39" i="9"/>
  <c r="B41" i="14"/>
  <c r="B65" i="14"/>
  <c r="B64" i="14"/>
  <c r="B63" i="14"/>
  <c r="B61" i="14"/>
  <c r="B58" i="14"/>
  <c r="B57" i="14"/>
  <c r="B56" i="14"/>
  <c r="B55" i="14"/>
  <c r="B59" i="14"/>
  <c r="B54" i="14"/>
  <c r="B52" i="14"/>
  <c r="B51" i="14"/>
  <c r="B50" i="14"/>
  <c r="B48" i="14"/>
  <c r="B47" i="14"/>
  <c r="B45" i="14"/>
  <c r="B44" i="14"/>
  <c r="B43" i="14"/>
  <c r="B42" i="14"/>
  <c r="B40" i="14"/>
  <c r="B39" i="14"/>
  <c r="B38" i="14"/>
  <c r="B37" i="14"/>
  <c r="B36" i="14"/>
  <c r="B34" i="14"/>
  <c r="B35" i="14"/>
  <c r="B33" i="14"/>
  <c r="B32" i="14"/>
  <c r="B31" i="14"/>
  <c r="D22" i="2"/>
  <c r="C39" i="19" l="1"/>
  <c r="C52" i="14" s="1"/>
  <c r="F73" i="14"/>
  <c r="E17" i="11"/>
  <c r="G56" i="14"/>
  <c r="F41" i="14"/>
  <c r="F70" i="14"/>
  <c r="F61" i="14"/>
  <c r="D80" i="2"/>
  <c r="D37" i="14" s="1"/>
  <c r="G43" i="14"/>
  <c r="G41" i="14"/>
  <c r="G51" i="14"/>
  <c r="G48" i="14"/>
  <c r="F43" i="14"/>
  <c r="D102" i="2"/>
  <c r="E34" i="14"/>
  <c r="G34" i="14" s="1"/>
  <c r="F27" i="2"/>
  <c r="G27" i="2"/>
  <c r="G67" i="2"/>
  <c r="F67" i="2"/>
  <c r="F105" i="2"/>
  <c r="G105" i="2"/>
  <c r="G70" i="14"/>
  <c r="D36" i="14"/>
  <c r="F36" i="14" s="1"/>
  <c r="E35" i="14"/>
  <c r="G35" i="14" s="1"/>
  <c r="G54" i="2"/>
  <c r="F54" i="2"/>
  <c r="F111" i="2"/>
  <c r="G111" i="2"/>
  <c r="E98" i="2"/>
  <c r="F23" i="2"/>
  <c r="G23" i="2"/>
  <c r="F22" i="2"/>
  <c r="G22" i="2"/>
  <c r="F100" i="2"/>
  <c r="G100" i="2"/>
  <c r="E50" i="14"/>
  <c r="G50" i="14" s="1"/>
  <c r="F27" i="19"/>
  <c r="G27" i="19"/>
  <c r="G40" i="14"/>
  <c r="G54" i="14"/>
  <c r="E39" i="19"/>
  <c r="G21" i="19"/>
  <c r="F21" i="19"/>
  <c r="E54" i="18"/>
  <c r="E65" i="18" s="1"/>
  <c r="F9" i="19"/>
  <c r="G9" i="19"/>
  <c r="D39" i="19"/>
  <c r="D52" i="14" s="1"/>
  <c r="F50" i="14"/>
  <c r="F56" i="14"/>
  <c r="C61" i="14"/>
  <c r="D18" i="11" s="1"/>
  <c r="D33" i="14"/>
  <c r="D101" i="2"/>
  <c r="F101" i="2" s="1"/>
  <c r="F34" i="14"/>
  <c r="E47" i="14"/>
  <c r="D47" i="14"/>
  <c r="E32" i="14"/>
  <c r="G32" i="14" s="1"/>
  <c r="F11" i="2"/>
  <c r="G11" i="2"/>
  <c r="C47" i="14"/>
  <c r="C54" i="18"/>
  <c r="C65" i="18" s="1"/>
  <c r="C57" i="14" s="1"/>
  <c r="F40" i="14"/>
  <c r="G31" i="14"/>
  <c r="F51" i="14"/>
  <c r="F49" i="14"/>
  <c r="F48" i="14"/>
  <c r="F54" i="14"/>
  <c r="C33" i="14"/>
  <c r="D7" i="11" s="1"/>
  <c r="C80" i="2"/>
  <c r="C32" i="14"/>
  <c r="C36" i="14"/>
  <c r="C98" i="2"/>
  <c r="G73" i="14"/>
  <c r="G61" i="14"/>
  <c r="E18" i="11"/>
  <c r="E33" i="14"/>
  <c r="E80" i="2"/>
  <c r="E90" i="2" s="1"/>
  <c r="F11" i="18"/>
  <c r="G11" i="18"/>
  <c r="E102" i="2"/>
  <c r="F31" i="14"/>
  <c r="G49" i="14"/>
  <c r="G117" i="2" l="1"/>
  <c r="F117" i="2"/>
  <c r="E118" i="2"/>
  <c r="G118" i="2" s="1"/>
  <c r="D104" i="2"/>
  <c r="D109" i="2" s="1"/>
  <c r="D38" i="14" s="1"/>
  <c r="D39" i="14" s="1"/>
  <c r="F76" i="14"/>
  <c r="G76" i="14"/>
  <c r="E14" i="11"/>
  <c r="E65" i="14" s="1"/>
  <c r="F35" i="14"/>
  <c r="D90" i="2"/>
  <c r="D93" i="2" s="1"/>
  <c r="G36" i="14"/>
  <c r="G80" i="2"/>
  <c r="F80" i="2"/>
  <c r="F102" i="2"/>
  <c r="G102" i="2"/>
  <c r="F98" i="2"/>
  <c r="G98" i="2"/>
  <c r="G101" i="2"/>
  <c r="E52" i="14"/>
  <c r="F39" i="19"/>
  <c r="G39" i="19"/>
  <c r="F54" i="18"/>
  <c r="G54" i="18"/>
  <c r="E57" i="14"/>
  <c r="F57" i="14" s="1"/>
  <c r="F65" i="18"/>
  <c r="G65" i="18"/>
  <c r="F47" i="14"/>
  <c r="G47" i="14"/>
  <c r="F32" i="14"/>
  <c r="G57" i="14"/>
  <c r="E37" i="14"/>
  <c r="E104" i="2"/>
  <c r="E7" i="11"/>
  <c r="F33" i="14"/>
  <c r="G33" i="14"/>
  <c r="C104" i="2"/>
  <c r="C38" i="14" s="1"/>
  <c r="C37" i="14"/>
  <c r="C90" i="2"/>
  <c r="C9" i="18" s="1"/>
  <c r="F118" i="2" l="1"/>
  <c r="D9" i="18"/>
  <c r="D17" i="18" s="1"/>
  <c r="D20" i="18" s="1"/>
  <c r="D22" i="18" s="1"/>
  <c r="D42" i="14"/>
  <c r="E109" i="2"/>
  <c r="F104" i="2"/>
  <c r="G104" i="2"/>
  <c r="F52" i="14"/>
  <c r="G52" i="14"/>
  <c r="F90" i="2"/>
  <c r="G90" i="2"/>
  <c r="D44" i="14"/>
  <c r="D19" i="19"/>
  <c r="E9" i="18"/>
  <c r="E17" i="18" s="1"/>
  <c r="E20" i="18" s="1"/>
  <c r="E42" i="14"/>
  <c r="E93" i="2"/>
  <c r="E19" i="19" s="1"/>
  <c r="C93" i="2"/>
  <c r="C19" i="19" s="1"/>
  <c r="C17" i="18"/>
  <c r="C20" i="18" s="1"/>
  <c r="C22" i="18" s="1"/>
  <c r="C42" i="14"/>
  <c r="D8" i="11"/>
  <c r="C39" i="14"/>
  <c r="D13" i="11"/>
  <c r="F37" i="14"/>
  <c r="G37" i="14"/>
  <c r="E94" i="2" l="1"/>
  <c r="D55" i="14"/>
  <c r="D69" i="18"/>
  <c r="D69" i="14" s="1"/>
  <c r="G69" i="14" s="1"/>
  <c r="F93" i="2"/>
  <c r="G93" i="2"/>
  <c r="E38" i="14"/>
  <c r="F109" i="2"/>
  <c r="G109" i="2"/>
  <c r="F20" i="18"/>
  <c r="G20" i="18"/>
  <c r="F69" i="14"/>
  <c r="C44" i="14"/>
  <c r="F42" i="14"/>
  <c r="G42" i="14"/>
  <c r="C55" i="14"/>
  <c r="E44" i="14"/>
  <c r="G9" i="18"/>
  <c r="F9" i="18"/>
  <c r="D63" i="14"/>
  <c r="D45" i="14"/>
  <c r="D64" i="14"/>
  <c r="D59" i="14" l="1"/>
  <c r="D70" i="18"/>
  <c r="F38" i="14"/>
  <c r="G38" i="14"/>
  <c r="E13" i="11"/>
  <c r="E39" i="14"/>
  <c r="E8" i="11"/>
  <c r="G19" i="19"/>
  <c r="F19" i="19"/>
  <c r="E10" i="11"/>
  <c r="E64" i="14" s="1"/>
  <c r="E45" i="14"/>
  <c r="E9" i="11"/>
  <c r="E63" i="14" s="1"/>
  <c r="E11" i="11"/>
  <c r="G44" i="14"/>
  <c r="F44" i="14"/>
  <c r="F17" i="18"/>
  <c r="E22" i="18"/>
  <c r="G17" i="18"/>
  <c r="C70" i="18"/>
  <c r="C59" i="14"/>
  <c r="C45" i="14"/>
  <c r="D10" i="11"/>
  <c r="C64" i="14" s="1"/>
  <c r="D11" i="11"/>
  <c r="D9" i="11"/>
  <c r="C63" i="14" s="1"/>
  <c r="E69" i="18" l="1"/>
  <c r="G39" i="14"/>
  <c r="F39" i="14"/>
  <c r="E55" i="14"/>
  <c r="F22" i="18"/>
  <c r="G22" i="18"/>
  <c r="G45" i="14"/>
  <c r="F45" i="14"/>
  <c r="F69" i="18" l="1"/>
  <c r="G69" i="18"/>
  <c r="G55" i="14"/>
  <c r="F55" i="14"/>
  <c r="E59" i="14"/>
  <c r="E70" i="18"/>
  <c r="F70" i="18" l="1"/>
  <c r="G70" i="18"/>
  <c r="F59" i="14"/>
  <c r="G59" i="14"/>
</calcChain>
</file>

<file path=xl/sharedStrings.xml><?xml version="1.0" encoding="utf-8"?>
<sst xmlns="http://schemas.openxmlformats.org/spreadsheetml/2006/main" count="746" uniqueCount="550">
  <si>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</si>
  <si>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</si>
  <si>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</si>
  <si>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</si>
  <si>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</si>
  <si>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</si>
  <si>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</si>
  <si>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</si>
  <si>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</si>
  <si>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</si>
  <si>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</si>
  <si>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</si>
  <si>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</si>
  <si>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</si>
  <si>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</si>
  <si>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</si>
  <si>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</si>
  <si>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</si>
  <si>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</si>
  <si>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</si>
  <si>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</si>
  <si>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</si>
  <si>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</si>
  <si>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</si>
  <si>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</si>
  <si>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</si>
  <si>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</si>
  <si>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</si>
  <si>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</si>
  <si>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</si>
  <si>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</si>
  <si>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</si>
  <si>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</si>
  <si>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</si>
  <si>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</si>
  <si>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</si>
  <si>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</si>
  <si>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</si>
  <si>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</si>
  <si>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</si>
  <si>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</si>
  <si>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</si>
  <si>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</si>
  <si>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</si>
  <si>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</si>
  <si>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</si>
  <si>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</si>
  <si>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</si>
  <si>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</si>
  <si>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</si>
  <si>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</si>
  <si>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</si>
  <si>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</si>
  <si>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</si>
  <si>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</si>
  <si>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</si>
  <si>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</si>
  <si>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</si>
  <si>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</si>
  <si>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</si>
  <si>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</si>
  <si>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</si>
  <si>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</si>
  <si>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</si>
  <si>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</si>
  <si>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</si>
  <si>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</si>
  <si>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</si>
  <si>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</si>
  <si>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</si>
  <si>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</si>
  <si>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</si>
  <si>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</si>
  <si>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</si>
  <si>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</si>
  <si>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</si>
  <si>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</si>
  <si>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</si>
  <si>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</si>
  <si>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</si>
  <si>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</si>
  <si>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</si>
  <si>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</si>
  <si>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</si>
  <si>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</si>
  <si>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</si>
  <si>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</si>
  <si>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</si>
  <si>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</si>
  <si>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</si>
  <si>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</si>
  <si>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</si>
  <si>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</si>
  <si>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</si>
  <si>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</si>
  <si>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</si>
  <si>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</si>
  <si>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</si>
  <si>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</si>
  <si>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</si>
  <si>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</si>
  <si>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</si>
  <si>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</si>
  <si>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</si>
  <si>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</si>
  <si>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</si>
  <si>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</si>
  <si>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</si>
  <si>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</si>
  <si>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</si>
  <si>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</si>
  <si>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</si>
  <si>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</si>
  <si>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</si>
  <si>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</si>
  <si>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</si>
  <si>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</si>
  <si>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</si>
  <si>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</si>
  <si>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</si>
  <si>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</si>
  <si>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</si>
  <si>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</si>
  <si>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</si>
  <si>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</si>
  <si>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</si>
  <si>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</si>
  <si>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</si>
  <si>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</si>
  <si>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</si>
  <si>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</si>
  <si>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</si>
  <si>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</si>
  <si>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</si>
  <si>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</si>
  <si>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</si>
  <si>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</si>
  <si>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</si>
  <si>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</si>
  <si>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</si>
  <si>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</si>
  <si>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</si>
  <si>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</si>
  <si>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</si>
  <si>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</si>
  <si>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</si>
  <si>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</si>
  <si>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</si>
  <si>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</si>
  <si>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</si>
  <si>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</si>
  <si>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</si>
  <si>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</si>
  <si>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</si>
  <si>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</si>
  <si>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</si>
  <si>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</si>
  <si>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</si>
  <si>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</si>
  <si>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</si>
  <si>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</si>
  <si>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</si>
  <si>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</si>
  <si>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</si>
  <si>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</si>
  <si>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</si>
  <si>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</si>
  <si>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</si>
  <si>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</si>
  <si>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</si>
  <si>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</si>
  <si>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</si>
  <si>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</si>
  <si>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</si>
  <si>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</si>
  <si>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</si>
  <si>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</si>
  <si>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</si>
  <si>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</si>
  <si>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</si>
  <si>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</si>
  <si>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</si>
  <si>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</si>
  <si>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</si>
  <si>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</si>
  <si>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</si>
  <si>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</si>
  <si>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</si>
  <si>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</si>
  <si>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</si>
  <si>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</si>
  <si>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</si>
  <si>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</si>
  <si>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</si>
  <si>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</si>
  <si>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</si>
  <si>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</si>
  <si>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</si>
  <si>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</si>
  <si>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</si>
  <si>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</si>
  <si>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</si>
  <si>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</si>
  <si>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</si>
  <si>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</si>
  <si>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</si>
  <si>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</si>
  <si>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</si>
  <si>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</si>
  <si>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</si>
  <si>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</si>
  <si>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</si>
  <si>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</si>
  <si>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</si>
  <si>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</si>
  <si>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</si>
  <si>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</si>
  <si>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</si>
  <si>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</si>
  <si>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</si>
  <si>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</si>
  <si>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</si>
  <si>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</si>
  <si>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</si>
  <si>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</si>
  <si>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</si>
  <si>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</si>
  <si>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</si>
  <si>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</si>
  <si>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</si>
  <si>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</si>
  <si>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</si>
  <si>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</si>
  <si>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</si>
  <si>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</si>
  <si>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</si>
  <si>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</si>
  <si>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</si>
  <si>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</si>
  <si>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</si>
  <si>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</si>
  <si>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</si>
  <si>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</si>
  <si>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</si>
  <si>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</si>
  <si>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</si>
  <si>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</si>
  <si>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</si>
  <si>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</si>
  <si>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</si>
  <si>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</si>
  <si>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</si>
  <si>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</si>
  <si>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</si>
  <si>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</si>
  <si>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</si>
  <si>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</si>
  <si>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</si>
  <si>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</si>
  <si>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</si>
  <si>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</si>
  <si>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</si>
  <si>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</si>
  <si>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</si>
  <si>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</si>
  <si>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</si>
  <si>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</si>
  <si>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</si>
  <si>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</si>
  <si>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</si>
  <si>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</si>
  <si>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</si>
  <si>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</si>
  <si>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</si>
  <si>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</si>
  <si>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</si>
  <si>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</si>
  <si>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</si>
  <si>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</si>
  <si>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</si>
  <si>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</si>
  <si>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</si>
  <si>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</si>
  <si>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</si>
  <si>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</si>
  <si>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</si>
  <si>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</si>
  <si>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</si>
  <si>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</si>
  <si>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>Сплата дивідендів на державну частку/частини чистого прибутку</t>
  </si>
  <si>
    <t>Перерахування коштів державі як власнику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</si>
  <si>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</si>
  <si>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</si>
  <si>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</si>
  <si>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</si>
  <si>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</si>
  <si>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</si>
  <si>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</si>
  <si>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</si>
  <si>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</si>
  <si>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</si>
  <si>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</si>
  <si>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</si>
  <si>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</si>
  <si>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Середньомісячний дохід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</si>
  <si>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</si>
  <si>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</si>
  <si>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</si>
  <si>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</si>
  <si>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</si>
  <si>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</si>
  <si>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</si>
  <si>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</si>
  <si>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</si>
  <si>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</si>
  <si>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</si>
  <si>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</si>
  <si>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</si>
  <si>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</si>
  <si>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</si>
  <si>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</si>
  <si>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</si>
  <si>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</si>
  <si>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</si>
  <si>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</si>
  <si>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</si>
  <si>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</si>
  <si>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</si>
  <si>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Одиниця виміру, тис. гривень</t>
  </si>
  <si>
    <t>мінус/плюс значні нетипові операційні доходи/витрати (розшифрувати)</t>
  </si>
  <si>
    <t>Коефіцієнт рентабельності власного капіталу
(чистий фінансовий результат, рядок 1190 / власний капітал, рядок 6090)</t>
  </si>
  <si>
    <t>Коефіцієнт рентабельності діяльності
(чистий фінансовий результат, рядок 1190 / чистий дохід від реалізації продукції (товарів, робіт, послуг), рядок 1000)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</si>
  <si>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</si>
  <si>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</si>
  <si>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</si>
  <si>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</si>
  <si>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</si>
  <si>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</si>
  <si>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</si>
  <si>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</si>
  <si>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</si>
  <si>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</si>
  <si>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</si>
  <si>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</si>
  <si>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</si>
  <si>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</si>
  <si>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</si>
  <si>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</si>
  <si>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</si>
  <si>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</si>
  <si>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</si>
  <si>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</si>
  <si>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</si>
  <si>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</si>
  <si>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</si>
  <si>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</si>
  <si>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</si>
  <si>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</si>
  <si>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</si>
  <si>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</si>
  <si>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Керівник 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</si>
  <si>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</si>
  <si>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</si>
  <si>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</si>
  <si>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</si>
  <si>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</si>
  <si>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</si>
  <si>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</si>
  <si>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</si>
  <si>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</si>
  <si>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</si>
  <si>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</si>
  <si>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</si>
  <si>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</si>
  <si>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</si>
  <si>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</si>
  <si>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</si>
  <si>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</si>
  <si>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</si>
  <si>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</si>
  <si>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</si>
  <si>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</si>
  <si>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</si>
  <si>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</si>
  <si>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>відхи-
лення,  +/–</t>
  </si>
  <si>
    <t>Минулий рік (анало-
гічний період)</t>
  </si>
  <si>
    <t xml:space="preserve">      Загальна інформація про підприємство (резюме) ___________________________________________________________________________________________________________________
______________________________________________________________________________________________________________________________________________________________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</si>
  <si>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</si>
  <si>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</si>
  <si>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</si>
  <si>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</si>
  <si>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</si>
  <si>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</si>
  <si>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 xml:space="preserve">                                                        (посада)</t>
  </si>
  <si>
    <t xml:space="preserve">Керівник  </t>
  </si>
  <si>
    <t>Коефіцієнт рентабельності активів
(чистий фінансовий результат, рядок 1200 / вартість активів, рядок 6030)</t>
  </si>
  <si>
    <t>x</t>
  </si>
  <si>
    <t>1018/1</t>
  </si>
  <si>
    <t>1018/2</t>
  </si>
  <si>
    <t>Бюджетне фінансування на ком. послуги</t>
  </si>
  <si>
    <t>витрати на соціальні заходи</t>
  </si>
  <si>
    <t>1076/1</t>
  </si>
  <si>
    <t>1076/2</t>
  </si>
  <si>
    <t>1076/3</t>
  </si>
  <si>
    <t>військовий збір</t>
  </si>
  <si>
    <t>2147/1</t>
  </si>
  <si>
    <t>1062.1</t>
  </si>
  <si>
    <t>резерв відпусток</t>
  </si>
  <si>
    <t>1062.2</t>
  </si>
  <si>
    <t>послуги банку</t>
  </si>
  <si>
    <t>1073.1</t>
  </si>
  <si>
    <t>утримання і опалення приміщення</t>
  </si>
  <si>
    <t>1085/1</t>
  </si>
  <si>
    <t>нараховані зобов. з  ПДВ</t>
  </si>
  <si>
    <t>1085/2</t>
  </si>
  <si>
    <t>дохід від безоплатно отриманого обладнання</t>
  </si>
  <si>
    <t>1150/1</t>
  </si>
  <si>
    <t>1048.1</t>
  </si>
  <si>
    <t>Готові страви (кількість блюд)</t>
  </si>
  <si>
    <t>О.С. Мусатова</t>
  </si>
  <si>
    <t xml:space="preserve">Підприємство     </t>
  </si>
  <si>
    <t>Комунальне підприємство "Контакт" ДМР</t>
  </si>
  <si>
    <t xml:space="preserve">Комунальне підприємство </t>
  </si>
  <si>
    <t>м. Дніпро, Шевченківський р-н</t>
  </si>
  <si>
    <t>Міські, районні у містах ради та їх виконавчі органи</t>
  </si>
  <si>
    <t>Сфера послуг і споживчого ринку</t>
  </si>
  <si>
    <t>Постачання інших готових страв</t>
  </si>
  <si>
    <t>комунальна</t>
  </si>
  <si>
    <t>4900, м. Дніпро, пр. Дмитра Яворницького, 75</t>
  </si>
  <si>
    <t>(056) 744-62-80</t>
  </si>
  <si>
    <t>Мусатова  Олена Сергіївна</t>
  </si>
  <si>
    <t>56.29</t>
  </si>
  <si>
    <t>счет 6417 К-т</t>
  </si>
  <si>
    <t>1000/1</t>
  </si>
  <si>
    <t>Реалізація продукції власного виробництва</t>
  </si>
  <si>
    <t xml:space="preserve">Кількість </t>
  </si>
  <si>
    <t>Місячний</t>
  </si>
  <si>
    <t>штатних</t>
  </si>
  <si>
    <t>фонд</t>
  </si>
  <si>
    <t>Доплата</t>
  </si>
  <si>
    <t>Всего</t>
  </si>
  <si>
    <t>Річний</t>
  </si>
  <si>
    <t>Примітка</t>
  </si>
  <si>
    <t>січень</t>
  </si>
  <si>
    <t>доплата</t>
  </si>
  <si>
    <t>лютий</t>
  </si>
  <si>
    <t>березень</t>
  </si>
  <si>
    <t>квітень</t>
  </si>
  <si>
    <t>травень</t>
  </si>
  <si>
    <t>червень</t>
  </si>
  <si>
    <t>п/п</t>
  </si>
  <si>
    <t xml:space="preserve">      Посада</t>
  </si>
  <si>
    <t>Оклад</t>
  </si>
  <si>
    <t>одиниць</t>
  </si>
  <si>
    <t>оплати</t>
  </si>
  <si>
    <t>ФОП</t>
  </si>
  <si>
    <t>до</t>
  </si>
  <si>
    <t>Адміністрація :</t>
  </si>
  <si>
    <t>1.</t>
  </si>
  <si>
    <t>Директор</t>
  </si>
  <si>
    <t>*</t>
  </si>
  <si>
    <t>2.</t>
  </si>
  <si>
    <t>Гол.бухгалтер</t>
  </si>
  <si>
    <t>**</t>
  </si>
  <si>
    <t>3.</t>
  </si>
  <si>
    <t>Інженер по охрані праці</t>
  </si>
  <si>
    <t>Ітого :</t>
  </si>
  <si>
    <t>стр.1048</t>
  </si>
  <si>
    <t>таблиця№1</t>
  </si>
  <si>
    <t>Производство:</t>
  </si>
  <si>
    <t>4.</t>
  </si>
  <si>
    <t>Зав.производством</t>
  </si>
  <si>
    <t>***</t>
  </si>
  <si>
    <t>5.</t>
  </si>
  <si>
    <t>Бухгалтер</t>
  </si>
  <si>
    <t>6.</t>
  </si>
  <si>
    <t>Кухар 5 розряду</t>
  </si>
  <si>
    <t>Кухар 4 розряду</t>
  </si>
  <si>
    <t>Кухар 3 розряду</t>
  </si>
  <si>
    <t>стр.1013</t>
  </si>
  <si>
    <t>Торговый зал :</t>
  </si>
  <si>
    <t>9.</t>
  </si>
  <si>
    <t xml:space="preserve">Адміністратор </t>
  </si>
  <si>
    <t>Мойщик посуду</t>
  </si>
  <si>
    <t>Ітого:</t>
  </si>
  <si>
    <t>стр1073</t>
  </si>
  <si>
    <t>Всього :</t>
  </si>
  <si>
    <t>стр.1510</t>
  </si>
  <si>
    <t>Іквартал</t>
  </si>
  <si>
    <t>півріччя</t>
  </si>
  <si>
    <t>9місяців</t>
  </si>
  <si>
    <t>рік</t>
  </si>
  <si>
    <t>собівартість</t>
  </si>
  <si>
    <t>єсв</t>
  </si>
  <si>
    <t>адмін</t>
  </si>
  <si>
    <t>збут</t>
  </si>
  <si>
    <t xml:space="preserve">мин. з/пл. ставить </t>
  </si>
  <si>
    <t>інваліди</t>
  </si>
  <si>
    <t>таблиця 6.1</t>
  </si>
  <si>
    <t>Фонд оплати праці</t>
  </si>
  <si>
    <t>АУП</t>
  </si>
  <si>
    <t>Витрати з оплати праці</t>
  </si>
  <si>
    <t>Середньомісячна ЗП</t>
  </si>
  <si>
    <t>Середньомісячний дохід</t>
  </si>
  <si>
    <t>Касир торговельного залу</t>
  </si>
  <si>
    <t>Підсобний робітник</t>
  </si>
  <si>
    <t>Прибиральник виробничіх приміщень</t>
  </si>
  <si>
    <t>Готувач харч. сировини та матеріалів</t>
  </si>
  <si>
    <t>1030/1</t>
  </si>
  <si>
    <t>фінансова підтримка з бюджету (поповнення обігових коштів) для сплати за ком.послуги (ел.енергія, вода,)</t>
  </si>
  <si>
    <t>витрати на водопостачання</t>
  </si>
  <si>
    <t>амортизація основних засобів</t>
  </si>
  <si>
    <t>1085/3</t>
  </si>
  <si>
    <t>витрати на рекламу</t>
  </si>
  <si>
    <t>серветки, миючи засоби, кас. стрічка</t>
  </si>
  <si>
    <t>відсотки банку за операції терміналу</t>
  </si>
  <si>
    <t>витрати на водовідведення і водопостачання</t>
  </si>
  <si>
    <t>додаткові матеріали / упаковка/</t>
  </si>
  <si>
    <t>програмне забезпечення, канцтовари, бланки</t>
  </si>
  <si>
    <t>1085/4</t>
  </si>
  <si>
    <t>2060/1</t>
  </si>
  <si>
    <t>Інші цілі (згідно Вимоги про сплату боргу від ДФС, погашення заборгованості з ЕСВ за минулі роки)</t>
  </si>
  <si>
    <t>3030/1</t>
  </si>
  <si>
    <t>коригування суми непокритого збитку</t>
  </si>
  <si>
    <t>1062.3</t>
  </si>
  <si>
    <t>липень</t>
  </si>
  <si>
    <t>серпень</t>
  </si>
  <si>
    <t>вересень</t>
  </si>
  <si>
    <t>мед.огляд</t>
  </si>
  <si>
    <t>посчитать с помощью баланса</t>
  </si>
  <si>
    <t>Середньомісячна заробітна плата одного працівника, гривень</t>
  </si>
  <si>
    <t>Витрати на оплату праці, тис. гривень, у тому числі:</t>
  </si>
  <si>
    <t>за виключенням р.1165</t>
  </si>
  <si>
    <t>Цена меньше т.к. посетителей стало мало</t>
  </si>
  <si>
    <r>
      <t xml:space="preserve">                                                        </t>
    </r>
    <r>
      <rPr>
        <u/>
        <sz val="16"/>
        <rFont val="Times New Roman"/>
        <family val="1"/>
        <charset val="204"/>
      </rPr>
      <t xml:space="preserve">                        КП "КОНТАКТ" ___</t>
    </r>
    <r>
      <rPr>
        <sz val="16"/>
        <rFont val="Times New Roman"/>
        <family val="1"/>
        <charset val="204"/>
      </rPr>
      <t>___________________</t>
    </r>
  </si>
  <si>
    <t>жовтень</t>
  </si>
  <si>
    <t>листопад</t>
  </si>
  <si>
    <t>грудень</t>
  </si>
  <si>
    <t>12 ть міс.</t>
  </si>
  <si>
    <t>1085/5</t>
  </si>
  <si>
    <t>витрати на лікарняні</t>
  </si>
  <si>
    <t>1076/4</t>
  </si>
  <si>
    <t>за оренду обладнання</t>
  </si>
  <si>
    <t>3030/2</t>
  </si>
  <si>
    <r>
      <t>за ____</t>
    </r>
    <r>
      <rPr>
        <b/>
        <u/>
        <sz val="18"/>
        <rFont val="Times New Roman"/>
        <family val="1"/>
        <charset val="204"/>
      </rPr>
      <t>2020 рік</t>
    </r>
    <r>
      <rPr>
        <b/>
        <sz val="18"/>
        <rFont val="Times New Roman"/>
        <family val="1"/>
        <charset val="204"/>
      </rPr>
      <t>__________</t>
    </r>
  </si>
  <si>
    <t>Таблиця VI. Інформація до фінансового плану  на   2020 рік</t>
  </si>
  <si>
    <t>формула</t>
  </si>
  <si>
    <t>1076/5</t>
  </si>
  <si>
    <t>за дезіфекцію приміщення їдальни</t>
  </si>
  <si>
    <t>коригування суми амортизац. відрахувань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</si>
</sst>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\ _₽_-;\-* #,##0.00\ _₽_-;_-* &quot;-&quot;??\ _₽_-;_-@_-"/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0.000"/>
    <numFmt numFmtId="179" formatCode="_-* #,##0_₴_-;\-* #,##0_₴_-;_-* &quot;-&quot;??_₴_-;_-@_-"/>
    <numFmt numFmtId="180" formatCode="0.0%"/>
  </numFmts>
  <fonts count="9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sz val="2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0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8"/>
      <color theme="2"/>
      <name val="Times New Roman"/>
      <family val="1"/>
      <charset val="204"/>
    </font>
    <font>
      <b/>
      <sz val="10"/>
      <name val="Arial Cyr"/>
      <charset val="204"/>
    </font>
    <font>
      <b/>
      <i/>
      <sz val="9"/>
      <name val="Arial Cyr"/>
      <charset val="204"/>
    </font>
    <font>
      <sz val="17"/>
      <color rgb="FFF8F8F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u/>
      <sz val="16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54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8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  <xf numFmtId="43" fontId="2" fillId="0" borderId="0" applyFont="0" applyFill="0" applyBorder="0" applyAlignment="0" applyProtection="0"/>
  </cellStyleXfs>
  <cellXfs count="491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245" applyFont="1" applyFill="1"/>
    <xf numFmtId="0" fontId="5" fillId="0" borderId="13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170" fontId="5" fillId="0" borderId="0" xfId="0" quotePrefix="1" applyNumberFormat="1" applyFont="1" applyFill="1" applyBorder="1" applyAlignment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quotePrefix="1" applyNumberFormat="1" applyFont="1" applyFill="1" applyBorder="1" applyAlignment="1">
      <alignment horizontal="center" vertical="center" wrapText="1"/>
    </xf>
    <xf numFmtId="170" fontId="5" fillId="0" borderId="3" xfId="0" quotePrefix="1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3" xfId="0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170" fontId="65" fillId="0" borderId="3" xfId="0" quotePrefix="1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vertical="center"/>
    </xf>
    <xf numFmtId="0" fontId="65" fillId="0" borderId="3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/>
    </xf>
    <xf numFmtId="0" fontId="65" fillId="0" borderId="0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vertical="center"/>
    </xf>
    <xf numFmtId="3" fontId="65" fillId="0" borderId="3" xfId="245" applyNumberFormat="1" applyFont="1" applyFill="1" applyBorder="1" applyAlignment="1">
      <alignment horizontal="center" vertical="center" wrapText="1"/>
    </xf>
    <xf numFmtId="170" fontId="65" fillId="0" borderId="3" xfId="245" applyNumberFormat="1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center" vertical="center"/>
    </xf>
    <xf numFmtId="0" fontId="65" fillId="0" borderId="0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 wrapText="1"/>
    </xf>
    <xf numFmtId="0" fontId="65" fillId="0" borderId="3" xfId="0" quotePrefix="1" applyNumberFormat="1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0" fontId="65" fillId="0" borderId="0" xfId="0" applyFont="1" applyFill="1"/>
    <xf numFmtId="0" fontId="65" fillId="0" borderId="3" xfId="237" applyFont="1" applyFill="1" applyBorder="1" applyAlignment="1">
      <alignment horizontal="center" vertical="center"/>
    </xf>
    <xf numFmtId="0" fontId="65" fillId="0" borderId="3" xfId="237" applyNumberFormat="1" applyFont="1" applyFill="1" applyBorder="1" applyAlignment="1">
      <alignment horizontal="center" vertical="center" wrapText="1"/>
    </xf>
    <xf numFmtId="17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NumberFormat="1" applyFont="1" applyFill="1" applyBorder="1" applyAlignment="1">
      <alignment horizontal="left" vertical="center" wrapText="1"/>
    </xf>
    <xf numFmtId="0" fontId="65" fillId="0" borderId="3" xfId="237" applyNumberFormat="1" applyFont="1" applyFill="1" applyBorder="1" applyAlignment="1">
      <alignment horizontal="left" vertical="top" wrapText="1"/>
    </xf>
    <xf numFmtId="49" fontId="65" fillId="0" borderId="3" xfId="237" applyNumberFormat="1" applyFont="1" applyFill="1" applyBorder="1" applyAlignment="1">
      <alignment horizontal="left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3" fontId="68" fillId="0" borderId="3" xfId="0" applyNumberFormat="1" applyFont="1" applyFill="1" applyBorder="1" applyAlignment="1">
      <alignment horizontal="center" vertical="center" wrapText="1"/>
    </xf>
    <xf numFmtId="170" fontId="68" fillId="0" borderId="3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170" fontId="65" fillId="0" borderId="0" xfId="0" applyNumberFormat="1" applyFont="1" applyFill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3" fontId="65" fillId="0" borderId="16" xfId="0" applyNumberFormat="1" applyFont="1" applyFill="1" applyBorder="1" applyAlignment="1">
      <alignment vertical="center" wrapText="1"/>
    </xf>
    <xf numFmtId="169" fontId="68" fillId="0" borderId="0" xfId="0" applyNumberFormat="1" applyFont="1" applyFill="1" applyBorder="1" applyAlignment="1">
      <alignment horizontal="right" vertical="center" wrapText="1"/>
    </xf>
    <xf numFmtId="169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/>
    </xf>
    <xf numFmtId="170" fontId="68" fillId="0" borderId="0" xfId="0" applyNumberFormat="1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170" fontId="72" fillId="0" borderId="3" xfId="0" applyNumberFormat="1" applyFont="1" applyFill="1" applyBorder="1" applyAlignment="1">
      <alignment horizontal="center" vertical="center" wrapText="1"/>
    </xf>
    <xf numFmtId="169" fontId="68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3" xfId="0" applyNumberFormat="1" applyFont="1" applyFill="1" applyBorder="1"/>
    <xf numFmtId="0" fontId="65" fillId="0" borderId="0" xfId="0" applyFont="1" applyFill="1" applyAlignment="1"/>
    <xf numFmtId="0" fontId="68" fillId="0" borderId="0" xfId="0" applyFont="1" applyFill="1" applyAlignment="1">
      <alignment horizontal="right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Alignment="1">
      <alignment vertical="center" wrapText="1" shrinkToFit="1"/>
    </xf>
    <xf numFmtId="0" fontId="65" fillId="0" borderId="0" xfId="0" applyFont="1" applyFill="1" applyBorder="1" applyAlignment="1">
      <alignment vertical="center" wrapText="1" shrinkToFit="1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70" fillId="0" borderId="0" xfId="0" applyFont="1" applyFill="1" applyAlignment="1">
      <alignment vertical="center"/>
    </xf>
    <xf numFmtId="0" fontId="73" fillId="0" borderId="0" xfId="0" applyFont="1" applyFill="1" applyBorder="1" applyAlignment="1">
      <alignment horizontal="left" vertical="center"/>
    </xf>
    <xf numFmtId="169" fontId="73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 wrapText="1"/>
    </xf>
    <xf numFmtId="0" fontId="80" fillId="0" borderId="3" xfId="0" applyFont="1" applyFill="1" applyBorder="1" applyAlignment="1">
      <alignment horizontal="center" vertical="center"/>
    </xf>
    <xf numFmtId="0" fontId="74" fillId="0" borderId="0" xfId="0" applyFont="1"/>
    <xf numFmtId="0" fontId="70" fillId="0" borderId="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left" vertical="center"/>
    </xf>
    <xf numFmtId="0" fontId="70" fillId="0" borderId="13" xfId="0" applyFont="1" applyFill="1" applyBorder="1" applyAlignment="1">
      <alignment horizontal="center" vertical="center" wrapText="1"/>
    </xf>
    <xf numFmtId="0" fontId="70" fillId="0" borderId="3" xfId="182" applyFont="1" applyFill="1" applyBorder="1" applyAlignment="1">
      <alignment horizontal="left" vertical="center" wrapText="1"/>
      <protection locked="0"/>
    </xf>
    <xf numFmtId="3" fontId="70" fillId="0" borderId="3" xfId="0" applyNumberFormat="1" applyFont="1" applyFill="1" applyBorder="1" applyAlignment="1">
      <alignment horizontal="center" vertical="center" wrapText="1"/>
    </xf>
    <xf numFmtId="170" fontId="70" fillId="0" borderId="3" xfId="0" applyNumberFormat="1" applyFont="1" applyFill="1" applyBorder="1" applyAlignment="1">
      <alignment horizontal="center" vertical="center" wrapText="1"/>
    </xf>
    <xf numFmtId="0" fontId="73" fillId="0" borderId="3" xfId="182" applyFont="1" applyFill="1" applyBorder="1" applyAlignment="1">
      <alignment horizontal="left" vertical="center" wrapText="1"/>
      <protection locked="0"/>
    </xf>
    <xf numFmtId="0" fontId="73" fillId="0" borderId="3" xfId="0" applyFont="1" applyFill="1" applyBorder="1" applyAlignment="1">
      <alignment horizontal="left" vertical="center" wrapText="1"/>
    </xf>
    <xf numFmtId="0" fontId="73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 applyProtection="1">
      <alignment horizontal="left" vertical="center" wrapText="1"/>
      <protection locked="0"/>
    </xf>
    <xf numFmtId="0" fontId="70" fillId="0" borderId="3" xfId="0" applyFont="1" applyFill="1" applyBorder="1" applyAlignment="1">
      <alignment horizontal="left" vertical="center" wrapText="1"/>
    </xf>
    <xf numFmtId="0" fontId="70" fillId="0" borderId="3" xfId="245" applyFont="1" applyFill="1" applyBorder="1" applyAlignment="1">
      <alignment horizontal="left" vertical="center" wrapText="1"/>
    </xf>
    <xf numFmtId="0" fontId="73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80" fillId="0" borderId="3" xfId="0" applyFont="1" applyFill="1" applyBorder="1" applyAlignment="1">
      <alignment horizontal="left" vertical="center" wrapText="1"/>
    </xf>
    <xf numFmtId="0" fontId="80" fillId="0" borderId="3" xfId="0" quotePrefix="1" applyFont="1" applyFill="1" applyBorder="1" applyAlignment="1">
      <alignment horizontal="center" vertical="center"/>
    </xf>
    <xf numFmtId="3" fontId="80" fillId="0" borderId="3" xfId="0" quotePrefix="1" applyNumberFormat="1" applyFont="1" applyFill="1" applyBorder="1" applyAlignment="1">
      <alignment horizontal="center" vertical="center" wrapText="1"/>
    </xf>
    <xf numFmtId="170" fontId="80" fillId="0" borderId="3" xfId="0" quotePrefix="1" applyNumberFormat="1" applyFont="1" applyFill="1" applyBorder="1" applyAlignment="1">
      <alignment horizontal="center" vertical="center" wrapText="1"/>
    </xf>
    <xf numFmtId="49" fontId="80" fillId="0" borderId="3" xfId="0" quotePrefix="1" applyNumberFormat="1" applyFont="1" applyFill="1" applyBorder="1" applyAlignment="1">
      <alignment horizontal="left" vertical="center" wrapText="1"/>
    </xf>
    <xf numFmtId="3" fontId="80" fillId="0" borderId="3" xfId="0" applyNumberFormat="1" applyFont="1" applyFill="1" applyBorder="1" applyAlignment="1">
      <alignment horizontal="center" vertical="center" wrapText="1"/>
    </xf>
    <xf numFmtId="170" fontId="80" fillId="0" borderId="3" xfId="0" applyNumberFormat="1" applyFont="1" applyFill="1" applyBorder="1" applyAlignment="1">
      <alignment horizontal="center" vertical="center" wrapText="1"/>
    </xf>
    <xf numFmtId="49" fontId="80" fillId="0" borderId="3" xfId="0" applyNumberFormat="1" applyFont="1" applyFill="1" applyBorder="1" applyAlignment="1">
      <alignment horizontal="left" vertical="center" wrapText="1"/>
    </xf>
    <xf numFmtId="0" fontId="80" fillId="0" borderId="0" xfId="0" applyFont="1" applyFill="1" applyAlignment="1">
      <alignment vertical="center"/>
    </xf>
    <xf numFmtId="0" fontId="79" fillId="0" borderId="3" xfId="0" applyFont="1" applyFill="1" applyBorder="1" applyAlignment="1">
      <alignment horizontal="left" vertical="center" wrapText="1"/>
    </xf>
    <xf numFmtId="0" fontId="79" fillId="0" borderId="3" xfId="0" quotePrefix="1" applyFont="1" applyFill="1" applyBorder="1" applyAlignment="1">
      <alignment horizontal="center" vertical="center"/>
    </xf>
    <xf numFmtId="49" fontId="79" fillId="0" borderId="3" xfId="0" quotePrefix="1" applyNumberFormat="1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left" vertical="center" wrapText="1" shrinkToFit="1"/>
    </xf>
    <xf numFmtId="0" fontId="80" fillId="0" borderId="3" xfId="182" applyFont="1" applyFill="1" applyBorder="1" applyAlignment="1">
      <alignment horizontal="left" vertical="center" wrapText="1"/>
      <protection locked="0"/>
    </xf>
    <xf numFmtId="0" fontId="80" fillId="0" borderId="3" xfId="0" applyFont="1" applyFill="1" applyBorder="1" applyAlignment="1" applyProtection="1">
      <alignment horizontal="left" vertical="center" wrapText="1"/>
      <protection locked="0"/>
    </xf>
    <xf numFmtId="0" fontId="80" fillId="0" borderId="3" xfId="0" applyFont="1" applyFill="1" applyBorder="1" applyAlignment="1">
      <alignment horizontal="center"/>
    </xf>
    <xf numFmtId="0" fontId="80" fillId="0" borderId="3" xfId="0" quotePrefix="1" applyFont="1" applyFill="1" applyBorder="1" applyAlignment="1">
      <alignment horizontal="center"/>
    </xf>
    <xf numFmtId="0" fontId="79" fillId="0" borderId="3" xfId="0" quotePrefix="1" applyFont="1" applyFill="1" applyBorder="1" applyAlignment="1">
      <alignment horizontal="center"/>
    </xf>
    <xf numFmtId="0" fontId="79" fillId="0" borderId="0" xfId="0" applyFont="1" applyFill="1" applyBorder="1" applyAlignment="1">
      <alignment horizontal="left" vertical="center" wrapText="1"/>
    </xf>
    <xf numFmtId="0" fontId="79" fillId="0" borderId="0" xfId="0" quotePrefix="1" applyFont="1" applyFill="1" applyBorder="1" applyAlignment="1">
      <alignment horizontal="center"/>
    </xf>
    <xf numFmtId="0" fontId="83" fillId="0" borderId="0" xfId="0" applyFont="1" applyFill="1" applyBorder="1" applyAlignment="1">
      <alignment horizontal="left" wrapText="1"/>
    </xf>
    <xf numFmtId="0" fontId="83" fillId="0" borderId="0" xfId="0" applyFont="1" applyFill="1" applyBorder="1" applyAlignment="1">
      <alignment horizontal="left"/>
    </xf>
    <xf numFmtId="0" fontId="65" fillId="0" borderId="0" xfId="0" quotePrefix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3" fontId="80" fillId="29" borderId="3" xfId="0" applyNumberFormat="1" applyFont="1" applyFill="1" applyBorder="1" applyAlignment="1">
      <alignment horizontal="center" vertical="center" wrapText="1"/>
    </xf>
    <xf numFmtId="3" fontId="80" fillId="29" borderId="3" xfId="0" quotePrefix="1" applyNumberFormat="1" applyFont="1" applyFill="1" applyBorder="1" applyAlignment="1">
      <alignment horizontal="center" vertical="center" wrapText="1"/>
    </xf>
    <xf numFmtId="3" fontId="79" fillId="29" borderId="3" xfId="0" quotePrefix="1" applyNumberFormat="1" applyFont="1" applyFill="1" applyBorder="1" applyAlignment="1">
      <alignment horizontal="center" vertical="center" wrapText="1"/>
    </xf>
    <xf numFmtId="3" fontId="68" fillId="29" borderId="3" xfId="245" applyNumberFormat="1" applyFont="1" applyFill="1" applyBorder="1" applyAlignment="1">
      <alignment horizontal="center" vertical="center" wrapText="1"/>
    </xf>
    <xf numFmtId="3" fontId="65" fillId="29" borderId="3" xfId="245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center" vertical="center" wrapText="1"/>
    </xf>
    <xf numFmtId="3" fontId="5" fillId="29" borderId="3" xfId="0" quotePrefix="1" applyNumberFormat="1" applyFont="1" applyFill="1" applyBorder="1" applyAlignment="1">
      <alignment horizontal="center" vertical="center" wrapText="1"/>
    </xf>
    <xf numFmtId="3" fontId="65" fillId="29" borderId="3" xfId="0" quotePrefix="1" applyNumberFormat="1" applyFont="1" applyFill="1" applyBorder="1" applyAlignment="1">
      <alignment horizontal="center" vertical="center" wrapText="1"/>
    </xf>
    <xf numFmtId="170" fontId="65" fillId="29" borderId="3" xfId="237" applyNumberFormat="1" applyFont="1" applyFill="1" applyBorder="1" applyAlignment="1">
      <alignment horizontal="center" vertical="center" wrapText="1"/>
    </xf>
    <xf numFmtId="0" fontId="80" fillId="0" borderId="3" xfId="0" quotePrefix="1" applyFont="1" applyFill="1" applyBorder="1" applyAlignment="1" applyProtection="1">
      <alignment horizontal="center" vertical="center"/>
      <protection locked="0"/>
    </xf>
    <xf numFmtId="0" fontId="80" fillId="0" borderId="3" xfId="0" applyFont="1" applyFill="1" applyBorder="1" applyAlignment="1" applyProtection="1">
      <alignment horizontal="center" vertical="center"/>
      <protection locked="0"/>
    </xf>
    <xf numFmtId="178" fontId="65" fillId="0" borderId="3" xfId="0" applyNumberFormat="1" applyFont="1" applyFill="1" applyBorder="1" applyAlignment="1">
      <alignment horizontal="center" vertical="center" wrapText="1"/>
    </xf>
    <xf numFmtId="3" fontId="5" fillId="30" borderId="3" xfId="0" quotePrefix="1" applyNumberFormat="1" applyFont="1" applyFill="1" applyBorder="1" applyAlignment="1">
      <alignment horizontal="center" vertical="center" wrapText="1"/>
    </xf>
    <xf numFmtId="3" fontId="5" fillId="30" borderId="3" xfId="0" applyNumberFormat="1" applyFont="1" applyFill="1" applyBorder="1" applyAlignment="1">
      <alignment horizontal="center" vertical="center" wrapText="1"/>
    </xf>
    <xf numFmtId="3" fontId="80" fillId="30" borderId="3" xfId="0" quotePrefix="1" applyNumberFormat="1" applyFont="1" applyFill="1" applyBorder="1" applyAlignment="1">
      <alignment horizontal="center" vertical="center" wrapText="1"/>
    </xf>
    <xf numFmtId="3" fontId="80" fillId="3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75" fillId="0" borderId="0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vertical="center" wrapText="1"/>
      <protection locked="0"/>
    </xf>
    <xf numFmtId="0" fontId="70" fillId="0" borderId="0" xfId="0" applyFont="1" applyFill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vertical="center"/>
      <protection locked="0"/>
    </xf>
    <xf numFmtId="0" fontId="70" fillId="0" borderId="17" xfId="0" applyFont="1" applyFill="1" applyBorder="1" applyAlignment="1" applyProtection="1">
      <alignment vertical="center"/>
      <protection locked="0"/>
    </xf>
    <xf numFmtId="0" fontId="70" fillId="0" borderId="3" xfId="0" applyFont="1" applyFill="1" applyBorder="1" applyAlignment="1" applyProtection="1">
      <alignment horizontal="left" vertical="center"/>
      <protection locked="0"/>
    </xf>
    <xf numFmtId="0" fontId="70" fillId="0" borderId="3" xfId="0" applyFont="1" applyFill="1" applyBorder="1" applyAlignment="1" applyProtection="1">
      <alignment horizontal="center" vertical="center"/>
      <protection locked="0"/>
    </xf>
    <xf numFmtId="0" fontId="70" fillId="0" borderId="14" xfId="0" applyFont="1" applyFill="1" applyBorder="1" applyAlignment="1" applyProtection="1">
      <alignment vertical="center" wrapText="1"/>
      <protection locked="0"/>
    </xf>
    <xf numFmtId="0" fontId="70" fillId="0" borderId="17" xfId="0" applyFont="1" applyFill="1" applyBorder="1" applyAlignment="1" applyProtection="1">
      <alignment vertical="center" wrapText="1"/>
      <protection locked="0"/>
    </xf>
    <xf numFmtId="0" fontId="70" fillId="0" borderId="3" xfId="0" applyFont="1" applyFill="1" applyBorder="1" applyAlignment="1" applyProtection="1">
      <alignment vertical="center"/>
      <protection locked="0"/>
    </xf>
    <xf numFmtId="0" fontId="70" fillId="0" borderId="3" xfId="0" applyFont="1" applyFill="1" applyBorder="1" applyAlignment="1" applyProtection="1">
      <alignment vertical="center" wrapText="1"/>
      <protection locked="0"/>
    </xf>
    <xf numFmtId="0" fontId="70" fillId="0" borderId="18" xfId="0" applyFont="1" applyFill="1" applyBorder="1" applyAlignment="1" applyProtection="1">
      <alignment vertical="center" wrapText="1"/>
      <protection locked="0"/>
    </xf>
    <xf numFmtId="0" fontId="70" fillId="0" borderId="18" xfId="0" applyFont="1" applyFill="1" applyBorder="1" applyAlignment="1" applyProtection="1">
      <alignment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0" xfId="0" quotePrefix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 applyProtection="1">
      <alignment vertical="center"/>
      <protection locked="0"/>
    </xf>
    <xf numFmtId="0" fontId="70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/>
    </xf>
    <xf numFmtId="170" fontId="85" fillId="0" borderId="3" xfId="0" applyNumberFormat="1" applyFont="1" applyFill="1" applyBorder="1" applyAlignment="1">
      <alignment horizontal="center" vertical="center" wrapText="1"/>
    </xf>
    <xf numFmtId="3" fontId="68" fillId="0" borderId="0" xfId="0" applyNumberFormat="1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3" fontId="70" fillId="30" borderId="3" xfId="0" applyNumberFormat="1" applyFont="1" applyFill="1" applyBorder="1" applyAlignment="1" applyProtection="1">
      <alignment horizontal="center" vertical="center" wrapText="1"/>
      <protection locked="0"/>
    </xf>
    <xf numFmtId="0" fontId="70" fillId="30" borderId="0" xfId="0" applyFont="1" applyFill="1" applyBorder="1" applyAlignment="1" applyProtection="1">
      <alignment horizontal="center" vertical="center"/>
      <protection locked="0"/>
    </xf>
    <xf numFmtId="0" fontId="65" fillId="30" borderId="3" xfId="0" applyFont="1" applyFill="1" applyBorder="1" applyAlignment="1">
      <alignment horizontal="center" vertical="center" wrapText="1"/>
    </xf>
    <xf numFmtId="170" fontId="88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7" xfId="0" applyBorder="1"/>
    <xf numFmtId="0" fontId="0" fillId="0" borderId="28" xfId="0" applyFill="1" applyBorder="1"/>
    <xf numFmtId="0" fontId="0" fillId="0" borderId="27" xfId="0" applyFill="1" applyBorder="1"/>
    <xf numFmtId="0" fontId="0" fillId="0" borderId="27" xfId="0" applyFill="1" applyBorder="1" applyAlignment="1">
      <alignment horizontal="center"/>
    </xf>
    <xf numFmtId="0" fontId="0" fillId="0" borderId="25" xfId="0" applyFill="1" applyBorder="1"/>
    <xf numFmtId="0" fontId="0" fillId="0" borderId="29" xfId="0" applyFill="1" applyBorder="1"/>
    <xf numFmtId="0" fontId="0" fillId="0" borderId="27" xfId="0" applyBorder="1" applyAlignment="1">
      <alignment horizontal="center"/>
    </xf>
    <xf numFmtId="0" fontId="89" fillId="0" borderId="28" xfId="0" applyFont="1" applyFill="1" applyBorder="1"/>
    <xf numFmtId="2" fontId="0" fillId="0" borderId="27" xfId="0" applyNumberFormat="1" applyFill="1" applyBorder="1" applyAlignment="1">
      <alignment horizontal="center"/>
    </xf>
    <xf numFmtId="0" fontId="0" fillId="0" borderId="27" xfId="0" applyNumberFormat="1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2" fontId="0" fillId="0" borderId="27" xfId="0" applyNumberFormat="1" applyFill="1" applyBorder="1"/>
    <xf numFmtId="2" fontId="0" fillId="0" borderId="0" xfId="0" applyNumberFormat="1" applyFill="1"/>
    <xf numFmtId="179" fontId="89" fillId="0" borderId="0" xfId="353" applyNumberFormat="1" applyFont="1" applyFill="1"/>
    <xf numFmtId="0" fontId="0" fillId="24" borderId="0" xfId="0" applyFill="1"/>
    <xf numFmtId="2" fontId="89" fillId="0" borderId="27" xfId="0" applyNumberFormat="1" applyFont="1" applyFill="1" applyBorder="1" applyAlignment="1">
      <alignment horizontal="center"/>
    </xf>
    <xf numFmtId="0" fontId="89" fillId="0" borderId="27" xfId="0" applyNumberFormat="1" applyFont="1" applyFill="1" applyBorder="1" applyAlignment="1">
      <alignment horizontal="center"/>
    </xf>
    <xf numFmtId="2" fontId="89" fillId="0" borderId="27" xfId="0" applyNumberFormat="1" applyFont="1" applyFill="1" applyBorder="1"/>
    <xf numFmtId="0" fontId="0" fillId="22" borderId="27" xfId="0" applyFill="1" applyBorder="1" applyAlignment="1">
      <alignment horizontal="center"/>
    </xf>
    <xf numFmtId="0" fontId="0" fillId="22" borderId="0" xfId="0" applyFill="1"/>
    <xf numFmtId="2" fontId="0" fillId="32" borderId="0" xfId="0" applyNumberFormat="1" applyFill="1"/>
    <xf numFmtId="0" fontId="0" fillId="32" borderId="0" xfId="0" applyFill="1"/>
    <xf numFmtId="179" fontId="89" fillId="0" borderId="3" xfId="353" applyNumberFormat="1" applyFont="1" applyFill="1" applyBorder="1"/>
    <xf numFmtId="179" fontId="89" fillId="0" borderId="17" xfId="353" applyNumberFormat="1" applyFont="1" applyFill="1" applyBorder="1"/>
    <xf numFmtId="49" fontId="0" fillId="0" borderId="27" xfId="0" applyNumberForma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ill="1" applyBorder="1"/>
    <xf numFmtId="2" fontId="0" fillId="0" borderId="30" xfId="0" applyNumberFormat="1" applyFill="1" applyBorder="1" applyAlignment="1">
      <alignment horizontal="center"/>
    </xf>
    <xf numFmtId="49" fontId="0" fillId="0" borderId="30" xfId="0" applyNumberFormat="1" applyFill="1" applyBorder="1" applyAlignment="1">
      <alignment horizontal="center"/>
    </xf>
    <xf numFmtId="0" fontId="0" fillId="0" borderId="30" xfId="0" applyFill="1" applyBorder="1"/>
    <xf numFmtId="0" fontId="0" fillId="0" borderId="3" xfId="0" applyFill="1" applyBorder="1"/>
    <xf numFmtId="179" fontId="0" fillId="0" borderId="3" xfId="353" applyNumberFormat="1" applyFont="1" applyFill="1" applyBorder="1"/>
    <xf numFmtId="179" fontId="0" fillId="0" borderId="0" xfId="353" applyNumberFormat="1" applyFont="1" applyFill="1"/>
    <xf numFmtId="0" fontId="90" fillId="0" borderId="0" xfId="0" applyFont="1" applyFill="1"/>
    <xf numFmtId="179" fontId="2" fillId="32" borderId="0" xfId="353" applyNumberFormat="1" applyFont="1" applyFill="1"/>
    <xf numFmtId="179" fontId="0" fillId="0" borderId="0" xfId="0" applyNumberFormat="1" applyFill="1"/>
    <xf numFmtId="2" fontId="0" fillId="33" borderId="27" xfId="0" applyNumberFormat="1" applyFill="1" applyBorder="1" applyAlignment="1">
      <alignment horizontal="center"/>
    </xf>
    <xf numFmtId="0" fontId="0" fillId="33" borderId="27" xfId="0" applyNumberFormat="1" applyFill="1" applyBorder="1" applyAlignment="1">
      <alignment horizontal="center"/>
    </xf>
    <xf numFmtId="2" fontId="0" fillId="33" borderId="25" xfId="0" applyNumberFormat="1" applyFill="1" applyBorder="1"/>
    <xf numFmtId="0" fontId="0" fillId="0" borderId="28" xfId="0" applyFill="1" applyBorder="1" applyAlignment="1">
      <alignment wrapText="1"/>
    </xf>
    <xf numFmtId="179" fontId="2" fillId="33" borderId="0" xfId="353" applyNumberFormat="1" applyFont="1" applyFill="1"/>
    <xf numFmtId="179" fontId="89" fillId="33" borderId="3" xfId="353" applyNumberFormat="1" applyFont="1" applyFill="1" applyBorder="1"/>
    <xf numFmtId="2" fontId="0" fillId="33" borderId="0" xfId="0" applyNumberFormat="1" applyFill="1"/>
    <xf numFmtId="0" fontId="2" fillId="33" borderId="27" xfId="0" applyNumberFormat="1" applyFont="1" applyFill="1" applyBorder="1" applyAlignment="1">
      <alignment horizontal="center"/>
    </xf>
    <xf numFmtId="0" fontId="0" fillId="33" borderId="0" xfId="0" applyFill="1"/>
    <xf numFmtId="0" fontId="0" fillId="31" borderId="0" xfId="0" applyFill="1"/>
    <xf numFmtId="0" fontId="70" fillId="0" borderId="0" xfId="0" applyFont="1" applyFill="1" applyBorder="1" applyAlignment="1" applyProtection="1">
      <alignment horizontal="center" vertical="center"/>
      <protection locked="0"/>
    </xf>
    <xf numFmtId="0" fontId="65" fillId="30" borderId="3" xfId="245" applyFont="1" applyFill="1" applyBorder="1" applyAlignment="1">
      <alignment horizontal="center" vertical="center"/>
    </xf>
    <xf numFmtId="0" fontId="65" fillId="30" borderId="3" xfId="0" applyFont="1" applyFill="1" applyBorder="1" applyAlignment="1">
      <alignment horizontal="left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30" borderId="3" xfId="0" applyNumberFormat="1" applyFont="1" applyFill="1" applyBorder="1" applyAlignment="1">
      <alignment horizontal="center" vertical="center" wrapText="1"/>
    </xf>
    <xf numFmtId="0" fontId="81" fillId="30" borderId="3" xfId="245" applyFont="1" applyFill="1" applyBorder="1" applyAlignment="1">
      <alignment horizontal="left" vertical="center" wrapText="1"/>
    </xf>
    <xf numFmtId="0" fontId="65" fillId="30" borderId="3" xfId="0" applyFont="1" applyFill="1" applyBorder="1" applyAlignment="1">
      <alignment horizontal="center" vertical="center"/>
    </xf>
    <xf numFmtId="0" fontId="65" fillId="30" borderId="3" xfId="245" applyFont="1" applyFill="1" applyBorder="1" applyAlignment="1">
      <alignment horizontal="left" vertical="center" wrapText="1"/>
    </xf>
    <xf numFmtId="0" fontId="5" fillId="30" borderId="3" xfId="0" applyFont="1" applyFill="1" applyBorder="1" applyAlignment="1">
      <alignment horizontal="left" vertical="center" wrapText="1"/>
    </xf>
    <xf numFmtId="0" fontId="5" fillId="30" borderId="3" xfId="245" applyFont="1" applyFill="1" applyBorder="1" applyAlignment="1">
      <alignment horizontal="left" vertical="center" wrapText="1"/>
    </xf>
    <xf numFmtId="170" fontId="91" fillId="0" borderId="3" xfId="0" quotePrefix="1" applyNumberFormat="1" applyFont="1" applyFill="1" applyBorder="1" applyAlignment="1">
      <alignment horizontal="center" vertical="center" wrapText="1"/>
    </xf>
    <xf numFmtId="0" fontId="80" fillId="0" borderId="3" xfId="0" applyFont="1" applyFill="1" applyBorder="1" applyAlignment="1">
      <alignment horizontal="center" vertical="center" wrapText="1"/>
    </xf>
    <xf numFmtId="0" fontId="65" fillId="0" borderId="3" xfId="245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2" fontId="65" fillId="0" borderId="3" xfId="0" applyNumberFormat="1" applyFont="1" applyFill="1" applyBorder="1" applyAlignment="1">
      <alignment horizontal="center" vertical="center" wrapText="1"/>
    </xf>
    <xf numFmtId="3" fontId="70" fillId="0" borderId="3" xfId="0" applyNumberFormat="1" applyFont="1" applyFill="1" applyBorder="1" applyAlignment="1" applyProtection="1">
      <alignment horizontal="center" vertical="center" wrapText="1"/>
      <protection locked="0"/>
    </xf>
    <xf numFmtId="180" fontId="65" fillId="29" borderId="3" xfId="237" applyNumberFormat="1" applyFont="1" applyFill="1" applyBorder="1" applyAlignment="1">
      <alignment horizontal="center" vertical="center" wrapText="1"/>
    </xf>
    <xf numFmtId="0" fontId="92" fillId="0" borderId="0" xfId="0" applyFont="1" applyFill="1"/>
    <xf numFmtId="3" fontId="5" fillId="0" borderId="0" xfId="0" applyNumberFormat="1" applyFont="1" applyFill="1" applyBorder="1" applyAlignment="1">
      <alignment vertical="center"/>
    </xf>
    <xf numFmtId="0" fontId="93" fillId="0" borderId="0" xfId="0" applyFont="1" applyFill="1" applyAlignment="1">
      <alignment vertical="center"/>
    </xf>
    <xf numFmtId="0" fontId="70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/>
    </xf>
    <xf numFmtId="49" fontId="65" fillId="0" borderId="3" xfId="0" applyNumberFormat="1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center" vertical="center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3" fontId="65" fillId="0" borderId="3" xfId="0" applyNumberFormat="1" applyFont="1" applyFill="1" applyBorder="1" applyAlignment="1">
      <alignment horizontal="center" vertical="center"/>
    </xf>
    <xf numFmtId="2" fontId="65" fillId="0" borderId="3" xfId="0" applyNumberFormat="1" applyFont="1" applyFill="1" applyBorder="1" applyAlignment="1">
      <alignment horizontal="center" vertical="center"/>
    </xf>
    <xf numFmtId="10" fontId="65" fillId="0" borderId="3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3" fontId="65" fillId="3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30" borderId="3" xfId="0" applyNumberFormat="1" applyFont="1" applyFill="1" applyBorder="1" applyAlignment="1">
      <alignment horizontal="center" vertical="center" wrapText="1"/>
    </xf>
    <xf numFmtId="0" fontId="65" fillId="30" borderId="0" xfId="0" applyFont="1" applyFill="1" applyBorder="1" applyAlignment="1">
      <alignment horizontal="left" vertical="center" wrapText="1"/>
    </xf>
    <xf numFmtId="3" fontId="65" fillId="30" borderId="0" xfId="0" applyNumberFormat="1" applyFont="1" applyFill="1" applyBorder="1" applyAlignment="1">
      <alignment horizontal="center" vertical="center" wrapText="1"/>
    </xf>
    <xf numFmtId="170" fontId="65" fillId="30" borderId="0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15" xfId="0" applyFont="1" applyFill="1" applyBorder="1" applyAlignment="1" applyProtection="1">
      <alignment horizontal="left" vertical="center" wrapText="1"/>
      <protection locked="0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3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 applyProtection="1">
      <alignment horizontal="left" vertical="center" wrapText="1"/>
      <protection locked="0"/>
    </xf>
    <xf numFmtId="0" fontId="73" fillId="0" borderId="3" xfId="237" applyNumberFormat="1" applyFont="1" applyFill="1" applyBorder="1" applyAlignment="1">
      <alignment horizontal="center" vertical="center" wrapText="1"/>
    </xf>
    <xf numFmtId="0" fontId="73" fillId="0" borderId="14" xfId="0" applyFont="1" applyFill="1" applyBorder="1" applyAlignment="1" applyProtection="1">
      <alignment horizontal="center" vertical="center" wrapText="1"/>
      <protection locked="0"/>
    </xf>
    <xf numFmtId="0" fontId="73" fillId="0" borderId="18" xfId="0" applyFont="1" applyFill="1" applyBorder="1" applyAlignment="1" applyProtection="1">
      <alignment horizontal="center" vertical="center" wrapText="1"/>
      <protection locked="0"/>
    </xf>
    <xf numFmtId="0" fontId="87" fillId="0" borderId="18" xfId="0" applyFont="1" applyFill="1" applyBorder="1" applyAlignment="1" applyProtection="1">
      <alignment horizontal="left" vertical="center" wrapText="1"/>
      <protection locked="0"/>
    </xf>
    <xf numFmtId="0" fontId="70" fillId="0" borderId="17" xfId="0" applyFont="1" applyFill="1" applyBorder="1" applyAlignment="1" applyProtection="1">
      <alignment horizontal="left" vertical="center" wrapText="1"/>
      <protection locked="0"/>
    </xf>
    <xf numFmtId="0" fontId="70" fillId="0" borderId="3" xfId="245" applyFont="1" applyFill="1" applyBorder="1" applyAlignment="1">
      <alignment horizontal="center" vertical="center"/>
    </xf>
    <xf numFmtId="0" fontId="74" fillId="0" borderId="17" xfId="0" applyFont="1" applyBorder="1" applyAlignment="1" applyProtection="1">
      <alignment horizontal="left" vertical="center" wrapText="1"/>
      <protection locked="0"/>
    </xf>
    <xf numFmtId="0" fontId="70" fillId="0" borderId="13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 applyProtection="1">
      <alignment horizontal="center" vertical="center"/>
      <protection locked="0"/>
    </xf>
    <xf numFmtId="0" fontId="70" fillId="0" borderId="3" xfId="0" applyFont="1" applyFill="1" applyBorder="1" applyAlignment="1">
      <alignment horizontal="center" vertical="center"/>
    </xf>
    <xf numFmtId="0" fontId="77" fillId="0" borderId="0" xfId="0" applyFont="1" applyFill="1" applyBorder="1" applyAlignment="1" applyProtection="1">
      <alignment horizontal="center" vertical="center"/>
      <protection locked="0"/>
    </xf>
    <xf numFmtId="0" fontId="73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left" vertical="center" wrapText="1"/>
    </xf>
    <xf numFmtId="0" fontId="79" fillId="0" borderId="18" xfId="0" applyFont="1" applyFill="1" applyBorder="1" applyAlignment="1">
      <alignment horizontal="left" vertical="center" wrapText="1"/>
    </xf>
    <xf numFmtId="0" fontId="79" fillId="0" borderId="17" xfId="0" applyFont="1" applyFill="1" applyBorder="1" applyAlignment="1">
      <alignment horizontal="left" vertical="center" wrapText="1"/>
    </xf>
    <xf numFmtId="0" fontId="80" fillId="0" borderId="3" xfId="0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 wrapText="1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8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245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8" fillId="0" borderId="0" xfId="237" applyNumberFormat="1" applyFont="1" applyFill="1" applyBorder="1" applyAlignment="1">
      <alignment horizontal="center" vertical="center" wrapText="1"/>
    </xf>
    <xf numFmtId="0" fontId="65" fillId="0" borderId="13" xfId="237" applyNumberFormat="1" applyFont="1" applyFill="1" applyBorder="1" applyAlignment="1">
      <alignment horizontal="center" vertical="center" wrapText="1"/>
    </xf>
    <xf numFmtId="0" fontId="65" fillId="0" borderId="19" xfId="237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49" fontId="65" fillId="0" borderId="3" xfId="0" applyNumberFormat="1" applyFont="1" applyFill="1" applyBorder="1" applyAlignment="1">
      <alignment horizontal="left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0" fontId="65" fillId="30" borderId="0" xfId="0" applyFont="1" applyFill="1" applyBorder="1" applyAlignment="1">
      <alignment horizontal="justify" vertical="center" wrapText="1" shrinkToFit="1"/>
    </xf>
    <xf numFmtId="0" fontId="65" fillId="0" borderId="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0" fontId="65" fillId="30" borderId="14" xfId="0" applyFont="1" applyFill="1" applyBorder="1" applyAlignment="1">
      <alignment horizontal="center" vertical="center" wrapText="1"/>
    </xf>
    <xf numFmtId="0" fontId="65" fillId="30" borderId="17" xfId="0" applyFont="1" applyFill="1" applyBorder="1" applyAlignment="1">
      <alignment horizontal="center" vertical="center" wrapText="1"/>
    </xf>
    <xf numFmtId="3" fontId="65" fillId="3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/>
    </xf>
    <xf numFmtId="170" fontId="65" fillId="30" borderId="3" xfId="0" applyNumberFormat="1" applyFont="1" applyFill="1" applyBorder="1" applyAlignment="1">
      <alignment horizontal="center" vertical="center" wrapText="1"/>
    </xf>
    <xf numFmtId="0" fontId="65" fillId="30" borderId="3" xfId="0" applyFont="1" applyFill="1" applyBorder="1" applyAlignment="1">
      <alignment horizontal="center" vertical="center" wrapText="1"/>
    </xf>
    <xf numFmtId="0" fontId="68" fillId="30" borderId="14" xfId="0" applyFont="1" applyFill="1" applyBorder="1" applyAlignment="1">
      <alignment horizontal="center" vertical="center" wrapText="1"/>
    </xf>
    <xf numFmtId="0" fontId="68" fillId="30" borderId="18" xfId="0" applyFont="1" applyFill="1" applyBorder="1" applyAlignment="1">
      <alignment horizontal="center" vertical="center" wrapText="1"/>
    </xf>
    <xf numFmtId="0" fontId="68" fillId="30" borderId="17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left" vertical="center" wrapText="1"/>
    </xf>
    <xf numFmtId="49" fontId="65" fillId="0" borderId="17" xfId="0" applyNumberFormat="1" applyFont="1" applyFill="1" applyBorder="1" applyAlignment="1">
      <alignment horizontal="left" vertical="center" wrapText="1"/>
    </xf>
    <xf numFmtId="3" fontId="65" fillId="0" borderId="18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170" fontId="65" fillId="0" borderId="14" xfId="0" applyNumberFormat="1" applyFont="1" applyFill="1" applyBorder="1" applyAlignment="1">
      <alignment horizontal="center" vertical="center" wrapText="1"/>
    </xf>
    <xf numFmtId="170" fontId="65" fillId="0" borderId="17" xfId="0" applyNumberFormat="1" applyFont="1" applyFill="1" applyBorder="1" applyAlignment="1">
      <alignment horizontal="center" vertical="center" wrapText="1"/>
    </xf>
    <xf numFmtId="0" fontId="65" fillId="0" borderId="3" xfId="0" applyNumberFormat="1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49" fontId="65" fillId="0" borderId="16" xfId="0" applyNumberFormat="1" applyFont="1" applyFill="1" applyBorder="1" applyAlignment="1">
      <alignment horizontal="right" vertical="center" wrapText="1"/>
    </xf>
    <xf numFmtId="49" fontId="65" fillId="0" borderId="0" xfId="0" applyNumberFormat="1" applyFont="1" applyFill="1" applyBorder="1" applyAlignment="1">
      <alignment horizontal="right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94" fillId="0" borderId="25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92" fillId="0" borderId="15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left" wrapText="1"/>
    </xf>
    <xf numFmtId="0" fontId="83" fillId="0" borderId="0" xfId="0" applyFont="1" applyFill="1" applyBorder="1" applyAlignment="1">
      <alignment horizontal="right" wrapText="1"/>
    </xf>
    <xf numFmtId="0" fontId="70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right" vertical="center"/>
    </xf>
    <xf numFmtId="169" fontId="73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left" vertical="center"/>
    </xf>
    <xf numFmtId="3" fontId="65" fillId="0" borderId="3" xfId="0" applyNumberFormat="1" applyFont="1" applyFill="1" applyBorder="1" applyAlignment="1">
      <alignment horizontal="left" vertical="center" wrapText="1"/>
    </xf>
    <xf numFmtId="2" fontId="65" fillId="0" borderId="14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177" fontId="65" fillId="0" borderId="3" xfId="0" applyNumberFormat="1" applyFont="1" applyFill="1" applyBorder="1" applyAlignment="1">
      <alignment horizontal="center" vertical="center" wrapText="1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19" xfId="0" applyNumberFormat="1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 shrinkToFit="1"/>
    </xf>
    <xf numFmtId="0" fontId="70" fillId="0" borderId="16" xfId="0" applyFont="1" applyFill="1" applyBorder="1" applyAlignment="1">
      <alignment horizontal="center" vertical="center" wrapText="1" shrinkToFit="1"/>
    </xf>
    <xf numFmtId="0" fontId="70" fillId="0" borderId="21" xfId="0" applyFont="1" applyFill="1" applyBorder="1" applyAlignment="1">
      <alignment horizontal="center" vertical="center" wrapText="1" shrinkToFit="1"/>
    </xf>
    <xf numFmtId="0" fontId="70" fillId="0" borderId="25" xfId="0" applyFont="1" applyFill="1" applyBorder="1" applyAlignment="1">
      <alignment horizontal="center" vertical="center" wrapText="1" shrinkToFit="1"/>
    </xf>
    <xf numFmtId="0" fontId="70" fillId="0" borderId="0" xfId="0" applyFont="1" applyFill="1" applyBorder="1" applyAlignment="1">
      <alignment horizontal="center" vertical="center" wrapText="1" shrinkToFit="1"/>
    </xf>
    <xf numFmtId="0" fontId="70" fillId="0" borderId="26" xfId="0" applyFont="1" applyFill="1" applyBorder="1" applyAlignment="1">
      <alignment horizontal="center" vertical="center" wrapText="1" shrinkToFit="1"/>
    </xf>
    <xf numFmtId="0" fontId="70" fillId="0" borderId="24" xfId="0" applyFont="1" applyFill="1" applyBorder="1" applyAlignment="1">
      <alignment horizontal="center" vertical="center" wrapText="1" shrinkToFit="1"/>
    </xf>
    <xf numFmtId="0" fontId="70" fillId="0" borderId="15" xfId="0" applyFont="1" applyFill="1" applyBorder="1" applyAlignment="1">
      <alignment horizontal="center" vertical="center" wrapText="1" shrinkToFit="1"/>
    </xf>
    <xf numFmtId="0" fontId="70" fillId="0" borderId="22" xfId="0" applyFont="1" applyFill="1" applyBorder="1" applyAlignment="1">
      <alignment horizontal="center" vertical="center" wrapText="1" shrinkToFit="1"/>
    </xf>
    <xf numFmtId="0" fontId="70" fillId="0" borderId="23" xfId="0" applyFont="1" applyFill="1" applyBorder="1" applyAlignment="1">
      <alignment horizontal="center" vertical="center" wrapText="1"/>
    </xf>
    <xf numFmtId="0" fontId="70" fillId="0" borderId="21" xfId="0" applyFont="1" applyFill="1" applyBorder="1" applyAlignment="1">
      <alignment horizontal="center" vertical="center" wrapText="1"/>
    </xf>
    <xf numFmtId="0" fontId="70" fillId="0" borderId="24" xfId="0" applyFont="1" applyFill="1" applyBorder="1" applyAlignment="1">
      <alignment horizontal="center" vertical="center" wrapText="1"/>
    </xf>
    <xf numFmtId="0" fontId="70" fillId="0" borderId="22" xfId="0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19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0" fontId="70" fillId="0" borderId="16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/>
    </xf>
    <xf numFmtId="0" fontId="70" fillId="0" borderId="18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 wrapText="1"/>
    </xf>
    <xf numFmtId="0" fontId="70" fillId="0" borderId="18" xfId="0" applyFont="1" applyFill="1" applyBorder="1" applyAlignment="1">
      <alignment horizontal="center" vertical="center" wrapText="1"/>
    </xf>
    <xf numFmtId="0" fontId="70" fillId="0" borderId="17" xfId="0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/>
    </xf>
    <xf numFmtId="0" fontId="65" fillId="0" borderId="17" xfId="0" applyNumberFormat="1" applyFont="1" applyFill="1" applyBorder="1" applyAlignment="1">
      <alignment horizontal="center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20" xfId="0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left" vertical="center" wrapText="1" shrinkToFit="1"/>
    </xf>
    <xf numFmtId="0" fontId="65" fillId="0" borderId="15" xfId="0" applyFont="1" applyFill="1" applyBorder="1" applyAlignment="1">
      <alignment horizontal="right" vertical="center"/>
    </xf>
    <xf numFmtId="0" fontId="65" fillId="0" borderId="1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0" fontId="70" fillId="0" borderId="25" xfId="0" applyFont="1" applyFill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 shrinkToFi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" xfId="353" builtinId="3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00FFFF"/>
      <color rgb="FF99FF33"/>
      <color rgb="FF00FF00"/>
      <color rgb="FFFF99FF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1352550</xdr:colOff>
      <xdr:row>78</xdr:row>
      <xdr:rowOff>0</xdr:rowOff>
    </xdr:from>
    <xdr:to>
      <xdr:col>0</xdr:col>
      <xdr:colOff>4743450</xdr:colOff>
      <xdr:row>78</xdr:row>
      <xdr:rowOff>0</xdr:rowOff>
    </xdr:to>
    <xdr:sp macro="" textlink="">
      <xdr:nvSpPr>
        <xdr:cNvPr id="3244" name="Line 1"/>
        <xdr:cNvSpPr>
          <a:spLocks noChangeShapeType="1"/>
        </xdr:cNvSpPr>
      </xdr:nvSpPr>
      <xdr:spPr bwMode="auto">
        <a:xfrm>
          <a:off x="1352550" y="28070175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245" name="Line 2"/>
        <xdr:cNvSpPr>
          <a:spLocks noChangeShapeType="1"/>
        </xdr:cNvSpPr>
      </xdr:nvSpPr>
      <xdr:spPr bwMode="auto">
        <a:xfrm>
          <a:off x="6096000" y="28070175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246" name="Line 3"/>
        <xdr:cNvSpPr>
          <a:spLocks noChangeShapeType="1"/>
        </xdr:cNvSpPr>
      </xdr:nvSpPr>
      <xdr:spPr bwMode="auto">
        <a:xfrm>
          <a:off x="10915650" y="28070175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120</xdr:row>
      <xdr:rowOff>0</xdr:rowOff>
    </xdr:from>
    <xdr:to>
      <xdr:col>0</xdr:col>
      <xdr:colOff>4972050</xdr:colOff>
      <xdr:row>120</xdr:row>
      <xdr:rowOff>0</xdr:rowOff>
    </xdr:to>
    <xdr:sp macro="" textlink="">
      <xdr:nvSpPr>
        <xdr:cNvPr id="1202" name="Line 1"/>
        <xdr:cNvSpPr>
          <a:spLocks noChangeShapeType="1"/>
        </xdr:cNvSpPr>
      </xdr:nvSpPr>
      <xdr:spPr bwMode="auto">
        <a:xfrm>
          <a:off x="1295400" y="40881300"/>
          <a:ext cx="3676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120</xdr:row>
      <xdr:rowOff>0</xdr:rowOff>
    </xdr:from>
    <xdr:to>
      <xdr:col>4</xdr:col>
      <xdr:colOff>552450</xdr:colOff>
      <xdr:row>120</xdr:row>
      <xdr:rowOff>0</xdr:rowOff>
    </xdr:to>
    <xdr:sp macro="" textlink="">
      <xdr:nvSpPr>
        <xdr:cNvPr id="1203" name="Line 2"/>
        <xdr:cNvSpPr>
          <a:spLocks noChangeShapeType="1"/>
        </xdr:cNvSpPr>
      </xdr:nvSpPr>
      <xdr:spPr bwMode="auto">
        <a:xfrm>
          <a:off x="5810250" y="40881300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120</xdr:row>
      <xdr:rowOff>0</xdr:rowOff>
    </xdr:from>
    <xdr:to>
      <xdr:col>7</xdr:col>
      <xdr:colOff>1619250</xdr:colOff>
      <xdr:row>120</xdr:row>
      <xdr:rowOff>0</xdr:rowOff>
    </xdr:to>
    <xdr:sp macro="" textlink="">
      <xdr:nvSpPr>
        <xdr:cNvPr id="1204" name="Line 3"/>
        <xdr:cNvSpPr>
          <a:spLocks noChangeShapeType="1"/>
        </xdr:cNvSpPr>
      </xdr:nvSpPr>
      <xdr:spPr bwMode="auto">
        <a:xfrm>
          <a:off x="9410700" y="40881300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1228725</xdr:colOff>
      <xdr:row>41</xdr:row>
      <xdr:rowOff>0</xdr:rowOff>
    </xdr:from>
    <xdr:to>
      <xdr:col>1</xdr:col>
      <xdr:colOff>0</xdr:colOff>
      <xdr:row>41</xdr:row>
      <xdr:rowOff>0</xdr:rowOff>
    </xdr:to>
    <xdr:sp macro="" textlink="">
      <xdr:nvSpPr>
        <xdr:cNvPr id="2220" name="Line 1"/>
        <xdr:cNvSpPr>
          <a:spLocks noChangeShapeType="1"/>
        </xdr:cNvSpPr>
      </xdr:nvSpPr>
      <xdr:spPr bwMode="auto">
        <a:xfrm>
          <a:off x="1228725" y="16078200"/>
          <a:ext cx="3048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41</xdr:row>
      <xdr:rowOff>0</xdr:rowOff>
    </xdr:from>
    <xdr:to>
      <xdr:col>4</xdr:col>
      <xdr:colOff>66675</xdr:colOff>
      <xdr:row>41</xdr:row>
      <xdr:rowOff>0</xdr:rowOff>
    </xdr:to>
    <xdr:sp macro="" textlink="">
      <xdr:nvSpPr>
        <xdr:cNvPr id="2221" name="Line 2"/>
        <xdr:cNvSpPr>
          <a:spLocks noChangeShapeType="1"/>
        </xdr:cNvSpPr>
      </xdr:nvSpPr>
      <xdr:spPr bwMode="auto">
        <a:xfrm>
          <a:off x="5295900" y="1607820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41</xdr:row>
      <xdr:rowOff>0</xdr:rowOff>
    </xdr:from>
    <xdr:to>
      <xdr:col>6</xdr:col>
      <xdr:colOff>962025</xdr:colOff>
      <xdr:row>41</xdr:row>
      <xdr:rowOff>0</xdr:rowOff>
    </xdr:to>
    <xdr:sp macro="" textlink="">
      <xdr:nvSpPr>
        <xdr:cNvPr id="2222" name="Line 3"/>
        <xdr:cNvSpPr>
          <a:spLocks noChangeShapeType="1"/>
        </xdr:cNvSpPr>
      </xdr:nvSpPr>
      <xdr:spPr bwMode="auto">
        <a:xfrm>
          <a:off x="8439150" y="1607820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73</xdr:row>
      <xdr:rowOff>0</xdr:rowOff>
    </xdr:from>
    <xdr:to>
      <xdr:col>0</xdr:col>
      <xdr:colOff>3971925</xdr:colOff>
      <xdr:row>73</xdr:row>
      <xdr:rowOff>0</xdr:rowOff>
    </xdr:to>
    <xdr:sp macro="" textlink="">
      <xdr:nvSpPr>
        <xdr:cNvPr id="4268" name="Line 1"/>
        <xdr:cNvSpPr>
          <a:spLocks noChangeShapeType="1"/>
        </xdr:cNvSpPr>
      </xdr:nvSpPr>
      <xdr:spPr bwMode="auto">
        <a:xfrm>
          <a:off x="1019175" y="2051685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73</xdr:row>
      <xdr:rowOff>0</xdr:rowOff>
    </xdr:from>
    <xdr:to>
      <xdr:col>3</xdr:col>
      <xdr:colOff>723900</xdr:colOff>
      <xdr:row>73</xdr:row>
      <xdr:rowOff>0</xdr:rowOff>
    </xdr:to>
    <xdr:sp macro="" textlink="">
      <xdr:nvSpPr>
        <xdr:cNvPr id="4269" name="Line 2"/>
        <xdr:cNvSpPr>
          <a:spLocks noChangeShapeType="1"/>
        </xdr:cNvSpPr>
      </xdr:nvSpPr>
      <xdr:spPr bwMode="auto">
        <a:xfrm>
          <a:off x="4810125" y="2051685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73</xdr:row>
      <xdr:rowOff>0</xdr:rowOff>
    </xdr:from>
    <xdr:to>
      <xdr:col>7</xdr:col>
      <xdr:colOff>38100</xdr:colOff>
      <xdr:row>73</xdr:row>
      <xdr:rowOff>0</xdr:rowOff>
    </xdr:to>
    <xdr:sp macro="" textlink="">
      <xdr:nvSpPr>
        <xdr:cNvPr id="4270" name="Line 3"/>
        <xdr:cNvSpPr>
          <a:spLocks noChangeShapeType="1"/>
        </xdr:cNvSpPr>
      </xdr:nvSpPr>
      <xdr:spPr bwMode="auto">
        <a:xfrm>
          <a:off x="7477125" y="2051685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15</xdr:row>
      <xdr:rowOff>0</xdr:rowOff>
    </xdr:from>
    <xdr:to>
      <xdr:col>0</xdr:col>
      <xdr:colOff>3971925</xdr:colOff>
      <xdr:row>15</xdr:row>
      <xdr:rowOff>0</xdr:rowOff>
    </xdr:to>
    <xdr:sp macro="" textlink="">
      <xdr:nvSpPr>
        <xdr:cNvPr id="5292" name="Line 1"/>
        <xdr:cNvSpPr>
          <a:spLocks noChangeShapeType="1"/>
        </xdr:cNvSpPr>
      </xdr:nvSpPr>
      <xdr:spPr bwMode="auto">
        <a:xfrm>
          <a:off x="1019175" y="7277100"/>
          <a:ext cx="2952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293" name="Line 2"/>
        <xdr:cNvSpPr>
          <a:spLocks noChangeShapeType="1"/>
        </xdr:cNvSpPr>
      </xdr:nvSpPr>
      <xdr:spPr bwMode="auto">
        <a:xfrm>
          <a:off x="5172075" y="727710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5294" name="Line 3"/>
        <xdr:cNvSpPr>
          <a:spLocks noChangeShapeType="1"/>
        </xdr:cNvSpPr>
      </xdr:nvSpPr>
      <xdr:spPr bwMode="auto">
        <a:xfrm>
          <a:off x="8391525" y="727710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1485900</xdr:colOff>
      <xdr:row>23</xdr:row>
      <xdr:rowOff>0</xdr:rowOff>
    </xdr:from>
    <xdr:to>
      <xdr:col>0</xdr:col>
      <xdr:colOff>5810250</xdr:colOff>
      <xdr:row>23</xdr:row>
      <xdr:rowOff>0</xdr:rowOff>
    </xdr:to>
    <xdr:sp macro="" textlink="">
      <xdr:nvSpPr>
        <xdr:cNvPr id="6316" name="Line 1"/>
        <xdr:cNvSpPr>
          <a:spLocks noChangeShapeType="1"/>
        </xdr:cNvSpPr>
      </xdr:nvSpPr>
      <xdr:spPr bwMode="auto">
        <a:xfrm>
          <a:off x="1485900" y="16735425"/>
          <a:ext cx="432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317" name="Line 2"/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318" name="Line 3"/>
        <xdr:cNvSpPr>
          <a:spLocks noChangeShapeType="1"/>
        </xdr:cNvSpPr>
      </xdr:nvSpPr>
      <xdr:spPr bwMode="auto">
        <a:xfrm>
          <a:off x="9858375" y="16735425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60</xdr:row>
      <xdr:rowOff>0</xdr:rowOff>
    </xdr:from>
    <xdr:to>
      <xdr:col>9</xdr:col>
      <xdr:colOff>266700</xdr:colOff>
      <xdr:row>60</xdr:row>
      <xdr:rowOff>0</xdr:rowOff>
    </xdr:to>
    <xdr:sp macro="" textlink="">
      <xdr:nvSpPr>
        <xdr:cNvPr id="7340" name="Line 1"/>
        <xdr:cNvSpPr>
          <a:spLocks noChangeShapeType="1"/>
        </xdr:cNvSpPr>
      </xdr:nvSpPr>
      <xdr:spPr bwMode="auto">
        <a:xfrm>
          <a:off x="2552700" y="16687800"/>
          <a:ext cx="416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914400</xdr:colOff>
      <xdr:row>60</xdr:row>
      <xdr:rowOff>0</xdr:rowOff>
    </xdr:from>
    <xdr:to>
      <xdr:col>19</xdr:col>
      <xdr:colOff>800100</xdr:colOff>
      <xdr:row>60</xdr:row>
      <xdr:rowOff>0</xdr:rowOff>
    </xdr:to>
    <xdr:sp macro="" textlink="">
      <xdr:nvSpPr>
        <xdr:cNvPr id="7341" name="Line 2"/>
        <xdr:cNvSpPr>
          <a:spLocks noChangeShapeType="1"/>
        </xdr:cNvSpPr>
      </xdr:nvSpPr>
      <xdr:spPr bwMode="auto">
        <a:xfrm flipV="1">
          <a:off x="10639425" y="16687800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60</xdr:row>
      <xdr:rowOff>0</xdr:rowOff>
    </xdr:from>
    <xdr:to>
      <xdr:col>31</xdr:col>
      <xdr:colOff>904875</xdr:colOff>
      <xdr:row>60</xdr:row>
      <xdr:rowOff>0</xdr:rowOff>
    </xdr:to>
    <xdr:sp macro="" textlink="">
      <xdr:nvSpPr>
        <xdr:cNvPr id="7342" name="Line 3"/>
        <xdr:cNvSpPr>
          <a:spLocks noChangeShapeType="1"/>
        </xdr:cNvSpPr>
      </xdr:nvSpPr>
      <xdr:spPr bwMode="auto">
        <a:xfrm>
          <a:off x="21583650" y="16687800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Q248"/>
  <sheetViews>
    <sheetView tabSelected="1" view="pageBreakPreview" topLeftCell="A67" zoomScale="60" zoomScaleNormal="60" workbookViewId="0">
      <selection activeCell="E73" sqref="E73"/>
    </sheetView>
  </sheetViews>
  <sheetFormatPr defaultColWidth="9.109375" defaultRowHeight="22.8"/>
  <cols>
    <col min="1" max="1" width="72.5546875" style="50" customWidth="1"/>
    <col min="2" max="2" width="17.109375" style="113" customWidth="1"/>
    <col min="3" max="4" width="25.33203125" style="113" customWidth="1"/>
    <col min="5" max="5" width="23.44140625" style="113" customWidth="1"/>
    <col min="6" max="6" width="23.88671875" style="113" customWidth="1"/>
    <col min="7" max="7" width="22.44140625" style="113" customWidth="1"/>
    <col min="8" max="8" width="10" style="50" customWidth="1"/>
    <col min="9" max="9" width="9.5546875" style="50" customWidth="1"/>
    <col min="10" max="16384" width="9.109375" style="50"/>
  </cols>
  <sheetData>
    <row r="1" spans="1:11" ht="23.25" customHeight="1">
      <c r="A1" s="182"/>
      <c r="B1" s="183"/>
      <c r="C1" s="184"/>
      <c r="D1" s="182"/>
      <c r="E1" s="182" t="s">
        <v>238</v>
      </c>
      <c r="F1" s="182"/>
      <c r="G1" s="182"/>
      <c r="H1" s="118"/>
      <c r="I1" s="118"/>
      <c r="J1" s="118"/>
      <c r="K1" s="118"/>
    </row>
    <row r="2" spans="1:11" ht="18.75" customHeight="1">
      <c r="A2" s="185"/>
      <c r="B2" s="184"/>
      <c r="C2" s="184"/>
      <c r="D2" s="186"/>
      <c r="E2" s="306" t="s">
        <v>358</v>
      </c>
      <c r="F2" s="306"/>
      <c r="G2" s="306"/>
      <c r="H2" s="118"/>
      <c r="I2" s="118"/>
      <c r="J2" s="118"/>
      <c r="K2" s="118"/>
    </row>
    <row r="3" spans="1:11" ht="18.75" customHeight="1">
      <c r="A3" s="184"/>
      <c r="B3" s="184"/>
      <c r="C3" s="186"/>
      <c r="D3" s="186"/>
      <c r="E3" s="306"/>
      <c r="F3" s="306"/>
      <c r="G3" s="306"/>
      <c r="H3" s="118"/>
      <c r="I3" s="118"/>
      <c r="J3" s="118"/>
      <c r="K3" s="118"/>
    </row>
    <row r="4" spans="1:11" ht="18.75" customHeight="1">
      <c r="A4" s="184"/>
      <c r="B4" s="184"/>
      <c r="C4" s="186"/>
      <c r="D4" s="186"/>
      <c r="E4" s="306"/>
      <c r="F4" s="306"/>
      <c r="G4" s="306"/>
      <c r="H4" s="118"/>
      <c r="I4" s="118"/>
      <c r="J4" s="118"/>
      <c r="K4" s="118"/>
    </row>
    <row r="5" spans="1:11" ht="84" customHeight="1">
      <c r="A5" s="182"/>
      <c r="B5" s="187"/>
      <c r="C5" s="187"/>
      <c r="D5" s="184"/>
      <c r="E5" s="307"/>
      <c r="F5" s="307"/>
      <c r="G5" s="307"/>
    </row>
    <row r="6" spans="1:11" ht="25.5" customHeight="1">
      <c r="A6" s="188"/>
      <c r="B6" s="313"/>
      <c r="C6" s="313"/>
      <c r="D6" s="313"/>
      <c r="E6" s="189"/>
      <c r="F6" s="190" t="s">
        <v>137</v>
      </c>
      <c r="G6" s="191" t="s">
        <v>259</v>
      </c>
    </row>
    <row r="7" spans="1:11" ht="25.5" customHeight="1">
      <c r="A7" s="192" t="s">
        <v>420</v>
      </c>
      <c r="B7" s="313" t="s">
        <v>421</v>
      </c>
      <c r="C7" s="313"/>
      <c r="D7" s="313"/>
      <c r="E7" s="193"/>
      <c r="F7" s="194" t="s">
        <v>130</v>
      </c>
      <c r="G7" s="191">
        <v>30619729</v>
      </c>
    </row>
    <row r="8" spans="1:11" ht="25.5" customHeight="1">
      <c r="A8" s="188" t="s">
        <v>14</v>
      </c>
      <c r="B8" s="313" t="s">
        <v>422</v>
      </c>
      <c r="C8" s="313"/>
      <c r="D8" s="313"/>
      <c r="E8" s="189"/>
      <c r="F8" s="194" t="s">
        <v>129</v>
      </c>
      <c r="G8" s="191">
        <v>150</v>
      </c>
    </row>
    <row r="9" spans="1:11" ht="25.5" customHeight="1">
      <c r="A9" s="188" t="s">
        <v>18</v>
      </c>
      <c r="B9" s="313" t="s">
        <v>423</v>
      </c>
      <c r="C9" s="313"/>
      <c r="D9" s="313"/>
      <c r="E9" s="189"/>
      <c r="F9" s="194" t="s">
        <v>128</v>
      </c>
      <c r="G9" s="191">
        <v>1210136600</v>
      </c>
    </row>
    <row r="10" spans="1:11" ht="25.5" customHeight="1">
      <c r="A10" s="192" t="s">
        <v>383</v>
      </c>
      <c r="B10" s="317" t="s">
        <v>424</v>
      </c>
      <c r="C10" s="317"/>
      <c r="D10" s="317"/>
      <c r="E10" s="193"/>
      <c r="F10" s="194" t="s">
        <v>9</v>
      </c>
      <c r="G10" s="191">
        <v>1009</v>
      </c>
    </row>
    <row r="11" spans="1:11" ht="25.5" customHeight="1">
      <c r="A11" s="192" t="s">
        <v>16</v>
      </c>
      <c r="B11" s="313" t="s">
        <v>425</v>
      </c>
      <c r="C11" s="313"/>
      <c r="D11" s="313"/>
      <c r="E11" s="193"/>
      <c r="F11" s="194" t="s">
        <v>8</v>
      </c>
      <c r="G11" s="191"/>
    </row>
    <row r="12" spans="1:11" ht="25.5" customHeight="1">
      <c r="A12" s="192" t="s">
        <v>15</v>
      </c>
      <c r="B12" s="313" t="s">
        <v>426</v>
      </c>
      <c r="C12" s="313"/>
      <c r="D12" s="313"/>
      <c r="E12" s="193"/>
      <c r="F12" s="194" t="s">
        <v>10</v>
      </c>
      <c r="G12" s="191" t="s">
        <v>431</v>
      </c>
    </row>
    <row r="13" spans="1:11" ht="25.5" customHeight="1">
      <c r="A13" s="192" t="s">
        <v>328</v>
      </c>
      <c r="B13" s="313"/>
      <c r="C13" s="313"/>
      <c r="D13" s="313"/>
      <c r="E13" s="313" t="s">
        <v>192</v>
      </c>
      <c r="F13" s="318"/>
      <c r="G13" s="195"/>
    </row>
    <row r="14" spans="1:11" ht="25.5" customHeight="1">
      <c r="A14" s="192" t="s">
        <v>19</v>
      </c>
      <c r="B14" s="313" t="s">
        <v>427</v>
      </c>
      <c r="C14" s="313"/>
      <c r="D14" s="313"/>
      <c r="E14" s="313" t="s">
        <v>193</v>
      </c>
      <c r="F14" s="320"/>
      <c r="G14" s="195"/>
    </row>
    <row r="15" spans="1:11" ht="25.5" customHeight="1">
      <c r="A15" s="192" t="s">
        <v>104</v>
      </c>
      <c r="B15" s="313">
        <v>8</v>
      </c>
      <c r="C15" s="313"/>
      <c r="D15" s="313"/>
      <c r="E15" s="196"/>
      <c r="F15" s="196"/>
      <c r="G15" s="196"/>
    </row>
    <row r="16" spans="1:11" ht="25.5" customHeight="1">
      <c r="A16" s="188" t="s">
        <v>11</v>
      </c>
      <c r="B16" s="313" t="s">
        <v>428</v>
      </c>
      <c r="C16" s="313"/>
      <c r="D16" s="313"/>
      <c r="E16" s="197"/>
      <c r="F16" s="197"/>
      <c r="G16" s="197"/>
    </row>
    <row r="17" spans="1:17" ht="25.5" customHeight="1">
      <c r="A17" s="192" t="s">
        <v>12</v>
      </c>
      <c r="B17" s="313" t="s">
        <v>429</v>
      </c>
      <c r="C17" s="313"/>
      <c r="D17" s="313"/>
      <c r="E17" s="196"/>
      <c r="F17" s="196"/>
      <c r="G17" s="196"/>
    </row>
    <row r="18" spans="1:17" ht="25.5" customHeight="1">
      <c r="A18" s="188" t="s">
        <v>13</v>
      </c>
      <c r="B18" s="313" t="s">
        <v>430</v>
      </c>
      <c r="C18" s="313"/>
      <c r="D18" s="313"/>
      <c r="E18" s="197"/>
      <c r="F18" s="197"/>
      <c r="G18" s="197"/>
    </row>
    <row r="19" spans="1:17" ht="13.5" customHeight="1">
      <c r="A19" s="198"/>
      <c r="B19" s="182"/>
      <c r="C19" s="182"/>
      <c r="D19" s="182"/>
      <c r="E19" s="182"/>
      <c r="F19" s="182"/>
      <c r="G19" s="182"/>
    </row>
    <row r="20" spans="1:17" ht="46.5" customHeight="1">
      <c r="A20" s="325" t="s">
        <v>239</v>
      </c>
      <c r="B20" s="325"/>
      <c r="C20" s="325"/>
      <c r="D20" s="325"/>
      <c r="E20" s="325"/>
      <c r="F20" s="325"/>
      <c r="G20" s="325"/>
    </row>
    <row r="21" spans="1:17" ht="27.6">
      <c r="A21" s="325" t="s">
        <v>382</v>
      </c>
      <c r="B21" s="325"/>
      <c r="C21" s="325"/>
      <c r="D21" s="325"/>
      <c r="E21" s="325"/>
      <c r="F21" s="325"/>
      <c r="G21" s="325"/>
    </row>
    <row r="22" spans="1:17">
      <c r="A22" s="323" t="s">
        <v>544</v>
      </c>
      <c r="B22" s="323"/>
      <c r="C22" s="323"/>
      <c r="D22" s="323"/>
      <c r="E22" s="323"/>
      <c r="F22" s="323"/>
      <c r="G22" s="323"/>
    </row>
    <row r="23" spans="1:17">
      <c r="A23" s="305" t="s">
        <v>356</v>
      </c>
      <c r="B23" s="305"/>
      <c r="C23" s="305"/>
      <c r="D23" s="305"/>
      <c r="E23" s="305"/>
      <c r="F23" s="305"/>
      <c r="G23" s="305"/>
    </row>
    <row r="24" spans="1:17" ht="9" customHeight="1">
      <c r="A24" s="120"/>
      <c r="B24" s="120"/>
      <c r="C24" s="120"/>
      <c r="D24" s="120"/>
      <c r="E24" s="120"/>
      <c r="F24" s="120"/>
      <c r="G24" s="120"/>
    </row>
    <row r="25" spans="1:17">
      <c r="A25" s="326" t="s">
        <v>205</v>
      </c>
      <c r="B25" s="326"/>
      <c r="C25" s="326"/>
      <c r="D25" s="326"/>
      <c r="E25" s="326"/>
      <c r="F25" s="326"/>
      <c r="G25" s="326"/>
    </row>
    <row r="26" spans="1:17" ht="12" customHeight="1">
      <c r="B26" s="121"/>
      <c r="C26" s="121"/>
      <c r="D26" s="121"/>
      <c r="E26" s="121"/>
      <c r="F26" s="121"/>
      <c r="G26" s="121"/>
    </row>
    <row r="27" spans="1:17" ht="43.5" customHeight="1">
      <c r="A27" s="324" t="s">
        <v>286</v>
      </c>
      <c r="B27" s="312" t="s">
        <v>17</v>
      </c>
      <c r="C27" s="321" t="s">
        <v>357</v>
      </c>
      <c r="D27" s="319" t="s">
        <v>355</v>
      </c>
      <c r="E27" s="319"/>
      <c r="F27" s="319"/>
      <c r="G27" s="319"/>
      <c r="Q27" s="50" t="s">
        <v>375</v>
      </c>
    </row>
    <row r="28" spans="1:17" ht="44.25" customHeight="1">
      <c r="A28" s="324"/>
      <c r="B28" s="312"/>
      <c r="C28" s="322"/>
      <c r="D28" s="122" t="s">
        <v>264</v>
      </c>
      <c r="E28" s="122" t="s">
        <v>247</v>
      </c>
      <c r="F28" s="122" t="s">
        <v>274</v>
      </c>
      <c r="G28" s="122" t="s">
        <v>275</v>
      </c>
    </row>
    <row r="29" spans="1:17" ht="30" customHeight="1">
      <c r="A29" s="115">
        <v>1</v>
      </c>
      <c r="B29" s="114">
        <v>2</v>
      </c>
      <c r="C29" s="282">
        <v>3</v>
      </c>
      <c r="D29" s="115">
        <v>4</v>
      </c>
      <c r="E29" s="114">
        <v>5</v>
      </c>
      <c r="F29" s="115">
        <v>6</v>
      </c>
      <c r="G29" s="114">
        <v>7</v>
      </c>
    </row>
    <row r="30" spans="1:17" ht="24.9" customHeight="1">
      <c r="A30" s="311" t="s">
        <v>97</v>
      </c>
      <c r="B30" s="311"/>
      <c r="C30" s="311"/>
      <c r="D30" s="311"/>
      <c r="E30" s="311"/>
      <c r="F30" s="311"/>
      <c r="G30" s="311"/>
    </row>
    <row r="31" spans="1:17" ht="45.6">
      <c r="A31" s="123" t="s">
        <v>206</v>
      </c>
      <c r="B31" s="203">
        <f>'1. Фін результат'!B9</f>
        <v>1000</v>
      </c>
      <c r="C31" s="124">
        <f>'1. Фін результат'!C9</f>
        <v>2383</v>
      </c>
      <c r="D31" s="124">
        <f>'1. Фін результат'!D9</f>
        <v>2915</v>
      </c>
      <c r="E31" s="124">
        <f>'1. Фін результат'!E9</f>
        <v>874</v>
      </c>
      <c r="F31" s="124">
        <f>E31-D31</f>
        <v>-2041</v>
      </c>
      <c r="G31" s="125">
        <f>E31/D31*100</f>
        <v>29.982847341337909</v>
      </c>
    </row>
    <row r="32" spans="1:17" ht="45.6">
      <c r="A32" s="123" t="s">
        <v>175</v>
      </c>
      <c r="B32" s="203">
        <f>'1. Фін результат'!B11</f>
        <v>1010</v>
      </c>
      <c r="C32" s="124">
        <f>'1. Фін результат'!C11</f>
        <v>1737</v>
      </c>
      <c r="D32" s="124">
        <f>'1. Фін результат'!D11</f>
        <v>2264</v>
      </c>
      <c r="E32" s="124">
        <f>'1. Фін результат'!E11</f>
        <v>709</v>
      </c>
      <c r="F32" s="124">
        <f t="shared" ref="F32:F45" si="0">E32-D32</f>
        <v>-1555</v>
      </c>
      <c r="G32" s="125">
        <f t="shared" ref="G32:G45" si="1">E32/D32*100</f>
        <v>31.316254416961129</v>
      </c>
    </row>
    <row r="33" spans="1:7">
      <c r="A33" s="126" t="s">
        <v>265</v>
      </c>
      <c r="B33" s="203">
        <f>'1. Фін результат'!B22</f>
        <v>1020</v>
      </c>
      <c r="C33" s="124">
        <f>'1. Фін результат'!C22</f>
        <v>646</v>
      </c>
      <c r="D33" s="124">
        <f>'1. Фін результат'!D22</f>
        <v>651</v>
      </c>
      <c r="E33" s="124">
        <f>'1. Фін результат'!E22</f>
        <v>165</v>
      </c>
      <c r="F33" s="124">
        <f t="shared" si="0"/>
        <v>-486</v>
      </c>
      <c r="G33" s="125">
        <f t="shared" si="1"/>
        <v>25.345622119815669</v>
      </c>
    </row>
    <row r="34" spans="1:7">
      <c r="A34" s="123" t="s">
        <v>141</v>
      </c>
      <c r="B34" s="203">
        <f>'1. Фін результат'!B27</f>
        <v>1040</v>
      </c>
      <c r="C34" s="124">
        <f>'1. Фін результат'!C27</f>
        <v>320</v>
      </c>
      <c r="D34" s="124">
        <f>'1. Фін результат'!D27</f>
        <v>450</v>
      </c>
      <c r="E34" s="124">
        <f>'1. Фін результат'!E27</f>
        <v>238</v>
      </c>
      <c r="F34" s="124">
        <f t="shared" si="0"/>
        <v>-212</v>
      </c>
      <c r="G34" s="125">
        <f t="shared" si="1"/>
        <v>52.888888888888886</v>
      </c>
    </row>
    <row r="35" spans="1:7">
      <c r="A35" s="123" t="s">
        <v>138</v>
      </c>
      <c r="B35" s="203">
        <f>'1. Фін результат'!B54</f>
        <v>1070</v>
      </c>
      <c r="C35" s="124">
        <f>'1. Фін результат'!C54</f>
        <v>660</v>
      </c>
      <c r="D35" s="124">
        <f>'1. Фін результат'!D54</f>
        <v>816</v>
      </c>
      <c r="E35" s="124">
        <f>'1. Фін результат'!E54</f>
        <v>341</v>
      </c>
      <c r="F35" s="124">
        <f t="shared" si="0"/>
        <v>-475</v>
      </c>
      <c r="G35" s="125">
        <f t="shared" si="1"/>
        <v>41.78921568627451</v>
      </c>
    </row>
    <row r="36" spans="1:7">
      <c r="A36" s="123" t="s">
        <v>142</v>
      </c>
      <c r="B36" s="203">
        <f>'1. Фін результат'!B98</f>
        <v>1300</v>
      </c>
      <c r="C36" s="124">
        <f>'1. Фін результат'!C23-'1. Фін результат'!C67</f>
        <v>184</v>
      </c>
      <c r="D36" s="124">
        <f>'1. Фін результат'!D23-'1. Фін результат'!D67</f>
        <v>366</v>
      </c>
      <c r="E36" s="124">
        <f>'1. Фін результат'!E23-'1. Фін результат'!E67</f>
        <v>17</v>
      </c>
      <c r="F36" s="124">
        <f t="shared" si="0"/>
        <v>-349</v>
      </c>
      <c r="G36" s="125">
        <f t="shared" si="1"/>
        <v>4.6448087431693992</v>
      </c>
    </row>
    <row r="37" spans="1:7" ht="45.6">
      <c r="A37" s="127" t="s">
        <v>4</v>
      </c>
      <c r="B37" s="203">
        <f>'1. Фін результат'!B80</f>
        <v>1100</v>
      </c>
      <c r="C37" s="124">
        <f>'1. Фін результат'!C80</f>
        <v>-150</v>
      </c>
      <c r="D37" s="124">
        <f>'1. Фін результат'!D80</f>
        <v>-249</v>
      </c>
      <c r="E37" s="124">
        <f>'1. Фін результат'!E80</f>
        <v>-397</v>
      </c>
      <c r="F37" s="124">
        <f t="shared" si="0"/>
        <v>-148</v>
      </c>
      <c r="G37" s="125">
        <f t="shared" si="1"/>
        <v>159.43775100401606</v>
      </c>
    </row>
    <row r="38" spans="1:7">
      <c r="A38" s="128" t="s">
        <v>143</v>
      </c>
      <c r="B38" s="203">
        <f>'1. Фін результат'!B109</f>
        <v>1410</v>
      </c>
      <c r="C38" s="124">
        <f>'1. Фін результат'!C109</f>
        <v>133</v>
      </c>
      <c r="D38" s="124">
        <f>'1. Фін результат'!D109</f>
        <v>155</v>
      </c>
      <c r="E38" s="124">
        <f>'1. Фін результат'!E109</f>
        <v>-120</v>
      </c>
      <c r="F38" s="124">
        <f t="shared" si="0"/>
        <v>-275</v>
      </c>
      <c r="G38" s="125">
        <f t="shared" si="1"/>
        <v>-77.41935483870968</v>
      </c>
    </row>
    <row r="39" spans="1:7">
      <c r="A39" s="129" t="s">
        <v>229</v>
      </c>
      <c r="B39" s="203">
        <f>' 5. Коефіцієнти'!B8</f>
        <v>5010</v>
      </c>
      <c r="C39" s="124">
        <f>'фінплан - зведені показники'!C38/'фінплан - зведені показники'!C31</f>
        <v>5.581200167855644E-2</v>
      </c>
      <c r="D39" s="124">
        <f>'фінплан - зведені показники'!D38/'фінплан - зведені показники'!D31</f>
        <v>5.3173241852487133E-2</v>
      </c>
      <c r="E39" s="124">
        <f>'фінплан - зведені показники'!E38/'фінплан - зведені показники'!E31</f>
        <v>-0.13729977116704806</v>
      </c>
      <c r="F39" s="124">
        <f t="shared" si="0"/>
        <v>-0.19047301301953518</v>
      </c>
      <c r="G39" s="125">
        <f t="shared" si="1"/>
        <v>-258.21215029157747</v>
      </c>
    </row>
    <row r="40" spans="1:7" ht="45.6">
      <c r="A40" s="129" t="s">
        <v>144</v>
      </c>
      <c r="B40" s="203">
        <f>'1. Фін результат'!B99</f>
        <v>1310</v>
      </c>
      <c r="C40" s="124">
        <f>'1. Фін результат'!C99</f>
        <v>0</v>
      </c>
      <c r="D40" s="124">
        <f>'1. Фін результат'!D99</f>
        <v>0</v>
      </c>
      <c r="E40" s="124">
        <f>'1. Фін результат'!E99</f>
        <v>0</v>
      </c>
      <c r="F40" s="124">
        <f t="shared" si="0"/>
        <v>0</v>
      </c>
      <c r="G40" s="211" t="e">
        <f t="shared" si="1"/>
        <v>#DIV/0!</v>
      </c>
    </row>
    <row r="41" spans="1:7">
      <c r="A41" s="123" t="s">
        <v>233</v>
      </c>
      <c r="B41" s="203">
        <f>'1. Фін результат'!B100</f>
        <v>1320</v>
      </c>
      <c r="C41" s="124">
        <f>'1. Фін результат'!C85-'1. Фін результат'!C88</f>
        <v>281</v>
      </c>
      <c r="D41" s="124">
        <f>'1. Фін результат'!D85-'1. Фін результат'!D88</f>
        <v>359</v>
      </c>
      <c r="E41" s="124">
        <f>'1. Фін результат'!E85-'1. Фін результат'!E88</f>
        <v>249</v>
      </c>
      <c r="F41" s="124">
        <f t="shared" si="0"/>
        <v>-110</v>
      </c>
      <c r="G41" s="125">
        <f t="shared" si="1"/>
        <v>69.359331476323121</v>
      </c>
    </row>
    <row r="42" spans="1:7">
      <c r="A42" s="128" t="s">
        <v>95</v>
      </c>
      <c r="B42" s="203">
        <f>'1. Фін результат'!B90</f>
        <v>1170</v>
      </c>
      <c r="C42" s="124">
        <f>'1. Фін результат'!C90</f>
        <v>131</v>
      </c>
      <c r="D42" s="124">
        <f>'1. Фін результат'!D90</f>
        <v>110</v>
      </c>
      <c r="E42" s="124">
        <f>'1. Фін результат'!E90</f>
        <v>-148</v>
      </c>
      <c r="F42" s="124">
        <f t="shared" si="0"/>
        <v>-258</v>
      </c>
      <c r="G42" s="125">
        <f t="shared" si="1"/>
        <v>-134.54545454545453</v>
      </c>
    </row>
    <row r="43" spans="1:7">
      <c r="A43" s="130" t="s">
        <v>139</v>
      </c>
      <c r="B43" s="203">
        <f>'1. Фін результат'!B91</f>
        <v>1180</v>
      </c>
      <c r="C43" s="124">
        <f>'1. Фін результат'!C91</f>
        <v>24</v>
      </c>
      <c r="D43" s="124">
        <f>'1. Фін результат'!D91</f>
        <v>20</v>
      </c>
      <c r="E43" s="124">
        <f>'1. Фін результат'!E91</f>
        <v>0</v>
      </c>
      <c r="F43" s="124">
        <f t="shared" si="0"/>
        <v>-20</v>
      </c>
      <c r="G43" s="205">
        <f t="shared" si="1"/>
        <v>0</v>
      </c>
    </row>
    <row r="44" spans="1:7">
      <c r="A44" s="127" t="s">
        <v>230</v>
      </c>
      <c r="B44" s="203">
        <f>'1. Фін результат'!B93</f>
        <v>1200</v>
      </c>
      <c r="C44" s="124">
        <f>'1. Фін результат'!C93</f>
        <v>107</v>
      </c>
      <c r="D44" s="124">
        <f>'1. Фін результат'!D93</f>
        <v>90</v>
      </c>
      <c r="E44" s="124">
        <f>'1. Фін результат'!E93</f>
        <v>-148</v>
      </c>
      <c r="F44" s="124">
        <f t="shared" si="0"/>
        <v>-238</v>
      </c>
      <c r="G44" s="125">
        <f t="shared" si="1"/>
        <v>-164.44444444444443</v>
      </c>
    </row>
    <row r="45" spans="1:7">
      <c r="A45" s="129" t="s">
        <v>231</v>
      </c>
      <c r="B45" s="203">
        <f>' 5. Коефіцієнти'!B11</f>
        <v>5040</v>
      </c>
      <c r="C45" s="124">
        <f>C44/C31</f>
        <v>4.4901384809064207E-2</v>
      </c>
      <c r="D45" s="124">
        <f>D44/D31</f>
        <v>3.0874785591766724E-2</v>
      </c>
      <c r="E45" s="124">
        <f>E44/E31</f>
        <v>-0.16933638443935928</v>
      </c>
      <c r="F45" s="124">
        <f t="shared" si="0"/>
        <v>-0.20021117003112601</v>
      </c>
      <c r="G45" s="125">
        <f t="shared" si="1"/>
        <v>-548.46173404525814</v>
      </c>
    </row>
    <row r="46" spans="1:7">
      <c r="A46" s="308" t="s">
        <v>156</v>
      </c>
      <c r="B46" s="309"/>
      <c r="C46" s="309"/>
      <c r="D46" s="309"/>
      <c r="E46" s="309"/>
      <c r="F46" s="309"/>
      <c r="G46" s="310"/>
    </row>
    <row r="47" spans="1:7">
      <c r="A47" s="129" t="s">
        <v>359</v>
      </c>
      <c r="B47" s="203">
        <f>'2. Розрахунки з бюджетом'!B21</f>
        <v>2100</v>
      </c>
      <c r="C47" s="124">
        <f>'2. Розрахунки з бюджетом'!C9</f>
        <v>74</v>
      </c>
      <c r="D47" s="124">
        <f>'2. Розрахунки з бюджетом'!D9</f>
        <v>92</v>
      </c>
      <c r="E47" s="124">
        <f>'2. Розрахунки з бюджетом'!E9</f>
        <v>0</v>
      </c>
      <c r="F47" s="124">
        <f t="shared" ref="F47:F52" si="2">E47-D47</f>
        <v>-92</v>
      </c>
      <c r="G47" s="125">
        <f t="shared" ref="G47:G52" si="3">E47/D47*100</f>
        <v>0</v>
      </c>
    </row>
    <row r="48" spans="1:7">
      <c r="A48" s="131" t="s">
        <v>155</v>
      </c>
      <c r="B48" s="203">
        <f>'2. Розрахунки з бюджетом'!B24</f>
        <v>2110</v>
      </c>
      <c r="C48" s="124">
        <f>'2. Розрахунки з бюджетом'!C24</f>
        <v>24</v>
      </c>
      <c r="D48" s="124">
        <f>'2. Розрахунки з бюджетом'!D24</f>
        <v>20</v>
      </c>
      <c r="E48" s="124">
        <f>'2. Розрахунки з бюджетом'!E24</f>
        <v>0</v>
      </c>
      <c r="F48" s="124">
        <f t="shared" si="2"/>
        <v>-20</v>
      </c>
      <c r="G48" s="205">
        <f t="shared" si="3"/>
        <v>0</v>
      </c>
    </row>
    <row r="49" spans="1:7" ht="45.6">
      <c r="A49" s="131" t="s">
        <v>350</v>
      </c>
      <c r="B49" s="203" t="s">
        <v>321</v>
      </c>
      <c r="C49" s="124">
        <f>'2. Розрахунки з бюджетом'!C25+'2. Розрахунки з бюджетом'!C26</f>
        <v>561</v>
      </c>
      <c r="D49" s="124">
        <f>'2. Розрахунки з бюджетом'!D25+'2. Розрахунки з бюджетом'!D26</f>
        <v>348</v>
      </c>
      <c r="E49" s="124">
        <f>'2. Розрахунки з бюджетом'!E25+'2. Розрахунки з бюджетом'!E26</f>
        <v>240</v>
      </c>
      <c r="F49" s="124">
        <f t="shared" si="2"/>
        <v>-108</v>
      </c>
      <c r="G49" s="125">
        <f t="shared" si="3"/>
        <v>68.965517241379317</v>
      </c>
    </row>
    <row r="50" spans="1:7" ht="45.6">
      <c r="A50" s="129" t="s">
        <v>257</v>
      </c>
      <c r="B50" s="203">
        <f>'2. Розрахунки з бюджетом'!B27</f>
        <v>2140</v>
      </c>
      <c r="C50" s="124">
        <f>'2. Розрахунки з бюджетом'!C27</f>
        <v>166</v>
      </c>
      <c r="D50" s="124">
        <f>'2. Розрахунки з бюджетом'!D27</f>
        <v>240</v>
      </c>
      <c r="E50" s="124">
        <f>'2. Розрахунки з бюджетом'!E27</f>
        <v>81</v>
      </c>
      <c r="F50" s="124">
        <f t="shared" si="2"/>
        <v>-159</v>
      </c>
      <c r="G50" s="125">
        <f t="shared" si="3"/>
        <v>33.75</v>
      </c>
    </row>
    <row r="51" spans="1:7" ht="45.6">
      <c r="A51" s="129" t="s">
        <v>82</v>
      </c>
      <c r="B51" s="203">
        <f>'2. Розрахунки з бюджетом'!B38</f>
        <v>2150</v>
      </c>
      <c r="C51" s="124">
        <f>'2. Розрахунки з бюджетом'!C38</f>
        <v>181</v>
      </c>
      <c r="D51" s="124">
        <f>'2. Розрахунки з бюджетом'!D38</f>
        <v>263</v>
      </c>
      <c r="E51" s="124">
        <f>'2. Розрахунки з бюджетом'!E38</f>
        <v>129</v>
      </c>
      <c r="F51" s="124">
        <f t="shared" si="2"/>
        <v>-134</v>
      </c>
      <c r="G51" s="125">
        <f t="shared" si="3"/>
        <v>49.049429657794676</v>
      </c>
    </row>
    <row r="52" spans="1:7">
      <c r="A52" s="128" t="s">
        <v>266</v>
      </c>
      <c r="B52" s="203">
        <f>'2. Розрахунки з бюджетом'!B39</f>
        <v>2200</v>
      </c>
      <c r="C52" s="124">
        <f>'2. Розрахунки з бюджетом'!C39</f>
        <v>1006</v>
      </c>
      <c r="D52" s="124">
        <f>'2. Розрахунки з бюджетом'!D39</f>
        <v>963</v>
      </c>
      <c r="E52" s="124">
        <f>'2. Розрахунки з бюджетом'!E39</f>
        <v>450</v>
      </c>
      <c r="F52" s="124">
        <f t="shared" si="2"/>
        <v>-513</v>
      </c>
      <c r="G52" s="125">
        <f t="shared" si="3"/>
        <v>46.728971962616825</v>
      </c>
    </row>
    <row r="53" spans="1:7">
      <c r="A53" s="308" t="s">
        <v>154</v>
      </c>
      <c r="B53" s="309"/>
      <c r="C53" s="309"/>
      <c r="D53" s="309"/>
      <c r="E53" s="309"/>
      <c r="F53" s="309"/>
      <c r="G53" s="310"/>
    </row>
    <row r="54" spans="1:7">
      <c r="A54" s="128" t="s">
        <v>145</v>
      </c>
      <c r="B54" s="203">
        <f>'3. Рух грошових коштів'!B67</f>
        <v>3600</v>
      </c>
      <c r="C54" s="124">
        <f>'3. Рух грошових коштів'!C67</f>
        <v>91</v>
      </c>
      <c r="D54" s="124">
        <f>'3. Рух грошових коштів'!D67</f>
        <v>302</v>
      </c>
      <c r="E54" s="124">
        <f>'3. Рух грошових коштів'!E67</f>
        <v>233</v>
      </c>
      <c r="F54" s="124">
        <f t="shared" ref="F54:F59" si="4">E54-D54</f>
        <v>-69</v>
      </c>
      <c r="G54" s="125">
        <f t="shared" ref="G54:G59" si="5">E54/D54*100</f>
        <v>77.152317880794712</v>
      </c>
    </row>
    <row r="55" spans="1:7" ht="45.6">
      <c r="A55" s="129" t="s">
        <v>146</v>
      </c>
      <c r="B55" s="203">
        <f>'3. Рух грошових коштів'!B22</f>
        <v>3090</v>
      </c>
      <c r="C55" s="124">
        <f>'3. Рух грошових коштів'!C22</f>
        <v>216</v>
      </c>
      <c r="D55" s="124">
        <f>'3. Рух грошових коштів'!D22</f>
        <v>494</v>
      </c>
      <c r="E55" s="124">
        <f>'3. Рух грошових коштів'!E22</f>
        <v>-219</v>
      </c>
      <c r="F55" s="124">
        <f t="shared" si="4"/>
        <v>-713</v>
      </c>
      <c r="G55" s="125">
        <f t="shared" si="5"/>
        <v>-44.331983805668017</v>
      </c>
    </row>
    <row r="56" spans="1:7" ht="45.6">
      <c r="A56" s="129" t="s">
        <v>234</v>
      </c>
      <c r="B56" s="203">
        <f>'3. Рух грошових коштів'!B39</f>
        <v>3320</v>
      </c>
      <c r="C56" s="124">
        <f>'3. Рух грошових коштів'!C39</f>
        <v>0</v>
      </c>
      <c r="D56" s="124">
        <f>'3. Рух грошових коштів'!D39</f>
        <v>0</v>
      </c>
      <c r="E56" s="124">
        <f>'3. Рух грошових коштів'!E39</f>
        <v>0</v>
      </c>
      <c r="F56" s="124">
        <f t="shared" si="4"/>
        <v>0</v>
      </c>
      <c r="G56" s="211" t="e">
        <f t="shared" si="5"/>
        <v>#DIV/0!</v>
      </c>
    </row>
    <row r="57" spans="1:7" ht="45.6">
      <c r="A57" s="129" t="s">
        <v>147</v>
      </c>
      <c r="B57" s="203">
        <f>'3. Рух грошових коштів'!B65</f>
        <v>3580</v>
      </c>
      <c r="C57" s="124">
        <f>'3. Рух грошових коштів'!C65</f>
        <v>-74</v>
      </c>
      <c r="D57" s="124">
        <f>'3. Рух грошових коштів'!D65</f>
        <v>-92</v>
      </c>
      <c r="E57" s="124">
        <f>'3. Рух грошових коштів'!E65</f>
        <v>0</v>
      </c>
      <c r="F57" s="124">
        <f t="shared" si="4"/>
        <v>92</v>
      </c>
      <c r="G57" s="125">
        <f t="shared" si="5"/>
        <v>0</v>
      </c>
    </row>
    <row r="58" spans="1:7" ht="54" customHeight="1">
      <c r="A58" s="129" t="s">
        <v>170</v>
      </c>
      <c r="B58" s="203">
        <f>'3. Рух грошових коштів'!B68</f>
        <v>3610</v>
      </c>
      <c r="C58" s="124"/>
      <c r="D58" s="124"/>
      <c r="E58" s="124"/>
      <c r="F58" s="124">
        <f t="shared" si="4"/>
        <v>0</v>
      </c>
      <c r="G58" s="211" t="e">
        <f t="shared" si="5"/>
        <v>#DIV/0!</v>
      </c>
    </row>
    <row r="59" spans="1:7" ht="38.25" customHeight="1">
      <c r="A59" s="128" t="s">
        <v>148</v>
      </c>
      <c r="B59" s="203">
        <f>'3. Рух грошових коштів'!B69</f>
        <v>3620</v>
      </c>
      <c r="C59" s="124">
        <f>'3. Рух грошових коштів'!C69</f>
        <v>233</v>
      </c>
      <c r="D59" s="124">
        <f>'3. Рух грошових коштів'!D69</f>
        <v>704</v>
      </c>
      <c r="E59" s="124">
        <f>'3. Рух грошових коштів'!E69</f>
        <v>14</v>
      </c>
      <c r="F59" s="124">
        <f t="shared" si="4"/>
        <v>-690</v>
      </c>
      <c r="G59" s="125">
        <f t="shared" si="5"/>
        <v>1.9886363636363635</v>
      </c>
    </row>
    <row r="60" spans="1:7">
      <c r="A60" s="315" t="s">
        <v>213</v>
      </c>
      <c r="B60" s="316"/>
      <c r="C60" s="316"/>
      <c r="D60" s="316"/>
      <c r="E60" s="316"/>
      <c r="F60" s="316"/>
      <c r="G60" s="316"/>
    </row>
    <row r="61" spans="1:7">
      <c r="A61" s="129" t="s">
        <v>212</v>
      </c>
      <c r="B61" s="204">
        <f>'4. Кап. інвестиції'!B6</f>
        <v>4000</v>
      </c>
      <c r="C61" s="124">
        <f>'4. Кап. інвестиції'!C6</f>
        <v>0</v>
      </c>
      <c r="D61" s="124">
        <f>'4. Кап. інвестиції'!D6</f>
        <v>0</v>
      </c>
      <c r="E61" s="124">
        <f>'4. Кап. інвестиції'!E6</f>
        <v>0</v>
      </c>
      <c r="F61" s="124">
        <f>E61-D61</f>
        <v>0</v>
      </c>
      <c r="G61" s="211" t="e">
        <f>E61/D61*100</f>
        <v>#DIV/0!</v>
      </c>
    </row>
    <row r="62" spans="1:7">
      <c r="A62" s="314" t="s">
        <v>215</v>
      </c>
      <c r="B62" s="314"/>
      <c r="C62" s="314"/>
      <c r="D62" s="314"/>
      <c r="E62" s="314"/>
      <c r="F62" s="314"/>
      <c r="G62" s="314"/>
    </row>
    <row r="63" spans="1:7">
      <c r="A63" s="129" t="s">
        <v>173</v>
      </c>
      <c r="B63" s="204">
        <f>' 5. Коефіцієнти'!B9</f>
        <v>5020</v>
      </c>
      <c r="C63" s="124">
        <f>' 5. Коефіцієнти'!D9</f>
        <v>7.9613095238095233E-2</v>
      </c>
      <c r="D63" s="124">
        <f>D44/D70</f>
        <v>6.637168141592921E-2</v>
      </c>
      <c r="E63" s="124">
        <f>' 5. Коефіцієнти'!E9</f>
        <v>-0.1716937354988399</v>
      </c>
      <c r="F63" s="124" t="s">
        <v>396</v>
      </c>
      <c r="G63" s="125" t="s">
        <v>396</v>
      </c>
    </row>
    <row r="64" spans="1:7">
      <c r="A64" s="129" t="s">
        <v>169</v>
      </c>
      <c r="B64" s="204">
        <f>' 5. Коефіцієнти'!B10</f>
        <v>5030</v>
      </c>
      <c r="C64" s="124">
        <f>' 5. Коефіцієнти'!D10</f>
        <v>0.20656370656370657</v>
      </c>
      <c r="D64" s="124">
        <f>D44/D76</f>
        <v>0.17821782178217821</v>
      </c>
      <c r="E64" s="124">
        <f>' 5. Коефіцієнти'!E10</f>
        <v>-0.40437158469945356</v>
      </c>
      <c r="F64" s="124" t="s">
        <v>396</v>
      </c>
      <c r="G64" s="125" t="s">
        <v>396</v>
      </c>
    </row>
    <row r="65" spans="1:7">
      <c r="A65" s="129" t="s">
        <v>232</v>
      </c>
      <c r="B65" s="204">
        <f>' 5. Коефіцієнти'!B14</f>
        <v>5110</v>
      </c>
      <c r="C65" s="124">
        <f>' 5. Коефіцієнти'!D14</f>
        <v>0.6271186440677966</v>
      </c>
      <c r="D65" s="124">
        <f>D76/D73</f>
        <v>0.59341950646298469</v>
      </c>
      <c r="E65" s="124">
        <f>' 5. Коефіцієнти'!E14</f>
        <v>0.73790322580645162</v>
      </c>
      <c r="F65" s="124" t="s">
        <v>396</v>
      </c>
      <c r="G65" s="125" t="s">
        <v>396</v>
      </c>
    </row>
    <row r="66" spans="1:7">
      <c r="A66" s="308" t="s">
        <v>214</v>
      </c>
      <c r="B66" s="309"/>
      <c r="C66" s="309"/>
      <c r="D66" s="309"/>
      <c r="E66" s="309"/>
      <c r="F66" s="309"/>
      <c r="G66" s="310"/>
    </row>
    <row r="67" spans="1:7">
      <c r="A67" s="129" t="s">
        <v>149</v>
      </c>
      <c r="B67" s="204">
        <v>6000</v>
      </c>
      <c r="C67" s="208">
        <v>1047</v>
      </c>
      <c r="D67" s="208">
        <v>628</v>
      </c>
      <c r="E67" s="277">
        <v>779</v>
      </c>
      <c r="F67" s="124">
        <f>E67-D67</f>
        <v>151</v>
      </c>
      <c r="G67" s="125">
        <f>E67/D67*100</f>
        <v>124.04458598726113</v>
      </c>
    </row>
    <row r="68" spans="1:7">
      <c r="A68" s="129" t="s">
        <v>150</v>
      </c>
      <c r="B68" s="204">
        <v>6010</v>
      </c>
      <c r="C68" s="208">
        <v>297</v>
      </c>
      <c r="D68" s="208">
        <v>728</v>
      </c>
      <c r="E68" s="277">
        <v>83</v>
      </c>
      <c r="F68" s="124">
        <f t="shared" ref="F68:F76" si="6">E68-D68</f>
        <v>-645</v>
      </c>
      <c r="G68" s="125">
        <f t="shared" ref="G68:G76" si="7">E68/D68*100</f>
        <v>11.401098901098901</v>
      </c>
    </row>
    <row r="69" spans="1:7">
      <c r="A69" s="129" t="s">
        <v>269</v>
      </c>
      <c r="B69" s="204">
        <v>6020</v>
      </c>
      <c r="C69" s="208">
        <v>233</v>
      </c>
      <c r="D69" s="208">
        <f>'3. Рух грошових коштів'!D69</f>
        <v>704</v>
      </c>
      <c r="E69" s="277">
        <v>14</v>
      </c>
      <c r="F69" s="124">
        <f t="shared" si="6"/>
        <v>-690</v>
      </c>
      <c r="G69" s="125">
        <f t="shared" si="7"/>
        <v>1.9886363636363635</v>
      </c>
    </row>
    <row r="70" spans="1:7" s="132" customFormat="1">
      <c r="A70" s="128" t="s">
        <v>267</v>
      </c>
      <c r="B70" s="204">
        <v>6030</v>
      </c>
      <c r="C70" s="208">
        <v>1344</v>
      </c>
      <c r="D70" s="208">
        <f>D67+D68</f>
        <v>1356</v>
      </c>
      <c r="E70" s="277">
        <f>E67+E68</f>
        <v>862</v>
      </c>
      <c r="F70" s="124">
        <f t="shared" si="6"/>
        <v>-494</v>
      </c>
      <c r="G70" s="125">
        <f t="shared" si="7"/>
        <v>63.569321533923308</v>
      </c>
    </row>
    <row r="71" spans="1:7">
      <c r="A71" s="129" t="s">
        <v>171</v>
      </c>
      <c r="B71" s="204">
        <v>6040</v>
      </c>
      <c r="C71" s="208"/>
      <c r="D71" s="208"/>
      <c r="E71" s="277"/>
      <c r="F71" s="124">
        <f t="shared" si="6"/>
        <v>0</v>
      </c>
      <c r="G71" s="205" t="e">
        <f t="shared" si="7"/>
        <v>#DIV/0!</v>
      </c>
    </row>
    <row r="72" spans="1:7">
      <c r="A72" s="129" t="s">
        <v>172</v>
      </c>
      <c r="B72" s="204">
        <v>6050</v>
      </c>
      <c r="C72" s="208">
        <v>826</v>
      </c>
      <c r="D72" s="208">
        <v>851</v>
      </c>
      <c r="E72" s="277">
        <v>496</v>
      </c>
      <c r="F72" s="124">
        <f t="shared" si="6"/>
        <v>-355</v>
      </c>
      <c r="G72" s="125">
        <f t="shared" si="7"/>
        <v>58.284371327849591</v>
      </c>
    </row>
    <row r="73" spans="1:7" s="132" customFormat="1">
      <c r="A73" s="128" t="s">
        <v>268</v>
      </c>
      <c r="B73" s="204">
        <v>6060</v>
      </c>
      <c r="C73" s="208">
        <v>826</v>
      </c>
      <c r="D73" s="208">
        <v>851</v>
      </c>
      <c r="E73" s="277">
        <f>E71+E72</f>
        <v>496</v>
      </c>
      <c r="F73" s="124">
        <f t="shared" si="6"/>
        <v>-355</v>
      </c>
      <c r="G73" s="125">
        <f t="shared" si="7"/>
        <v>58.284371327849591</v>
      </c>
    </row>
    <row r="74" spans="1:7">
      <c r="A74" s="129" t="s">
        <v>270</v>
      </c>
      <c r="B74" s="204">
        <v>6070</v>
      </c>
      <c r="C74" s="208"/>
      <c r="D74" s="208"/>
      <c r="E74" s="277"/>
      <c r="F74" s="124">
        <f t="shared" si="6"/>
        <v>0</v>
      </c>
      <c r="G74" s="211" t="e">
        <f t="shared" si="7"/>
        <v>#DIV/0!</v>
      </c>
    </row>
    <row r="75" spans="1:7">
      <c r="A75" s="129" t="s">
        <v>271</v>
      </c>
      <c r="B75" s="204">
        <v>6080</v>
      </c>
      <c r="C75" s="208"/>
      <c r="D75" s="208"/>
      <c r="E75" s="277"/>
      <c r="F75" s="124">
        <f t="shared" si="6"/>
        <v>0</v>
      </c>
      <c r="G75" s="211" t="e">
        <f t="shared" si="7"/>
        <v>#DIV/0!</v>
      </c>
    </row>
    <row r="76" spans="1:7" s="132" customFormat="1">
      <c r="A76" s="128" t="s">
        <v>151</v>
      </c>
      <c r="B76" s="204">
        <v>6090</v>
      </c>
      <c r="C76" s="208">
        <v>518</v>
      </c>
      <c r="D76" s="208">
        <v>505</v>
      </c>
      <c r="E76" s="277">
        <v>366</v>
      </c>
      <c r="F76" s="124">
        <f t="shared" si="6"/>
        <v>-139</v>
      </c>
      <c r="G76" s="125">
        <f t="shared" si="7"/>
        <v>72.475247524752476</v>
      </c>
    </row>
    <row r="77" spans="1:7">
      <c r="A77" s="199"/>
      <c r="B77" s="184"/>
      <c r="C77" s="260"/>
      <c r="D77" s="297"/>
      <c r="E77" s="209"/>
      <c r="F77" s="184"/>
      <c r="G77" s="184"/>
    </row>
    <row r="78" spans="1:7" ht="24.6">
      <c r="A78" s="200" t="s">
        <v>360</v>
      </c>
      <c r="B78" s="201"/>
      <c r="C78" s="182"/>
      <c r="D78" s="182"/>
      <c r="E78" s="182"/>
      <c r="F78" s="182" t="s">
        <v>419</v>
      </c>
      <c r="G78" s="182"/>
    </row>
    <row r="79" spans="1:7" s="110" customFormat="1">
      <c r="A79" s="198" t="s">
        <v>391</v>
      </c>
      <c r="B79" s="202"/>
      <c r="C79" s="305" t="s">
        <v>78</v>
      </c>
      <c r="D79" s="305"/>
      <c r="E79" s="182"/>
      <c r="F79" s="202" t="s">
        <v>101</v>
      </c>
      <c r="G79" s="202"/>
    </row>
    <row r="80" spans="1:7">
      <c r="A80" s="182"/>
      <c r="B80" s="184"/>
      <c r="C80" s="184"/>
      <c r="D80" s="184"/>
      <c r="E80" s="184"/>
      <c r="F80" s="184"/>
      <c r="G80" s="184"/>
    </row>
    <row r="81" spans="1:7" ht="42.75" customHeight="1">
      <c r="A81" s="186"/>
      <c r="B81" s="184"/>
      <c r="C81" s="184"/>
      <c r="D81" s="184"/>
      <c r="E81" s="184"/>
      <c r="F81" s="184"/>
      <c r="G81" s="184"/>
    </row>
    <row r="82" spans="1:7" ht="113.25" customHeight="1">
      <c r="A82" s="304"/>
      <c r="B82" s="304"/>
      <c r="C82" s="304"/>
      <c r="D82" s="304"/>
      <c r="E82" s="304"/>
      <c r="F82" s="304"/>
      <c r="G82" s="304"/>
    </row>
    <row r="83" spans="1:7">
      <c r="A83" s="119"/>
    </row>
    <row r="84" spans="1:7">
      <c r="A84" s="119"/>
    </row>
    <row r="85" spans="1:7">
      <c r="A85" s="119"/>
    </row>
    <row r="86" spans="1:7">
      <c r="A86" s="119"/>
    </row>
    <row r="87" spans="1:7">
      <c r="A87" s="119"/>
    </row>
    <row r="88" spans="1:7">
      <c r="A88" s="119"/>
    </row>
    <row r="89" spans="1:7">
      <c r="A89" s="119"/>
    </row>
    <row r="90" spans="1:7">
      <c r="A90" s="119"/>
    </row>
    <row r="91" spans="1:7">
      <c r="A91" s="119"/>
    </row>
    <row r="92" spans="1:7">
      <c r="A92" s="119"/>
    </row>
    <row r="93" spans="1:7">
      <c r="A93" s="119"/>
    </row>
    <row r="94" spans="1:7">
      <c r="A94" s="119"/>
    </row>
    <row r="95" spans="1:7">
      <c r="A95" s="119"/>
    </row>
    <row r="96" spans="1:7">
      <c r="A96" s="119"/>
    </row>
    <row r="97" spans="1:1">
      <c r="A97" s="119"/>
    </row>
    <row r="98" spans="1:1">
      <c r="A98" s="119"/>
    </row>
    <row r="99" spans="1:1">
      <c r="A99" s="119"/>
    </row>
    <row r="100" spans="1:1">
      <c r="A100" s="119"/>
    </row>
    <row r="101" spans="1:1">
      <c r="A101" s="119"/>
    </row>
    <row r="102" spans="1:1">
      <c r="A102" s="119"/>
    </row>
    <row r="103" spans="1:1">
      <c r="A103" s="119"/>
    </row>
    <row r="104" spans="1:1">
      <c r="A104" s="119"/>
    </row>
    <row r="105" spans="1:1">
      <c r="A105" s="119"/>
    </row>
    <row r="106" spans="1:1">
      <c r="A106" s="119"/>
    </row>
    <row r="107" spans="1:1">
      <c r="A107" s="119"/>
    </row>
    <row r="108" spans="1:1">
      <c r="A108" s="119"/>
    </row>
    <row r="109" spans="1:1">
      <c r="A109" s="119"/>
    </row>
    <row r="110" spans="1:1">
      <c r="A110" s="119"/>
    </row>
    <row r="111" spans="1:1">
      <c r="A111" s="119"/>
    </row>
    <row r="112" spans="1:1">
      <c r="A112" s="119"/>
    </row>
    <row r="113" spans="1:1">
      <c r="A113" s="119"/>
    </row>
    <row r="114" spans="1:1">
      <c r="A114" s="119"/>
    </row>
    <row r="115" spans="1:1">
      <c r="A115" s="119"/>
    </row>
    <row r="116" spans="1:1">
      <c r="A116" s="119"/>
    </row>
    <row r="117" spans="1:1">
      <c r="A117" s="119"/>
    </row>
    <row r="118" spans="1:1">
      <c r="A118" s="119"/>
    </row>
    <row r="119" spans="1:1">
      <c r="A119" s="119"/>
    </row>
    <row r="120" spans="1:1">
      <c r="A120" s="119"/>
    </row>
    <row r="121" spans="1:1">
      <c r="A121" s="119"/>
    </row>
    <row r="122" spans="1:1">
      <c r="A122" s="119"/>
    </row>
    <row r="123" spans="1:1">
      <c r="A123" s="119"/>
    </row>
    <row r="124" spans="1:1">
      <c r="A124" s="119"/>
    </row>
    <row r="125" spans="1:1">
      <c r="A125" s="119"/>
    </row>
    <row r="126" spans="1:1">
      <c r="A126" s="119"/>
    </row>
    <row r="127" spans="1:1">
      <c r="A127" s="119"/>
    </row>
    <row r="128" spans="1:1">
      <c r="A128" s="119"/>
    </row>
    <row r="129" spans="1:1">
      <c r="A129" s="119"/>
    </row>
    <row r="130" spans="1:1">
      <c r="A130" s="119"/>
    </row>
    <row r="131" spans="1:1">
      <c r="A131" s="119"/>
    </row>
    <row r="132" spans="1:1">
      <c r="A132" s="119"/>
    </row>
    <row r="133" spans="1:1">
      <c r="A133" s="119"/>
    </row>
    <row r="134" spans="1:1">
      <c r="A134" s="119"/>
    </row>
    <row r="135" spans="1:1">
      <c r="A135" s="119"/>
    </row>
    <row r="136" spans="1:1">
      <c r="A136" s="119"/>
    </row>
    <row r="137" spans="1:1">
      <c r="A137" s="119"/>
    </row>
    <row r="138" spans="1:1">
      <c r="A138" s="119"/>
    </row>
    <row r="139" spans="1:1">
      <c r="A139" s="119"/>
    </row>
    <row r="140" spans="1:1">
      <c r="A140" s="119"/>
    </row>
    <row r="141" spans="1:1">
      <c r="A141" s="119"/>
    </row>
    <row r="142" spans="1:1">
      <c r="A142" s="119"/>
    </row>
    <row r="143" spans="1:1">
      <c r="A143" s="119"/>
    </row>
    <row r="144" spans="1:1">
      <c r="A144" s="119"/>
    </row>
    <row r="145" spans="1:1">
      <c r="A145" s="119"/>
    </row>
    <row r="146" spans="1:1">
      <c r="A146" s="119"/>
    </row>
    <row r="147" spans="1:1">
      <c r="A147" s="119"/>
    </row>
    <row r="148" spans="1:1">
      <c r="A148" s="119"/>
    </row>
    <row r="149" spans="1:1">
      <c r="A149" s="119"/>
    </row>
    <row r="150" spans="1:1">
      <c r="A150" s="119"/>
    </row>
    <row r="151" spans="1:1">
      <c r="A151" s="119"/>
    </row>
    <row r="152" spans="1:1">
      <c r="A152" s="119"/>
    </row>
    <row r="153" spans="1:1">
      <c r="A153" s="119"/>
    </row>
    <row r="154" spans="1:1">
      <c r="A154" s="119"/>
    </row>
    <row r="155" spans="1:1">
      <c r="A155" s="119"/>
    </row>
    <row r="156" spans="1:1">
      <c r="A156" s="119"/>
    </row>
    <row r="157" spans="1:1">
      <c r="A157" s="119"/>
    </row>
    <row r="158" spans="1:1">
      <c r="A158" s="119"/>
    </row>
    <row r="159" spans="1:1">
      <c r="A159" s="119"/>
    </row>
    <row r="160" spans="1:1">
      <c r="A160" s="119"/>
    </row>
    <row r="161" spans="1:1">
      <c r="A161" s="119"/>
    </row>
    <row r="162" spans="1:1">
      <c r="A162" s="119"/>
    </row>
    <row r="163" spans="1:1">
      <c r="A163" s="119"/>
    </row>
    <row r="164" spans="1:1">
      <c r="A164" s="119"/>
    </row>
    <row r="165" spans="1:1">
      <c r="A165" s="119"/>
    </row>
    <row r="166" spans="1:1">
      <c r="A166" s="119"/>
    </row>
    <row r="167" spans="1:1">
      <c r="A167" s="119"/>
    </row>
    <row r="168" spans="1:1">
      <c r="A168" s="119"/>
    </row>
    <row r="169" spans="1:1">
      <c r="A169" s="119"/>
    </row>
    <row r="170" spans="1:1">
      <c r="A170" s="119"/>
    </row>
    <row r="171" spans="1:1">
      <c r="A171" s="119"/>
    </row>
    <row r="172" spans="1:1">
      <c r="A172" s="119"/>
    </row>
    <row r="173" spans="1:1">
      <c r="A173" s="119"/>
    </row>
    <row r="174" spans="1:1">
      <c r="A174" s="119"/>
    </row>
    <row r="175" spans="1:1">
      <c r="A175" s="119"/>
    </row>
    <row r="176" spans="1:1">
      <c r="A176" s="119"/>
    </row>
    <row r="177" spans="1:1">
      <c r="A177" s="119"/>
    </row>
    <row r="178" spans="1:1">
      <c r="A178" s="119"/>
    </row>
    <row r="179" spans="1:1">
      <c r="A179" s="119"/>
    </row>
    <row r="180" spans="1:1">
      <c r="A180" s="119"/>
    </row>
    <row r="181" spans="1:1">
      <c r="A181" s="119"/>
    </row>
    <row r="182" spans="1:1">
      <c r="A182" s="119"/>
    </row>
    <row r="183" spans="1:1">
      <c r="A183" s="119"/>
    </row>
    <row r="184" spans="1:1">
      <c r="A184" s="119"/>
    </row>
    <row r="185" spans="1:1">
      <c r="A185" s="119"/>
    </row>
    <row r="186" spans="1:1">
      <c r="A186" s="119"/>
    </row>
    <row r="187" spans="1:1">
      <c r="A187" s="119"/>
    </row>
    <row r="188" spans="1:1">
      <c r="A188" s="119"/>
    </row>
    <row r="189" spans="1:1">
      <c r="A189" s="119"/>
    </row>
    <row r="190" spans="1:1">
      <c r="A190" s="119"/>
    </row>
    <row r="191" spans="1:1">
      <c r="A191" s="119"/>
    </row>
    <row r="192" spans="1:1">
      <c r="A192" s="119"/>
    </row>
    <row r="193" spans="1:1">
      <c r="A193" s="119"/>
    </row>
    <row r="194" spans="1:1">
      <c r="A194" s="119"/>
    </row>
    <row r="195" spans="1:1">
      <c r="A195" s="119"/>
    </row>
    <row r="196" spans="1:1">
      <c r="A196" s="119"/>
    </row>
    <row r="197" spans="1:1">
      <c r="A197" s="119"/>
    </row>
    <row r="198" spans="1:1">
      <c r="A198" s="119"/>
    </row>
    <row r="199" spans="1:1">
      <c r="A199" s="119"/>
    </row>
    <row r="200" spans="1:1">
      <c r="A200" s="119"/>
    </row>
    <row r="201" spans="1:1">
      <c r="A201" s="119"/>
    </row>
    <row r="202" spans="1:1">
      <c r="A202" s="119"/>
    </row>
    <row r="203" spans="1:1">
      <c r="A203" s="119"/>
    </row>
    <row r="204" spans="1:1">
      <c r="A204" s="119"/>
    </row>
    <row r="205" spans="1:1">
      <c r="A205" s="119"/>
    </row>
    <row r="206" spans="1:1">
      <c r="A206" s="119"/>
    </row>
    <row r="207" spans="1:1">
      <c r="A207" s="119"/>
    </row>
    <row r="208" spans="1:1">
      <c r="A208" s="119"/>
    </row>
    <row r="209" spans="1:1">
      <c r="A209" s="119"/>
    </row>
    <row r="210" spans="1:1">
      <c r="A210" s="119"/>
    </row>
    <row r="211" spans="1:1">
      <c r="A211" s="119"/>
    </row>
    <row r="212" spans="1:1">
      <c r="A212" s="119"/>
    </row>
    <row r="213" spans="1:1">
      <c r="A213" s="119"/>
    </row>
    <row r="214" spans="1:1">
      <c r="A214" s="119"/>
    </row>
    <row r="215" spans="1:1">
      <c r="A215" s="119"/>
    </row>
    <row r="216" spans="1:1">
      <c r="A216" s="119"/>
    </row>
    <row r="217" spans="1:1">
      <c r="A217" s="119"/>
    </row>
    <row r="218" spans="1:1">
      <c r="A218" s="119"/>
    </row>
    <row r="219" spans="1:1">
      <c r="A219" s="119"/>
    </row>
    <row r="220" spans="1:1">
      <c r="A220" s="119"/>
    </row>
    <row r="221" spans="1:1">
      <c r="A221" s="119"/>
    </row>
    <row r="222" spans="1:1">
      <c r="A222" s="119"/>
    </row>
    <row r="223" spans="1:1">
      <c r="A223" s="119"/>
    </row>
    <row r="224" spans="1:1">
      <c r="A224" s="119"/>
    </row>
    <row r="225" spans="1:1">
      <c r="A225" s="119"/>
    </row>
    <row r="226" spans="1:1">
      <c r="A226" s="119"/>
    </row>
    <row r="227" spans="1:1">
      <c r="A227" s="119"/>
    </row>
    <row r="228" spans="1:1">
      <c r="A228" s="119"/>
    </row>
    <row r="229" spans="1:1">
      <c r="A229" s="119"/>
    </row>
    <row r="230" spans="1:1">
      <c r="A230" s="119"/>
    </row>
    <row r="231" spans="1:1">
      <c r="A231" s="119"/>
    </row>
    <row r="232" spans="1:1">
      <c r="A232" s="119"/>
    </row>
    <row r="233" spans="1:1">
      <c r="A233" s="119"/>
    </row>
    <row r="234" spans="1:1">
      <c r="A234" s="119"/>
    </row>
    <row r="235" spans="1:1">
      <c r="A235" s="119"/>
    </row>
    <row r="236" spans="1:1">
      <c r="A236" s="119"/>
    </row>
    <row r="237" spans="1:1">
      <c r="A237" s="119"/>
    </row>
    <row r="238" spans="1:1">
      <c r="A238" s="119"/>
    </row>
    <row r="239" spans="1:1">
      <c r="A239" s="119"/>
    </row>
    <row r="240" spans="1:1">
      <c r="A240" s="119"/>
    </row>
    <row r="241" spans="1:1">
      <c r="A241" s="119"/>
    </row>
    <row r="242" spans="1:1">
      <c r="A242" s="119"/>
    </row>
    <row r="243" spans="1:1">
      <c r="A243" s="119"/>
    </row>
    <row r="244" spans="1:1">
      <c r="A244" s="119"/>
    </row>
    <row r="245" spans="1:1">
      <c r="A245" s="119"/>
    </row>
    <row r="246" spans="1:1">
      <c r="A246" s="119"/>
    </row>
    <row r="247" spans="1:1">
      <c r="A247" s="119"/>
    </row>
    <row r="248" spans="1:1">
      <c r="A248" s="119"/>
    </row>
  </sheetData>
  <sheetProtection password="C6FB" sheet="1" objects="1" scenarios="1" formatCells="0"/>
  <mergeCells count="33">
    <mergeCell ref="B14:D14"/>
    <mergeCell ref="D27:G27"/>
    <mergeCell ref="E14:F14"/>
    <mergeCell ref="C27:C28"/>
    <mergeCell ref="B18:D18"/>
    <mergeCell ref="A22:G22"/>
    <mergeCell ref="A27:A28"/>
    <mergeCell ref="B15:D15"/>
    <mergeCell ref="B16:D16"/>
    <mergeCell ref="A20:G20"/>
    <mergeCell ref="A21:G21"/>
    <mergeCell ref="A25:G25"/>
    <mergeCell ref="B10:D10"/>
    <mergeCell ref="B11:D11"/>
    <mergeCell ref="B12:D12"/>
    <mergeCell ref="E13:F13"/>
    <mergeCell ref="B13:D13"/>
    <mergeCell ref="A82:G82"/>
    <mergeCell ref="C79:D79"/>
    <mergeCell ref="E2:G5"/>
    <mergeCell ref="A66:G66"/>
    <mergeCell ref="A30:G30"/>
    <mergeCell ref="B27:B28"/>
    <mergeCell ref="B6:D6"/>
    <mergeCell ref="B7:D7"/>
    <mergeCell ref="B8:D8"/>
    <mergeCell ref="B9:D9"/>
    <mergeCell ref="A23:G23"/>
    <mergeCell ref="A62:G62"/>
    <mergeCell ref="A53:G53"/>
    <mergeCell ref="A60:G60"/>
    <mergeCell ref="B17:D17"/>
    <mergeCell ref="A46:G46"/>
  </mergeCells>
  <phoneticPr fontId="3" type="noConversion"/>
  <pageMargins left="0.78740157480314965" right="0.39370078740157483" top="0.59055118110236227" bottom="0.59055118110236227" header="0.31496062992125984" footer="0.19685039370078741"/>
  <pageSetup paperSize="9" scale="34" orientation="portrait" verticalDpi="300" r:id="rId1"/>
  <headerFooter alignWithMargins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346"/>
  <sheetViews>
    <sheetView view="pageBreakPreview" topLeftCell="A114" zoomScale="75" zoomScaleNormal="75" zoomScaleSheetLayoutView="75" workbookViewId="0">
      <selection activeCell="E118" sqref="E118"/>
    </sheetView>
  </sheetViews>
  <sheetFormatPr defaultColWidth="9.109375" defaultRowHeight="21" outlineLevelRow="1"/>
  <cols>
    <col min="1" max="1" width="75.44140625" style="29" customWidth="1"/>
    <col min="2" max="2" width="12" style="31" customWidth="1"/>
    <col min="3" max="3" width="17" style="31" customWidth="1"/>
    <col min="4" max="4" width="12.6640625" style="31" customWidth="1"/>
    <col min="5" max="5" width="13.5546875" style="31" customWidth="1"/>
    <col min="6" max="6" width="10.44140625" style="31" customWidth="1"/>
    <col min="7" max="7" width="17.5546875" style="31" customWidth="1"/>
    <col min="8" max="8" width="25.6640625" style="31" customWidth="1"/>
    <col min="9" max="9" width="11.6640625" style="29" bestFit="1" customWidth="1"/>
    <col min="10" max="16384" width="9.109375" style="29"/>
  </cols>
  <sheetData>
    <row r="1" spans="1:9" hidden="1" outlineLevel="1">
      <c r="B1" s="37"/>
      <c r="C1" s="37"/>
      <c r="D1" s="37"/>
      <c r="E1" s="37"/>
      <c r="F1" s="37"/>
      <c r="G1" s="37"/>
      <c r="H1" s="47" t="s">
        <v>240</v>
      </c>
    </row>
    <row r="2" spans="1:9" hidden="1" outlineLevel="1">
      <c r="B2" s="37"/>
      <c r="C2" s="37"/>
      <c r="D2" s="37"/>
      <c r="E2" s="37"/>
      <c r="F2" s="37"/>
      <c r="G2" s="37"/>
      <c r="H2" s="47" t="s">
        <v>224</v>
      </c>
    </row>
    <row r="3" spans="1:9" s="134" customFormat="1" ht="21.6" collapsed="1">
      <c r="A3" s="327" t="s">
        <v>376</v>
      </c>
      <c r="B3" s="327"/>
      <c r="C3" s="327"/>
      <c r="D3" s="327"/>
      <c r="E3" s="327"/>
      <c r="F3" s="327"/>
      <c r="G3" s="327"/>
      <c r="H3" s="327"/>
    </row>
    <row r="4" spans="1:9" s="134" customFormat="1" ht="12.75" customHeight="1">
      <c r="A4" s="133"/>
      <c r="B4" s="135"/>
      <c r="C4" s="135"/>
      <c r="D4" s="135"/>
      <c r="E4" s="135"/>
      <c r="F4" s="135"/>
      <c r="G4" s="135"/>
      <c r="H4" s="135"/>
    </row>
    <row r="5" spans="1:9" s="134" customFormat="1" ht="25.5" customHeight="1">
      <c r="A5" s="332" t="s">
        <v>286</v>
      </c>
      <c r="B5" s="333" t="s">
        <v>17</v>
      </c>
      <c r="C5" s="334" t="s">
        <v>385</v>
      </c>
      <c r="D5" s="332" t="s">
        <v>355</v>
      </c>
      <c r="E5" s="332"/>
      <c r="F5" s="332"/>
      <c r="G5" s="332"/>
      <c r="H5" s="332"/>
    </row>
    <row r="6" spans="1:9" s="134" customFormat="1" ht="129.6">
      <c r="A6" s="332"/>
      <c r="B6" s="333"/>
      <c r="C6" s="335"/>
      <c r="D6" s="116" t="s">
        <v>264</v>
      </c>
      <c r="E6" s="116" t="s">
        <v>247</v>
      </c>
      <c r="F6" s="136" t="s">
        <v>384</v>
      </c>
      <c r="G6" s="136" t="s">
        <v>275</v>
      </c>
      <c r="H6" s="116" t="s">
        <v>273</v>
      </c>
    </row>
    <row r="7" spans="1:9" s="134" customFormat="1" ht="21.6">
      <c r="A7" s="117">
        <v>1</v>
      </c>
      <c r="B7" s="116">
        <v>2</v>
      </c>
      <c r="C7" s="272">
        <v>3</v>
      </c>
      <c r="D7" s="272">
        <v>4</v>
      </c>
      <c r="E7" s="116">
        <v>5</v>
      </c>
      <c r="F7" s="116">
        <v>6</v>
      </c>
      <c r="G7" s="116">
        <v>7</v>
      </c>
      <c r="H7" s="116">
        <v>8</v>
      </c>
    </row>
    <row r="8" spans="1:9" s="137" customFormat="1" ht="26.25" customHeight="1">
      <c r="A8" s="336" t="s">
        <v>272</v>
      </c>
      <c r="B8" s="337"/>
      <c r="C8" s="337"/>
      <c r="D8" s="337"/>
      <c r="E8" s="337"/>
      <c r="F8" s="337"/>
      <c r="G8" s="337"/>
      <c r="H8" s="338"/>
      <c r="I8" s="134"/>
    </row>
    <row r="9" spans="1:9" s="137" customFormat="1" ht="43.2">
      <c r="A9" s="138" t="s">
        <v>106</v>
      </c>
      <c r="B9" s="139">
        <v>1000</v>
      </c>
      <c r="C9" s="140">
        <v>2383</v>
      </c>
      <c r="D9" s="140">
        <v>2915</v>
      </c>
      <c r="E9" s="140">
        <v>874</v>
      </c>
      <c r="F9" s="140">
        <f>E9-D9</f>
        <v>-2041</v>
      </c>
      <c r="G9" s="141">
        <f>E9/D9*100</f>
        <v>29.982847341337909</v>
      </c>
      <c r="H9" s="142"/>
      <c r="I9" s="134"/>
    </row>
    <row r="10" spans="1:9" s="137" customFormat="1" ht="21.6">
      <c r="A10" s="138" t="s">
        <v>434</v>
      </c>
      <c r="B10" s="139" t="s">
        <v>433</v>
      </c>
      <c r="C10" s="140">
        <v>2383</v>
      </c>
      <c r="D10" s="140">
        <v>2915</v>
      </c>
      <c r="E10" s="140">
        <v>874</v>
      </c>
      <c r="F10" s="140"/>
      <c r="G10" s="141"/>
      <c r="H10" s="142"/>
      <c r="I10" s="134"/>
    </row>
    <row r="11" spans="1:9" s="134" customFormat="1" ht="43.2">
      <c r="A11" s="138" t="s">
        <v>124</v>
      </c>
      <c r="B11" s="139">
        <v>1010</v>
      </c>
      <c r="C11" s="164">
        <f>SUM(C12:C19)</f>
        <v>1737</v>
      </c>
      <c r="D11" s="164">
        <f>SUM(D12:D19)</f>
        <v>2264</v>
      </c>
      <c r="E11" s="164">
        <f>SUM(E12:E19)</f>
        <v>709</v>
      </c>
      <c r="F11" s="140">
        <f t="shared" ref="F11:F17" si="0">E11-D11</f>
        <v>-1555</v>
      </c>
      <c r="G11" s="141">
        <f t="shared" ref="G11:G16" si="1">E11/D11*100</f>
        <v>31.316254416961129</v>
      </c>
      <c r="H11" s="142"/>
    </row>
    <row r="12" spans="1:9" s="146" customFormat="1" ht="21.6">
      <c r="A12" s="138" t="s">
        <v>285</v>
      </c>
      <c r="B12" s="116">
        <v>1011</v>
      </c>
      <c r="C12" s="143">
        <v>1089</v>
      </c>
      <c r="D12" s="143">
        <v>1130</v>
      </c>
      <c r="E12" s="143">
        <v>374</v>
      </c>
      <c r="F12" s="140">
        <f t="shared" si="0"/>
        <v>-756</v>
      </c>
      <c r="G12" s="141">
        <f t="shared" si="1"/>
        <v>33.097345132743364</v>
      </c>
      <c r="H12" s="145"/>
      <c r="I12" s="134"/>
    </row>
    <row r="13" spans="1:9" s="146" customFormat="1" ht="21.6">
      <c r="A13" s="138" t="s">
        <v>65</v>
      </c>
      <c r="B13" s="116">
        <v>1012</v>
      </c>
      <c r="C13" s="143"/>
      <c r="D13" s="143"/>
      <c r="E13" s="143"/>
      <c r="F13" s="140">
        <f t="shared" si="0"/>
        <v>0</v>
      </c>
      <c r="G13" s="141"/>
      <c r="H13" s="145"/>
      <c r="I13" s="134"/>
    </row>
    <row r="14" spans="1:9" s="146" customFormat="1" ht="21.6">
      <c r="A14" s="138" t="s">
        <v>64</v>
      </c>
      <c r="B14" s="116">
        <v>1013</v>
      </c>
      <c r="C14" s="143">
        <v>296</v>
      </c>
      <c r="D14" s="143">
        <v>346</v>
      </c>
      <c r="E14" s="143">
        <v>140</v>
      </c>
      <c r="F14" s="140">
        <f t="shared" si="0"/>
        <v>-206</v>
      </c>
      <c r="G14" s="141">
        <f t="shared" si="1"/>
        <v>40.462427745664741</v>
      </c>
      <c r="H14" s="145"/>
      <c r="I14" s="134"/>
    </row>
    <row r="15" spans="1:9" s="146" customFormat="1" ht="21.6">
      <c r="A15" s="138" t="s">
        <v>39</v>
      </c>
      <c r="B15" s="116">
        <v>1014</v>
      </c>
      <c r="C15" s="143">
        <v>281</v>
      </c>
      <c r="D15" s="143">
        <v>435</v>
      </c>
      <c r="E15" s="143">
        <v>108</v>
      </c>
      <c r="F15" s="140">
        <f t="shared" si="0"/>
        <v>-327</v>
      </c>
      <c r="G15" s="141">
        <f t="shared" si="1"/>
        <v>24.827586206896552</v>
      </c>
      <c r="H15" s="145"/>
      <c r="I15" s="134"/>
    </row>
    <row r="16" spans="1:9" s="146" customFormat="1" ht="21.6">
      <c r="A16" s="138" t="s">
        <v>40</v>
      </c>
      <c r="B16" s="116">
        <v>1015</v>
      </c>
      <c r="C16" s="143">
        <v>58</v>
      </c>
      <c r="D16" s="143">
        <v>96</v>
      </c>
      <c r="E16" s="143">
        <v>22</v>
      </c>
      <c r="F16" s="140">
        <f t="shared" si="0"/>
        <v>-74</v>
      </c>
      <c r="G16" s="141">
        <f t="shared" si="1"/>
        <v>22.916666666666664</v>
      </c>
      <c r="H16" s="145"/>
    </row>
    <row r="17" spans="1:9" s="146" customFormat="1" ht="64.8">
      <c r="A17" s="138" t="s">
        <v>261</v>
      </c>
      <c r="B17" s="116">
        <v>1016</v>
      </c>
      <c r="C17" s="143"/>
      <c r="D17" s="143"/>
      <c r="E17" s="143"/>
      <c r="F17" s="140">
        <f t="shared" si="0"/>
        <v>0</v>
      </c>
      <c r="G17" s="141"/>
      <c r="H17" s="145"/>
    </row>
    <row r="18" spans="1:9" s="146" customFormat="1" ht="43.2">
      <c r="A18" s="138" t="s">
        <v>63</v>
      </c>
      <c r="B18" s="116">
        <v>1017</v>
      </c>
      <c r="C18" s="143"/>
      <c r="D18" s="143">
        <v>237</v>
      </c>
      <c r="E18" s="143">
        <v>46</v>
      </c>
      <c r="F18" s="140">
        <f t="shared" ref="F18" si="2">E18-D18</f>
        <v>-191</v>
      </c>
      <c r="G18" s="141">
        <f t="shared" ref="G18" si="3">E18/D18*100</f>
        <v>19.40928270042194</v>
      </c>
      <c r="H18" s="145"/>
    </row>
    <row r="19" spans="1:9" s="146" customFormat="1" ht="21.6">
      <c r="A19" s="138" t="s">
        <v>122</v>
      </c>
      <c r="B19" s="116">
        <v>1018</v>
      </c>
      <c r="C19" s="143">
        <v>13</v>
      </c>
      <c r="D19" s="143">
        <v>20</v>
      </c>
      <c r="E19" s="143">
        <f>E20+E21</f>
        <v>19</v>
      </c>
      <c r="F19" s="140">
        <f t="shared" ref="F19:F24" si="4">E19-D19</f>
        <v>-1</v>
      </c>
      <c r="G19" s="141">
        <f t="shared" ref="G19:G26" si="5">E19/D19*100</f>
        <v>95</v>
      </c>
      <c r="H19" s="145"/>
    </row>
    <row r="20" spans="1:9" s="146" customFormat="1" ht="21.6">
      <c r="A20" s="138" t="s">
        <v>516</v>
      </c>
      <c r="B20" s="116" t="s">
        <v>397</v>
      </c>
      <c r="C20" s="143">
        <v>1</v>
      </c>
      <c r="D20" s="143">
        <v>20</v>
      </c>
      <c r="E20" s="143">
        <v>19</v>
      </c>
      <c r="F20" s="140">
        <f t="shared" si="4"/>
        <v>-1</v>
      </c>
      <c r="G20" s="141">
        <f t="shared" si="5"/>
        <v>95</v>
      </c>
      <c r="H20" s="145"/>
    </row>
    <row r="21" spans="1:9" s="146" customFormat="1" ht="21.6">
      <c r="A21" s="138" t="s">
        <v>517</v>
      </c>
      <c r="B21" s="116" t="s">
        <v>398</v>
      </c>
      <c r="C21" s="143">
        <v>12</v>
      </c>
      <c r="D21" s="143"/>
      <c r="E21" s="143"/>
      <c r="F21" s="140">
        <f t="shared" si="4"/>
        <v>0</v>
      </c>
      <c r="G21" s="271" t="e">
        <f t="shared" si="5"/>
        <v>#DIV/0!</v>
      </c>
      <c r="H21" s="145"/>
    </row>
    <row r="22" spans="1:9" s="137" customFormat="1" ht="21.6">
      <c r="A22" s="147" t="s">
        <v>22</v>
      </c>
      <c r="B22" s="148">
        <v>1020</v>
      </c>
      <c r="C22" s="165">
        <f>C9-C11</f>
        <v>646</v>
      </c>
      <c r="D22" s="165">
        <f>D9-D11</f>
        <v>651</v>
      </c>
      <c r="E22" s="165">
        <f>E9-E11</f>
        <v>165</v>
      </c>
      <c r="F22" s="140">
        <f t="shared" si="4"/>
        <v>-486</v>
      </c>
      <c r="G22" s="141">
        <f t="shared" si="5"/>
        <v>25.345622119815669</v>
      </c>
      <c r="H22" s="149"/>
    </row>
    <row r="23" spans="1:9" s="134" customFormat="1" ht="21.6">
      <c r="A23" s="138" t="s">
        <v>217</v>
      </c>
      <c r="B23" s="139">
        <v>1030</v>
      </c>
      <c r="C23" s="140">
        <v>506</v>
      </c>
      <c r="D23" s="140">
        <v>562</v>
      </c>
      <c r="E23" s="140">
        <v>392</v>
      </c>
      <c r="F23" s="140">
        <f t="shared" si="4"/>
        <v>-170</v>
      </c>
      <c r="G23" s="141">
        <f t="shared" si="5"/>
        <v>69.7508896797153</v>
      </c>
      <c r="H23" s="142"/>
      <c r="I23" s="137"/>
    </row>
    <row r="24" spans="1:9" s="134" customFormat="1" ht="36">
      <c r="A24" s="6" t="s">
        <v>509</v>
      </c>
      <c r="B24" s="139" t="s">
        <v>508</v>
      </c>
      <c r="C24" s="140"/>
      <c r="D24" s="140"/>
      <c r="E24" s="140"/>
      <c r="F24" s="140">
        <f t="shared" si="4"/>
        <v>0</v>
      </c>
      <c r="G24" s="141" t="e">
        <f t="shared" si="5"/>
        <v>#DIV/0!</v>
      </c>
      <c r="H24" s="142"/>
      <c r="I24" s="137"/>
    </row>
    <row r="25" spans="1:9" s="134" customFormat="1" ht="21.6">
      <c r="A25" s="138" t="s">
        <v>218</v>
      </c>
      <c r="B25" s="139">
        <v>1031</v>
      </c>
      <c r="C25" s="140"/>
      <c r="D25" s="140"/>
      <c r="E25" s="140"/>
      <c r="F25" s="140"/>
      <c r="G25" s="141"/>
      <c r="H25" s="142"/>
      <c r="I25" s="137"/>
    </row>
    <row r="26" spans="1:9" s="134" customFormat="1" ht="21.6">
      <c r="A26" s="138" t="s">
        <v>399</v>
      </c>
      <c r="B26" s="139">
        <v>1032</v>
      </c>
      <c r="C26" s="140">
        <v>506</v>
      </c>
      <c r="D26" s="140">
        <v>562</v>
      </c>
      <c r="E26" s="140">
        <v>392</v>
      </c>
      <c r="F26" s="140">
        <f t="shared" ref="F26:F27" si="6">E26-D26</f>
        <v>-170</v>
      </c>
      <c r="G26" s="141">
        <f t="shared" si="5"/>
        <v>69.7508896797153</v>
      </c>
      <c r="H26" s="142"/>
      <c r="I26" s="137"/>
    </row>
    <row r="27" spans="1:9" s="134" customFormat="1" ht="21.6">
      <c r="A27" s="138" t="s">
        <v>227</v>
      </c>
      <c r="B27" s="139">
        <v>1040</v>
      </c>
      <c r="C27" s="164">
        <f>SUM(C28:C48,C50)</f>
        <v>320</v>
      </c>
      <c r="D27" s="164">
        <f>SUM(D28:D48,D50)</f>
        <v>450</v>
      </c>
      <c r="E27" s="164">
        <f>SUM(E28:E48,E50)</f>
        <v>238</v>
      </c>
      <c r="F27" s="140">
        <f t="shared" si="6"/>
        <v>-212</v>
      </c>
      <c r="G27" s="141">
        <f t="shared" ref="G27" si="7">E27/D27*100</f>
        <v>52.888888888888886</v>
      </c>
      <c r="H27" s="142"/>
      <c r="I27" s="137"/>
    </row>
    <row r="28" spans="1:9" s="134" customFormat="1" ht="43.2">
      <c r="A28" s="138" t="s">
        <v>105</v>
      </c>
      <c r="B28" s="139">
        <v>1041</v>
      </c>
      <c r="C28" s="140"/>
      <c r="D28" s="140"/>
      <c r="E28" s="140"/>
      <c r="F28" s="140"/>
      <c r="G28" s="141"/>
      <c r="H28" s="142"/>
      <c r="I28" s="137"/>
    </row>
    <row r="29" spans="1:9" s="134" customFormat="1" ht="21.6">
      <c r="A29" s="138" t="s">
        <v>208</v>
      </c>
      <c r="B29" s="139">
        <v>1042</v>
      </c>
      <c r="C29" s="140"/>
      <c r="D29" s="140"/>
      <c r="E29" s="140"/>
      <c r="F29" s="140"/>
      <c r="G29" s="141"/>
      <c r="H29" s="142"/>
    </row>
    <row r="30" spans="1:9" s="134" customFormat="1" ht="21.6">
      <c r="A30" s="138" t="s">
        <v>62</v>
      </c>
      <c r="B30" s="139">
        <v>1043</v>
      </c>
      <c r="C30" s="140"/>
      <c r="D30" s="140"/>
      <c r="E30" s="140"/>
      <c r="F30" s="140"/>
      <c r="G30" s="141"/>
      <c r="H30" s="142"/>
    </row>
    <row r="31" spans="1:9" s="134" customFormat="1" ht="21.6">
      <c r="A31" s="138" t="s">
        <v>20</v>
      </c>
      <c r="B31" s="139">
        <v>1044</v>
      </c>
      <c r="C31" s="140">
        <v>1</v>
      </c>
      <c r="D31" s="140">
        <v>1</v>
      </c>
      <c r="E31" s="140">
        <v>1</v>
      </c>
      <c r="F31" s="140"/>
      <c r="G31" s="141"/>
      <c r="H31" s="142"/>
    </row>
    <row r="32" spans="1:9" s="134" customFormat="1" ht="21.6">
      <c r="A32" s="138" t="s">
        <v>21</v>
      </c>
      <c r="B32" s="139">
        <v>1045</v>
      </c>
      <c r="C32" s="140"/>
      <c r="D32" s="140"/>
      <c r="E32" s="140"/>
      <c r="F32" s="140"/>
      <c r="G32" s="141"/>
      <c r="H32" s="142"/>
    </row>
    <row r="33" spans="1:8" s="146" customFormat="1" ht="21.6">
      <c r="A33" s="138" t="s">
        <v>37</v>
      </c>
      <c r="B33" s="139">
        <v>1046</v>
      </c>
      <c r="C33" s="140"/>
      <c r="D33" s="140"/>
      <c r="E33" s="140"/>
      <c r="F33" s="140"/>
      <c r="G33" s="141"/>
      <c r="H33" s="142"/>
    </row>
    <row r="34" spans="1:8" s="146" customFormat="1" ht="21.6">
      <c r="A34" s="138" t="s">
        <v>38</v>
      </c>
      <c r="B34" s="139">
        <v>1047</v>
      </c>
      <c r="C34" s="140">
        <v>1</v>
      </c>
      <c r="D34" s="140">
        <v>1</v>
      </c>
      <c r="E34" s="140">
        <v>1</v>
      </c>
      <c r="F34" s="140"/>
      <c r="G34" s="141"/>
      <c r="H34" s="142"/>
    </row>
    <row r="35" spans="1:8" s="146" customFormat="1" ht="21.6">
      <c r="A35" s="138" t="s">
        <v>39</v>
      </c>
      <c r="B35" s="139">
        <v>1048</v>
      </c>
      <c r="C35" s="140">
        <v>231</v>
      </c>
      <c r="D35" s="140">
        <v>335</v>
      </c>
      <c r="E35" s="140">
        <v>171</v>
      </c>
      <c r="F35" s="140">
        <f t="shared" ref="F35" si="8">E35-D35</f>
        <v>-164</v>
      </c>
      <c r="G35" s="141">
        <f t="shared" ref="G35" si="9">E35/D35*100</f>
        <v>51.044776119402989</v>
      </c>
      <c r="H35" s="142"/>
    </row>
    <row r="36" spans="1:8" s="146" customFormat="1" ht="21.6">
      <c r="A36" s="152" t="s">
        <v>407</v>
      </c>
      <c r="B36" s="117" t="s">
        <v>417</v>
      </c>
      <c r="C36" s="140">
        <v>5</v>
      </c>
      <c r="D36" s="140"/>
      <c r="E36" s="140">
        <v>5</v>
      </c>
      <c r="F36" s="140">
        <f t="shared" ref="F36:F38" si="10">E36-D36</f>
        <v>5</v>
      </c>
      <c r="G36" s="141"/>
      <c r="H36" s="142"/>
    </row>
    <row r="37" spans="1:8" s="146" customFormat="1" ht="21.6">
      <c r="A37" s="138" t="s">
        <v>40</v>
      </c>
      <c r="B37" s="139">
        <v>1049</v>
      </c>
      <c r="C37" s="140">
        <v>51</v>
      </c>
      <c r="D37" s="140">
        <v>74</v>
      </c>
      <c r="E37" s="140">
        <v>38</v>
      </c>
      <c r="F37" s="140">
        <f t="shared" si="10"/>
        <v>-36</v>
      </c>
      <c r="G37" s="141">
        <f t="shared" ref="G37:G38" si="11">E37/D37*100</f>
        <v>51.351351351351347</v>
      </c>
      <c r="H37" s="142"/>
    </row>
    <row r="38" spans="1:8" s="146" customFormat="1" ht="43.2">
      <c r="A38" s="138" t="s">
        <v>41</v>
      </c>
      <c r="B38" s="139">
        <v>1050</v>
      </c>
      <c r="C38" s="140">
        <v>8</v>
      </c>
      <c r="D38" s="140">
        <v>9</v>
      </c>
      <c r="E38" s="140">
        <v>14</v>
      </c>
      <c r="F38" s="140">
        <f t="shared" si="10"/>
        <v>5</v>
      </c>
      <c r="G38" s="141">
        <f t="shared" si="11"/>
        <v>155.55555555555557</v>
      </c>
      <c r="H38" s="142"/>
    </row>
    <row r="39" spans="1:8" s="146" customFormat="1" ht="43.2">
      <c r="A39" s="138" t="s">
        <v>42</v>
      </c>
      <c r="B39" s="139">
        <v>1051</v>
      </c>
      <c r="C39" s="140"/>
      <c r="D39" s="140"/>
      <c r="E39" s="140"/>
      <c r="F39" s="140"/>
      <c r="G39" s="141"/>
      <c r="H39" s="142"/>
    </row>
    <row r="40" spans="1:8" s="146" customFormat="1" ht="43.2">
      <c r="A40" s="138" t="s">
        <v>43</v>
      </c>
      <c r="B40" s="139">
        <v>1052</v>
      </c>
      <c r="C40" s="140"/>
      <c r="D40" s="140"/>
      <c r="E40" s="140">
        <v>1</v>
      </c>
      <c r="F40" s="140"/>
      <c r="G40" s="141"/>
      <c r="H40" s="142"/>
    </row>
    <row r="41" spans="1:8" s="146" customFormat="1" ht="43.2">
      <c r="A41" s="138" t="s">
        <v>44</v>
      </c>
      <c r="B41" s="139">
        <v>1053</v>
      </c>
      <c r="C41" s="140"/>
      <c r="D41" s="140"/>
      <c r="E41" s="140"/>
      <c r="F41" s="140"/>
      <c r="G41" s="141"/>
      <c r="H41" s="142"/>
    </row>
    <row r="42" spans="1:8" s="146" customFormat="1" ht="21.6">
      <c r="A42" s="138" t="s">
        <v>45</v>
      </c>
      <c r="B42" s="139">
        <v>1054</v>
      </c>
      <c r="C42" s="140"/>
      <c r="D42" s="140"/>
      <c r="E42" s="140"/>
      <c r="F42" s="140"/>
      <c r="G42" s="141"/>
      <c r="H42" s="142"/>
    </row>
    <row r="43" spans="1:8" s="146" customFormat="1" ht="21.6">
      <c r="A43" s="138" t="s">
        <v>66</v>
      </c>
      <c r="B43" s="139">
        <v>1055</v>
      </c>
      <c r="C43" s="140"/>
      <c r="D43" s="140"/>
      <c r="E43" s="140"/>
      <c r="F43" s="140"/>
      <c r="G43" s="141"/>
      <c r="H43" s="142"/>
    </row>
    <row r="44" spans="1:8" s="146" customFormat="1" ht="21.6">
      <c r="A44" s="138" t="s">
        <v>46</v>
      </c>
      <c r="B44" s="139">
        <v>1056</v>
      </c>
      <c r="C44" s="140"/>
      <c r="D44" s="140"/>
      <c r="E44" s="140"/>
      <c r="F44" s="140"/>
      <c r="G44" s="141"/>
      <c r="H44" s="142"/>
    </row>
    <row r="45" spans="1:8" s="146" customFormat="1" ht="21.6">
      <c r="A45" s="138" t="s">
        <v>47</v>
      </c>
      <c r="B45" s="139">
        <v>1057</v>
      </c>
      <c r="C45" s="140"/>
      <c r="D45" s="140"/>
      <c r="E45" s="140"/>
      <c r="F45" s="140"/>
      <c r="G45" s="141"/>
      <c r="H45" s="142"/>
    </row>
    <row r="46" spans="1:8" s="146" customFormat="1" ht="43.2">
      <c r="A46" s="138" t="s">
        <v>48</v>
      </c>
      <c r="B46" s="139">
        <v>1058</v>
      </c>
      <c r="C46" s="140"/>
      <c r="D46" s="140"/>
      <c r="E46" s="140"/>
      <c r="F46" s="140"/>
      <c r="G46" s="141"/>
      <c r="H46" s="142"/>
    </row>
    <row r="47" spans="1:8" s="146" customFormat="1" ht="43.2">
      <c r="A47" s="138" t="s">
        <v>49</v>
      </c>
      <c r="B47" s="139">
        <v>1059</v>
      </c>
      <c r="C47" s="140"/>
      <c r="D47" s="140"/>
      <c r="E47" s="140"/>
      <c r="F47" s="140"/>
      <c r="G47" s="141"/>
      <c r="H47" s="142"/>
    </row>
    <row r="48" spans="1:8" s="146" customFormat="1" ht="64.8">
      <c r="A48" s="138" t="s">
        <v>76</v>
      </c>
      <c r="B48" s="139">
        <v>1060</v>
      </c>
      <c r="C48" s="140"/>
      <c r="D48" s="140">
        <v>4</v>
      </c>
      <c r="E48" s="140"/>
      <c r="F48" s="140">
        <f t="shared" ref="F48" si="12">E48-D48</f>
        <v>-4</v>
      </c>
      <c r="G48" s="141">
        <f t="shared" ref="G48" si="13">E48/D48*100</f>
        <v>0</v>
      </c>
      <c r="H48" s="142"/>
    </row>
    <row r="49" spans="1:9" s="146" customFormat="1" ht="21.6">
      <c r="A49" s="138" t="s">
        <v>50</v>
      </c>
      <c r="B49" s="139">
        <v>1061</v>
      </c>
      <c r="C49" s="140"/>
      <c r="D49" s="140"/>
      <c r="E49" s="140"/>
      <c r="F49" s="140"/>
      <c r="G49" s="141"/>
      <c r="H49" s="142"/>
    </row>
    <row r="50" spans="1:9" s="146" customFormat="1" ht="21.6">
      <c r="A50" s="138" t="s">
        <v>109</v>
      </c>
      <c r="B50" s="139">
        <v>1062</v>
      </c>
      <c r="C50" s="140">
        <v>23</v>
      </c>
      <c r="D50" s="140">
        <v>26</v>
      </c>
      <c r="E50" s="140">
        <f>E51+E52+E53</f>
        <v>7</v>
      </c>
      <c r="F50" s="140">
        <f t="shared" ref="F50:F60" si="14">E50-D50</f>
        <v>-19</v>
      </c>
      <c r="G50" s="141">
        <f t="shared" ref="G50:G60" si="15">E50/D50*100</f>
        <v>26.923076923076923</v>
      </c>
      <c r="H50" s="142"/>
    </row>
    <row r="51" spans="1:9" s="146" customFormat="1" ht="21.6">
      <c r="A51" s="152" t="s">
        <v>518</v>
      </c>
      <c r="B51" s="173" t="s">
        <v>406</v>
      </c>
      <c r="C51" s="140">
        <v>14</v>
      </c>
      <c r="D51" s="140">
        <v>26</v>
      </c>
      <c r="E51" s="140">
        <v>2</v>
      </c>
      <c r="F51" s="140"/>
      <c r="G51" s="141"/>
      <c r="H51" s="142"/>
    </row>
    <row r="52" spans="1:9" s="146" customFormat="1" ht="21.6">
      <c r="A52" s="152" t="s">
        <v>409</v>
      </c>
      <c r="B52" s="173" t="s">
        <v>408</v>
      </c>
      <c r="C52" s="140">
        <v>9</v>
      </c>
      <c r="D52" s="140"/>
      <c r="E52" s="140">
        <v>4</v>
      </c>
      <c r="F52" s="140"/>
      <c r="G52" s="141"/>
      <c r="H52" s="142"/>
    </row>
    <row r="53" spans="1:9" s="146" customFormat="1" ht="21.6">
      <c r="A53" s="152" t="s">
        <v>528</v>
      </c>
      <c r="B53" s="173" t="s">
        <v>524</v>
      </c>
      <c r="C53" s="140"/>
      <c r="D53" s="140"/>
      <c r="E53" s="140">
        <v>1</v>
      </c>
      <c r="F53" s="140"/>
      <c r="G53" s="141"/>
      <c r="H53" s="142"/>
    </row>
    <row r="54" spans="1:9" s="134" customFormat="1" ht="21.6">
      <c r="A54" s="138" t="s">
        <v>228</v>
      </c>
      <c r="B54" s="139">
        <v>1070</v>
      </c>
      <c r="C54" s="164">
        <f>SUM(C55:C61)</f>
        <v>660</v>
      </c>
      <c r="D54" s="164">
        <f>SUM(D55:D61)</f>
        <v>816</v>
      </c>
      <c r="E54" s="164">
        <f>SUM(E55:E61)</f>
        <v>341</v>
      </c>
      <c r="F54" s="140">
        <f t="shared" si="14"/>
        <v>-475</v>
      </c>
      <c r="G54" s="141">
        <f t="shared" si="15"/>
        <v>41.78921568627451</v>
      </c>
      <c r="H54" s="142"/>
      <c r="I54" s="146"/>
    </row>
    <row r="55" spans="1:9" s="146" customFormat="1" ht="21.6">
      <c r="A55" s="138" t="s">
        <v>187</v>
      </c>
      <c r="B55" s="139">
        <v>1071</v>
      </c>
      <c r="C55" s="140"/>
      <c r="D55" s="140"/>
      <c r="E55" s="140"/>
      <c r="F55" s="140"/>
      <c r="G55" s="141"/>
      <c r="H55" s="142"/>
    </row>
    <row r="56" spans="1:9" s="146" customFormat="1" ht="21.6">
      <c r="A56" s="138" t="s">
        <v>188</v>
      </c>
      <c r="B56" s="139">
        <v>1072</v>
      </c>
      <c r="C56" s="140"/>
      <c r="D56" s="140">
        <v>10</v>
      </c>
      <c r="E56" s="140"/>
      <c r="F56" s="140">
        <f t="shared" si="14"/>
        <v>-10</v>
      </c>
      <c r="G56" s="141">
        <f t="shared" si="15"/>
        <v>0</v>
      </c>
      <c r="H56" s="142"/>
    </row>
    <row r="57" spans="1:9" s="146" customFormat="1" ht="21.6">
      <c r="A57" s="138" t="s">
        <v>39</v>
      </c>
      <c r="B57" s="139">
        <v>1073</v>
      </c>
      <c r="C57" s="140">
        <v>330</v>
      </c>
      <c r="D57" s="140">
        <v>461</v>
      </c>
      <c r="E57" s="140">
        <v>157</v>
      </c>
      <c r="F57" s="140">
        <f t="shared" si="14"/>
        <v>-304</v>
      </c>
      <c r="G57" s="141">
        <f t="shared" si="15"/>
        <v>34.05639913232104</v>
      </c>
      <c r="H57" s="142"/>
    </row>
    <row r="58" spans="1:9" s="146" customFormat="1" ht="21.6">
      <c r="A58" s="152" t="s">
        <v>407</v>
      </c>
      <c r="B58" s="173" t="s">
        <v>410</v>
      </c>
      <c r="C58" s="140">
        <v>20</v>
      </c>
      <c r="D58" s="140"/>
      <c r="E58" s="140">
        <v>13</v>
      </c>
      <c r="F58" s="140"/>
      <c r="G58" s="141"/>
      <c r="H58" s="142"/>
    </row>
    <row r="59" spans="1:9" s="146" customFormat="1" ht="43.2">
      <c r="A59" s="138" t="s">
        <v>63</v>
      </c>
      <c r="B59" s="139">
        <v>1074</v>
      </c>
      <c r="C59" s="140">
        <v>197</v>
      </c>
      <c r="D59" s="140">
        <v>158</v>
      </c>
      <c r="E59" s="140">
        <v>109</v>
      </c>
      <c r="F59" s="140">
        <f t="shared" si="14"/>
        <v>-49</v>
      </c>
      <c r="G59" s="141">
        <f t="shared" si="15"/>
        <v>68.987341772151893</v>
      </c>
      <c r="H59" s="142"/>
    </row>
    <row r="60" spans="1:9" s="146" customFormat="1" ht="21.6">
      <c r="A60" s="138" t="s">
        <v>513</v>
      </c>
      <c r="B60" s="139">
        <v>1075</v>
      </c>
      <c r="C60" s="140">
        <v>66</v>
      </c>
      <c r="D60" s="140"/>
      <c r="E60" s="140"/>
      <c r="F60" s="140">
        <f t="shared" si="14"/>
        <v>0</v>
      </c>
      <c r="G60" s="271" t="e">
        <f t="shared" si="15"/>
        <v>#DIV/0!</v>
      </c>
      <c r="H60" s="142"/>
    </row>
    <row r="61" spans="1:9" s="146" customFormat="1" ht="21.6">
      <c r="A61" s="138" t="s">
        <v>123</v>
      </c>
      <c r="B61" s="139">
        <v>1076</v>
      </c>
      <c r="C61" s="140">
        <v>47</v>
      </c>
      <c r="D61" s="140">
        <v>187</v>
      </c>
      <c r="E61" s="178">
        <f>E62+E63+E64+E65+E66</f>
        <v>62</v>
      </c>
      <c r="F61" s="140">
        <f t="shared" ref="F61:F80" si="16">E61-D61</f>
        <v>-125</v>
      </c>
      <c r="G61" s="141">
        <f t="shared" ref="G61:G80" si="17">E61/D61*100</f>
        <v>33.155080213903744</v>
      </c>
      <c r="H61" s="145" t="s">
        <v>546</v>
      </c>
    </row>
    <row r="62" spans="1:9" s="146" customFormat="1" ht="21.6">
      <c r="A62" s="138" t="s">
        <v>40</v>
      </c>
      <c r="B62" s="139" t="s">
        <v>401</v>
      </c>
      <c r="C62" s="140"/>
      <c r="D62" s="140">
        <v>93</v>
      </c>
      <c r="E62" s="140">
        <v>31</v>
      </c>
      <c r="F62" s="140">
        <f t="shared" si="16"/>
        <v>-62</v>
      </c>
      <c r="G62" s="141">
        <f t="shared" si="17"/>
        <v>33.333333333333329</v>
      </c>
      <c r="H62" s="142"/>
    </row>
    <row r="63" spans="1:9" s="146" customFormat="1" ht="21.6">
      <c r="A63" s="138" t="s">
        <v>514</v>
      </c>
      <c r="B63" s="139" t="s">
        <v>402</v>
      </c>
      <c r="C63" s="140">
        <v>7</v>
      </c>
      <c r="D63" s="140">
        <v>5</v>
      </c>
      <c r="E63" s="140">
        <v>13</v>
      </c>
      <c r="F63" s="140">
        <f t="shared" si="16"/>
        <v>8</v>
      </c>
      <c r="G63" s="141">
        <f t="shared" si="17"/>
        <v>260</v>
      </c>
      <c r="H63" s="142"/>
    </row>
    <row r="64" spans="1:9" s="146" customFormat="1" ht="21.6">
      <c r="A64" s="138" t="s">
        <v>515</v>
      </c>
      <c r="B64" s="139" t="s">
        <v>403</v>
      </c>
      <c r="C64" s="140">
        <v>31</v>
      </c>
      <c r="D64" s="140">
        <v>89</v>
      </c>
      <c r="E64" s="140">
        <v>14</v>
      </c>
      <c r="F64" s="140">
        <f t="shared" si="16"/>
        <v>-75</v>
      </c>
      <c r="G64" s="141">
        <f t="shared" si="17"/>
        <v>15.730337078651685</v>
      </c>
      <c r="H64" s="142"/>
    </row>
    <row r="65" spans="1:8" s="146" customFormat="1" ht="21.6">
      <c r="A65" s="138" t="s">
        <v>542</v>
      </c>
      <c r="B65" s="139" t="s">
        <v>541</v>
      </c>
      <c r="C65" s="140">
        <v>9</v>
      </c>
      <c r="D65" s="140"/>
      <c r="E65" s="140">
        <v>2</v>
      </c>
      <c r="F65" s="140"/>
      <c r="G65" s="141"/>
      <c r="H65" s="142"/>
    </row>
    <row r="66" spans="1:8" s="146" customFormat="1" ht="21.6">
      <c r="A66" s="138" t="s">
        <v>548</v>
      </c>
      <c r="B66" s="139" t="s">
        <v>547</v>
      </c>
      <c r="C66" s="140"/>
      <c r="D66" s="140"/>
      <c r="E66" s="140">
        <v>2</v>
      </c>
      <c r="F66" s="140"/>
      <c r="G66" s="141"/>
      <c r="H66" s="142"/>
    </row>
    <row r="67" spans="1:8" s="146" customFormat="1" ht="21.6">
      <c r="A67" s="150" t="s">
        <v>79</v>
      </c>
      <c r="B67" s="139">
        <v>1080</v>
      </c>
      <c r="C67" s="164">
        <f>SUM(C68:C72)</f>
        <v>322</v>
      </c>
      <c r="D67" s="164">
        <f>SUM(D68:D72)</f>
        <v>196</v>
      </c>
      <c r="E67" s="164">
        <f>SUM(E68:E72)</f>
        <v>375</v>
      </c>
      <c r="F67" s="140">
        <f t="shared" si="16"/>
        <v>179</v>
      </c>
      <c r="G67" s="141">
        <f t="shared" si="17"/>
        <v>191.32653061224488</v>
      </c>
      <c r="H67" s="142"/>
    </row>
    <row r="68" spans="1:8" s="146" customFormat="1" ht="21.6">
      <c r="A68" s="138" t="s">
        <v>72</v>
      </c>
      <c r="B68" s="139">
        <v>1081</v>
      </c>
      <c r="C68" s="140"/>
      <c r="D68" s="140"/>
      <c r="E68" s="140"/>
      <c r="F68" s="140"/>
      <c r="G68" s="141"/>
      <c r="H68" s="142"/>
    </row>
    <row r="69" spans="1:8" s="146" customFormat="1" ht="21.6">
      <c r="A69" s="138" t="s">
        <v>51</v>
      </c>
      <c r="B69" s="139">
        <v>1082</v>
      </c>
      <c r="C69" s="140"/>
      <c r="D69" s="140"/>
      <c r="E69" s="140"/>
      <c r="F69" s="140"/>
      <c r="G69" s="141"/>
      <c r="H69" s="142"/>
    </row>
    <row r="70" spans="1:8" s="146" customFormat="1" ht="21.6">
      <c r="A70" s="138" t="s">
        <v>61</v>
      </c>
      <c r="B70" s="139">
        <v>1083</v>
      </c>
      <c r="C70" s="140"/>
      <c r="D70" s="140"/>
      <c r="E70" s="140"/>
      <c r="F70" s="140"/>
      <c r="G70" s="141"/>
      <c r="H70" s="142"/>
    </row>
    <row r="71" spans="1:8" s="146" customFormat="1" ht="21.6">
      <c r="A71" s="138" t="s">
        <v>218</v>
      </c>
      <c r="B71" s="139">
        <v>1084</v>
      </c>
      <c r="C71" s="140"/>
      <c r="D71" s="140"/>
      <c r="E71" s="140"/>
      <c r="F71" s="140"/>
      <c r="G71" s="141"/>
      <c r="H71" s="142"/>
    </row>
    <row r="72" spans="1:8" s="146" customFormat="1" ht="21.6">
      <c r="A72" s="138" t="s">
        <v>262</v>
      </c>
      <c r="B72" s="139">
        <v>1085</v>
      </c>
      <c r="C72" s="140">
        <f>C73+C77+C79+C76+C78</f>
        <v>322</v>
      </c>
      <c r="D72" s="140">
        <f>D73+D77+D79+D76</f>
        <v>196</v>
      </c>
      <c r="E72" s="140">
        <f>E73+E74+E75+E77+E79+E78+E76</f>
        <v>375</v>
      </c>
      <c r="F72" s="140">
        <f t="shared" si="16"/>
        <v>179</v>
      </c>
      <c r="G72" s="141">
        <f t="shared" si="17"/>
        <v>191.32653061224488</v>
      </c>
      <c r="H72" s="142"/>
    </row>
    <row r="73" spans="1:8" s="146" customFormat="1" ht="21.6">
      <c r="A73" s="152" t="s">
        <v>411</v>
      </c>
      <c r="B73" s="174" t="s">
        <v>412</v>
      </c>
      <c r="C73" s="140">
        <v>114</v>
      </c>
      <c r="D73" s="140">
        <v>196</v>
      </c>
      <c r="E73" s="140">
        <v>147</v>
      </c>
      <c r="F73" s="140">
        <f t="shared" si="16"/>
        <v>-49</v>
      </c>
      <c r="G73" s="141">
        <f t="shared" si="17"/>
        <v>75</v>
      </c>
      <c r="H73" s="142"/>
    </row>
    <row r="74" spans="1:8" s="146" customFormat="1" ht="21.6">
      <c r="A74" s="138" t="s">
        <v>64</v>
      </c>
      <c r="B74" s="174" t="s">
        <v>414</v>
      </c>
      <c r="C74" s="140"/>
      <c r="D74" s="140"/>
      <c r="E74" s="140">
        <v>22</v>
      </c>
      <c r="F74" s="140"/>
      <c r="G74" s="141"/>
      <c r="H74" s="142"/>
    </row>
    <row r="75" spans="1:8" s="146" customFormat="1" ht="21.6">
      <c r="A75" s="138" t="s">
        <v>510</v>
      </c>
      <c r="B75" s="174" t="s">
        <v>512</v>
      </c>
      <c r="C75" s="140"/>
      <c r="D75" s="140"/>
      <c r="E75" s="140">
        <v>3</v>
      </c>
      <c r="F75" s="140"/>
      <c r="G75" s="141"/>
      <c r="H75" s="142"/>
    </row>
    <row r="76" spans="1:8" s="146" customFormat="1" ht="21.6">
      <c r="A76" s="152" t="s">
        <v>413</v>
      </c>
      <c r="B76" s="174" t="s">
        <v>414</v>
      </c>
      <c r="C76" s="140">
        <v>84</v>
      </c>
      <c r="D76" s="140"/>
      <c r="E76" s="140">
        <v>65</v>
      </c>
      <c r="F76" s="140"/>
      <c r="G76" s="141"/>
      <c r="H76" s="142"/>
    </row>
    <row r="77" spans="1:8" s="146" customFormat="1" ht="21.6">
      <c r="A77" s="152" t="s">
        <v>511</v>
      </c>
      <c r="B77" s="174" t="s">
        <v>512</v>
      </c>
      <c r="C77" s="140">
        <v>123</v>
      </c>
      <c r="D77" s="140"/>
      <c r="E77" s="140">
        <v>108</v>
      </c>
      <c r="F77" s="140"/>
      <c r="G77" s="141"/>
      <c r="H77" s="142"/>
    </row>
    <row r="78" spans="1:8" s="146" customFormat="1" ht="21.6">
      <c r="A78" s="138" t="s">
        <v>540</v>
      </c>
      <c r="B78" s="174" t="s">
        <v>519</v>
      </c>
      <c r="C78" s="140">
        <v>1</v>
      </c>
      <c r="D78" s="140"/>
      <c r="E78" s="140">
        <v>1</v>
      </c>
      <c r="F78" s="140"/>
      <c r="G78" s="141"/>
      <c r="H78" s="142"/>
    </row>
    <row r="79" spans="1:8" s="146" customFormat="1" ht="21.6">
      <c r="A79" s="138" t="s">
        <v>400</v>
      </c>
      <c r="B79" s="174" t="s">
        <v>539</v>
      </c>
      <c r="C79" s="140"/>
      <c r="D79" s="140"/>
      <c r="E79" s="140">
        <v>29</v>
      </c>
      <c r="F79" s="140"/>
      <c r="G79" s="141"/>
      <c r="H79" s="142"/>
    </row>
    <row r="80" spans="1:8" s="137" customFormat="1" ht="21.6">
      <c r="A80" s="147" t="s">
        <v>4</v>
      </c>
      <c r="B80" s="148">
        <v>1100</v>
      </c>
      <c r="C80" s="165">
        <f>C22+C23-C27-C54-C67</f>
        <v>-150</v>
      </c>
      <c r="D80" s="165">
        <f>D22+D23-D27-D54-D67</f>
        <v>-249</v>
      </c>
      <c r="E80" s="165">
        <f>E22+E23-E27-E54-E67</f>
        <v>-397</v>
      </c>
      <c r="F80" s="140">
        <f t="shared" si="16"/>
        <v>-148</v>
      </c>
      <c r="G80" s="141">
        <f t="shared" si="17"/>
        <v>159.43775100401606</v>
      </c>
      <c r="H80" s="149"/>
    </row>
    <row r="81" spans="1:9" s="134" customFormat="1" ht="21.6">
      <c r="A81" s="138" t="s">
        <v>107</v>
      </c>
      <c r="B81" s="139">
        <v>1110</v>
      </c>
      <c r="C81" s="140"/>
      <c r="D81" s="140"/>
      <c r="E81" s="140"/>
      <c r="F81" s="140"/>
      <c r="G81" s="141"/>
      <c r="H81" s="142"/>
    </row>
    <row r="82" spans="1:9" s="134" customFormat="1" ht="21.6">
      <c r="A82" s="138" t="s">
        <v>108</v>
      </c>
      <c r="B82" s="139">
        <v>1120</v>
      </c>
      <c r="C82" s="140"/>
      <c r="D82" s="140"/>
      <c r="E82" s="140"/>
      <c r="F82" s="140"/>
      <c r="G82" s="141"/>
      <c r="H82" s="142"/>
    </row>
    <row r="83" spans="1:9" s="134" customFormat="1" ht="21.6">
      <c r="A83" s="138" t="s">
        <v>111</v>
      </c>
      <c r="B83" s="139">
        <v>1130</v>
      </c>
      <c r="C83" s="140"/>
      <c r="D83" s="140"/>
      <c r="E83" s="140"/>
      <c r="F83" s="140"/>
      <c r="G83" s="141"/>
      <c r="H83" s="142"/>
    </row>
    <row r="84" spans="1:9" s="134" customFormat="1" ht="21.6">
      <c r="A84" s="138" t="s">
        <v>110</v>
      </c>
      <c r="B84" s="139">
        <v>1140</v>
      </c>
      <c r="C84" s="140"/>
      <c r="D84" s="140"/>
      <c r="E84" s="140"/>
      <c r="F84" s="140"/>
      <c r="G84" s="141"/>
      <c r="H84" s="142"/>
    </row>
    <row r="85" spans="1:9" s="134" customFormat="1" ht="21.6">
      <c r="A85" s="138" t="s">
        <v>219</v>
      </c>
      <c r="B85" s="139">
        <v>1150</v>
      </c>
      <c r="C85" s="140">
        <f t="shared" ref="C85:D85" si="18">C86</f>
        <v>281</v>
      </c>
      <c r="D85" s="140">
        <f t="shared" si="18"/>
        <v>359</v>
      </c>
      <c r="E85" s="140">
        <v>249</v>
      </c>
      <c r="F85" s="140">
        <f t="shared" ref="F85" si="19">E85-D85</f>
        <v>-110</v>
      </c>
      <c r="G85" s="141">
        <f t="shared" ref="G85" si="20">E85/D85*100</f>
        <v>69.359331476323121</v>
      </c>
      <c r="H85" s="142"/>
    </row>
    <row r="86" spans="1:9" s="134" customFormat="1" ht="21.6">
      <c r="A86" s="152" t="s">
        <v>415</v>
      </c>
      <c r="B86" s="174" t="s">
        <v>416</v>
      </c>
      <c r="C86" s="140">
        <v>281</v>
      </c>
      <c r="D86" s="140">
        <v>359</v>
      </c>
      <c r="E86" s="140">
        <v>249</v>
      </c>
      <c r="F86" s="140">
        <f t="shared" ref="F86" si="21">E86-D86</f>
        <v>-110</v>
      </c>
      <c r="G86" s="141"/>
      <c r="H86" s="142"/>
    </row>
    <row r="87" spans="1:9" s="134" customFormat="1" ht="21.6">
      <c r="A87" s="138" t="s">
        <v>218</v>
      </c>
      <c r="B87" s="139">
        <v>1151</v>
      </c>
      <c r="C87" s="140"/>
      <c r="D87" s="140"/>
      <c r="E87" s="140"/>
      <c r="F87" s="140"/>
      <c r="G87" s="141"/>
      <c r="H87" s="142"/>
    </row>
    <row r="88" spans="1:9" s="134" customFormat="1" ht="21.6">
      <c r="A88" s="138" t="s">
        <v>220</v>
      </c>
      <c r="B88" s="139">
        <v>1160</v>
      </c>
      <c r="C88" s="140"/>
      <c r="D88" s="140"/>
      <c r="E88" s="140"/>
      <c r="F88" s="140"/>
      <c r="G88" s="141"/>
      <c r="H88" s="142"/>
    </row>
    <row r="89" spans="1:9" s="134" customFormat="1" ht="21.6">
      <c r="A89" s="138" t="s">
        <v>218</v>
      </c>
      <c r="B89" s="139">
        <v>1161</v>
      </c>
      <c r="C89" s="140"/>
      <c r="D89" s="140"/>
      <c r="E89" s="140"/>
      <c r="F89" s="140"/>
      <c r="G89" s="141"/>
      <c r="H89" s="142"/>
    </row>
    <row r="90" spans="1:9" s="137" customFormat="1" ht="21.6">
      <c r="A90" s="147" t="s">
        <v>95</v>
      </c>
      <c r="B90" s="148">
        <v>1170</v>
      </c>
      <c r="C90" s="165">
        <f>C80+C81+C82-C83-C84+C85-C88</f>
        <v>131</v>
      </c>
      <c r="D90" s="165">
        <f>D80+D81+D82-D83-D84+D85-D88</f>
        <v>110</v>
      </c>
      <c r="E90" s="165">
        <f>E80+E81+E82-E83-E84+E85-E88</f>
        <v>-148</v>
      </c>
      <c r="F90" s="140">
        <f t="shared" ref="F90" si="22">E90-D90</f>
        <v>-258</v>
      </c>
      <c r="G90" s="141">
        <f t="shared" ref="G90" si="23">E90/D90*100</f>
        <v>-134.54545454545453</v>
      </c>
      <c r="H90" s="149"/>
      <c r="I90" s="134"/>
    </row>
    <row r="91" spans="1:9" s="134" customFormat="1" ht="21.6">
      <c r="A91" s="138" t="s">
        <v>139</v>
      </c>
      <c r="B91" s="139">
        <v>1180</v>
      </c>
      <c r="C91" s="140">
        <v>24</v>
      </c>
      <c r="D91" s="140">
        <v>20</v>
      </c>
      <c r="E91" s="140"/>
      <c r="F91" s="140"/>
      <c r="G91" s="141"/>
      <c r="H91" s="142"/>
    </row>
    <row r="92" spans="1:9" s="134" customFormat="1" ht="43.2">
      <c r="A92" s="138" t="s">
        <v>140</v>
      </c>
      <c r="B92" s="139">
        <v>1190</v>
      </c>
      <c r="C92" s="140"/>
      <c r="D92" s="140"/>
      <c r="E92" s="140"/>
      <c r="F92" s="140"/>
      <c r="G92" s="141"/>
      <c r="H92" s="142"/>
    </row>
    <row r="93" spans="1:9" s="137" customFormat="1" ht="21.6">
      <c r="A93" s="147" t="s">
        <v>96</v>
      </c>
      <c r="B93" s="148">
        <v>1200</v>
      </c>
      <c r="C93" s="165">
        <f>C90-C91</f>
        <v>107</v>
      </c>
      <c r="D93" s="165">
        <f>D90-D91</f>
        <v>90</v>
      </c>
      <c r="E93" s="165">
        <f>E90-E91</f>
        <v>-148</v>
      </c>
      <c r="F93" s="140">
        <f t="shared" ref="F93" si="24">E93-D93</f>
        <v>-238</v>
      </c>
      <c r="G93" s="141">
        <f t="shared" ref="G93" si="25">E93/D93*100</f>
        <v>-164.44444444444443</v>
      </c>
      <c r="H93" s="149"/>
      <c r="I93" s="134"/>
    </row>
    <row r="94" spans="1:9" s="134" customFormat="1" ht="21.6">
      <c r="A94" s="138" t="s">
        <v>23</v>
      </c>
      <c r="B94" s="117">
        <v>1201</v>
      </c>
      <c r="C94" s="143">
        <v>107</v>
      </c>
      <c r="D94" s="143">
        <v>90</v>
      </c>
      <c r="E94" s="143">
        <f>E93</f>
        <v>-148</v>
      </c>
      <c r="F94" s="140"/>
      <c r="G94" s="141"/>
      <c r="H94" s="145"/>
    </row>
    <row r="95" spans="1:9" s="134" customFormat="1" ht="21.6">
      <c r="A95" s="138" t="s">
        <v>24</v>
      </c>
      <c r="B95" s="117">
        <v>1202</v>
      </c>
      <c r="C95" s="143"/>
      <c r="D95" s="143"/>
      <c r="E95" s="143"/>
      <c r="F95" s="143"/>
      <c r="G95" s="144"/>
      <c r="H95" s="145"/>
    </row>
    <row r="96" spans="1:9" s="134" customFormat="1" ht="21.6">
      <c r="A96" s="138" t="s">
        <v>263</v>
      </c>
      <c r="B96" s="139">
        <v>1210</v>
      </c>
      <c r="C96" s="140"/>
      <c r="D96" s="140"/>
      <c r="E96" s="140"/>
      <c r="F96" s="140"/>
      <c r="G96" s="141"/>
      <c r="H96" s="142"/>
    </row>
    <row r="97" spans="1:9" s="137" customFormat="1" ht="27.75" customHeight="1">
      <c r="A97" s="336" t="s">
        <v>276</v>
      </c>
      <c r="B97" s="337"/>
      <c r="C97" s="337"/>
      <c r="D97" s="337"/>
      <c r="E97" s="337"/>
      <c r="F97" s="337"/>
      <c r="G97" s="337"/>
      <c r="H97" s="338"/>
      <c r="I97" s="134"/>
    </row>
    <row r="98" spans="1:9" s="134" customFormat="1" ht="43.2">
      <c r="A98" s="151" t="s">
        <v>277</v>
      </c>
      <c r="B98" s="117">
        <v>1300</v>
      </c>
      <c r="C98" s="163">
        <f>C23-C67</f>
        <v>184</v>
      </c>
      <c r="D98" s="163">
        <f>D23-D67</f>
        <v>366</v>
      </c>
      <c r="E98" s="163">
        <f>E23-E67</f>
        <v>17</v>
      </c>
      <c r="F98" s="140">
        <f t="shared" ref="F98" si="26">E98-D98</f>
        <v>-349</v>
      </c>
      <c r="G98" s="141">
        <f t="shared" ref="G98" si="27">E98/D98*100</f>
        <v>4.6448087431693992</v>
      </c>
      <c r="H98" s="145"/>
    </row>
    <row r="99" spans="1:9" s="134" customFormat="1" ht="70.5" customHeight="1">
      <c r="A99" s="152" t="s">
        <v>278</v>
      </c>
      <c r="B99" s="117">
        <v>1310</v>
      </c>
      <c r="C99" s="163">
        <f>C81+C82-C83-C84</f>
        <v>0</v>
      </c>
      <c r="D99" s="163">
        <f>D81+D82-D83-D84</f>
        <v>0</v>
      </c>
      <c r="E99" s="163">
        <f>E81+E82-E83-E84</f>
        <v>0</v>
      </c>
      <c r="F99" s="143"/>
      <c r="G99" s="144"/>
      <c r="H99" s="145"/>
    </row>
    <row r="100" spans="1:9" s="134" customFormat="1" ht="43.2">
      <c r="A100" s="151" t="s">
        <v>279</v>
      </c>
      <c r="B100" s="117">
        <v>1320</v>
      </c>
      <c r="C100" s="163">
        <f>C85-C88</f>
        <v>281</v>
      </c>
      <c r="D100" s="163">
        <f>D85-D88</f>
        <v>359</v>
      </c>
      <c r="E100" s="163">
        <f>E85-E88</f>
        <v>249</v>
      </c>
      <c r="F100" s="140">
        <f t="shared" ref="F100:F102" si="28">E100-D100</f>
        <v>-110</v>
      </c>
      <c r="G100" s="141">
        <f t="shared" ref="G100:G102" si="29">E100/D100*100</f>
        <v>69.359331476323121</v>
      </c>
      <c r="H100" s="145"/>
    </row>
    <row r="101" spans="1:9" s="134" customFormat="1" ht="46.5" customHeight="1">
      <c r="A101" s="42" t="s">
        <v>387</v>
      </c>
      <c r="B101" s="139">
        <v>1330</v>
      </c>
      <c r="C101" s="164">
        <v>2256</v>
      </c>
      <c r="D101" s="164">
        <f>D9+D23+D81+D82+D85</f>
        <v>3836</v>
      </c>
      <c r="E101" s="164">
        <f>E9+E23+E81+E82+E85</f>
        <v>1515</v>
      </c>
      <c r="F101" s="140">
        <f t="shared" si="28"/>
        <v>-2321</v>
      </c>
      <c r="G101" s="141">
        <f t="shared" si="29"/>
        <v>39.494264859228359</v>
      </c>
      <c r="H101" s="142"/>
    </row>
    <row r="102" spans="1:9" s="134" customFormat="1" ht="65.25" customHeight="1">
      <c r="A102" s="42" t="s">
        <v>388</v>
      </c>
      <c r="B102" s="139">
        <v>1340</v>
      </c>
      <c r="C102" s="164">
        <v>2203</v>
      </c>
      <c r="D102" s="164">
        <f>D11+D27+D54+D67+D83+D88+D91</f>
        <v>3746</v>
      </c>
      <c r="E102" s="164">
        <f>E11+E27+E54+E67+E83+E88+E91</f>
        <v>1663</v>
      </c>
      <c r="F102" s="140">
        <f t="shared" si="28"/>
        <v>-2083</v>
      </c>
      <c r="G102" s="141">
        <f t="shared" si="29"/>
        <v>44.39402028830753</v>
      </c>
      <c r="H102" s="142"/>
    </row>
    <row r="103" spans="1:9" s="134" customFormat="1" ht="21.6">
      <c r="A103" s="339" t="s">
        <v>168</v>
      </c>
      <c r="B103" s="339"/>
      <c r="C103" s="339"/>
      <c r="D103" s="339"/>
      <c r="E103" s="339"/>
      <c r="F103" s="339"/>
      <c r="G103" s="339"/>
      <c r="H103" s="339"/>
    </row>
    <row r="104" spans="1:9" s="134" customFormat="1" ht="43.2">
      <c r="A104" s="138" t="s">
        <v>280</v>
      </c>
      <c r="B104" s="139">
        <v>1400</v>
      </c>
      <c r="C104" s="164">
        <f>C80</f>
        <v>-150</v>
      </c>
      <c r="D104" s="164">
        <f>D80</f>
        <v>-249</v>
      </c>
      <c r="E104" s="164">
        <f>E80</f>
        <v>-397</v>
      </c>
      <c r="F104" s="140">
        <f t="shared" ref="F104:F105" si="30">E104-D104</f>
        <v>-148</v>
      </c>
      <c r="G104" s="141">
        <f t="shared" ref="G104:G105" si="31">E104/D104*100</f>
        <v>159.43775100401606</v>
      </c>
      <c r="H104" s="142"/>
    </row>
    <row r="105" spans="1:9" s="134" customFormat="1" ht="21.6">
      <c r="A105" s="138" t="s">
        <v>281</v>
      </c>
      <c r="B105" s="139">
        <v>1401</v>
      </c>
      <c r="C105" s="164">
        <f>C116</f>
        <v>328</v>
      </c>
      <c r="D105" s="164">
        <f>D116</f>
        <v>404</v>
      </c>
      <c r="E105" s="164">
        <f>E116</f>
        <v>277</v>
      </c>
      <c r="F105" s="140">
        <f t="shared" si="30"/>
        <v>-127</v>
      </c>
      <c r="G105" s="141">
        <f t="shared" si="31"/>
        <v>68.564356435643575</v>
      </c>
      <c r="H105" s="142"/>
    </row>
    <row r="106" spans="1:9" s="134" customFormat="1" ht="43.2">
      <c r="A106" s="138" t="s">
        <v>282</v>
      </c>
      <c r="B106" s="139">
        <v>1402</v>
      </c>
      <c r="C106" s="164"/>
      <c r="D106" s="164"/>
      <c r="E106" s="164"/>
      <c r="F106" s="140"/>
      <c r="G106" s="141"/>
      <c r="H106" s="142"/>
    </row>
    <row r="107" spans="1:9" s="134" customFormat="1" ht="43.2">
      <c r="A107" s="138" t="s">
        <v>283</v>
      </c>
      <c r="B107" s="139">
        <v>1403</v>
      </c>
      <c r="C107" s="164"/>
      <c r="D107" s="164"/>
      <c r="E107" s="164"/>
      <c r="F107" s="140"/>
      <c r="G107" s="141"/>
      <c r="H107" s="142"/>
    </row>
    <row r="108" spans="1:9" s="134" customFormat="1" ht="43.2">
      <c r="A108" s="138" t="s">
        <v>329</v>
      </c>
      <c r="B108" s="139">
        <v>1404</v>
      </c>
      <c r="C108" s="164"/>
      <c r="D108" s="164"/>
      <c r="E108" s="164"/>
      <c r="F108" s="140"/>
      <c r="G108" s="141"/>
      <c r="H108" s="142"/>
    </row>
    <row r="109" spans="1:9" s="137" customFormat="1" ht="21.6">
      <c r="A109" s="147" t="s">
        <v>143</v>
      </c>
      <c r="B109" s="148">
        <v>1410</v>
      </c>
      <c r="C109" s="165">
        <v>133</v>
      </c>
      <c r="D109" s="165">
        <f>D104+D105-D106+D107-D108</f>
        <v>155</v>
      </c>
      <c r="E109" s="165">
        <f>E104+E105-E106+E107-E108</f>
        <v>-120</v>
      </c>
      <c r="F109" s="140">
        <f t="shared" ref="F109" si="32">E109-D109</f>
        <v>-275</v>
      </c>
      <c r="G109" s="141">
        <f t="shared" ref="G109" si="33">E109/D109*100</f>
        <v>-77.41935483870968</v>
      </c>
      <c r="H109" s="149"/>
    </row>
    <row r="110" spans="1:9" s="134" customFormat="1" ht="21.6">
      <c r="A110" s="329" t="s">
        <v>235</v>
      </c>
      <c r="B110" s="330"/>
      <c r="C110" s="330"/>
      <c r="D110" s="330"/>
      <c r="E110" s="330"/>
      <c r="F110" s="330"/>
      <c r="G110" s="330"/>
      <c r="H110" s="331"/>
    </row>
    <row r="111" spans="1:9" s="134" customFormat="1" ht="21.6">
      <c r="A111" s="138" t="s">
        <v>284</v>
      </c>
      <c r="B111" s="139">
        <v>1500</v>
      </c>
      <c r="C111" s="140">
        <v>1499</v>
      </c>
      <c r="D111" s="140">
        <v>1677</v>
      </c>
      <c r="E111" s="178">
        <f>E112+E113</f>
        <v>661</v>
      </c>
      <c r="F111" s="140">
        <f t="shared" ref="F111:F118" si="34">E111-D111</f>
        <v>-1016</v>
      </c>
      <c r="G111" s="141">
        <f t="shared" ref="G111:G118" si="35">E111/D111*100</f>
        <v>39.415623136553371</v>
      </c>
      <c r="H111" s="142"/>
    </row>
    <row r="112" spans="1:9" s="134" customFormat="1" ht="21.6">
      <c r="A112" s="138" t="s">
        <v>285</v>
      </c>
      <c r="B112" s="153">
        <v>1501</v>
      </c>
      <c r="C112" s="143">
        <v>1089</v>
      </c>
      <c r="D112" s="143">
        <v>1135</v>
      </c>
      <c r="E112" s="143">
        <f>E12</f>
        <v>374</v>
      </c>
      <c r="F112" s="140">
        <f t="shared" si="34"/>
        <v>-761</v>
      </c>
      <c r="G112" s="141">
        <f t="shared" si="35"/>
        <v>32.951541850220259</v>
      </c>
      <c r="H112" s="145"/>
    </row>
    <row r="113" spans="1:9" s="134" customFormat="1" ht="21.6">
      <c r="A113" s="138" t="s">
        <v>27</v>
      </c>
      <c r="B113" s="153">
        <v>1502</v>
      </c>
      <c r="C113" s="179">
        <v>410</v>
      </c>
      <c r="D113" s="179">
        <v>542</v>
      </c>
      <c r="E113" s="143">
        <f>E13+E14+E73</f>
        <v>287</v>
      </c>
      <c r="F113" s="140">
        <f t="shared" si="34"/>
        <v>-255</v>
      </c>
      <c r="G113" s="141">
        <f t="shared" si="35"/>
        <v>52.952029520295206</v>
      </c>
      <c r="H113" s="145"/>
    </row>
    <row r="114" spans="1:9" s="134" customFormat="1" ht="21.6">
      <c r="A114" s="138" t="s">
        <v>5</v>
      </c>
      <c r="B114" s="154">
        <v>1510</v>
      </c>
      <c r="C114" s="140">
        <v>867</v>
      </c>
      <c r="D114" s="140">
        <v>1231</v>
      </c>
      <c r="E114" s="178">
        <f>E15+E35+E36+E57+E58</f>
        <v>454</v>
      </c>
      <c r="F114" s="140">
        <f t="shared" si="34"/>
        <v>-777</v>
      </c>
      <c r="G114" s="141">
        <f t="shared" si="35"/>
        <v>36.880584890333061</v>
      </c>
      <c r="H114" s="142"/>
    </row>
    <row r="115" spans="1:9" s="134" customFormat="1" ht="21.6">
      <c r="A115" s="138" t="s">
        <v>6</v>
      </c>
      <c r="B115" s="154">
        <v>1520</v>
      </c>
      <c r="C115" s="140">
        <v>175</v>
      </c>
      <c r="D115" s="140">
        <v>263</v>
      </c>
      <c r="E115" s="178">
        <f>E16+E37+E62+E79</f>
        <v>120</v>
      </c>
      <c r="F115" s="140">
        <f t="shared" si="34"/>
        <v>-143</v>
      </c>
      <c r="G115" s="141">
        <f t="shared" si="35"/>
        <v>45.627376425855516</v>
      </c>
      <c r="H115" s="142"/>
    </row>
    <row r="116" spans="1:9" s="134" customFormat="1" ht="21.6">
      <c r="A116" s="138" t="s">
        <v>7</v>
      </c>
      <c r="B116" s="154">
        <v>1530</v>
      </c>
      <c r="C116" s="140">
        <v>328</v>
      </c>
      <c r="D116" s="140">
        <v>404</v>
      </c>
      <c r="E116" s="140">
        <f>E18+E38+E59+E77</f>
        <v>277</v>
      </c>
      <c r="F116" s="140">
        <f t="shared" si="34"/>
        <v>-127</v>
      </c>
      <c r="G116" s="141">
        <f t="shared" si="35"/>
        <v>68.564356435643575</v>
      </c>
      <c r="H116" s="142"/>
    </row>
    <row r="117" spans="1:9" s="134" customFormat="1" ht="21.6">
      <c r="A117" s="138" t="s">
        <v>28</v>
      </c>
      <c r="B117" s="154">
        <v>1540</v>
      </c>
      <c r="C117" s="140">
        <v>170</v>
      </c>
      <c r="D117" s="140">
        <v>151</v>
      </c>
      <c r="E117" s="140">
        <v>152</v>
      </c>
      <c r="F117" s="140">
        <f t="shared" si="34"/>
        <v>1</v>
      </c>
      <c r="G117" s="141">
        <f t="shared" si="35"/>
        <v>100.66225165562915</v>
      </c>
      <c r="H117" s="142"/>
    </row>
    <row r="118" spans="1:9" s="137" customFormat="1" ht="21.6">
      <c r="A118" s="147" t="s">
        <v>57</v>
      </c>
      <c r="B118" s="155">
        <v>1550</v>
      </c>
      <c r="C118" s="165">
        <f>C111+C114+C115+C116+C117</f>
        <v>3039</v>
      </c>
      <c r="D118" s="165">
        <f>D111+D114+D115+D116+D117</f>
        <v>3726</v>
      </c>
      <c r="E118" s="165">
        <f>E111+E114+E115+E116+E117</f>
        <v>1664</v>
      </c>
      <c r="F118" s="140">
        <f t="shared" si="34"/>
        <v>-2062</v>
      </c>
      <c r="G118" s="141">
        <f t="shared" si="35"/>
        <v>44.659151905528716</v>
      </c>
      <c r="H118" s="149"/>
      <c r="I118" s="134"/>
    </row>
    <row r="119" spans="1:9" s="137" customFormat="1">
      <c r="A119" s="156"/>
      <c r="B119" s="157"/>
      <c r="C119" s="157"/>
      <c r="D119" s="157"/>
      <c r="E119" s="157"/>
      <c r="F119" s="157"/>
      <c r="G119" s="157"/>
      <c r="H119" s="157"/>
    </row>
    <row r="120" spans="1:9" ht="24.6">
      <c r="A120" s="161" t="s">
        <v>360</v>
      </c>
      <c r="B120" s="160"/>
      <c r="C120" s="29"/>
      <c r="D120" s="29"/>
      <c r="E120" s="29"/>
      <c r="F120" s="29"/>
      <c r="G120" s="328" t="s">
        <v>419</v>
      </c>
      <c r="H120" s="328"/>
    </row>
    <row r="121" spans="1:9" s="45" customFormat="1">
      <c r="A121" s="36" t="s">
        <v>389</v>
      </c>
      <c r="B121" s="328" t="s">
        <v>78</v>
      </c>
      <c r="C121" s="328"/>
      <c r="D121" s="328"/>
      <c r="E121" s="328"/>
      <c r="G121" s="45" t="s">
        <v>101</v>
      </c>
    </row>
    <row r="122" spans="1:9" ht="35.25" customHeight="1">
      <c r="A122" s="32"/>
    </row>
    <row r="123" spans="1:9" s="50" customFormat="1" ht="102.75" customHeight="1">
      <c r="A123" s="304"/>
      <c r="B123" s="304"/>
      <c r="C123" s="304"/>
      <c r="D123" s="304"/>
      <c r="E123" s="304"/>
      <c r="F123" s="304"/>
      <c r="G123" s="304"/>
      <c r="H123" s="304"/>
    </row>
    <row r="124" spans="1:9">
      <c r="A124" s="32"/>
    </row>
    <row r="125" spans="1:9">
      <c r="A125" s="32"/>
    </row>
    <row r="126" spans="1:9">
      <c r="A126" s="32"/>
    </row>
    <row r="127" spans="1:9">
      <c r="A127" s="32"/>
    </row>
    <row r="128" spans="1:9">
      <c r="A128" s="32"/>
    </row>
    <row r="129" spans="1:1">
      <c r="A129" s="32"/>
    </row>
    <row r="130" spans="1:1">
      <c r="A130" s="32"/>
    </row>
    <row r="131" spans="1:1">
      <c r="A131" s="32"/>
    </row>
    <row r="132" spans="1:1">
      <c r="A132" s="32"/>
    </row>
    <row r="133" spans="1:1">
      <c r="A133" s="32"/>
    </row>
    <row r="134" spans="1:1">
      <c r="A134" s="32"/>
    </row>
    <row r="135" spans="1:1">
      <c r="A135" s="32"/>
    </row>
    <row r="136" spans="1:1">
      <c r="A136" s="32"/>
    </row>
    <row r="137" spans="1:1">
      <c r="A137" s="32"/>
    </row>
    <row r="138" spans="1:1">
      <c r="A138" s="32"/>
    </row>
    <row r="139" spans="1:1">
      <c r="A139" s="32"/>
    </row>
    <row r="140" spans="1:1">
      <c r="A140" s="32"/>
    </row>
    <row r="141" spans="1:1">
      <c r="A141" s="32"/>
    </row>
    <row r="142" spans="1:1">
      <c r="A142" s="32"/>
    </row>
    <row r="143" spans="1:1">
      <c r="A143" s="32"/>
    </row>
    <row r="144" spans="1:1">
      <c r="A144" s="32"/>
    </row>
    <row r="145" spans="1:1">
      <c r="A145" s="32"/>
    </row>
    <row r="146" spans="1:1">
      <c r="A146" s="32"/>
    </row>
    <row r="147" spans="1:1">
      <c r="A147" s="32"/>
    </row>
    <row r="148" spans="1:1">
      <c r="A148" s="32"/>
    </row>
    <row r="149" spans="1:1">
      <c r="A149" s="32"/>
    </row>
    <row r="150" spans="1:1">
      <c r="A150" s="32"/>
    </row>
    <row r="151" spans="1:1">
      <c r="A151" s="32"/>
    </row>
    <row r="152" spans="1:1">
      <c r="A152" s="32"/>
    </row>
    <row r="153" spans="1:1">
      <c r="A153" s="32"/>
    </row>
    <row r="154" spans="1:1">
      <c r="A154" s="32"/>
    </row>
    <row r="155" spans="1:1">
      <c r="A155" s="32"/>
    </row>
    <row r="156" spans="1:1">
      <c r="A156" s="32"/>
    </row>
    <row r="157" spans="1:1">
      <c r="A157" s="32"/>
    </row>
    <row r="158" spans="1:1">
      <c r="A158" s="32"/>
    </row>
    <row r="159" spans="1:1">
      <c r="A159" s="32"/>
    </row>
    <row r="160" spans="1:1">
      <c r="A160" s="32"/>
    </row>
    <row r="161" spans="1:1">
      <c r="A161" s="32"/>
    </row>
    <row r="162" spans="1:1">
      <c r="A162" s="32"/>
    </row>
    <row r="163" spans="1:1">
      <c r="A163" s="32"/>
    </row>
    <row r="164" spans="1:1">
      <c r="A164" s="32"/>
    </row>
    <row r="165" spans="1:1">
      <c r="A165" s="32"/>
    </row>
    <row r="166" spans="1:1">
      <c r="A166" s="32"/>
    </row>
    <row r="167" spans="1:1">
      <c r="A167" s="32"/>
    </row>
    <row r="168" spans="1:1">
      <c r="A168" s="32"/>
    </row>
    <row r="169" spans="1:1">
      <c r="A169" s="32"/>
    </row>
    <row r="170" spans="1:1">
      <c r="A170" s="32"/>
    </row>
    <row r="171" spans="1:1">
      <c r="A171" s="32"/>
    </row>
    <row r="172" spans="1:1">
      <c r="A172" s="32"/>
    </row>
    <row r="173" spans="1:1">
      <c r="A173" s="32"/>
    </row>
    <row r="174" spans="1:1">
      <c r="A174" s="32"/>
    </row>
    <row r="175" spans="1:1">
      <c r="A175" s="32"/>
    </row>
    <row r="176" spans="1:1">
      <c r="A176" s="32"/>
    </row>
    <row r="177" spans="1:1">
      <c r="A177" s="32"/>
    </row>
    <row r="178" spans="1:1">
      <c r="A178" s="32"/>
    </row>
    <row r="179" spans="1:1">
      <c r="A179" s="32"/>
    </row>
    <row r="180" spans="1:1">
      <c r="A180" s="46"/>
    </row>
    <row r="181" spans="1:1">
      <c r="A181" s="46"/>
    </row>
    <row r="182" spans="1:1">
      <c r="A182" s="46"/>
    </row>
    <row r="183" spans="1:1">
      <c r="A183" s="46"/>
    </row>
    <row r="184" spans="1:1">
      <c r="A184" s="46"/>
    </row>
    <row r="185" spans="1:1">
      <c r="A185" s="46"/>
    </row>
    <row r="186" spans="1:1">
      <c r="A186" s="46"/>
    </row>
    <row r="187" spans="1:1">
      <c r="A187" s="46"/>
    </row>
    <row r="188" spans="1:1">
      <c r="A188" s="46"/>
    </row>
    <row r="189" spans="1:1">
      <c r="A189" s="46"/>
    </row>
    <row r="190" spans="1:1">
      <c r="A190" s="46"/>
    </row>
    <row r="191" spans="1:1">
      <c r="A191" s="46"/>
    </row>
    <row r="192" spans="1:1">
      <c r="A192" s="46"/>
    </row>
    <row r="193" spans="1:1">
      <c r="A193" s="46"/>
    </row>
    <row r="194" spans="1:1">
      <c r="A194" s="46"/>
    </row>
    <row r="195" spans="1:1">
      <c r="A195" s="46"/>
    </row>
    <row r="196" spans="1:1">
      <c r="A196" s="46"/>
    </row>
    <row r="197" spans="1:1">
      <c r="A197" s="46"/>
    </row>
    <row r="198" spans="1:1">
      <c r="A198" s="46"/>
    </row>
    <row r="199" spans="1:1">
      <c r="A199" s="46"/>
    </row>
    <row r="200" spans="1:1">
      <c r="A200" s="46"/>
    </row>
    <row r="201" spans="1:1">
      <c r="A201" s="46"/>
    </row>
    <row r="202" spans="1:1">
      <c r="A202" s="46"/>
    </row>
    <row r="203" spans="1:1">
      <c r="A203" s="46"/>
    </row>
    <row r="204" spans="1:1">
      <c r="A204" s="46"/>
    </row>
    <row r="205" spans="1:1">
      <c r="A205" s="46"/>
    </row>
    <row r="206" spans="1:1">
      <c r="A206" s="46"/>
    </row>
    <row r="207" spans="1:1">
      <c r="A207" s="46"/>
    </row>
    <row r="208" spans="1:1">
      <c r="A208" s="46"/>
    </row>
    <row r="209" spans="1:1">
      <c r="A209" s="46"/>
    </row>
    <row r="210" spans="1:1">
      <c r="A210" s="46"/>
    </row>
    <row r="211" spans="1:1">
      <c r="A211" s="46"/>
    </row>
    <row r="212" spans="1:1">
      <c r="A212" s="46"/>
    </row>
    <row r="213" spans="1:1">
      <c r="A213" s="46"/>
    </row>
    <row r="214" spans="1:1">
      <c r="A214" s="46"/>
    </row>
    <row r="215" spans="1:1">
      <c r="A215" s="46"/>
    </row>
    <row r="216" spans="1:1">
      <c r="A216" s="46"/>
    </row>
    <row r="217" spans="1:1">
      <c r="A217" s="46"/>
    </row>
    <row r="218" spans="1:1">
      <c r="A218" s="46"/>
    </row>
    <row r="219" spans="1:1">
      <c r="A219" s="46"/>
    </row>
    <row r="220" spans="1:1">
      <c r="A220" s="46"/>
    </row>
    <row r="221" spans="1:1">
      <c r="A221" s="46"/>
    </row>
    <row r="222" spans="1:1">
      <c r="A222" s="46"/>
    </row>
    <row r="223" spans="1:1">
      <c r="A223" s="46"/>
    </row>
    <row r="224" spans="1:1">
      <c r="A224" s="46"/>
    </row>
    <row r="225" spans="1:1">
      <c r="A225" s="46"/>
    </row>
    <row r="226" spans="1:1">
      <c r="A226" s="46"/>
    </row>
    <row r="227" spans="1:1">
      <c r="A227" s="46"/>
    </row>
    <row r="228" spans="1:1">
      <c r="A228" s="46"/>
    </row>
    <row r="229" spans="1:1">
      <c r="A229" s="46"/>
    </row>
    <row r="230" spans="1:1">
      <c r="A230" s="46"/>
    </row>
    <row r="231" spans="1:1">
      <c r="A231" s="46"/>
    </row>
    <row r="232" spans="1:1">
      <c r="A232" s="46"/>
    </row>
    <row r="233" spans="1:1">
      <c r="A233" s="46"/>
    </row>
    <row r="234" spans="1:1">
      <c r="A234" s="46"/>
    </row>
    <row r="235" spans="1:1">
      <c r="A235" s="46"/>
    </row>
    <row r="236" spans="1:1">
      <c r="A236" s="46"/>
    </row>
    <row r="237" spans="1:1">
      <c r="A237" s="46"/>
    </row>
    <row r="238" spans="1:1">
      <c r="A238" s="46"/>
    </row>
    <row r="239" spans="1:1">
      <c r="A239" s="46"/>
    </row>
    <row r="240" spans="1:1">
      <c r="A240" s="46"/>
    </row>
    <row r="241" spans="1:1">
      <c r="A241" s="46"/>
    </row>
    <row r="242" spans="1:1">
      <c r="A242" s="46"/>
    </row>
    <row r="243" spans="1:1">
      <c r="A243" s="46"/>
    </row>
    <row r="244" spans="1:1">
      <c r="A244" s="46"/>
    </row>
    <row r="245" spans="1:1">
      <c r="A245" s="46"/>
    </row>
    <row r="246" spans="1:1">
      <c r="A246" s="46"/>
    </row>
    <row r="247" spans="1:1">
      <c r="A247" s="46"/>
    </row>
    <row r="248" spans="1:1">
      <c r="A248" s="46"/>
    </row>
    <row r="249" spans="1:1">
      <c r="A249" s="46"/>
    </row>
    <row r="250" spans="1:1">
      <c r="A250" s="46"/>
    </row>
    <row r="251" spans="1:1">
      <c r="A251" s="46"/>
    </row>
    <row r="252" spans="1:1">
      <c r="A252" s="46"/>
    </row>
    <row r="253" spans="1:1">
      <c r="A253" s="46"/>
    </row>
    <row r="254" spans="1:1">
      <c r="A254" s="46"/>
    </row>
    <row r="255" spans="1:1">
      <c r="A255" s="46"/>
    </row>
    <row r="256" spans="1:1">
      <c r="A256" s="46"/>
    </row>
    <row r="257" spans="1:1">
      <c r="A257" s="46"/>
    </row>
    <row r="258" spans="1:1">
      <c r="A258" s="46"/>
    </row>
    <row r="259" spans="1:1">
      <c r="A259" s="46"/>
    </row>
    <row r="260" spans="1:1">
      <c r="A260" s="46"/>
    </row>
    <row r="261" spans="1:1">
      <c r="A261" s="46"/>
    </row>
    <row r="262" spans="1:1">
      <c r="A262" s="46"/>
    </row>
    <row r="263" spans="1:1">
      <c r="A263" s="46"/>
    </row>
    <row r="264" spans="1:1">
      <c r="A264" s="46"/>
    </row>
    <row r="265" spans="1:1">
      <c r="A265" s="46"/>
    </row>
    <row r="266" spans="1:1">
      <c r="A266" s="46"/>
    </row>
    <row r="267" spans="1:1">
      <c r="A267" s="46"/>
    </row>
    <row r="268" spans="1:1">
      <c r="A268" s="46"/>
    </row>
    <row r="269" spans="1:1">
      <c r="A269" s="46"/>
    </row>
    <row r="270" spans="1:1">
      <c r="A270" s="46"/>
    </row>
    <row r="271" spans="1:1">
      <c r="A271" s="46"/>
    </row>
    <row r="272" spans="1:1">
      <c r="A272" s="46"/>
    </row>
    <row r="273" spans="1:1">
      <c r="A273" s="46"/>
    </row>
    <row r="274" spans="1:1">
      <c r="A274" s="46"/>
    </row>
    <row r="275" spans="1:1">
      <c r="A275" s="46"/>
    </row>
    <row r="276" spans="1:1">
      <c r="A276" s="46"/>
    </row>
    <row r="277" spans="1:1">
      <c r="A277" s="46"/>
    </row>
    <row r="278" spans="1:1">
      <c r="A278" s="46"/>
    </row>
    <row r="279" spans="1:1">
      <c r="A279" s="46"/>
    </row>
    <row r="280" spans="1:1">
      <c r="A280" s="46"/>
    </row>
    <row r="281" spans="1:1">
      <c r="A281" s="46"/>
    </row>
    <row r="282" spans="1:1">
      <c r="A282" s="46"/>
    </row>
    <row r="283" spans="1:1">
      <c r="A283" s="46"/>
    </row>
    <row r="284" spans="1:1">
      <c r="A284" s="46"/>
    </row>
    <row r="285" spans="1:1">
      <c r="A285" s="46"/>
    </row>
    <row r="286" spans="1:1">
      <c r="A286" s="46"/>
    </row>
    <row r="287" spans="1:1">
      <c r="A287" s="46"/>
    </row>
    <row r="288" spans="1:1">
      <c r="A288" s="46"/>
    </row>
    <row r="289" spans="1:1">
      <c r="A289" s="46"/>
    </row>
    <row r="290" spans="1:1">
      <c r="A290" s="46"/>
    </row>
    <row r="291" spans="1:1">
      <c r="A291" s="46"/>
    </row>
    <row r="292" spans="1:1">
      <c r="A292" s="46"/>
    </row>
    <row r="293" spans="1:1">
      <c r="A293" s="46"/>
    </row>
    <row r="294" spans="1:1">
      <c r="A294" s="46"/>
    </row>
    <row r="295" spans="1:1">
      <c r="A295" s="46"/>
    </row>
    <row r="296" spans="1:1">
      <c r="A296" s="46"/>
    </row>
    <row r="297" spans="1:1">
      <c r="A297" s="46"/>
    </row>
    <row r="298" spans="1:1">
      <c r="A298" s="46"/>
    </row>
    <row r="299" spans="1:1">
      <c r="A299" s="46"/>
    </row>
    <row r="300" spans="1:1">
      <c r="A300" s="46"/>
    </row>
    <row r="301" spans="1:1">
      <c r="A301" s="46"/>
    </row>
    <row r="302" spans="1:1">
      <c r="A302" s="46"/>
    </row>
    <row r="303" spans="1:1">
      <c r="A303" s="46"/>
    </row>
    <row r="304" spans="1:1">
      <c r="A304" s="46"/>
    </row>
    <row r="305" spans="1:1">
      <c r="A305" s="46"/>
    </row>
    <row r="306" spans="1:1">
      <c r="A306" s="46"/>
    </row>
    <row r="307" spans="1:1">
      <c r="A307" s="46"/>
    </row>
    <row r="308" spans="1:1">
      <c r="A308" s="46"/>
    </row>
    <row r="309" spans="1:1">
      <c r="A309" s="46"/>
    </row>
    <row r="310" spans="1:1">
      <c r="A310" s="46"/>
    </row>
    <row r="311" spans="1:1">
      <c r="A311" s="46"/>
    </row>
    <row r="312" spans="1:1">
      <c r="A312" s="46"/>
    </row>
    <row r="313" spans="1:1">
      <c r="A313" s="46"/>
    </row>
    <row r="314" spans="1:1">
      <c r="A314" s="46"/>
    </row>
    <row r="315" spans="1:1">
      <c r="A315" s="46"/>
    </row>
    <row r="316" spans="1:1">
      <c r="A316" s="46"/>
    </row>
    <row r="317" spans="1:1">
      <c r="A317" s="46"/>
    </row>
    <row r="318" spans="1:1">
      <c r="A318" s="46"/>
    </row>
    <row r="319" spans="1:1">
      <c r="A319" s="46"/>
    </row>
    <row r="320" spans="1:1">
      <c r="A320" s="46"/>
    </row>
    <row r="321" spans="1:1">
      <c r="A321" s="46"/>
    </row>
    <row r="322" spans="1:1">
      <c r="A322" s="46"/>
    </row>
    <row r="323" spans="1:1">
      <c r="A323" s="46"/>
    </row>
    <row r="324" spans="1:1">
      <c r="A324" s="46"/>
    </row>
    <row r="325" spans="1:1">
      <c r="A325" s="46"/>
    </row>
    <row r="326" spans="1:1">
      <c r="A326" s="46"/>
    </row>
    <row r="327" spans="1:1">
      <c r="A327" s="46"/>
    </row>
    <row r="328" spans="1:1">
      <c r="A328" s="46"/>
    </row>
    <row r="329" spans="1:1">
      <c r="A329" s="46"/>
    </row>
    <row r="330" spans="1:1">
      <c r="A330" s="46"/>
    </row>
    <row r="331" spans="1:1">
      <c r="A331" s="46"/>
    </row>
    <row r="332" spans="1:1">
      <c r="A332" s="46"/>
    </row>
    <row r="333" spans="1:1">
      <c r="A333" s="46"/>
    </row>
    <row r="334" spans="1:1">
      <c r="A334" s="46"/>
    </row>
    <row r="335" spans="1:1">
      <c r="A335" s="46"/>
    </row>
    <row r="336" spans="1:1">
      <c r="A336" s="46"/>
    </row>
    <row r="337" spans="1:1">
      <c r="A337" s="46"/>
    </row>
    <row r="338" spans="1:1">
      <c r="A338" s="46"/>
    </row>
    <row r="339" spans="1:1">
      <c r="A339" s="46"/>
    </row>
    <row r="340" spans="1:1">
      <c r="A340" s="46"/>
    </row>
    <row r="341" spans="1:1">
      <c r="A341" s="46"/>
    </row>
    <row r="342" spans="1:1">
      <c r="A342" s="46"/>
    </row>
    <row r="343" spans="1:1">
      <c r="A343" s="46"/>
    </row>
    <row r="344" spans="1:1">
      <c r="A344" s="46"/>
    </row>
    <row r="345" spans="1:1">
      <c r="A345" s="46"/>
    </row>
    <row r="346" spans="1:1">
      <c r="A346" s="46"/>
    </row>
  </sheetData>
  <mergeCells count="12">
    <mergeCell ref="A3:H3"/>
    <mergeCell ref="G120:H120"/>
    <mergeCell ref="A123:H123"/>
    <mergeCell ref="A110:H110"/>
    <mergeCell ref="D5:H5"/>
    <mergeCell ref="B5:B6"/>
    <mergeCell ref="A5:A6"/>
    <mergeCell ref="C5:C6"/>
    <mergeCell ref="A8:H8"/>
    <mergeCell ref="B121:E121"/>
    <mergeCell ref="A97:H97"/>
    <mergeCell ref="A103:H103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23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189"/>
  <sheetViews>
    <sheetView view="pageBreakPreview" topLeftCell="A33" zoomScale="75" zoomScaleNormal="75" zoomScaleSheetLayoutView="75" workbookViewId="0">
      <selection activeCell="E36" sqref="E36"/>
    </sheetView>
  </sheetViews>
  <sheetFormatPr defaultColWidth="9.109375" defaultRowHeight="21" outlineLevelRow="1"/>
  <cols>
    <col min="1" max="1" width="64.109375" style="55" customWidth="1"/>
    <col min="2" max="2" width="15.33203125" style="56" customWidth="1"/>
    <col min="3" max="3" width="18.6640625" style="56" customWidth="1"/>
    <col min="4" max="4" width="14.5546875" style="56" customWidth="1"/>
    <col min="5" max="5" width="14" style="56" customWidth="1"/>
    <col min="6" max="6" width="18.6640625" style="56" customWidth="1"/>
    <col min="7" max="7" width="15.5546875" style="56" customWidth="1"/>
    <col min="8" max="8" width="10" style="55" customWidth="1"/>
    <col min="9" max="9" width="9.5546875" style="55" customWidth="1"/>
    <col min="10" max="16384" width="9.109375" style="55"/>
  </cols>
  <sheetData>
    <row r="1" spans="1:7" hidden="1" outlineLevel="1">
      <c r="G1" s="47" t="s">
        <v>240</v>
      </c>
    </row>
    <row r="2" spans="1:7" hidden="1" outlineLevel="1">
      <c r="G2" s="47" t="s">
        <v>225</v>
      </c>
    </row>
    <row r="3" spans="1:7" collapsed="1">
      <c r="A3" s="344" t="s">
        <v>377</v>
      </c>
      <c r="B3" s="344"/>
      <c r="C3" s="344"/>
      <c r="D3" s="344"/>
      <c r="E3" s="344"/>
      <c r="F3" s="344"/>
      <c r="G3" s="344"/>
    </row>
    <row r="4" spans="1:7" ht="38.25" customHeight="1">
      <c r="A4" s="345" t="s">
        <v>286</v>
      </c>
      <c r="B4" s="346" t="s">
        <v>17</v>
      </c>
      <c r="C4" s="347" t="s">
        <v>357</v>
      </c>
      <c r="D4" s="345" t="s">
        <v>355</v>
      </c>
      <c r="E4" s="345"/>
      <c r="F4" s="345"/>
      <c r="G4" s="345"/>
    </row>
    <row r="5" spans="1:7" ht="38.25" customHeight="1">
      <c r="A5" s="345"/>
      <c r="B5" s="346"/>
      <c r="C5" s="348"/>
      <c r="D5" s="38" t="s">
        <v>264</v>
      </c>
      <c r="E5" s="38" t="s">
        <v>247</v>
      </c>
      <c r="F5" s="39" t="s">
        <v>274</v>
      </c>
      <c r="G5" s="39" t="s">
        <v>275</v>
      </c>
    </row>
    <row r="6" spans="1:7">
      <c r="A6" s="51">
        <v>1</v>
      </c>
      <c r="B6" s="53">
        <v>2</v>
      </c>
      <c r="C6" s="273">
        <v>3</v>
      </c>
      <c r="D6" s="261">
        <v>4</v>
      </c>
      <c r="E6" s="53">
        <v>5</v>
      </c>
      <c r="F6" s="51">
        <v>6</v>
      </c>
      <c r="G6" s="53">
        <v>7</v>
      </c>
    </row>
    <row r="7" spans="1:7">
      <c r="A7" s="341" t="s">
        <v>152</v>
      </c>
      <c r="B7" s="342"/>
      <c r="C7" s="342"/>
      <c r="D7" s="342"/>
      <c r="E7" s="342"/>
      <c r="F7" s="342"/>
      <c r="G7" s="343"/>
    </row>
    <row r="8" spans="1:7" ht="45.75" customHeight="1">
      <c r="A8" s="266" t="s">
        <v>59</v>
      </c>
      <c r="B8" s="267">
        <v>2000</v>
      </c>
      <c r="C8" s="265">
        <v>-161</v>
      </c>
      <c r="D8" s="265">
        <v>-137</v>
      </c>
      <c r="E8" s="300">
        <v>-163</v>
      </c>
      <c r="F8" s="40">
        <f>E8-D8</f>
        <v>-26</v>
      </c>
      <c r="G8" s="41">
        <f>E8/D8*100</f>
        <v>118.97810218978103</v>
      </c>
    </row>
    <row r="9" spans="1:7" ht="42">
      <c r="A9" s="268" t="s">
        <v>207</v>
      </c>
      <c r="B9" s="267">
        <v>2010</v>
      </c>
      <c r="C9" s="298">
        <f>C10+C11</f>
        <v>74</v>
      </c>
      <c r="D9" s="265">
        <f>D10+D11</f>
        <v>92</v>
      </c>
      <c r="E9" s="300">
        <f>E10+E11</f>
        <v>0</v>
      </c>
      <c r="F9" s="180">
        <f t="shared" ref="F9:F11" si="0">E9-D9</f>
        <v>-92</v>
      </c>
      <c r="G9" s="181">
        <f t="shared" ref="G9:G11" si="1">E9/D9*100</f>
        <v>0</v>
      </c>
    </row>
    <row r="10" spans="1:7" ht="42">
      <c r="A10" s="262" t="s">
        <v>362</v>
      </c>
      <c r="B10" s="267">
        <v>2011</v>
      </c>
      <c r="C10" s="265">
        <v>19</v>
      </c>
      <c r="D10" s="265">
        <v>21</v>
      </c>
      <c r="E10" s="300"/>
      <c r="F10" s="180">
        <f t="shared" si="0"/>
        <v>-21</v>
      </c>
      <c r="G10" s="181">
        <f t="shared" si="1"/>
        <v>0</v>
      </c>
    </row>
    <row r="11" spans="1:7" ht="90">
      <c r="A11" s="269" t="s">
        <v>363</v>
      </c>
      <c r="B11" s="267">
        <v>2012</v>
      </c>
      <c r="C11" s="265">
        <v>55</v>
      </c>
      <c r="D11" s="265">
        <v>71</v>
      </c>
      <c r="E11" s="300"/>
      <c r="F11" s="180">
        <f t="shared" si="0"/>
        <v>-71</v>
      </c>
      <c r="G11" s="181">
        <f t="shared" si="1"/>
        <v>0</v>
      </c>
    </row>
    <row r="12" spans="1:7">
      <c r="A12" s="262" t="s">
        <v>194</v>
      </c>
      <c r="B12" s="267">
        <v>2020</v>
      </c>
      <c r="C12" s="265"/>
      <c r="D12" s="265"/>
      <c r="E12" s="300"/>
      <c r="F12" s="40"/>
      <c r="G12" s="41"/>
    </row>
    <row r="13" spans="1:7" s="57" customFormat="1">
      <c r="A13" s="268" t="s">
        <v>71</v>
      </c>
      <c r="B13" s="267">
        <v>2030</v>
      </c>
      <c r="C13" s="265"/>
      <c r="D13" s="265"/>
      <c r="E13" s="300"/>
      <c r="F13" s="40"/>
      <c r="G13" s="41"/>
    </row>
    <row r="14" spans="1:7" ht="24" customHeight="1">
      <c r="A14" s="270" t="s">
        <v>131</v>
      </c>
      <c r="B14" s="267">
        <v>2031</v>
      </c>
      <c r="C14" s="265"/>
      <c r="D14" s="265"/>
      <c r="E14" s="300"/>
      <c r="F14" s="40"/>
      <c r="G14" s="41"/>
    </row>
    <row r="15" spans="1:7">
      <c r="A15" s="268" t="s">
        <v>25</v>
      </c>
      <c r="B15" s="267">
        <v>2040</v>
      </c>
      <c r="C15" s="265"/>
      <c r="D15" s="265"/>
      <c r="E15" s="300"/>
      <c r="F15" s="40"/>
      <c r="G15" s="41"/>
    </row>
    <row r="16" spans="1:7">
      <c r="A16" s="268" t="s">
        <v>113</v>
      </c>
      <c r="B16" s="267">
        <v>2050</v>
      </c>
      <c r="C16" s="265"/>
      <c r="D16" s="265"/>
      <c r="E16" s="300"/>
      <c r="F16" s="40"/>
      <c r="G16" s="41"/>
    </row>
    <row r="17" spans="1:8">
      <c r="A17" s="268" t="s">
        <v>114</v>
      </c>
      <c r="B17" s="267">
        <v>2060</v>
      </c>
      <c r="C17" s="265">
        <v>35</v>
      </c>
      <c r="D17" s="265"/>
      <c r="E17" s="300">
        <f>E18</f>
        <v>4</v>
      </c>
      <c r="F17" s="40"/>
      <c r="G17" s="41"/>
    </row>
    <row r="18" spans="1:8" ht="63">
      <c r="A18" s="268" t="s">
        <v>521</v>
      </c>
      <c r="B18" s="267" t="s">
        <v>520</v>
      </c>
      <c r="C18" s="265">
        <v>35</v>
      </c>
      <c r="D18" s="265"/>
      <c r="E18" s="300">
        <v>4</v>
      </c>
      <c r="F18" s="264"/>
      <c r="G18" s="263"/>
    </row>
    <row r="19" spans="1:8" ht="45" customHeight="1">
      <c r="A19" s="268" t="s">
        <v>60</v>
      </c>
      <c r="B19" s="267">
        <v>2070</v>
      </c>
      <c r="C19" s="265">
        <f>C8+'1. Фін результат'!C93-C9-C17</f>
        <v>-163</v>
      </c>
      <c r="D19" s="265">
        <f>D8+'1. Фін результат'!D93-D9</f>
        <v>-139</v>
      </c>
      <c r="E19" s="300">
        <f>E8+'1. Фін результат'!E93-E9-E17</f>
        <v>-315</v>
      </c>
      <c r="F19" s="180">
        <f t="shared" ref="F19" si="2">E19-D19</f>
        <v>-176</v>
      </c>
      <c r="G19" s="181">
        <f t="shared" ref="G19" si="3">E19/D19*100</f>
        <v>226.61870503597123</v>
      </c>
    </row>
    <row r="20" spans="1:8" ht="41.25" customHeight="1">
      <c r="A20" s="341" t="s">
        <v>153</v>
      </c>
      <c r="B20" s="342"/>
      <c r="C20" s="342"/>
      <c r="D20" s="342"/>
      <c r="E20" s="342"/>
      <c r="F20" s="342"/>
      <c r="G20" s="343"/>
    </row>
    <row r="21" spans="1:8" ht="42">
      <c r="A21" s="43" t="s">
        <v>207</v>
      </c>
      <c r="B21" s="35">
        <v>2100</v>
      </c>
      <c r="C21" s="168">
        <f>C22+C23</f>
        <v>74</v>
      </c>
      <c r="D21" s="168">
        <f>D22+D23</f>
        <v>92</v>
      </c>
      <c r="E21" s="168">
        <f>E22+E23</f>
        <v>0</v>
      </c>
      <c r="F21" s="180">
        <f>E21-D21</f>
        <v>-92</v>
      </c>
      <c r="G21" s="181">
        <f>E21/D21*100</f>
        <v>0</v>
      </c>
    </row>
    <row r="22" spans="1:8" ht="42">
      <c r="A22" s="42" t="s">
        <v>362</v>
      </c>
      <c r="B22" s="35">
        <v>2101</v>
      </c>
      <c r="C22" s="40">
        <v>3</v>
      </c>
      <c r="D22" s="40">
        <v>21</v>
      </c>
      <c r="E22" s="207"/>
      <c r="F22" s="180">
        <f>E22-D22</f>
        <v>-21</v>
      </c>
      <c r="G22" s="181">
        <f>E22/D22*100</f>
        <v>0</v>
      </c>
    </row>
    <row r="23" spans="1:8" ht="90">
      <c r="A23" s="6" t="s">
        <v>363</v>
      </c>
      <c r="B23" s="35">
        <v>2102</v>
      </c>
      <c r="C23" s="212">
        <v>71</v>
      </c>
      <c r="D23" s="40">
        <v>71</v>
      </c>
      <c r="E23" s="207"/>
      <c r="F23" s="180">
        <f>E23-D23</f>
        <v>-71</v>
      </c>
      <c r="G23" s="181">
        <f>E23/D23*100</f>
        <v>0</v>
      </c>
    </row>
    <row r="24" spans="1:8" s="57" customFormat="1">
      <c r="A24" s="43" t="s">
        <v>155</v>
      </c>
      <c r="B24" s="51">
        <v>2110</v>
      </c>
      <c r="C24" s="58">
        <v>24</v>
      </c>
      <c r="D24" s="58">
        <v>20</v>
      </c>
      <c r="E24" s="58"/>
      <c r="F24" s="180"/>
      <c r="G24" s="181"/>
      <c r="H24" s="55"/>
    </row>
    <row r="25" spans="1:8" ht="63">
      <c r="A25" s="43" t="s">
        <v>340</v>
      </c>
      <c r="B25" s="51">
        <v>2120</v>
      </c>
      <c r="C25" s="58">
        <v>561</v>
      </c>
      <c r="D25" s="58">
        <v>348</v>
      </c>
      <c r="E25" s="58">
        <v>240</v>
      </c>
      <c r="F25" s="180">
        <f>E25-D25</f>
        <v>-108</v>
      </c>
      <c r="G25" s="181">
        <f>E25/D25*100</f>
        <v>68.965517241379317</v>
      </c>
    </row>
    <row r="26" spans="1:8" ht="61.5" customHeight="1">
      <c r="A26" s="43" t="s">
        <v>341</v>
      </c>
      <c r="B26" s="51">
        <v>2130</v>
      </c>
      <c r="C26" s="58"/>
      <c r="D26" s="58"/>
      <c r="E26" s="58"/>
      <c r="F26" s="58"/>
      <c r="G26" s="59"/>
    </row>
    <row r="27" spans="1:8" s="52" customFormat="1" ht="39.75" customHeight="1">
      <c r="A27" s="19" t="s">
        <v>256</v>
      </c>
      <c r="B27" s="60">
        <v>2140</v>
      </c>
      <c r="C27" s="166">
        <f>SUM(C28:C32,C35,C36)</f>
        <v>166</v>
      </c>
      <c r="D27" s="166">
        <f>SUM(D28:D32,D35,D36)</f>
        <v>240</v>
      </c>
      <c r="E27" s="166">
        <f>SUM(E28:E32,E35,E36)</f>
        <v>81</v>
      </c>
      <c r="F27" s="180">
        <f>E27-D27</f>
        <v>-159</v>
      </c>
      <c r="G27" s="181">
        <f>E27/D27*100</f>
        <v>33.75</v>
      </c>
    </row>
    <row r="28" spans="1:8">
      <c r="A28" s="43" t="s">
        <v>83</v>
      </c>
      <c r="B28" s="51">
        <v>2141</v>
      </c>
      <c r="C28" s="58"/>
      <c r="D28" s="58"/>
      <c r="E28" s="58"/>
      <c r="F28" s="58"/>
      <c r="G28" s="59"/>
    </row>
    <row r="29" spans="1:8">
      <c r="A29" s="43" t="s">
        <v>103</v>
      </c>
      <c r="B29" s="51">
        <v>2142</v>
      </c>
      <c r="C29" s="58"/>
      <c r="D29" s="58"/>
      <c r="E29" s="58"/>
      <c r="F29" s="58"/>
      <c r="G29" s="59"/>
    </row>
    <row r="30" spans="1:8">
      <c r="A30" s="43" t="s">
        <v>98</v>
      </c>
      <c r="B30" s="51">
        <v>2143</v>
      </c>
      <c r="C30" s="58"/>
      <c r="D30" s="58"/>
      <c r="E30" s="58"/>
      <c r="F30" s="58"/>
      <c r="G30" s="59"/>
    </row>
    <row r="31" spans="1:8">
      <c r="A31" s="43" t="s">
        <v>81</v>
      </c>
      <c r="B31" s="51">
        <v>2144</v>
      </c>
      <c r="C31" s="58">
        <v>153</v>
      </c>
      <c r="D31" s="58">
        <v>222</v>
      </c>
      <c r="E31" s="58">
        <v>74</v>
      </c>
      <c r="F31" s="180">
        <f>E31-D31</f>
        <v>-148</v>
      </c>
      <c r="G31" s="181">
        <f>E31/D31*100</f>
        <v>33.333333333333329</v>
      </c>
      <c r="H31" s="55" t="s">
        <v>432</v>
      </c>
    </row>
    <row r="32" spans="1:8" s="57" customFormat="1">
      <c r="A32" s="43" t="s">
        <v>174</v>
      </c>
      <c r="B32" s="51">
        <v>2145</v>
      </c>
      <c r="C32" s="58"/>
      <c r="D32" s="58"/>
      <c r="E32" s="58"/>
      <c r="F32" s="58"/>
      <c r="G32" s="59"/>
    </row>
    <row r="33" spans="1:9" ht="84">
      <c r="A33" s="43" t="s">
        <v>132</v>
      </c>
      <c r="B33" s="51" t="s">
        <v>221</v>
      </c>
      <c r="C33" s="58"/>
      <c r="D33" s="58"/>
      <c r="E33" s="58"/>
      <c r="F33" s="58"/>
      <c r="G33" s="59"/>
    </row>
    <row r="34" spans="1:9">
      <c r="A34" s="43" t="s">
        <v>26</v>
      </c>
      <c r="B34" s="51" t="s">
        <v>222</v>
      </c>
      <c r="C34" s="58"/>
      <c r="D34" s="58"/>
      <c r="E34" s="58"/>
      <c r="F34" s="58"/>
      <c r="G34" s="59"/>
    </row>
    <row r="35" spans="1:9" s="57" customFormat="1">
      <c r="A35" s="43" t="s">
        <v>115</v>
      </c>
      <c r="B35" s="51">
        <v>2146</v>
      </c>
      <c r="C35" s="58"/>
      <c r="D35" s="58"/>
      <c r="E35" s="58"/>
      <c r="F35" s="58"/>
      <c r="G35" s="59"/>
      <c r="H35" s="55"/>
    </row>
    <row r="36" spans="1:9">
      <c r="A36" s="43" t="s">
        <v>87</v>
      </c>
      <c r="B36" s="51">
        <v>2147</v>
      </c>
      <c r="C36" s="58">
        <v>13</v>
      </c>
      <c r="D36" s="58">
        <v>18</v>
      </c>
      <c r="E36" s="58">
        <f t="shared" ref="E36" si="4">E37</f>
        <v>7</v>
      </c>
      <c r="F36" s="180">
        <f>E36-D36</f>
        <v>-11</v>
      </c>
      <c r="G36" s="181">
        <f>E36/D36*100</f>
        <v>38.888888888888893</v>
      </c>
    </row>
    <row r="37" spans="1:9">
      <c r="A37" s="43" t="s">
        <v>404</v>
      </c>
      <c r="B37" s="51" t="s">
        <v>405</v>
      </c>
      <c r="C37" s="58">
        <v>13</v>
      </c>
      <c r="D37" s="58">
        <v>18</v>
      </c>
      <c r="E37" s="58">
        <v>7</v>
      </c>
      <c r="F37" s="180">
        <f>E37-D37</f>
        <v>-11</v>
      </c>
      <c r="G37" s="181">
        <f>E37/D37*100</f>
        <v>38.888888888888893</v>
      </c>
    </row>
    <row r="38" spans="1:9" s="57" customFormat="1" ht="42">
      <c r="A38" s="43" t="s">
        <v>82</v>
      </c>
      <c r="B38" s="51">
        <v>2150</v>
      </c>
      <c r="C38" s="58">
        <v>181</v>
      </c>
      <c r="D38" s="58">
        <v>263</v>
      </c>
      <c r="E38" s="58">
        <v>129</v>
      </c>
      <c r="F38" s="180">
        <f>E38-D38</f>
        <v>-134</v>
      </c>
      <c r="G38" s="181">
        <f>E38/D38*100</f>
        <v>49.049429657794676</v>
      </c>
      <c r="H38" s="55"/>
    </row>
    <row r="39" spans="1:9" s="57" customFormat="1">
      <c r="A39" s="54" t="s">
        <v>361</v>
      </c>
      <c r="B39" s="60">
        <v>2200</v>
      </c>
      <c r="C39" s="167">
        <f>C21+C24+C25-C26+C27+C38</f>
        <v>1006</v>
      </c>
      <c r="D39" s="167">
        <f>D21+D24+D25-D26+D27+D38</f>
        <v>963</v>
      </c>
      <c r="E39" s="167">
        <f>E21+E24+E25-E26+E27+E38</f>
        <v>450</v>
      </c>
      <c r="F39" s="180">
        <f>E39-D39</f>
        <v>-513</v>
      </c>
      <c r="G39" s="181">
        <f>E39/D39*100</f>
        <v>46.728971962616825</v>
      </c>
      <c r="H39" s="55"/>
    </row>
    <row r="40" spans="1:9" s="57" customFormat="1" ht="16.5" customHeight="1">
      <c r="A40" s="61"/>
      <c r="B40" s="56"/>
      <c r="C40" s="56"/>
      <c r="D40" s="56"/>
      <c r="E40" s="56"/>
      <c r="F40" s="56"/>
      <c r="G40" s="56"/>
    </row>
    <row r="41" spans="1:9" s="29" customFormat="1" ht="20.100000000000001" customHeight="1">
      <c r="A41" s="162" t="s">
        <v>360</v>
      </c>
      <c r="B41" s="160"/>
      <c r="F41" s="328" t="s">
        <v>419</v>
      </c>
      <c r="G41" s="328"/>
    </row>
    <row r="42" spans="1:9" s="45" customFormat="1" ht="20.100000000000001" customHeight="1">
      <c r="A42" s="36" t="s">
        <v>390</v>
      </c>
      <c r="C42" s="328" t="s">
        <v>78</v>
      </c>
      <c r="D42" s="328"/>
      <c r="E42" s="29"/>
      <c r="F42" s="349" t="s">
        <v>101</v>
      </c>
      <c r="G42" s="349"/>
    </row>
    <row r="43" spans="1:9" s="56" customFormat="1" ht="29.25" customHeight="1">
      <c r="A43" s="62"/>
      <c r="H43" s="55"/>
      <c r="I43" s="55"/>
    </row>
    <row r="44" spans="1:9" s="134" customFormat="1" ht="80.25" customHeight="1">
      <c r="A44" s="340"/>
      <c r="B44" s="340"/>
      <c r="C44" s="340"/>
      <c r="D44" s="340"/>
      <c r="E44" s="340"/>
      <c r="F44" s="340"/>
      <c r="G44" s="340"/>
      <c r="H44" s="340"/>
    </row>
    <row r="45" spans="1:9" s="56" customFormat="1">
      <c r="A45" s="62"/>
      <c r="H45" s="55"/>
      <c r="I45" s="55"/>
    </row>
    <row r="46" spans="1:9" s="56" customFormat="1">
      <c r="A46" s="62"/>
      <c r="H46" s="55"/>
      <c r="I46" s="55"/>
    </row>
    <row r="47" spans="1:9" s="56" customFormat="1">
      <c r="A47" s="62"/>
      <c r="H47" s="55"/>
      <c r="I47" s="55"/>
    </row>
    <row r="48" spans="1:9" s="56" customFormat="1">
      <c r="A48" s="62"/>
      <c r="H48" s="55"/>
      <c r="I48" s="55"/>
    </row>
    <row r="49" spans="1:9" s="56" customFormat="1">
      <c r="A49" s="62"/>
      <c r="H49" s="55"/>
      <c r="I49" s="55"/>
    </row>
    <row r="50" spans="1:9" s="56" customFormat="1">
      <c r="A50" s="62"/>
      <c r="H50" s="55"/>
      <c r="I50" s="55"/>
    </row>
    <row r="51" spans="1:9" s="56" customFormat="1">
      <c r="A51" s="62"/>
      <c r="H51" s="55"/>
      <c r="I51" s="55"/>
    </row>
    <row r="52" spans="1:9" s="56" customFormat="1">
      <c r="A52" s="62"/>
      <c r="H52" s="55"/>
      <c r="I52" s="55"/>
    </row>
    <row r="53" spans="1:9" s="56" customFormat="1">
      <c r="A53" s="62"/>
      <c r="H53" s="55"/>
      <c r="I53" s="55"/>
    </row>
    <row r="54" spans="1:9" s="56" customFormat="1">
      <c r="A54" s="62"/>
      <c r="H54" s="55"/>
      <c r="I54" s="55"/>
    </row>
    <row r="55" spans="1:9" s="56" customFormat="1">
      <c r="A55" s="62"/>
      <c r="H55" s="55"/>
      <c r="I55" s="55"/>
    </row>
    <row r="56" spans="1:9" s="56" customFormat="1">
      <c r="A56" s="62"/>
      <c r="H56" s="55"/>
      <c r="I56" s="55"/>
    </row>
    <row r="57" spans="1:9" s="56" customFormat="1">
      <c r="A57" s="62"/>
      <c r="H57" s="55"/>
      <c r="I57" s="55"/>
    </row>
    <row r="58" spans="1:9" s="56" customFormat="1">
      <c r="A58" s="62"/>
      <c r="H58" s="55"/>
      <c r="I58" s="55"/>
    </row>
    <row r="59" spans="1:9" s="56" customFormat="1">
      <c r="A59" s="62"/>
      <c r="H59" s="55"/>
      <c r="I59" s="55"/>
    </row>
    <row r="60" spans="1:9" s="56" customFormat="1">
      <c r="A60" s="62"/>
      <c r="H60" s="55"/>
      <c r="I60" s="55"/>
    </row>
    <row r="61" spans="1:9" s="56" customFormat="1">
      <c r="A61" s="62"/>
      <c r="H61" s="55"/>
      <c r="I61" s="55"/>
    </row>
    <row r="62" spans="1:9" s="56" customFormat="1">
      <c r="A62" s="62"/>
      <c r="H62" s="55"/>
      <c r="I62" s="55"/>
    </row>
    <row r="63" spans="1:9" s="56" customFormat="1">
      <c r="A63" s="62"/>
      <c r="H63" s="55"/>
      <c r="I63" s="55"/>
    </row>
    <row r="64" spans="1:9" s="56" customFormat="1">
      <c r="A64" s="62"/>
      <c r="H64" s="55"/>
      <c r="I64" s="55"/>
    </row>
    <row r="65" spans="1:9" s="56" customFormat="1">
      <c r="A65" s="62"/>
      <c r="H65" s="55"/>
      <c r="I65" s="55"/>
    </row>
    <row r="66" spans="1:9" s="56" customFormat="1">
      <c r="A66" s="62"/>
      <c r="H66" s="55"/>
      <c r="I66" s="55"/>
    </row>
    <row r="67" spans="1:9" s="56" customFormat="1">
      <c r="A67" s="62"/>
      <c r="H67" s="55"/>
      <c r="I67" s="55"/>
    </row>
    <row r="68" spans="1:9" s="56" customFormat="1">
      <c r="A68" s="62"/>
      <c r="H68" s="55"/>
      <c r="I68" s="55"/>
    </row>
    <row r="69" spans="1:9" s="56" customFormat="1">
      <c r="A69" s="62"/>
      <c r="H69" s="55"/>
      <c r="I69" s="55"/>
    </row>
    <row r="70" spans="1:9" s="56" customFormat="1">
      <c r="A70" s="62"/>
      <c r="H70" s="55"/>
      <c r="I70" s="55"/>
    </row>
    <row r="71" spans="1:9" s="56" customFormat="1">
      <c r="A71" s="62"/>
      <c r="H71" s="55"/>
      <c r="I71" s="55"/>
    </row>
    <row r="72" spans="1:9" s="56" customFormat="1">
      <c r="A72" s="62"/>
      <c r="H72" s="55"/>
      <c r="I72" s="55"/>
    </row>
    <row r="73" spans="1:9" s="56" customFormat="1">
      <c r="A73" s="62"/>
      <c r="H73" s="55"/>
      <c r="I73" s="55"/>
    </row>
    <row r="74" spans="1:9" s="56" customFormat="1">
      <c r="A74" s="62"/>
      <c r="H74" s="55"/>
      <c r="I74" s="55"/>
    </row>
    <row r="75" spans="1:9" s="56" customFormat="1">
      <c r="A75" s="62"/>
      <c r="H75" s="55"/>
      <c r="I75" s="55"/>
    </row>
    <row r="76" spans="1:9" s="56" customFormat="1">
      <c r="A76" s="62"/>
      <c r="H76" s="55"/>
      <c r="I76" s="55"/>
    </row>
    <row r="77" spans="1:9" s="56" customFormat="1">
      <c r="A77" s="62"/>
      <c r="H77" s="55"/>
      <c r="I77" s="55"/>
    </row>
    <row r="78" spans="1:9" s="56" customFormat="1">
      <c r="A78" s="62"/>
      <c r="H78" s="55"/>
      <c r="I78" s="55"/>
    </row>
    <row r="79" spans="1:9" s="56" customFormat="1">
      <c r="A79" s="62"/>
      <c r="H79" s="55"/>
      <c r="I79" s="55"/>
    </row>
    <row r="80" spans="1:9" s="56" customFormat="1">
      <c r="A80" s="62"/>
      <c r="H80" s="55"/>
      <c r="I80" s="55"/>
    </row>
    <row r="81" spans="1:9" s="56" customFormat="1">
      <c r="A81" s="62"/>
      <c r="H81" s="55"/>
      <c r="I81" s="55"/>
    </row>
    <row r="82" spans="1:9" s="56" customFormat="1">
      <c r="A82" s="62"/>
      <c r="H82" s="55"/>
      <c r="I82" s="55"/>
    </row>
    <row r="83" spans="1:9" s="56" customFormat="1">
      <c r="A83" s="62"/>
      <c r="H83" s="55"/>
      <c r="I83" s="55"/>
    </row>
    <row r="84" spans="1:9" s="56" customFormat="1">
      <c r="A84" s="62"/>
      <c r="H84" s="55"/>
      <c r="I84" s="55"/>
    </row>
    <row r="85" spans="1:9" s="56" customFormat="1">
      <c r="A85" s="62"/>
      <c r="H85" s="55"/>
      <c r="I85" s="55"/>
    </row>
    <row r="86" spans="1:9" s="56" customFormat="1">
      <c r="A86" s="62"/>
      <c r="H86" s="55"/>
      <c r="I86" s="55"/>
    </row>
    <row r="87" spans="1:9" s="56" customFormat="1">
      <c r="A87" s="62"/>
      <c r="H87" s="55"/>
      <c r="I87" s="55"/>
    </row>
    <row r="88" spans="1:9" s="56" customFormat="1">
      <c r="A88" s="62"/>
      <c r="H88" s="55"/>
      <c r="I88" s="55"/>
    </row>
    <row r="89" spans="1:9" s="56" customFormat="1">
      <c r="A89" s="62"/>
      <c r="H89" s="55"/>
      <c r="I89" s="55"/>
    </row>
    <row r="90" spans="1:9" s="56" customFormat="1">
      <c r="A90" s="62"/>
      <c r="H90" s="55"/>
      <c r="I90" s="55"/>
    </row>
    <row r="91" spans="1:9" s="56" customFormat="1">
      <c r="A91" s="62"/>
      <c r="H91" s="55"/>
      <c r="I91" s="55"/>
    </row>
    <row r="92" spans="1:9" s="56" customFormat="1">
      <c r="A92" s="62"/>
      <c r="H92" s="55"/>
      <c r="I92" s="55"/>
    </row>
    <row r="93" spans="1:9" s="56" customFormat="1">
      <c r="A93" s="62"/>
      <c r="H93" s="55"/>
      <c r="I93" s="55"/>
    </row>
    <row r="94" spans="1:9" s="56" customFormat="1">
      <c r="A94" s="62"/>
      <c r="H94" s="55"/>
      <c r="I94" s="55"/>
    </row>
    <row r="95" spans="1:9" s="56" customFormat="1">
      <c r="A95" s="62"/>
      <c r="H95" s="55"/>
      <c r="I95" s="55"/>
    </row>
    <row r="96" spans="1:9" s="56" customFormat="1">
      <c r="A96" s="62"/>
      <c r="H96" s="55"/>
      <c r="I96" s="55"/>
    </row>
    <row r="97" spans="1:9" s="56" customFormat="1">
      <c r="A97" s="62"/>
      <c r="H97" s="55"/>
      <c r="I97" s="55"/>
    </row>
    <row r="98" spans="1:9" s="56" customFormat="1">
      <c r="A98" s="62"/>
      <c r="H98" s="55"/>
      <c r="I98" s="55"/>
    </row>
    <row r="99" spans="1:9" s="56" customFormat="1">
      <c r="A99" s="62"/>
      <c r="H99" s="55"/>
      <c r="I99" s="55"/>
    </row>
    <row r="100" spans="1:9" s="56" customFormat="1">
      <c r="A100" s="62"/>
      <c r="H100" s="55"/>
      <c r="I100" s="55"/>
    </row>
    <row r="101" spans="1:9" s="56" customFormat="1">
      <c r="A101" s="62"/>
      <c r="H101" s="55"/>
      <c r="I101" s="55"/>
    </row>
    <row r="102" spans="1:9" s="56" customFormat="1">
      <c r="A102" s="62"/>
      <c r="H102" s="55"/>
      <c r="I102" s="55"/>
    </row>
    <row r="103" spans="1:9" s="56" customFormat="1">
      <c r="A103" s="62"/>
      <c r="H103" s="55"/>
      <c r="I103" s="55"/>
    </row>
    <row r="104" spans="1:9" s="56" customFormat="1">
      <c r="A104" s="62"/>
      <c r="H104" s="55"/>
      <c r="I104" s="55"/>
    </row>
    <row r="105" spans="1:9" s="56" customFormat="1">
      <c r="A105" s="62"/>
      <c r="H105" s="55"/>
      <c r="I105" s="55"/>
    </row>
    <row r="106" spans="1:9" s="56" customFormat="1">
      <c r="A106" s="62"/>
      <c r="H106" s="55"/>
      <c r="I106" s="55"/>
    </row>
    <row r="107" spans="1:9" s="56" customFormat="1">
      <c r="A107" s="62"/>
      <c r="H107" s="55"/>
      <c r="I107" s="55"/>
    </row>
    <row r="108" spans="1:9" s="56" customFormat="1">
      <c r="A108" s="62"/>
      <c r="H108" s="55"/>
      <c r="I108" s="55"/>
    </row>
    <row r="109" spans="1:9" s="56" customFormat="1">
      <c r="A109" s="62"/>
      <c r="H109" s="55"/>
      <c r="I109" s="55"/>
    </row>
    <row r="110" spans="1:9" s="56" customFormat="1">
      <c r="A110" s="62"/>
      <c r="H110" s="55"/>
      <c r="I110" s="55"/>
    </row>
    <row r="111" spans="1:9" s="56" customFormat="1">
      <c r="A111" s="62"/>
      <c r="H111" s="55"/>
      <c r="I111" s="55"/>
    </row>
    <row r="112" spans="1:9" s="56" customFormat="1">
      <c r="A112" s="62"/>
      <c r="H112" s="55"/>
      <c r="I112" s="55"/>
    </row>
    <row r="113" spans="1:9" s="56" customFormat="1">
      <c r="A113" s="62"/>
      <c r="H113" s="55"/>
      <c r="I113" s="55"/>
    </row>
    <row r="114" spans="1:9" s="56" customFormat="1">
      <c r="A114" s="62"/>
      <c r="H114" s="55"/>
      <c r="I114" s="55"/>
    </row>
    <row r="115" spans="1:9" s="56" customFormat="1">
      <c r="A115" s="62"/>
      <c r="H115" s="55"/>
      <c r="I115" s="55"/>
    </row>
    <row r="116" spans="1:9" s="56" customFormat="1">
      <c r="A116" s="62"/>
      <c r="H116" s="55"/>
      <c r="I116" s="55"/>
    </row>
    <row r="117" spans="1:9" s="56" customFormat="1">
      <c r="A117" s="62"/>
      <c r="H117" s="55"/>
      <c r="I117" s="55"/>
    </row>
    <row r="118" spans="1:9" s="56" customFormat="1">
      <c r="A118" s="62"/>
      <c r="H118" s="55"/>
      <c r="I118" s="55"/>
    </row>
    <row r="119" spans="1:9" s="56" customFormat="1">
      <c r="A119" s="62"/>
      <c r="H119" s="55"/>
      <c r="I119" s="55"/>
    </row>
    <row r="120" spans="1:9" s="56" customFormat="1">
      <c r="A120" s="62"/>
      <c r="H120" s="55"/>
      <c r="I120" s="55"/>
    </row>
    <row r="121" spans="1:9" s="56" customFormat="1">
      <c r="A121" s="62"/>
      <c r="H121" s="55"/>
      <c r="I121" s="55"/>
    </row>
    <row r="122" spans="1:9" s="56" customFormat="1">
      <c r="A122" s="62"/>
      <c r="H122" s="55"/>
      <c r="I122" s="55"/>
    </row>
    <row r="123" spans="1:9" s="56" customFormat="1">
      <c r="A123" s="62"/>
      <c r="H123" s="55"/>
      <c r="I123" s="55"/>
    </row>
    <row r="124" spans="1:9" s="56" customFormat="1">
      <c r="A124" s="62"/>
      <c r="H124" s="55"/>
      <c r="I124" s="55"/>
    </row>
    <row r="125" spans="1:9" s="56" customFormat="1">
      <c r="A125" s="62"/>
      <c r="H125" s="55"/>
      <c r="I125" s="55"/>
    </row>
    <row r="126" spans="1:9" s="56" customFormat="1">
      <c r="A126" s="62"/>
      <c r="H126" s="55"/>
      <c r="I126" s="55"/>
    </row>
    <row r="127" spans="1:9" s="56" customFormat="1">
      <c r="A127" s="62"/>
      <c r="H127" s="55"/>
      <c r="I127" s="55"/>
    </row>
    <row r="128" spans="1:9" s="56" customFormat="1">
      <c r="A128" s="62"/>
      <c r="H128" s="55"/>
      <c r="I128" s="55"/>
    </row>
    <row r="129" spans="1:9" s="56" customFormat="1">
      <c r="A129" s="62"/>
      <c r="H129" s="55"/>
      <c r="I129" s="55"/>
    </row>
    <row r="130" spans="1:9" s="56" customFormat="1">
      <c r="A130" s="62"/>
      <c r="H130" s="55"/>
      <c r="I130" s="55"/>
    </row>
    <row r="131" spans="1:9" s="56" customFormat="1">
      <c r="A131" s="62"/>
      <c r="H131" s="55"/>
      <c r="I131" s="55"/>
    </row>
    <row r="132" spans="1:9" s="56" customFormat="1">
      <c r="A132" s="62"/>
      <c r="H132" s="55"/>
      <c r="I132" s="55"/>
    </row>
    <row r="133" spans="1:9" s="56" customFormat="1">
      <c r="A133" s="62"/>
      <c r="H133" s="55"/>
      <c r="I133" s="55"/>
    </row>
    <row r="134" spans="1:9" s="56" customFormat="1">
      <c r="A134" s="62"/>
      <c r="H134" s="55"/>
      <c r="I134" s="55"/>
    </row>
    <row r="135" spans="1:9" s="56" customFormat="1">
      <c r="A135" s="62"/>
      <c r="H135" s="55"/>
      <c r="I135" s="55"/>
    </row>
    <row r="136" spans="1:9" s="56" customFormat="1">
      <c r="A136" s="62"/>
      <c r="H136" s="55"/>
      <c r="I136" s="55"/>
    </row>
    <row r="137" spans="1:9" s="56" customFormat="1">
      <c r="A137" s="62"/>
      <c r="H137" s="55"/>
      <c r="I137" s="55"/>
    </row>
    <row r="138" spans="1:9" s="56" customFormat="1">
      <c r="A138" s="62"/>
      <c r="H138" s="55"/>
      <c r="I138" s="55"/>
    </row>
    <row r="139" spans="1:9" s="56" customFormat="1">
      <c r="A139" s="62"/>
      <c r="H139" s="55"/>
      <c r="I139" s="55"/>
    </row>
    <row r="140" spans="1:9" s="56" customFormat="1">
      <c r="A140" s="62"/>
      <c r="H140" s="55"/>
      <c r="I140" s="55"/>
    </row>
    <row r="141" spans="1:9" s="56" customFormat="1">
      <c r="A141" s="62"/>
      <c r="H141" s="55"/>
      <c r="I141" s="55"/>
    </row>
    <row r="142" spans="1:9" s="56" customFormat="1">
      <c r="A142" s="62"/>
      <c r="H142" s="55"/>
      <c r="I142" s="55"/>
    </row>
    <row r="143" spans="1:9" s="56" customFormat="1">
      <c r="A143" s="62"/>
      <c r="H143" s="55"/>
      <c r="I143" s="55"/>
    </row>
    <row r="144" spans="1:9" s="56" customFormat="1">
      <c r="A144" s="62"/>
      <c r="H144" s="55"/>
      <c r="I144" s="55"/>
    </row>
    <row r="145" spans="1:9" s="56" customFormat="1">
      <c r="A145" s="62"/>
      <c r="H145" s="55"/>
      <c r="I145" s="55"/>
    </row>
    <row r="146" spans="1:9" s="56" customFormat="1">
      <c r="A146" s="62"/>
      <c r="H146" s="55"/>
      <c r="I146" s="55"/>
    </row>
    <row r="147" spans="1:9" s="56" customFormat="1">
      <c r="A147" s="62"/>
      <c r="H147" s="55"/>
      <c r="I147" s="55"/>
    </row>
    <row r="148" spans="1:9" s="56" customFormat="1">
      <c r="A148" s="62"/>
      <c r="H148" s="55"/>
      <c r="I148" s="55"/>
    </row>
    <row r="149" spans="1:9" s="56" customFormat="1">
      <c r="A149" s="62"/>
      <c r="H149" s="55"/>
      <c r="I149" s="55"/>
    </row>
    <row r="150" spans="1:9" s="56" customFormat="1">
      <c r="A150" s="62"/>
      <c r="H150" s="55"/>
      <c r="I150" s="55"/>
    </row>
    <row r="151" spans="1:9" s="56" customFormat="1">
      <c r="A151" s="62"/>
      <c r="H151" s="55"/>
      <c r="I151" s="55"/>
    </row>
    <row r="152" spans="1:9" s="56" customFormat="1">
      <c r="A152" s="62"/>
      <c r="H152" s="55"/>
      <c r="I152" s="55"/>
    </row>
    <row r="153" spans="1:9" s="56" customFormat="1">
      <c r="A153" s="62"/>
      <c r="H153" s="55"/>
      <c r="I153" s="55"/>
    </row>
    <row r="154" spans="1:9" s="56" customFormat="1">
      <c r="A154" s="62"/>
      <c r="H154" s="55"/>
      <c r="I154" s="55"/>
    </row>
    <row r="155" spans="1:9" s="56" customFormat="1">
      <c r="A155" s="62"/>
      <c r="H155" s="55"/>
      <c r="I155" s="55"/>
    </row>
    <row r="156" spans="1:9" s="56" customFormat="1">
      <c r="A156" s="62"/>
      <c r="H156" s="55"/>
      <c r="I156" s="55"/>
    </row>
    <row r="157" spans="1:9" s="56" customFormat="1">
      <c r="A157" s="62"/>
      <c r="H157" s="55"/>
      <c r="I157" s="55"/>
    </row>
    <row r="158" spans="1:9" s="56" customFormat="1">
      <c r="A158" s="62"/>
      <c r="H158" s="55"/>
      <c r="I158" s="55"/>
    </row>
    <row r="159" spans="1:9" s="56" customFormat="1">
      <c r="A159" s="62"/>
      <c r="H159" s="55"/>
      <c r="I159" s="55"/>
    </row>
    <row r="160" spans="1:9" s="56" customFormat="1">
      <c r="A160" s="62"/>
      <c r="H160" s="55"/>
      <c r="I160" s="55"/>
    </row>
    <row r="161" spans="1:9" s="56" customFormat="1">
      <c r="A161" s="62"/>
      <c r="H161" s="55"/>
      <c r="I161" s="55"/>
    </row>
    <row r="162" spans="1:9" s="56" customFormat="1">
      <c r="A162" s="62"/>
      <c r="H162" s="55"/>
      <c r="I162" s="55"/>
    </row>
    <row r="163" spans="1:9" s="56" customFormat="1">
      <c r="A163" s="62"/>
      <c r="H163" s="55"/>
      <c r="I163" s="55"/>
    </row>
    <row r="164" spans="1:9" s="56" customFormat="1">
      <c r="A164" s="62"/>
      <c r="H164" s="55"/>
      <c r="I164" s="55"/>
    </row>
    <row r="165" spans="1:9" s="56" customFormat="1">
      <c r="A165" s="62"/>
      <c r="H165" s="55"/>
      <c r="I165" s="55"/>
    </row>
    <row r="166" spans="1:9" s="56" customFormat="1">
      <c r="A166" s="62"/>
      <c r="H166" s="55"/>
      <c r="I166" s="55"/>
    </row>
    <row r="167" spans="1:9" s="56" customFormat="1">
      <c r="A167" s="62"/>
      <c r="H167" s="55"/>
      <c r="I167" s="55"/>
    </row>
    <row r="168" spans="1:9" s="56" customFormat="1">
      <c r="A168" s="62"/>
      <c r="H168" s="55"/>
      <c r="I168" s="55"/>
    </row>
    <row r="169" spans="1:9" s="56" customFormat="1">
      <c r="A169" s="62"/>
      <c r="H169" s="55"/>
      <c r="I169" s="55"/>
    </row>
    <row r="170" spans="1:9" s="56" customFormat="1">
      <c r="A170" s="62"/>
      <c r="H170" s="55"/>
      <c r="I170" s="55"/>
    </row>
    <row r="171" spans="1:9" s="56" customFormat="1">
      <c r="A171" s="62"/>
      <c r="H171" s="55"/>
      <c r="I171" s="55"/>
    </row>
    <row r="172" spans="1:9" s="56" customFormat="1">
      <c r="A172" s="62"/>
      <c r="H172" s="55"/>
      <c r="I172" s="55"/>
    </row>
    <row r="173" spans="1:9" s="56" customFormat="1">
      <c r="A173" s="62"/>
      <c r="H173" s="55"/>
      <c r="I173" s="55"/>
    </row>
    <row r="174" spans="1:9" s="56" customFormat="1">
      <c r="A174" s="62"/>
      <c r="H174" s="55"/>
      <c r="I174" s="55"/>
    </row>
    <row r="175" spans="1:9" s="56" customFormat="1">
      <c r="A175" s="62"/>
      <c r="H175" s="55"/>
      <c r="I175" s="55"/>
    </row>
    <row r="176" spans="1:9" s="56" customFormat="1">
      <c r="A176" s="62"/>
      <c r="H176" s="55"/>
      <c r="I176" s="55"/>
    </row>
    <row r="177" spans="1:9" s="56" customFormat="1">
      <c r="A177" s="62"/>
      <c r="H177" s="55"/>
      <c r="I177" s="55"/>
    </row>
    <row r="178" spans="1:9" s="56" customFormat="1">
      <c r="A178" s="62"/>
      <c r="H178" s="55"/>
      <c r="I178" s="55"/>
    </row>
    <row r="179" spans="1:9" s="56" customFormat="1">
      <c r="A179" s="62"/>
      <c r="H179" s="55"/>
      <c r="I179" s="55"/>
    </row>
    <row r="180" spans="1:9" s="56" customFormat="1">
      <c r="A180" s="62"/>
      <c r="H180" s="55"/>
      <c r="I180" s="55"/>
    </row>
    <row r="181" spans="1:9" s="56" customFormat="1">
      <c r="A181" s="62"/>
      <c r="H181" s="55"/>
      <c r="I181" s="55"/>
    </row>
    <row r="182" spans="1:9" s="56" customFormat="1">
      <c r="A182" s="62"/>
      <c r="H182" s="55"/>
      <c r="I182" s="55"/>
    </row>
    <row r="183" spans="1:9" s="56" customFormat="1">
      <c r="A183" s="62"/>
      <c r="H183" s="55"/>
      <c r="I183" s="55"/>
    </row>
    <row r="184" spans="1:9" s="56" customFormat="1">
      <c r="A184" s="62"/>
      <c r="H184" s="55"/>
      <c r="I184" s="55"/>
    </row>
    <row r="185" spans="1:9" s="56" customFormat="1">
      <c r="A185" s="62"/>
      <c r="H185" s="55"/>
      <c r="I185" s="55"/>
    </row>
    <row r="186" spans="1:9" s="56" customFormat="1">
      <c r="A186" s="62"/>
      <c r="H186" s="55"/>
      <c r="I186" s="55"/>
    </row>
    <row r="187" spans="1:9" s="56" customFormat="1">
      <c r="A187" s="62"/>
      <c r="H187" s="55"/>
      <c r="I187" s="55"/>
    </row>
    <row r="188" spans="1:9" s="56" customFormat="1">
      <c r="A188" s="62"/>
      <c r="H188" s="55"/>
      <c r="I188" s="55"/>
    </row>
    <row r="189" spans="1:9" s="56" customFormat="1">
      <c r="A189" s="62"/>
      <c r="H189" s="55"/>
      <c r="I189" s="55"/>
    </row>
  </sheetData>
  <mergeCells count="11">
    <mergeCell ref="A44:H44"/>
    <mergeCell ref="A7:G7"/>
    <mergeCell ref="A20:G20"/>
    <mergeCell ref="A3:G3"/>
    <mergeCell ref="A4:A5"/>
    <mergeCell ref="B4:B5"/>
    <mergeCell ref="D4:G4"/>
    <mergeCell ref="C4:C5"/>
    <mergeCell ref="C42:D42"/>
    <mergeCell ref="F42:G42"/>
    <mergeCell ref="F41:G41"/>
  </mergeCells>
  <phoneticPr fontId="3" type="noConversion"/>
  <pageMargins left="0.78740157480314965" right="0.39370078740157483" top="0.59055118110236227" bottom="0.51181102362204722" header="0.19685039370078741" footer="0.11811023622047245"/>
  <pageSetup paperSize="9" scale="56" fitToHeight="2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N76"/>
  <sheetViews>
    <sheetView view="pageBreakPreview" topLeftCell="A57" zoomScale="75" zoomScaleNormal="75" zoomScaleSheetLayoutView="75" workbookViewId="0">
      <selection activeCell="E70" sqref="E70"/>
    </sheetView>
  </sheetViews>
  <sheetFormatPr defaultColWidth="9.109375" defaultRowHeight="18" outlineLevelRow="1"/>
  <cols>
    <col min="1" max="1" width="60.109375" style="2" customWidth="1"/>
    <col min="2" max="2" width="12" style="2" customWidth="1"/>
    <col min="3" max="3" width="18.88671875" style="2" customWidth="1"/>
    <col min="4" max="4" width="11" style="2" customWidth="1"/>
    <col min="5" max="5" width="10.6640625" style="2" customWidth="1"/>
    <col min="6" max="6" width="16" style="2" customWidth="1"/>
    <col min="7" max="7" width="14.88671875" style="2" customWidth="1"/>
    <col min="8" max="16384" width="9.109375" style="2"/>
  </cols>
  <sheetData>
    <row r="1" spans="1:8" hidden="1" outlineLevel="1">
      <c r="G1" s="13" t="s">
        <v>240</v>
      </c>
    </row>
    <row r="2" spans="1:8" hidden="1" outlineLevel="1">
      <c r="G2" s="13" t="s">
        <v>226</v>
      </c>
    </row>
    <row r="3" spans="1:8" collapsed="1">
      <c r="A3" s="353" t="s">
        <v>378</v>
      </c>
      <c r="B3" s="353"/>
      <c r="C3" s="353"/>
      <c r="D3" s="353"/>
      <c r="E3" s="353"/>
      <c r="F3" s="353"/>
      <c r="G3" s="353"/>
    </row>
    <row r="4" spans="1:8">
      <c r="A4" s="12"/>
      <c r="B4" s="12"/>
      <c r="C4" s="12"/>
      <c r="D4" s="12"/>
      <c r="E4" s="12"/>
      <c r="F4" s="12"/>
      <c r="G4" s="12"/>
    </row>
    <row r="5" spans="1:8" ht="39" customHeight="1">
      <c r="A5" s="354" t="s">
        <v>286</v>
      </c>
      <c r="B5" s="355" t="s">
        <v>0</v>
      </c>
      <c r="C5" s="347" t="s">
        <v>357</v>
      </c>
      <c r="D5" s="356" t="s">
        <v>355</v>
      </c>
      <c r="E5" s="356"/>
      <c r="F5" s="356"/>
      <c r="G5" s="356"/>
    </row>
    <row r="6" spans="1:8" ht="38.25" customHeight="1">
      <c r="A6" s="354"/>
      <c r="B6" s="355"/>
      <c r="C6" s="348"/>
      <c r="D6" s="5" t="s">
        <v>264</v>
      </c>
      <c r="E6" s="5" t="s">
        <v>247</v>
      </c>
      <c r="F6" s="18" t="s">
        <v>274</v>
      </c>
      <c r="G6" s="18" t="s">
        <v>275</v>
      </c>
    </row>
    <row r="7" spans="1:8">
      <c r="A7" s="5">
        <v>1</v>
      </c>
      <c r="B7" s="9">
        <v>2</v>
      </c>
      <c r="C7" s="274">
        <v>3</v>
      </c>
      <c r="D7" s="274">
        <v>4</v>
      </c>
      <c r="E7" s="9">
        <v>5</v>
      </c>
      <c r="F7" s="5">
        <v>6</v>
      </c>
      <c r="G7" s="9">
        <v>7</v>
      </c>
    </row>
    <row r="8" spans="1:8" s="17" customFormat="1">
      <c r="A8" s="350" t="s">
        <v>158</v>
      </c>
      <c r="B8" s="351"/>
      <c r="C8" s="351"/>
      <c r="D8" s="351"/>
      <c r="E8" s="351"/>
      <c r="F8" s="351"/>
      <c r="G8" s="352"/>
      <c r="H8" s="2"/>
    </row>
    <row r="9" spans="1:8" ht="36">
      <c r="A9" s="15" t="s">
        <v>177</v>
      </c>
      <c r="B9" s="7">
        <v>1170</v>
      </c>
      <c r="C9" s="170">
        <f>'1. Фін результат'!C90</f>
        <v>131</v>
      </c>
      <c r="D9" s="170">
        <f>'1. Фін результат'!D90</f>
        <v>110</v>
      </c>
      <c r="E9" s="170">
        <f>'1. Фін результат'!E90</f>
        <v>-148</v>
      </c>
      <c r="F9" s="24">
        <f>E9-D9</f>
        <v>-258</v>
      </c>
      <c r="G9" s="25">
        <f>E9/D9*100</f>
        <v>-134.54545454545453</v>
      </c>
    </row>
    <row r="10" spans="1:8">
      <c r="A10" s="15" t="s">
        <v>178</v>
      </c>
      <c r="B10" s="10"/>
      <c r="C10" s="23"/>
      <c r="D10" s="23"/>
      <c r="E10" s="23"/>
      <c r="F10" s="23"/>
      <c r="G10" s="22"/>
    </row>
    <row r="11" spans="1:8">
      <c r="A11" s="15" t="s">
        <v>181</v>
      </c>
      <c r="B11" s="4">
        <v>3000</v>
      </c>
      <c r="C11" s="169">
        <f>'1. Фін результат'!C116</f>
        <v>328</v>
      </c>
      <c r="D11" s="169">
        <f>'1. Фін результат'!D116</f>
        <v>404</v>
      </c>
      <c r="E11" s="169">
        <f>'1. Фін результат'!E116</f>
        <v>277</v>
      </c>
      <c r="F11" s="24">
        <f>E11-D11</f>
        <v>-127</v>
      </c>
      <c r="G11" s="25">
        <f>E11/D11*100</f>
        <v>68.564356435643575</v>
      </c>
    </row>
    <row r="12" spans="1:8">
      <c r="A12" s="15" t="s">
        <v>182</v>
      </c>
      <c r="B12" s="4">
        <v>3010</v>
      </c>
      <c r="C12" s="23"/>
      <c r="D12" s="23"/>
      <c r="E12" s="23"/>
      <c r="F12" s="23"/>
      <c r="G12" s="22"/>
    </row>
    <row r="13" spans="1:8" ht="36">
      <c r="A13" s="15" t="s">
        <v>183</v>
      </c>
      <c r="B13" s="4">
        <v>3020</v>
      </c>
      <c r="C13" s="23"/>
      <c r="D13" s="23"/>
      <c r="E13" s="23"/>
      <c r="F13" s="23"/>
      <c r="G13" s="22"/>
    </row>
    <row r="14" spans="1:8" ht="36">
      <c r="A14" s="15" t="s">
        <v>184</v>
      </c>
      <c r="B14" s="4">
        <v>3030</v>
      </c>
      <c r="C14" s="23">
        <v>-18</v>
      </c>
      <c r="D14" s="23"/>
      <c r="E14" s="23">
        <f>E15+E16</f>
        <v>-13</v>
      </c>
      <c r="F14" s="24"/>
      <c r="G14" s="25"/>
    </row>
    <row r="15" spans="1:8">
      <c r="A15" s="15" t="s">
        <v>523</v>
      </c>
      <c r="B15" s="4" t="s">
        <v>522</v>
      </c>
      <c r="C15" s="23">
        <v>-35</v>
      </c>
      <c r="D15" s="23"/>
      <c r="E15" s="23">
        <v>-4</v>
      </c>
      <c r="F15" s="24"/>
      <c r="G15" s="25"/>
    </row>
    <row r="16" spans="1:8">
      <c r="A16" s="15" t="s">
        <v>549</v>
      </c>
      <c r="B16" s="4" t="s">
        <v>543</v>
      </c>
      <c r="C16" s="23">
        <v>17</v>
      </c>
      <c r="D16" s="23"/>
      <c r="E16" s="23">
        <v>-9</v>
      </c>
      <c r="F16" s="24"/>
      <c r="G16" s="25"/>
    </row>
    <row r="17" spans="1:14" ht="34.799999999999997">
      <c r="A17" s="19" t="s">
        <v>255</v>
      </c>
      <c r="B17" s="4">
        <v>3040</v>
      </c>
      <c r="C17" s="169">
        <f>C9+C11+C12+C13+C14</f>
        <v>441</v>
      </c>
      <c r="D17" s="169">
        <f>D9+D11+D12+D13+D14</f>
        <v>514</v>
      </c>
      <c r="E17" s="169">
        <f>E9+E11+E12+E13+E14</f>
        <v>116</v>
      </c>
      <c r="F17" s="24">
        <f>E17-D17</f>
        <v>-398</v>
      </c>
      <c r="G17" s="25">
        <f>E17/D17*100</f>
        <v>22.568093385214009</v>
      </c>
    </row>
    <row r="18" spans="1:14" ht="36">
      <c r="A18" s="15" t="s">
        <v>185</v>
      </c>
      <c r="B18" s="4">
        <v>3050</v>
      </c>
      <c r="C18" s="23">
        <v>59</v>
      </c>
      <c r="D18" s="23"/>
      <c r="E18" s="177">
        <v>-5</v>
      </c>
      <c r="F18" s="23"/>
      <c r="G18" s="22"/>
      <c r="N18" s="281" t="s">
        <v>532</v>
      </c>
    </row>
    <row r="19" spans="1:14" ht="36">
      <c r="A19" s="15" t="s">
        <v>186</v>
      </c>
      <c r="B19" s="4">
        <v>3060</v>
      </c>
      <c r="C19" s="23">
        <v>-260</v>
      </c>
      <c r="D19" s="23"/>
      <c r="E19" s="23">
        <v>-330</v>
      </c>
      <c r="F19" s="23"/>
      <c r="G19" s="22"/>
    </row>
    <row r="20" spans="1:14">
      <c r="A20" s="19" t="s">
        <v>179</v>
      </c>
      <c r="B20" s="4">
        <v>3070</v>
      </c>
      <c r="C20" s="169">
        <f>C17+C18+C19</f>
        <v>240</v>
      </c>
      <c r="D20" s="169">
        <f>D17+D18+D19</f>
        <v>514</v>
      </c>
      <c r="E20" s="169">
        <f>E17+E18+E19</f>
        <v>-219</v>
      </c>
      <c r="F20" s="24">
        <f>E20-D20</f>
        <v>-733</v>
      </c>
      <c r="G20" s="25">
        <f>E20/D20*100</f>
        <v>-42.607003891050582</v>
      </c>
    </row>
    <row r="21" spans="1:14">
      <c r="A21" s="15" t="s">
        <v>180</v>
      </c>
      <c r="B21" s="4">
        <v>3080</v>
      </c>
      <c r="C21" s="169">
        <v>24</v>
      </c>
      <c r="D21" s="169">
        <f>'1. Фін результат'!D91</f>
        <v>20</v>
      </c>
      <c r="E21" s="169">
        <f>'1. Фін результат'!E91</f>
        <v>0</v>
      </c>
      <c r="F21" s="24"/>
      <c r="G21" s="25"/>
    </row>
    <row r="22" spans="1:14" ht="34.799999999999997">
      <c r="A22" s="8" t="s">
        <v>157</v>
      </c>
      <c r="B22" s="4">
        <v>3090</v>
      </c>
      <c r="C22" s="169">
        <f>C20-C21</f>
        <v>216</v>
      </c>
      <c r="D22" s="169">
        <f>D20-D21</f>
        <v>494</v>
      </c>
      <c r="E22" s="169">
        <f>E20-E21</f>
        <v>-219</v>
      </c>
      <c r="F22" s="24">
        <f>E22-D22</f>
        <v>-713</v>
      </c>
      <c r="G22" s="25">
        <f>E22/D22*100</f>
        <v>-44.331983805668017</v>
      </c>
    </row>
    <row r="23" spans="1:14">
      <c r="A23" s="350" t="s">
        <v>159</v>
      </c>
      <c r="B23" s="351"/>
      <c r="C23" s="351"/>
      <c r="D23" s="351"/>
      <c r="E23" s="351"/>
      <c r="F23" s="351"/>
      <c r="G23" s="352"/>
    </row>
    <row r="24" spans="1:14">
      <c r="A24" s="19" t="s">
        <v>287</v>
      </c>
      <c r="B24" s="7"/>
      <c r="C24" s="24"/>
      <c r="D24" s="24"/>
      <c r="E24" s="24"/>
      <c r="F24" s="24"/>
      <c r="G24" s="25"/>
    </row>
    <row r="25" spans="1:14">
      <c r="A25" s="6" t="s">
        <v>31</v>
      </c>
      <c r="B25" s="7">
        <v>3200</v>
      </c>
      <c r="C25" s="24"/>
      <c r="D25" s="24"/>
      <c r="E25" s="24"/>
      <c r="F25" s="24"/>
      <c r="G25" s="25"/>
    </row>
    <row r="26" spans="1:14">
      <c r="A26" s="6" t="s">
        <v>32</v>
      </c>
      <c r="B26" s="7">
        <v>3210</v>
      </c>
      <c r="C26" s="24"/>
      <c r="D26" s="24"/>
      <c r="E26" s="24"/>
      <c r="F26" s="24"/>
      <c r="G26" s="25"/>
    </row>
    <row r="27" spans="1:14">
      <c r="A27" s="6" t="s">
        <v>53</v>
      </c>
      <c r="B27" s="7">
        <v>3220</v>
      </c>
      <c r="C27" s="24"/>
      <c r="D27" s="24"/>
      <c r="E27" s="24"/>
      <c r="F27" s="24"/>
      <c r="G27" s="25"/>
    </row>
    <row r="28" spans="1:14">
      <c r="A28" s="15" t="s">
        <v>163</v>
      </c>
      <c r="B28" s="7"/>
      <c r="C28" s="24"/>
      <c r="D28" s="24"/>
      <c r="E28" s="24"/>
      <c r="F28" s="24"/>
      <c r="G28" s="25"/>
    </row>
    <row r="29" spans="1:14">
      <c r="A29" s="6" t="s">
        <v>164</v>
      </c>
      <c r="B29" s="7">
        <v>3230</v>
      </c>
      <c r="C29" s="24"/>
      <c r="D29" s="24"/>
      <c r="E29" s="24"/>
      <c r="F29" s="24"/>
      <c r="G29" s="25"/>
    </row>
    <row r="30" spans="1:14">
      <c r="A30" s="6" t="s">
        <v>165</v>
      </c>
      <c r="B30" s="7">
        <v>3240</v>
      </c>
      <c r="C30" s="24"/>
      <c r="D30" s="24"/>
      <c r="E30" s="24"/>
      <c r="F30" s="24"/>
      <c r="G30" s="25"/>
    </row>
    <row r="31" spans="1:14">
      <c r="A31" s="15" t="s">
        <v>166</v>
      </c>
      <c r="B31" s="7">
        <v>3250</v>
      </c>
      <c r="C31" s="24"/>
      <c r="D31" s="24"/>
      <c r="E31" s="24"/>
      <c r="F31" s="24"/>
      <c r="G31" s="25"/>
    </row>
    <row r="32" spans="1:14">
      <c r="A32" s="6" t="s">
        <v>117</v>
      </c>
      <c r="B32" s="7">
        <v>3260</v>
      </c>
      <c r="C32" s="24"/>
      <c r="D32" s="24"/>
      <c r="E32" s="24"/>
      <c r="F32" s="24"/>
      <c r="G32" s="25"/>
    </row>
    <row r="33" spans="1:7">
      <c r="A33" s="19" t="s">
        <v>288</v>
      </c>
      <c r="B33" s="7"/>
      <c r="C33" s="24"/>
      <c r="D33" s="24"/>
      <c r="E33" s="24"/>
      <c r="F33" s="24"/>
      <c r="G33" s="25"/>
    </row>
    <row r="34" spans="1:7" ht="36">
      <c r="A34" s="6" t="s">
        <v>118</v>
      </c>
      <c r="B34" s="7">
        <v>3270</v>
      </c>
      <c r="C34" s="24"/>
      <c r="D34" s="24"/>
      <c r="E34" s="24"/>
      <c r="F34" s="24"/>
      <c r="G34" s="25"/>
    </row>
    <row r="35" spans="1:7">
      <c r="A35" s="6" t="s">
        <v>119</v>
      </c>
      <c r="B35" s="7">
        <v>3280</v>
      </c>
      <c r="C35" s="24"/>
      <c r="D35" s="24"/>
      <c r="E35" s="24"/>
      <c r="F35" s="24"/>
      <c r="G35" s="25"/>
    </row>
    <row r="36" spans="1:7" ht="36">
      <c r="A36" s="6" t="s">
        <v>120</v>
      </c>
      <c r="B36" s="7">
        <v>3290</v>
      </c>
      <c r="C36" s="24"/>
      <c r="D36" s="24"/>
      <c r="E36" s="24"/>
      <c r="F36" s="24"/>
      <c r="G36" s="25"/>
    </row>
    <row r="37" spans="1:7">
      <c r="A37" s="6" t="s">
        <v>54</v>
      </c>
      <c r="B37" s="7">
        <v>3300</v>
      </c>
      <c r="C37" s="24"/>
      <c r="D37" s="24"/>
      <c r="E37" s="24"/>
      <c r="F37" s="24"/>
      <c r="G37" s="25"/>
    </row>
    <row r="38" spans="1:7">
      <c r="A38" s="6" t="s">
        <v>112</v>
      </c>
      <c r="B38" s="7">
        <v>3310</v>
      </c>
      <c r="C38" s="24"/>
      <c r="D38" s="24"/>
      <c r="E38" s="24"/>
      <c r="F38" s="24"/>
      <c r="G38" s="25"/>
    </row>
    <row r="39" spans="1:7">
      <c r="A39" s="19" t="s">
        <v>160</v>
      </c>
      <c r="B39" s="7">
        <v>3320</v>
      </c>
      <c r="C39" s="170">
        <f>C25+C26+C27+C28+C31+C32-C34-C35-C36-C37-C38</f>
        <v>0</v>
      </c>
      <c r="D39" s="170">
        <f>D25+D26+D27+D28+D31+D32-D34-D35-D36-D37-D38</f>
        <v>0</v>
      </c>
      <c r="E39" s="170">
        <f>E25+E26+E27+E28+E31+E32-E34-E35-E36-E37-E38</f>
        <v>0</v>
      </c>
      <c r="F39" s="24"/>
      <c r="G39" s="25"/>
    </row>
    <row r="40" spans="1:7">
      <c r="A40" s="350" t="s">
        <v>161</v>
      </c>
      <c r="B40" s="351"/>
      <c r="C40" s="351"/>
      <c r="D40" s="351"/>
      <c r="E40" s="351"/>
      <c r="F40" s="351"/>
      <c r="G40" s="352"/>
    </row>
    <row r="41" spans="1:7">
      <c r="A41" s="19" t="s">
        <v>287</v>
      </c>
      <c r="B41" s="7"/>
      <c r="C41" s="24"/>
      <c r="D41" s="24"/>
      <c r="E41" s="24"/>
      <c r="F41" s="24"/>
      <c r="G41" s="25"/>
    </row>
    <row r="42" spans="1:7">
      <c r="A42" s="15" t="s">
        <v>167</v>
      </c>
      <c r="B42" s="7">
        <v>3400</v>
      </c>
      <c r="C42" s="24"/>
      <c r="D42" s="24"/>
      <c r="E42" s="24"/>
      <c r="F42" s="24"/>
      <c r="G42" s="25"/>
    </row>
    <row r="43" spans="1:7" ht="36">
      <c r="A43" s="6" t="s">
        <v>90</v>
      </c>
      <c r="B43" s="10"/>
      <c r="C43" s="28"/>
      <c r="D43" s="28"/>
      <c r="E43" s="28"/>
      <c r="F43" s="28"/>
      <c r="G43" s="10"/>
    </row>
    <row r="44" spans="1:7">
      <c r="A44" s="6" t="s">
        <v>89</v>
      </c>
      <c r="B44" s="7">
        <v>3410</v>
      </c>
      <c r="C44" s="24"/>
      <c r="D44" s="24"/>
      <c r="E44" s="24"/>
      <c r="F44" s="24"/>
      <c r="G44" s="25"/>
    </row>
    <row r="45" spans="1:7">
      <c r="A45" s="6" t="s">
        <v>94</v>
      </c>
      <c r="B45" s="4">
        <v>3420</v>
      </c>
      <c r="C45" s="23"/>
      <c r="D45" s="23"/>
      <c r="E45" s="23"/>
      <c r="F45" s="23"/>
      <c r="G45" s="22"/>
    </row>
    <row r="46" spans="1:7">
      <c r="A46" s="6" t="s">
        <v>121</v>
      </c>
      <c r="B46" s="7">
        <v>3430</v>
      </c>
      <c r="C46" s="24"/>
      <c r="D46" s="24"/>
      <c r="E46" s="24"/>
      <c r="F46" s="24"/>
      <c r="G46" s="25"/>
    </row>
    <row r="47" spans="1:7" ht="36">
      <c r="A47" s="6" t="s">
        <v>92</v>
      </c>
      <c r="B47" s="7"/>
      <c r="C47" s="24"/>
      <c r="D47" s="24"/>
      <c r="E47" s="24"/>
      <c r="F47" s="24"/>
      <c r="G47" s="25"/>
    </row>
    <row r="48" spans="1:7">
      <c r="A48" s="6" t="s">
        <v>89</v>
      </c>
      <c r="B48" s="4">
        <v>3440</v>
      </c>
      <c r="C48" s="23"/>
      <c r="D48" s="23"/>
      <c r="E48" s="23"/>
      <c r="F48" s="23"/>
      <c r="G48" s="22"/>
    </row>
    <row r="49" spans="1:7">
      <c r="A49" s="6" t="s">
        <v>94</v>
      </c>
      <c r="B49" s="4">
        <v>3450</v>
      </c>
      <c r="C49" s="23"/>
      <c r="D49" s="23"/>
      <c r="E49" s="23"/>
      <c r="F49" s="23"/>
      <c r="G49" s="22"/>
    </row>
    <row r="50" spans="1:7">
      <c r="A50" s="6" t="s">
        <v>121</v>
      </c>
      <c r="B50" s="4">
        <v>3460</v>
      </c>
      <c r="C50" s="23"/>
      <c r="D50" s="23"/>
      <c r="E50" s="23"/>
      <c r="F50" s="23"/>
      <c r="G50" s="22"/>
    </row>
    <row r="51" spans="1:7">
      <c r="A51" s="6" t="s">
        <v>116</v>
      </c>
      <c r="B51" s="4">
        <v>3470</v>
      </c>
      <c r="C51" s="23"/>
      <c r="D51" s="23"/>
      <c r="E51" s="23"/>
      <c r="F51" s="23"/>
      <c r="G51" s="22"/>
    </row>
    <row r="52" spans="1:7">
      <c r="A52" s="6" t="s">
        <v>117</v>
      </c>
      <c r="B52" s="4">
        <v>3480</v>
      </c>
      <c r="C52" s="23"/>
      <c r="D52" s="23"/>
      <c r="E52" s="23"/>
      <c r="F52" s="23"/>
      <c r="G52" s="22"/>
    </row>
    <row r="53" spans="1:7">
      <c r="A53" s="19" t="s">
        <v>288</v>
      </c>
      <c r="B53" s="7"/>
      <c r="C53" s="24"/>
      <c r="D53" s="24"/>
      <c r="E53" s="24"/>
      <c r="F53" s="24"/>
      <c r="G53" s="25"/>
    </row>
    <row r="54" spans="1:7" ht="36">
      <c r="A54" s="6" t="s">
        <v>289</v>
      </c>
      <c r="B54" s="7">
        <v>3490</v>
      </c>
      <c r="C54" s="176">
        <f>'2. Розрахунки з бюджетом'!C9</f>
        <v>74</v>
      </c>
      <c r="D54" s="24">
        <f>'2. Розрахунки з бюджетом'!D10</f>
        <v>21</v>
      </c>
      <c r="E54" s="176">
        <f>'2. Розрахунки з бюджетом'!E9</f>
        <v>0</v>
      </c>
      <c r="F54" s="24">
        <f>E54-D54</f>
        <v>-21</v>
      </c>
      <c r="G54" s="25">
        <f>E54/D54*100</f>
        <v>0</v>
      </c>
    </row>
    <row r="55" spans="1:7">
      <c r="A55" s="6" t="s">
        <v>290</v>
      </c>
      <c r="B55" s="7">
        <v>3500</v>
      </c>
      <c r="C55" s="24"/>
      <c r="D55" s="24">
        <v>71</v>
      </c>
      <c r="E55" s="24"/>
      <c r="F55" s="24"/>
      <c r="G55" s="25"/>
    </row>
    <row r="56" spans="1:7" ht="36">
      <c r="A56" s="6" t="s">
        <v>93</v>
      </c>
      <c r="B56" s="7"/>
      <c r="C56" s="176"/>
      <c r="D56" s="176"/>
      <c r="E56" s="176"/>
      <c r="F56" s="24"/>
      <c r="G56" s="25"/>
    </row>
    <row r="57" spans="1:7">
      <c r="A57" s="6" t="s">
        <v>89</v>
      </c>
      <c r="B57" s="4">
        <v>3510</v>
      </c>
      <c r="C57" s="177"/>
      <c r="D57" s="177"/>
      <c r="E57" s="177"/>
      <c r="F57" s="23"/>
      <c r="G57" s="22"/>
    </row>
    <row r="58" spans="1:7">
      <c r="A58" s="6" t="s">
        <v>94</v>
      </c>
      <c r="B58" s="4">
        <v>3520</v>
      </c>
      <c r="C58" s="177"/>
      <c r="D58" s="177"/>
      <c r="E58" s="177"/>
      <c r="F58" s="23"/>
      <c r="G58" s="22"/>
    </row>
    <row r="59" spans="1:7">
      <c r="A59" s="6" t="s">
        <v>121</v>
      </c>
      <c r="B59" s="4">
        <v>3530</v>
      </c>
      <c r="C59" s="177"/>
      <c r="D59" s="177"/>
      <c r="E59" s="177"/>
      <c r="F59" s="23"/>
      <c r="G59" s="22"/>
    </row>
    <row r="60" spans="1:7" ht="36">
      <c r="A60" s="6" t="s">
        <v>91</v>
      </c>
      <c r="B60" s="7"/>
      <c r="C60" s="176"/>
      <c r="D60" s="176"/>
      <c r="E60" s="176"/>
      <c r="F60" s="24"/>
      <c r="G60" s="25"/>
    </row>
    <row r="61" spans="1:7">
      <c r="A61" s="6" t="s">
        <v>89</v>
      </c>
      <c r="B61" s="4">
        <v>3540</v>
      </c>
      <c r="C61" s="177"/>
      <c r="D61" s="177"/>
      <c r="E61" s="177"/>
      <c r="F61" s="23"/>
      <c r="G61" s="22"/>
    </row>
    <row r="62" spans="1:7">
      <c r="A62" s="6" t="s">
        <v>94</v>
      </c>
      <c r="B62" s="4">
        <v>3550</v>
      </c>
      <c r="C62" s="177"/>
      <c r="D62" s="177"/>
      <c r="E62" s="177"/>
      <c r="F62" s="23"/>
      <c r="G62" s="22"/>
    </row>
    <row r="63" spans="1:7">
      <c r="A63" s="6" t="s">
        <v>121</v>
      </c>
      <c r="B63" s="4">
        <v>3560</v>
      </c>
      <c r="C63" s="177"/>
      <c r="D63" s="177"/>
      <c r="E63" s="177"/>
      <c r="F63" s="23"/>
      <c r="G63" s="22"/>
    </row>
    <row r="64" spans="1:7">
      <c r="A64" s="6" t="s">
        <v>112</v>
      </c>
      <c r="B64" s="4">
        <v>3570</v>
      </c>
      <c r="C64" s="177"/>
      <c r="D64" s="177"/>
      <c r="E64" s="177"/>
      <c r="F64" s="23"/>
      <c r="G64" s="22"/>
    </row>
    <row r="65" spans="1:8">
      <c r="A65" s="19" t="s">
        <v>162</v>
      </c>
      <c r="B65" s="4">
        <v>3580</v>
      </c>
      <c r="C65" s="177">
        <f>C42+C43+C47+C51+C52-C54-C55-C56-C60-C64</f>
        <v>-74</v>
      </c>
      <c r="D65" s="177">
        <f>D42+D43+D47+D51+D52-D54-D55-D56-D60-D64</f>
        <v>-92</v>
      </c>
      <c r="E65" s="177">
        <f>E42+E43+E47+E51+E52-E54-E55-E56-E60-E64</f>
        <v>0</v>
      </c>
      <c r="F65" s="24">
        <f>E65-D65</f>
        <v>92</v>
      </c>
      <c r="G65" s="25">
        <f>E65/D65*100</f>
        <v>0</v>
      </c>
    </row>
    <row r="66" spans="1:8" s="11" customFormat="1">
      <c r="A66" s="6" t="s">
        <v>322</v>
      </c>
      <c r="B66" s="4"/>
      <c r="C66" s="177"/>
      <c r="D66" s="177"/>
      <c r="E66" s="177"/>
      <c r="F66" s="23"/>
      <c r="G66" s="22"/>
      <c r="H66" s="2"/>
    </row>
    <row r="67" spans="1:8" s="11" customFormat="1">
      <c r="A67" s="8" t="s">
        <v>33</v>
      </c>
      <c r="B67" s="4">
        <v>3600</v>
      </c>
      <c r="C67" s="177">
        <v>91</v>
      </c>
      <c r="D67" s="177">
        <v>302</v>
      </c>
      <c r="E67" s="23">
        <v>233</v>
      </c>
      <c r="F67" s="24">
        <f>E67-D67</f>
        <v>-69</v>
      </c>
      <c r="G67" s="25">
        <f>E67/D67*100</f>
        <v>77.152317880794712</v>
      </c>
      <c r="H67" s="2"/>
    </row>
    <row r="68" spans="1:8" s="11" customFormat="1">
      <c r="A68" s="21" t="s">
        <v>291</v>
      </c>
      <c r="B68" s="4">
        <v>3610</v>
      </c>
      <c r="C68" s="177"/>
      <c r="D68" s="177"/>
      <c r="E68" s="23"/>
      <c r="F68" s="23"/>
      <c r="G68" s="22"/>
      <c r="H68" s="2"/>
    </row>
    <row r="69" spans="1:8" s="11" customFormat="1">
      <c r="A69" s="8" t="s">
        <v>55</v>
      </c>
      <c r="B69" s="4">
        <v>3620</v>
      </c>
      <c r="C69" s="23">
        <v>233</v>
      </c>
      <c r="D69" s="177">
        <f t="shared" ref="D69:E69" si="0">D67+D22+D39+D65</f>
        <v>704</v>
      </c>
      <c r="E69" s="23">
        <f t="shared" si="0"/>
        <v>14</v>
      </c>
      <c r="F69" s="24">
        <f>E69-D69</f>
        <v>-690</v>
      </c>
      <c r="G69" s="25">
        <f>E69/D69*100</f>
        <v>1.9886363636363635</v>
      </c>
      <c r="H69" s="2"/>
    </row>
    <row r="70" spans="1:8" s="11" customFormat="1">
      <c r="A70" s="8" t="s">
        <v>34</v>
      </c>
      <c r="B70" s="4">
        <v>3630</v>
      </c>
      <c r="C70" s="169">
        <f>C69-C67</f>
        <v>142</v>
      </c>
      <c r="D70" s="169">
        <f>D69-D67</f>
        <v>402</v>
      </c>
      <c r="E70" s="169">
        <f>E69-E67</f>
        <v>-219</v>
      </c>
      <c r="F70" s="24">
        <f>E70-D70</f>
        <v>-621</v>
      </c>
      <c r="G70" s="25">
        <f>E70/D70*100</f>
        <v>-54.477611940298509</v>
      </c>
      <c r="H70" s="2"/>
    </row>
    <row r="71" spans="1:8" s="11" customFormat="1">
      <c r="A71" s="2"/>
      <c r="B71" s="14"/>
      <c r="C71" s="14"/>
      <c r="D71" s="14"/>
      <c r="E71" s="14"/>
      <c r="F71" s="14"/>
      <c r="G71" s="14"/>
    </row>
    <row r="72" spans="1:8" s="3" customFormat="1">
      <c r="A72" s="16"/>
      <c r="B72" s="1"/>
      <c r="C72" s="27"/>
      <c r="D72" s="20"/>
      <c r="E72" s="280"/>
      <c r="F72" s="275"/>
      <c r="G72" s="275"/>
    </row>
    <row r="73" spans="1:8" s="29" customFormat="1" ht="20.100000000000001" customHeight="1">
      <c r="A73" s="162" t="s">
        <v>360</v>
      </c>
      <c r="B73" s="160"/>
      <c r="F73" s="328" t="s">
        <v>419</v>
      </c>
      <c r="G73" s="328"/>
    </row>
    <row r="74" spans="1:8" s="45" customFormat="1" ht="19.5" customHeight="1">
      <c r="A74" s="36" t="s">
        <v>392</v>
      </c>
      <c r="C74" s="328" t="s">
        <v>78</v>
      </c>
      <c r="D74" s="328"/>
      <c r="E74" s="29"/>
      <c r="F74" s="328" t="s">
        <v>364</v>
      </c>
      <c r="G74" s="328"/>
    </row>
    <row r="75" spans="1:8" ht="45.75" customHeight="1"/>
    <row r="76" spans="1:8" s="134" customFormat="1" ht="80.25" customHeight="1">
      <c r="A76" s="340"/>
      <c r="B76" s="340"/>
      <c r="C76" s="340"/>
      <c r="D76" s="340"/>
      <c r="E76" s="340"/>
      <c r="F76" s="340"/>
      <c r="G76" s="340"/>
      <c r="H76" s="340"/>
    </row>
  </sheetData>
  <mergeCells count="12">
    <mergeCell ref="A23:G23"/>
    <mergeCell ref="A8:G8"/>
    <mergeCell ref="A3:G3"/>
    <mergeCell ref="A5:A6"/>
    <mergeCell ref="B5:B6"/>
    <mergeCell ref="D5:G5"/>
    <mergeCell ref="C5:C6"/>
    <mergeCell ref="A40:G40"/>
    <mergeCell ref="A76:H76"/>
    <mergeCell ref="F74:G74"/>
    <mergeCell ref="C74:D74"/>
    <mergeCell ref="F73:G73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47" orientation="portrait" r:id="rId1"/>
  <headerFooter alignWithMargins="0"/>
  <rowBreaks count="1" manualBreakCount="1">
    <brk id="54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N182"/>
  <sheetViews>
    <sheetView view="pageBreakPreview" zoomScale="55" zoomScaleNormal="75" zoomScaleSheetLayoutView="55" workbookViewId="0">
      <selection activeCell="E10" sqref="E10"/>
    </sheetView>
  </sheetViews>
  <sheetFormatPr defaultColWidth="9.109375" defaultRowHeight="21"/>
  <cols>
    <col min="1" max="1" width="67.6640625" style="29" customWidth="1"/>
    <col min="2" max="2" width="9.88671875" style="31" customWidth="1"/>
    <col min="3" max="3" width="20.44140625" style="31" customWidth="1"/>
    <col min="4" max="4" width="17.6640625" style="31" customWidth="1"/>
    <col min="5" max="5" width="18.44140625" style="31" customWidth="1"/>
    <col min="6" max="6" width="18.88671875" style="31" customWidth="1"/>
    <col min="7" max="7" width="18.5546875" style="31" customWidth="1"/>
    <col min="8" max="8" width="9.5546875" style="29" customWidth="1"/>
    <col min="9" max="9" width="9.88671875" style="29" customWidth="1"/>
    <col min="10" max="16384" width="9.109375" style="29"/>
  </cols>
  <sheetData>
    <row r="1" spans="1:14">
      <c r="A1" s="360" t="s">
        <v>379</v>
      </c>
      <c r="B1" s="360"/>
      <c r="C1" s="360"/>
      <c r="D1" s="360"/>
      <c r="E1" s="360"/>
      <c r="F1" s="360"/>
      <c r="G1" s="360"/>
    </row>
    <row r="2" spans="1:14">
      <c r="A2" s="362"/>
      <c r="B2" s="362"/>
      <c r="C2" s="362"/>
      <c r="D2" s="362"/>
      <c r="E2" s="362"/>
      <c r="F2" s="362"/>
      <c r="G2" s="362"/>
    </row>
    <row r="3" spans="1:14" ht="43.5" customHeight="1">
      <c r="A3" s="358" t="s">
        <v>286</v>
      </c>
      <c r="B3" s="361" t="s">
        <v>17</v>
      </c>
      <c r="C3" s="347" t="s">
        <v>357</v>
      </c>
      <c r="D3" s="345" t="s">
        <v>355</v>
      </c>
      <c r="E3" s="345"/>
      <c r="F3" s="345"/>
      <c r="G3" s="345"/>
    </row>
    <row r="4" spans="1:14" ht="56.25" customHeight="1">
      <c r="A4" s="359"/>
      <c r="B4" s="361"/>
      <c r="C4" s="348"/>
      <c r="D4" s="38" t="s">
        <v>264</v>
      </c>
      <c r="E4" s="38" t="s">
        <v>247</v>
      </c>
      <c r="F4" s="39" t="s">
        <v>274</v>
      </c>
      <c r="G4" s="39" t="s">
        <v>275</v>
      </c>
    </row>
    <row r="5" spans="1:14" ht="15.75" customHeight="1">
      <c r="A5" s="35">
        <v>1</v>
      </c>
      <c r="B5" s="38">
        <v>2</v>
      </c>
      <c r="C5" s="35">
        <v>3</v>
      </c>
      <c r="D5" s="35">
        <v>4</v>
      </c>
      <c r="E5" s="38">
        <v>5</v>
      </c>
      <c r="F5" s="35">
        <v>6</v>
      </c>
      <c r="G5" s="38">
        <v>7</v>
      </c>
    </row>
    <row r="6" spans="1:14" s="44" customFormat="1" ht="56.25" customHeight="1">
      <c r="A6" s="42" t="s">
        <v>80</v>
      </c>
      <c r="B6" s="63">
        <v>4000</v>
      </c>
      <c r="C6" s="171">
        <f>SUM(C7:C11)</f>
        <v>0</v>
      </c>
      <c r="D6" s="171">
        <f>SUM(D7:D11)</f>
        <v>0</v>
      </c>
      <c r="E6" s="171">
        <f>SUM(E7:E11)</f>
        <v>0</v>
      </c>
      <c r="F6" s="48"/>
      <c r="G6" s="49"/>
    </row>
    <row r="7" spans="1:14" ht="56.25" customHeight="1">
      <c r="A7" s="42" t="s">
        <v>1</v>
      </c>
      <c r="B7" s="64" t="s">
        <v>223</v>
      </c>
      <c r="C7" s="40"/>
      <c r="D7" s="40"/>
      <c r="E7" s="40"/>
      <c r="F7" s="40"/>
      <c r="G7" s="41"/>
    </row>
    <row r="8" spans="1:14" ht="56.25" customHeight="1">
      <c r="A8" s="42" t="s">
        <v>2</v>
      </c>
      <c r="B8" s="63">
        <v>4020</v>
      </c>
      <c r="C8" s="48"/>
      <c r="D8" s="48"/>
      <c r="E8" s="48"/>
      <c r="F8" s="48"/>
      <c r="G8" s="49"/>
      <c r="N8" s="30"/>
    </row>
    <row r="9" spans="1:14" ht="56.25" customHeight="1">
      <c r="A9" s="42" t="s">
        <v>29</v>
      </c>
      <c r="B9" s="64">
        <v>4030</v>
      </c>
      <c r="C9" s="40"/>
      <c r="D9" s="40"/>
      <c r="E9" s="40"/>
      <c r="F9" s="40"/>
      <c r="G9" s="41"/>
      <c r="M9" s="30"/>
    </row>
    <row r="10" spans="1:14" ht="56.25" customHeight="1">
      <c r="A10" s="42" t="s">
        <v>3</v>
      </c>
      <c r="B10" s="63">
        <v>4040</v>
      </c>
      <c r="C10" s="48"/>
      <c r="D10" s="48"/>
      <c r="E10" s="48"/>
      <c r="F10" s="48"/>
      <c r="G10" s="49"/>
    </row>
    <row r="11" spans="1:14" ht="56.25" customHeight="1">
      <c r="A11" s="42" t="s">
        <v>70</v>
      </c>
      <c r="B11" s="64">
        <v>4050</v>
      </c>
      <c r="C11" s="40"/>
      <c r="D11" s="40"/>
      <c r="E11" s="40"/>
      <c r="F11" s="40"/>
      <c r="G11" s="41"/>
    </row>
    <row r="12" spans="1:14">
      <c r="B12" s="29"/>
      <c r="C12" s="29"/>
      <c r="D12" s="29"/>
      <c r="E12" s="29"/>
      <c r="F12" s="29"/>
      <c r="G12" s="29"/>
    </row>
    <row r="13" spans="1:14">
      <c r="B13" s="29"/>
      <c r="C13" s="29"/>
      <c r="D13" s="29"/>
      <c r="E13" s="29"/>
      <c r="F13" s="29"/>
      <c r="G13" s="29"/>
    </row>
    <row r="14" spans="1:14" ht="19.5" customHeight="1">
      <c r="A14" s="31"/>
      <c r="B14" s="29"/>
      <c r="C14" s="29"/>
      <c r="D14" s="29"/>
      <c r="E14" s="29"/>
      <c r="F14" s="29"/>
      <c r="G14" s="29"/>
    </row>
    <row r="15" spans="1:14" ht="20.100000000000001" customHeight="1">
      <c r="A15" s="162" t="s">
        <v>360</v>
      </c>
      <c r="B15" s="160"/>
      <c r="C15" s="29"/>
      <c r="D15" s="29"/>
      <c r="E15" s="29"/>
      <c r="F15" s="328" t="s">
        <v>419</v>
      </c>
      <c r="G15" s="328"/>
    </row>
    <row r="16" spans="1:14" s="45" customFormat="1" ht="19.5" customHeight="1">
      <c r="A16" s="36" t="s">
        <v>392</v>
      </c>
      <c r="C16" s="328" t="s">
        <v>78</v>
      </c>
      <c r="D16" s="328"/>
      <c r="E16" s="29"/>
      <c r="F16" s="328" t="s">
        <v>364</v>
      </c>
      <c r="G16" s="328"/>
    </row>
    <row r="17" spans="1:8">
      <c r="A17" s="46"/>
    </row>
    <row r="18" spans="1:8" ht="35.25" customHeight="1">
      <c r="A18" s="46"/>
    </row>
    <row r="19" spans="1:8" s="134" customFormat="1" ht="102" customHeight="1">
      <c r="A19" s="357"/>
      <c r="B19" s="357"/>
      <c r="C19" s="357"/>
      <c r="D19" s="357"/>
      <c r="E19" s="357"/>
      <c r="F19" s="357"/>
      <c r="G19" s="357"/>
      <c r="H19" s="357"/>
    </row>
    <row r="20" spans="1:8">
      <c r="A20" s="46"/>
    </row>
    <row r="21" spans="1:8">
      <c r="A21" s="46"/>
    </row>
    <row r="22" spans="1:8">
      <c r="A22" s="46"/>
    </row>
    <row r="23" spans="1:8">
      <c r="A23" s="46"/>
    </row>
    <row r="24" spans="1:8">
      <c r="A24" s="46"/>
    </row>
    <row r="25" spans="1:8">
      <c r="A25" s="46"/>
    </row>
    <row r="26" spans="1:8">
      <c r="A26" s="46"/>
    </row>
    <row r="27" spans="1:8">
      <c r="A27" s="46"/>
    </row>
    <row r="28" spans="1:8">
      <c r="A28" s="46"/>
    </row>
    <row r="29" spans="1:8">
      <c r="A29" s="46"/>
    </row>
    <row r="30" spans="1:8">
      <c r="A30" s="46"/>
    </row>
    <row r="31" spans="1:8">
      <c r="A31" s="46"/>
    </row>
    <row r="32" spans="1:8">
      <c r="A32" s="46"/>
    </row>
    <row r="33" spans="1:1">
      <c r="A33" s="46"/>
    </row>
    <row r="34" spans="1:1">
      <c r="A34" s="46"/>
    </row>
    <row r="35" spans="1:1">
      <c r="A35" s="46"/>
    </row>
    <row r="36" spans="1:1">
      <c r="A36" s="46"/>
    </row>
    <row r="37" spans="1:1">
      <c r="A37" s="46"/>
    </row>
    <row r="38" spans="1:1">
      <c r="A38" s="46"/>
    </row>
    <row r="39" spans="1:1">
      <c r="A39" s="46"/>
    </row>
    <row r="40" spans="1:1">
      <c r="A40" s="46"/>
    </row>
    <row r="41" spans="1:1">
      <c r="A41" s="46"/>
    </row>
    <row r="42" spans="1:1">
      <c r="A42" s="46"/>
    </row>
    <row r="43" spans="1:1">
      <c r="A43" s="46"/>
    </row>
    <row r="44" spans="1:1">
      <c r="A44" s="46"/>
    </row>
    <row r="45" spans="1:1">
      <c r="A45" s="46"/>
    </row>
    <row r="46" spans="1:1">
      <c r="A46" s="46"/>
    </row>
    <row r="47" spans="1:1">
      <c r="A47" s="46"/>
    </row>
    <row r="48" spans="1:1">
      <c r="A48" s="46"/>
    </row>
    <row r="49" spans="1:1">
      <c r="A49" s="46"/>
    </row>
    <row r="50" spans="1:1">
      <c r="A50" s="46"/>
    </row>
    <row r="51" spans="1:1">
      <c r="A51" s="46"/>
    </row>
    <row r="52" spans="1:1">
      <c r="A52" s="46"/>
    </row>
    <row r="53" spans="1:1">
      <c r="A53" s="46"/>
    </row>
    <row r="54" spans="1:1">
      <c r="A54" s="46"/>
    </row>
    <row r="55" spans="1:1">
      <c r="A55" s="46"/>
    </row>
    <row r="56" spans="1:1">
      <c r="A56" s="46"/>
    </row>
    <row r="57" spans="1:1">
      <c r="A57" s="46"/>
    </row>
    <row r="58" spans="1:1">
      <c r="A58" s="46"/>
    </row>
    <row r="59" spans="1:1">
      <c r="A59" s="46"/>
    </row>
    <row r="60" spans="1:1">
      <c r="A60" s="46"/>
    </row>
    <row r="61" spans="1:1">
      <c r="A61" s="46"/>
    </row>
    <row r="62" spans="1:1">
      <c r="A62" s="46"/>
    </row>
    <row r="63" spans="1:1">
      <c r="A63" s="46"/>
    </row>
    <row r="64" spans="1:1">
      <c r="A64" s="46"/>
    </row>
    <row r="65" spans="1:1">
      <c r="A65" s="46"/>
    </row>
    <row r="66" spans="1:1">
      <c r="A66" s="46"/>
    </row>
    <row r="67" spans="1:1">
      <c r="A67" s="46"/>
    </row>
    <row r="68" spans="1:1">
      <c r="A68" s="46"/>
    </row>
    <row r="69" spans="1:1">
      <c r="A69" s="46"/>
    </row>
    <row r="70" spans="1:1">
      <c r="A70" s="46"/>
    </row>
    <row r="71" spans="1:1">
      <c r="A71" s="46"/>
    </row>
    <row r="72" spans="1:1">
      <c r="A72" s="46"/>
    </row>
    <row r="73" spans="1:1">
      <c r="A73" s="46"/>
    </row>
    <row r="74" spans="1:1">
      <c r="A74" s="46"/>
    </row>
    <row r="75" spans="1:1">
      <c r="A75" s="46"/>
    </row>
    <row r="76" spans="1:1">
      <c r="A76" s="46"/>
    </row>
    <row r="77" spans="1:1">
      <c r="A77" s="46"/>
    </row>
    <row r="78" spans="1:1">
      <c r="A78" s="46"/>
    </row>
    <row r="79" spans="1:1">
      <c r="A79" s="46"/>
    </row>
    <row r="80" spans="1:1">
      <c r="A80" s="46"/>
    </row>
    <row r="81" spans="1:1">
      <c r="A81" s="46"/>
    </row>
    <row r="82" spans="1:1">
      <c r="A82" s="46"/>
    </row>
    <row r="83" spans="1:1">
      <c r="A83" s="46"/>
    </row>
    <row r="84" spans="1:1">
      <c r="A84" s="46"/>
    </row>
    <row r="85" spans="1:1">
      <c r="A85" s="46"/>
    </row>
    <row r="86" spans="1:1">
      <c r="A86" s="46"/>
    </row>
    <row r="87" spans="1:1">
      <c r="A87" s="46"/>
    </row>
    <row r="88" spans="1:1">
      <c r="A88" s="46"/>
    </row>
    <row r="89" spans="1:1">
      <c r="A89" s="46"/>
    </row>
    <row r="90" spans="1:1">
      <c r="A90" s="46"/>
    </row>
    <row r="91" spans="1:1">
      <c r="A91" s="46"/>
    </row>
    <row r="92" spans="1:1">
      <c r="A92" s="46"/>
    </row>
    <row r="93" spans="1:1">
      <c r="A93" s="46"/>
    </row>
    <row r="94" spans="1:1">
      <c r="A94" s="46"/>
    </row>
    <row r="95" spans="1:1">
      <c r="A95" s="46"/>
    </row>
    <row r="96" spans="1:1">
      <c r="A96" s="46"/>
    </row>
    <row r="97" spans="1:1">
      <c r="A97" s="46"/>
    </row>
    <row r="98" spans="1:1">
      <c r="A98" s="46"/>
    </row>
    <row r="99" spans="1:1">
      <c r="A99" s="46"/>
    </row>
    <row r="100" spans="1:1">
      <c r="A100" s="46"/>
    </row>
    <row r="101" spans="1:1">
      <c r="A101" s="46"/>
    </row>
    <row r="102" spans="1:1">
      <c r="A102" s="46"/>
    </row>
    <row r="103" spans="1:1">
      <c r="A103" s="46"/>
    </row>
    <row r="104" spans="1:1">
      <c r="A104" s="46"/>
    </row>
    <row r="105" spans="1:1">
      <c r="A105" s="46"/>
    </row>
    <row r="106" spans="1:1">
      <c r="A106" s="46"/>
    </row>
    <row r="107" spans="1:1">
      <c r="A107" s="46"/>
    </row>
    <row r="108" spans="1:1">
      <c r="A108" s="46"/>
    </row>
    <row r="109" spans="1:1">
      <c r="A109" s="46"/>
    </row>
    <row r="110" spans="1:1">
      <c r="A110" s="46"/>
    </row>
    <row r="111" spans="1:1">
      <c r="A111" s="46"/>
    </row>
    <row r="112" spans="1:1">
      <c r="A112" s="46"/>
    </row>
    <row r="113" spans="1:1">
      <c r="A113" s="46"/>
    </row>
    <row r="114" spans="1:1">
      <c r="A114" s="46"/>
    </row>
    <row r="115" spans="1:1">
      <c r="A115" s="46"/>
    </row>
    <row r="116" spans="1:1">
      <c r="A116" s="46"/>
    </row>
    <row r="117" spans="1:1">
      <c r="A117" s="46"/>
    </row>
    <row r="118" spans="1:1">
      <c r="A118" s="46"/>
    </row>
    <row r="119" spans="1:1">
      <c r="A119" s="46"/>
    </row>
    <row r="120" spans="1:1">
      <c r="A120" s="46"/>
    </row>
    <row r="121" spans="1:1">
      <c r="A121" s="46"/>
    </row>
    <row r="122" spans="1:1">
      <c r="A122" s="46"/>
    </row>
    <row r="123" spans="1:1">
      <c r="A123" s="46"/>
    </row>
    <row r="124" spans="1:1">
      <c r="A124" s="46"/>
    </row>
    <row r="125" spans="1:1">
      <c r="A125" s="46"/>
    </row>
    <row r="126" spans="1:1">
      <c r="A126" s="46"/>
    </row>
    <row r="127" spans="1:1">
      <c r="A127" s="46"/>
    </row>
    <row r="128" spans="1:1">
      <c r="A128" s="46"/>
    </row>
    <row r="129" spans="1:1">
      <c r="A129" s="46"/>
    </row>
    <row r="130" spans="1:1">
      <c r="A130" s="46"/>
    </row>
    <row r="131" spans="1:1">
      <c r="A131" s="46"/>
    </row>
    <row r="132" spans="1:1">
      <c r="A132" s="46"/>
    </row>
    <row r="133" spans="1:1">
      <c r="A133" s="46"/>
    </row>
    <row r="134" spans="1:1">
      <c r="A134" s="46"/>
    </row>
    <row r="135" spans="1:1">
      <c r="A135" s="46"/>
    </row>
    <row r="136" spans="1:1">
      <c r="A136" s="46"/>
    </row>
    <row r="137" spans="1:1">
      <c r="A137" s="46"/>
    </row>
    <row r="138" spans="1:1">
      <c r="A138" s="46"/>
    </row>
    <row r="139" spans="1:1">
      <c r="A139" s="46"/>
    </row>
    <row r="140" spans="1:1">
      <c r="A140" s="46"/>
    </row>
    <row r="141" spans="1:1">
      <c r="A141" s="46"/>
    </row>
    <row r="142" spans="1:1">
      <c r="A142" s="46"/>
    </row>
    <row r="143" spans="1:1">
      <c r="A143" s="46"/>
    </row>
    <row r="144" spans="1:1">
      <c r="A144" s="46"/>
    </row>
    <row r="145" spans="1:1">
      <c r="A145" s="46"/>
    </row>
    <row r="146" spans="1:1">
      <c r="A146" s="46"/>
    </row>
    <row r="147" spans="1:1">
      <c r="A147" s="46"/>
    </row>
    <row r="148" spans="1:1">
      <c r="A148" s="46"/>
    </row>
    <row r="149" spans="1:1">
      <c r="A149" s="46"/>
    </row>
    <row r="150" spans="1:1">
      <c r="A150" s="46"/>
    </row>
    <row r="151" spans="1:1">
      <c r="A151" s="46"/>
    </row>
    <row r="152" spans="1:1">
      <c r="A152" s="46"/>
    </row>
    <row r="153" spans="1:1">
      <c r="A153" s="46"/>
    </row>
    <row r="154" spans="1:1">
      <c r="A154" s="46"/>
    </row>
    <row r="155" spans="1:1">
      <c r="A155" s="46"/>
    </row>
    <row r="156" spans="1:1">
      <c r="A156" s="46"/>
    </row>
    <row r="157" spans="1:1">
      <c r="A157" s="46"/>
    </row>
    <row r="158" spans="1:1">
      <c r="A158" s="46"/>
    </row>
    <row r="159" spans="1:1">
      <c r="A159" s="46"/>
    </row>
    <row r="160" spans="1:1">
      <c r="A160" s="46"/>
    </row>
    <row r="161" spans="1:1">
      <c r="A161" s="46"/>
    </row>
    <row r="162" spans="1:1">
      <c r="A162" s="46"/>
    </row>
    <row r="163" spans="1:1">
      <c r="A163" s="46"/>
    </row>
    <row r="164" spans="1:1">
      <c r="A164" s="46"/>
    </row>
    <row r="165" spans="1:1">
      <c r="A165" s="46"/>
    </row>
    <row r="166" spans="1:1">
      <c r="A166" s="46"/>
    </row>
    <row r="167" spans="1:1">
      <c r="A167" s="46"/>
    </row>
    <row r="168" spans="1:1">
      <c r="A168" s="46"/>
    </row>
    <row r="169" spans="1:1">
      <c r="A169" s="46"/>
    </row>
    <row r="170" spans="1:1">
      <c r="A170" s="46"/>
    </row>
    <row r="171" spans="1:1">
      <c r="A171" s="46"/>
    </row>
    <row r="172" spans="1:1">
      <c r="A172" s="46"/>
    </row>
    <row r="173" spans="1:1">
      <c r="A173" s="46"/>
    </row>
    <row r="174" spans="1:1">
      <c r="A174" s="46"/>
    </row>
    <row r="175" spans="1:1">
      <c r="A175" s="46"/>
    </row>
    <row r="176" spans="1:1">
      <c r="A176" s="46"/>
    </row>
    <row r="177" spans="1:1">
      <c r="A177" s="46"/>
    </row>
    <row r="178" spans="1:1">
      <c r="A178" s="46"/>
    </row>
    <row r="179" spans="1:1">
      <c r="A179" s="46"/>
    </row>
    <row r="180" spans="1:1">
      <c r="A180" s="46"/>
    </row>
    <row r="181" spans="1:1">
      <c r="A181" s="46"/>
    </row>
    <row r="182" spans="1:1">
      <c r="A182" s="46"/>
    </row>
  </sheetData>
  <mergeCells count="10">
    <mergeCell ref="A19:H19"/>
    <mergeCell ref="F16:G16"/>
    <mergeCell ref="A3:A4"/>
    <mergeCell ref="A1:G1"/>
    <mergeCell ref="B3:B4"/>
    <mergeCell ref="A2:G2"/>
    <mergeCell ref="C3:C4"/>
    <mergeCell ref="D3:G3"/>
    <mergeCell ref="C16:D16"/>
    <mergeCell ref="F15:G15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3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I28"/>
  <sheetViews>
    <sheetView view="pageBreakPreview" topLeftCell="A25" zoomScale="75" zoomScaleNormal="75" zoomScaleSheetLayoutView="70" workbookViewId="0">
      <selection activeCell="E19" sqref="E19"/>
    </sheetView>
  </sheetViews>
  <sheetFormatPr defaultColWidth="9.109375" defaultRowHeight="21"/>
  <cols>
    <col min="1" max="1" width="87.33203125" style="65" customWidth="1"/>
    <col min="2" max="2" width="16.5546875" style="65" customWidth="1"/>
    <col min="3" max="3" width="19.6640625" style="65" customWidth="1"/>
    <col min="4" max="4" width="20" style="65" customWidth="1"/>
    <col min="5" max="5" width="19.6640625" style="65" customWidth="1"/>
    <col min="6" max="6" width="39" style="65" customWidth="1"/>
    <col min="7" max="7" width="9.5546875" style="65" customWidth="1"/>
    <col min="8" max="8" width="9.109375" style="65"/>
    <col min="9" max="9" width="27.109375" style="65" customWidth="1"/>
    <col min="10" max="16384" width="9.109375" style="65"/>
  </cols>
  <sheetData>
    <row r="1" spans="1:6" ht="19.5" customHeight="1">
      <c r="A1" s="366" t="s">
        <v>380</v>
      </c>
      <c r="B1" s="366"/>
      <c r="C1" s="366"/>
      <c r="D1" s="366"/>
      <c r="E1" s="366"/>
      <c r="F1" s="366"/>
    </row>
    <row r="2" spans="1:6" ht="24" customHeight="1"/>
    <row r="3" spans="1:6" ht="36" customHeight="1">
      <c r="A3" s="367" t="s">
        <v>286</v>
      </c>
      <c r="B3" s="367" t="s">
        <v>0</v>
      </c>
      <c r="C3" s="367" t="s">
        <v>99</v>
      </c>
      <c r="D3" s="361" t="s">
        <v>357</v>
      </c>
      <c r="E3" s="369" t="s">
        <v>355</v>
      </c>
      <c r="F3" s="367" t="s">
        <v>323</v>
      </c>
    </row>
    <row r="4" spans="1:6" ht="36" customHeight="1">
      <c r="A4" s="368"/>
      <c r="B4" s="368"/>
      <c r="C4" s="368"/>
      <c r="D4" s="361"/>
      <c r="E4" s="370"/>
      <c r="F4" s="368"/>
    </row>
    <row r="5" spans="1:6" ht="20.25" customHeight="1">
      <c r="A5" s="66">
        <v>1</v>
      </c>
      <c r="B5" s="66">
        <v>2</v>
      </c>
      <c r="C5" s="66">
        <v>3</v>
      </c>
      <c r="D5" s="66">
        <v>4</v>
      </c>
      <c r="E5" s="66">
        <v>5</v>
      </c>
      <c r="F5" s="66">
        <v>6</v>
      </c>
    </row>
    <row r="6" spans="1:6">
      <c r="A6" s="363" t="s">
        <v>189</v>
      </c>
      <c r="B6" s="364"/>
      <c r="C6" s="364"/>
      <c r="D6" s="364"/>
      <c r="E6" s="364"/>
      <c r="F6" s="365"/>
    </row>
    <row r="7" spans="1:6" ht="63.75" customHeight="1">
      <c r="A7" s="42" t="s">
        <v>351</v>
      </c>
      <c r="B7" s="38">
        <v>5000</v>
      </c>
      <c r="C7" s="67" t="s">
        <v>342</v>
      </c>
      <c r="D7" s="278">
        <f>'фінплан - зведені показники'!C33/'фінплан - зведені показники'!C31*100%</f>
        <v>0.27108686529584558</v>
      </c>
      <c r="E7" s="278">
        <f>'фінплан - зведені показники'!E33/'фінплан - зведені показники'!E31*100%</f>
        <v>0.18878718535469108</v>
      </c>
      <c r="F7" s="69"/>
    </row>
    <row r="8" spans="1:6" ht="63.75" customHeight="1">
      <c r="A8" s="42" t="s">
        <v>352</v>
      </c>
      <c r="B8" s="38">
        <v>5010</v>
      </c>
      <c r="C8" s="67" t="s">
        <v>342</v>
      </c>
      <c r="D8" s="278">
        <f>'фінплан - зведені показники'!C38/'фінплан - зведені показники'!C31*100%</f>
        <v>5.581200167855644E-2</v>
      </c>
      <c r="E8" s="278">
        <f>'фінплан - зведені показники'!E38/'фінплан - зведені показники'!E31*100%</f>
        <v>-0.13729977116704806</v>
      </c>
      <c r="F8" s="69"/>
    </row>
    <row r="9" spans="1:6" ht="60.75" customHeight="1">
      <c r="A9" s="70" t="s">
        <v>395</v>
      </c>
      <c r="B9" s="38">
        <v>5020</v>
      </c>
      <c r="C9" s="67" t="s">
        <v>342</v>
      </c>
      <c r="D9" s="172">
        <f>'фінплан - зведені показники'!C44/'фінплан - зведені показники'!C70</f>
        <v>7.9613095238095233E-2</v>
      </c>
      <c r="E9" s="172">
        <f>'фінплан - зведені показники'!E44/'фінплан - зведені показники'!E70</f>
        <v>-0.1716937354988399</v>
      </c>
      <c r="F9" s="69" t="s">
        <v>343</v>
      </c>
    </row>
    <row r="10" spans="1:6" ht="63.75" customHeight="1">
      <c r="A10" s="70" t="s">
        <v>330</v>
      </c>
      <c r="B10" s="38">
        <v>5030</v>
      </c>
      <c r="C10" s="67" t="s">
        <v>342</v>
      </c>
      <c r="D10" s="172">
        <f>'фінплан - зведені показники'!C44/'фінплан - зведені показники'!C76</f>
        <v>0.20656370656370657</v>
      </c>
      <c r="E10" s="172">
        <f>'фінплан - зведені показники'!E44/'фінплан - зведені показники'!E76</f>
        <v>-0.40437158469945356</v>
      </c>
      <c r="F10" s="69"/>
    </row>
    <row r="11" spans="1:6" ht="68.25" customHeight="1">
      <c r="A11" s="70" t="s">
        <v>331</v>
      </c>
      <c r="B11" s="38">
        <v>5040</v>
      </c>
      <c r="C11" s="67" t="s">
        <v>100</v>
      </c>
      <c r="D11" s="172">
        <f>'фінплан - зведені показники'!C44/'фінплан - зведені показники'!C31</f>
        <v>4.4901384809064207E-2</v>
      </c>
      <c r="E11" s="172">
        <f>'фінплан - зведені показники'!E44/'фінплан - зведені показники'!E31</f>
        <v>-0.16933638443935928</v>
      </c>
      <c r="F11" s="69" t="s">
        <v>344</v>
      </c>
    </row>
    <row r="12" spans="1:6" ht="42.75" customHeight="1">
      <c r="A12" s="363" t="s">
        <v>191</v>
      </c>
      <c r="B12" s="364"/>
      <c r="C12" s="364"/>
      <c r="D12" s="364"/>
      <c r="E12" s="364"/>
      <c r="F12" s="365"/>
    </row>
    <row r="13" spans="1:6" ht="82.5" customHeight="1">
      <c r="A13" s="69" t="s">
        <v>336</v>
      </c>
      <c r="B13" s="38">
        <v>5100</v>
      </c>
      <c r="C13" s="67"/>
      <c r="D13" s="172">
        <f>'фінплан - зведені показники'!C73/'фінплан - зведені показники'!C38</f>
        <v>6.2105263157894735</v>
      </c>
      <c r="E13" s="172">
        <f>'фінплан - зведені показники'!E73/'фінплан - зведені показники'!E38</f>
        <v>-4.1333333333333337</v>
      </c>
      <c r="F13" s="69"/>
    </row>
    <row r="14" spans="1:6" ht="128.25" customHeight="1">
      <c r="A14" s="69" t="s">
        <v>332</v>
      </c>
      <c r="B14" s="38">
        <v>5110</v>
      </c>
      <c r="C14" s="67" t="s">
        <v>176</v>
      </c>
      <c r="D14" s="172">
        <f>'фінплан - зведені показники'!C76/'фінплан - зведені показники'!C73</f>
        <v>0.6271186440677966</v>
      </c>
      <c r="E14" s="172">
        <f>'фінплан - зведені показники'!E76/'фінплан - зведені показники'!E73</f>
        <v>0.73790322580645162</v>
      </c>
      <c r="F14" s="69" t="s">
        <v>345</v>
      </c>
    </row>
    <row r="15" spans="1:6" ht="171.75" customHeight="1">
      <c r="A15" s="69" t="s">
        <v>333</v>
      </c>
      <c r="B15" s="38">
        <v>5120</v>
      </c>
      <c r="C15" s="67" t="s">
        <v>176</v>
      </c>
      <c r="D15" s="172">
        <f>'фінплан - зведені показники'!C68/'фінплан - зведені показники'!C72</f>
        <v>0.35956416464891039</v>
      </c>
      <c r="E15" s="172">
        <f>'фінплан - зведені показники'!E68/'фінплан - зведені показники'!E72</f>
        <v>0.16733870967741934</v>
      </c>
      <c r="F15" s="69" t="s">
        <v>347</v>
      </c>
    </row>
    <row r="16" spans="1:6" ht="36.75" customHeight="1">
      <c r="A16" s="363" t="s">
        <v>190</v>
      </c>
      <c r="B16" s="364"/>
      <c r="C16" s="364"/>
      <c r="D16" s="364"/>
      <c r="E16" s="364"/>
      <c r="F16" s="365"/>
    </row>
    <row r="17" spans="1:9" ht="48" customHeight="1">
      <c r="A17" s="69" t="s">
        <v>334</v>
      </c>
      <c r="B17" s="38">
        <v>5200</v>
      </c>
      <c r="C17" s="67"/>
      <c r="D17" s="172">
        <f>'4. Кап. інвестиції'!C6/'1. Фін результат'!C116</f>
        <v>0</v>
      </c>
      <c r="E17" s="172">
        <f>'4. Кап. інвестиції'!E6/'1. Фін результат'!E116</f>
        <v>0</v>
      </c>
      <c r="F17" s="69"/>
    </row>
    <row r="18" spans="1:9" ht="81" customHeight="1">
      <c r="A18" s="69" t="s">
        <v>365</v>
      </c>
      <c r="B18" s="38">
        <v>5210</v>
      </c>
      <c r="C18" s="67"/>
      <c r="D18" s="172">
        <f>'фінплан - зведені показники'!C61/'фінплан - зведені показники'!C31</f>
        <v>0</v>
      </c>
      <c r="E18" s="172">
        <f>'фінплан - зведені показники'!E61/'фінплан - зведені показники'!E31</f>
        <v>0</v>
      </c>
      <c r="F18" s="69"/>
    </row>
    <row r="19" spans="1:9" ht="65.25" customHeight="1">
      <c r="A19" s="69" t="s">
        <v>353</v>
      </c>
      <c r="B19" s="38">
        <v>5220</v>
      </c>
      <c r="C19" s="67" t="s">
        <v>342</v>
      </c>
      <c r="D19" s="172">
        <v>0.63</v>
      </c>
      <c r="E19" s="172">
        <v>0.6</v>
      </c>
      <c r="F19" s="69" t="s">
        <v>346</v>
      </c>
      <c r="G19" s="279" t="s">
        <v>529</v>
      </c>
    </row>
    <row r="20" spans="1:9" ht="35.25" customHeight="1">
      <c r="A20" s="363" t="s">
        <v>335</v>
      </c>
      <c r="B20" s="364"/>
      <c r="C20" s="364"/>
      <c r="D20" s="364"/>
      <c r="E20" s="364"/>
      <c r="F20" s="365"/>
    </row>
    <row r="21" spans="1:9" ht="110.25" customHeight="1">
      <c r="A21" s="70" t="s">
        <v>354</v>
      </c>
      <c r="B21" s="38">
        <v>5300</v>
      </c>
      <c r="C21" s="67"/>
      <c r="D21" s="68"/>
      <c r="E21" s="68"/>
      <c r="F21" s="71"/>
    </row>
    <row r="23" spans="1:9" s="29" customFormat="1" ht="20.100000000000001" customHeight="1">
      <c r="A23" s="162" t="s">
        <v>360</v>
      </c>
      <c r="B23" s="160"/>
      <c r="E23" s="328" t="s">
        <v>419</v>
      </c>
      <c r="F23" s="328"/>
    </row>
    <row r="24" spans="1:9" s="45" customFormat="1" ht="20.100000000000001" customHeight="1">
      <c r="A24" s="36" t="s">
        <v>393</v>
      </c>
      <c r="B24" s="328" t="s">
        <v>78</v>
      </c>
      <c r="C24" s="328"/>
      <c r="D24" s="328"/>
      <c r="E24" s="328" t="s">
        <v>327</v>
      </c>
      <c r="F24" s="328"/>
      <c r="G24" s="29"/>
    </row>
    <row r="26" spans="1:9" ht="53.25" customHeight="1">
      <c r="I26" s="26"/>
    </row>
    <row r="27" spans="1:9" s="134" customFormat="1" ht="102" customHeight="1">
      <c r="A27" s="357"/>
      <c r="B27" s="357"/>
      <c r="C27" s="357"/>
      <c r="D27" s="357"/>
      <c r="E27" s="357"/>
      <c r="F27" s="357"/>
      <c r="G27" s="357"/>
      <c r="H27" s="357"/>
    </row>
    <row r="28" spans="1:9" s="45" customFormat="1">
      <c r="A28" s="36"/>
      <c r="B28" s="29"/>
      <c r="C28" s="328"/>
      <c r="D28" s="328"/>
      <c r="E28" s="29"/>
      <c r="F28" s="33"/>
    </row>
  </sheetData>
  <mergeCells count="16">
    <mergeCell ref="C28:D28"/>
    <mergeCell ref="A16:F16"/>
    <mergeCell ref="B24:D24"/>
    <mergeCell ref="E24:F24"/>
    <mergeCell ref="A20:F20"/>
    <mergeCell ref="A27:H27"/>
    <mergeCell ref="E23:F23"/>
    <mergeCell ref="A6:F6"/>
    <mergeCell ref="A12:F12"/>
    <mergeCell ref="A1:F1"/>
    <mergeCell ref="A3:A4"/>
    <mergeCell ref="B3:B4"/>
    <mergeCell ref="C3:C4"/>
    <mergeCell ref="F3:F4"/>
    <mergeCell ref="D3:D4"/>
    <mergeCell ref="E3:E4"/>
  </mergeCells>
  <phoneticPr fontId="3" type="noConversion"/>
  <pageMargins left="0.78740157480314965" right="0.39370078740157483" top="0.59055118110236227" bottom="0.59055118110236227" header="0.11811023622047245" footer="0.31496062992125984"/>
  <pageSetup paperSize="9" scale="4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92"/>
  <sheetViews>
    <sheetView view="pageBreakPreview" topLeftCell="D19" zoomScale="75" zoomScaleNormal="75" zoomScaleSheetLayoutView="75" workbookViewId="0">
      <selection activeCell="J21" sqref="J21:K21"/>
    </sheetView>
  </sheetViews>
  <sheetFormatPr defaultColWidth="9.109375" defaultRowHeight="21" outlineLevelRow="1"/>
  <cols>
    <col min="1" max="1" width="44.88671875" style="45" customWidth="1"/>
    <col min="2" max="2" width="13.5546875" style="33" customWidth="1"/>
    <col min="3" max="3" width="18.5546875" style="45" customWidth="1"/>
    <col min="4" max="4" width="16.109375" style="45" customWidth="1"/>
    <col min="5" max="5" width="17.109375" style="45" customWidth="1"/>
    <col min="6" max="6" width="16.5546875" style="45" customWidth="1"/>
    <col min="7" max="7" width="15.33203125" style="45" customWidth="1"/>
    <col min="8" max="8" width="16.5546875" style="45" customWidth="1"/>
    <col min="9" max="9" width="16.109375" style="45" customWidth="1"/>
    <col min="10" max="10" width="16.44140625" style="45" customWidth="1"/>
    <col min="11" max="11" width="16.5546875" style="45" customWidth="1"/>
    <col min="12" max="12" width="16.88671875" style="45" customWidth="1"/>
    <col min="13" max="15" width="16.6640625" style="45" customWidth="1"/>
    <col min="16" max="16384" width="9.109375" style="45"/>
  </cols>
  <sheetData>
    <row r="1" spans="1:15" ht="18.75" hidden="1" customHeight="1" outlineLevel="1">
      <c r="N1" s="371" t="s">
        <v>240</v>
      </c>
      <c r="O1" s="371"/>
    </row>
    <row r="2" spans="1:15" hidden="1" outlineLevel="1">
      <c r="N2" s="371" t="s">
        <v>260</v>
      </c>
      <c r="O2" s="371"/>
    </row>
    <row r="3" spans="1:15" collapsed="1">
      <c r="A3" s="372" t="s">
        <v>545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</row>
    <row r="4" spans="1:15" ht="3.75" customHeight="1">
      <c r="A4" s="372"/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</row>
    <row r="5" spans="1:15">
      <c r="A5" s="328" t="s">
        <v>534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</row>
    <row r="6" spans="1:15" ht="14.25" customHeight="1">
      <c r="A6" s="328" t="s">
        <v>133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</row>
    <row r="7" spans="1:15" ht="24.9" customHeight="1">
      <c r="A7" s="360" t="s">
        <v>381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</row>
    <row r="8" spans="1:15" ht="9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41.25" customHeight="1">
      <c r="A9" s="373" t="s">
        <v>386</v>
      </c>
      <c r="B9" s="374"/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</row>
    <row r="10" spans="1:15" ht="69.75" customHeight="1">
      <c r="B10" s="428"/>
      <c r="C10" s="428"/>
      <c r="D10" s="428"/>
      <c r="E10" s="428"/>
    </row>
    <row r="11" spans="1:15" s="29" customFormat="1" ht="40.5" customHeight="1">
      <c r="A11" s="38" t="s">
        <v>286</v>
      </c>
      <c r="B11" s="361" t="s">
        <v>135</v>
      </c>
      <c r="C11" s="361"/>
      <c r="D11" s="361" t="s">
        <v>30</v>
      </c>
      <c r="E11" s="361"/>
      <c r="F11" s="361" t="s">
        <v>324</v>
      </c>
      <c r="G11" s="361"/>
      <c r="H11" s="361" t="s">
        <v>325</v>
      </c>
      <c r="I11" s="361"/>
      <c r="J11" s="361" t="s">
        <v>326</v>
      </c>
      <c r="K11" s="361"/>
      <c r="L11" s="361" t="s">
        <v>293</v>
      </c>
      <c r="M11" s="361"/>
      <c r="N11" s="361" t="s">
        <v>294</v>
      </c>
      <c r="O11" s="361"/>
    </row>
    <row r="12" spans="1:15" s="29" customFormat="1" ht="17.25" customHeight="1">
      <c r="A12" s="210">
        <v>1</v>
      </c>
      <c r="B12" s="386">
        <v>2</v>
      </c>
      <c r="C12" s="387"/>
      <c r="D12" s="386">
        <v>3</v>
      </c>
      <c r="E12" s="387"/>
      <c r="F12" s="386">
        <v>4</v>
      </c>
      <c r="G12" s="387"/>
      <c r="H12" s="386">
        <v>5</v>
      </c>
      <c r="I12" s="387"/>
      <c r="J12" s="386">
        <v>6</v>
      </c>
      <c r="K12" s="387"/>
      <c r="L12" s="386">
        <v>7</v>
      </c>
      <c r="M12" s="387"/>
      <c r="N12" s="394">
        <v>8</v>
      </c>
      <c r="O12" s="394"/>
    </row>
    <row r="13" spans="1:15" s="29" customFormat="1">
      <c r="A13" s="395" t="s">
        <v>134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6"/>
      <c r="M13" s="396"/>
      <c r="N13" s="396"/>
      <c r="O13" s="397"/>
    </row>
    <row r="14" spans="1:15" s="29" customFormat="1" ht="20.100000000000001" customHeight="1">
      <c r="A14" s="262" t="s">
        <v>295</v>
      </c>
      <c r="B14" s="394">
        <v>2</v>
      </c>
      <c r="C14" s="394"/>
      <c r="D14" s="388">
        <v>2</v>
      </c>
      <c r="E14" s="388"/>
      <c r="F14" s="388">
        <v>2</v>
      </c>
      <c r="G14" s="388"/>
      <c r="H14" s="388">
        <v>2</v>
      </c>
      <c r="I14" s="388"/>
      <c r="J14" s="388">
        <v>2</v>
      </c>
      <c r="K14" s="388"/>
      <c r="L14" s="388">
        <f>J14-H14</f>
        <v>0</v>
      </c>
      <c r="M14" s="388"/>
      <c r="N14" s="393">
        <f>J14*100/H14</f>
        <v>100</v>
      </c>
      <c r="O14" s="393"/>
    </row>
    <row r="15" spans="1:15" s="29" customFormat="1" ht="20.100000000000001" customHeight="1">
      <c r="A15" s="262" t="s">
        <v>296</v>
      </c>
      <c r="B15" s="394"/>
      <c r="C15" s="394"/>
      <c r="D15" s="388"/>
      <c r="E15" s="388"/>
      <c r="F15" s="388"/>
      <c r="G15" s="388"/>
      <c r="H15" s="388"/>
      <c r="I15" s="388"/>
      <c r="J15" s="388"/>
      <c r="K15" s="388"/>
      <c r="L15" s="388">
        <f>J15-H15</f>
        <v>0</v>
      </c>
      <c r="M15" s="388"/>
      <c r="N15" s="393"/>
      <c r="O15" s="393"/>
    </row>
    <row r="16" spans="1:15" s="29" customFormat="1" ht="20.100000000000001" customHeight="1">
      <c r="A16" s="262" t="s">
        <v>297</v>
      </c>
      <c r="B16" s="394">
        <v>12</v>
      </c>
      <c r="C16" s="394"/>
      <c r="D16" s="388">
        <v>12</v>
      </c>
      <c r="E16" s="388"/>
      <c r="F16" s="388">
        <v>12</v>
      </c>
      <c r="G16" s="388"/>
      <c r="H16" s="388">
        <v>12</v>
      </c>
      <c r="I16" s="388"/>
      <c r="J16" s="388">
        <v>8</v>
      </c>
      <c r="K16" s="388"/>
      <c r="L16" s="388">
        <f>J16-H16</f>
        <v>-4</v>
      </c>
      <c r="M16" s="388"/>
      <c r="N16" s="393">
        <f>J16*100/H16</f>
        <v>66.666666666666671</v>
      </c>
      <c r="O16" s="393"/>
    </row>
    <row r="17" spans="1:16" s="29" customFormat="1" ht="20.100000000000001" customHeight="1">
      <c r="A17" s="262" t="s">
        <v>298</v>
      </c>
      <c r="B17" s="394">
        <v>2</v>
      </c>
      <c r="C17" s="394"/>
      <c r="D17" s="388">
        <v>3</v>
      </c>
      <c r="E17" s="388"/>
      <c r="F17" s="388">
        <v>3</v>
      </c>
      <c r="G17" s="388"/>
      <c r="H17" s="388">
        <v>3</v>
      </c>
      <c r="I17" s="388"/>
      <c r="J17" s="388">
        <v>1</v>
      </c>
      <c r="K17" s="388"/>
      <c r="L17" s="388">
        <f>J17-H17</f>
        <v>-2</v>
      </c>
      <c r="M17" s="388"/>
      <c r="N17" s="393">
        <f>J17*100/H17</f>
        <v>33.333333333333336</v>
      </c>
      <c r="O17" s="393"/>
    </row>
    <row r="18" spans="1:16" s="29" customFormat="1" ht="20.100000000000001" customHeight="1">
      <c r="A18" s="262" t="s">
        <v>299</v>
      </c>
      <c r="B18" s="394">
        <v>1</v>
      </c>
      <c r="C18" s="394"/>
      <c r="D18" s="388">
        <v>1</v>
      </c>
      <c r="E18" s="388"/>
      <c r="F18" s="388">
        <v>1</v>
      </c>
      <c r="G18" s="388"/>
      <c r="H18" s="388">
        <v>1</v>
      </c>
      <c r="I18" s="388"/>
      <c r="J18" s="388">
        <v>1</v>
      </c>
      <c r="K18" s="388"/>
      <c r="L18" s="388">
        <f>J18-H18</f>
        <v>0</v>
      </c>
      <c r="M18" s="388"/>
      <c r="N18" s="393">
        <f>J18*100/H18</f>
        <v>100</v>
      </c>
      <c r="O18" s="393"/>
    </row>
    <row r="19" spans="1:16" s="29" customFormat="1" ht="20.100000000000001" customHeight="1">
      <c r="A19" s="262" t="s">
        <v>300</v>
      </c>
      <c r="B19" s="394"/>
      <c r="C19" s="394"/>
      <c r="D19" s="388"/>
      <c r="E19" s="388"/>
      <c r="F19" s="388"/>
      <c r="G19" s="388"/>
      <c r="H19" s="388"/>
      <c r="I19" s="388"/>
      <c r="J19" s="388"/>
      <c r="K19" s="388"/>
      <c r="L19" s="388"/>
      <c r="M19" s="388"/>
      <c r="N19" s="393"/>
      <c r="O19" s="393"/>
    </row>
    <row r="20" spans="1:16" s="29" customFormat="1">
      <c r="A20" s="395" t="s">
        <v>367</v>
      </c>
      <c r="B20" s="396"/>
      <c r="C20" s="396"/>
      <c r="D20" s="396"/>
      <c r="E20" s="396"/>
      <c r="F20" s="396"/>
      <c r="G20" s="396"/>
      <c r="H20" s="396"/>
      <c r="I20" s="396"/>
      <c r="J20" s="396"/>
      <c r="K20" s="396"/>
      <c r="L20" s="396"/>
      <c r="M20" s="396"/>
      <c r="N20" s="396"/>
      <c r="O20" s="397"/>
    </row>
    <row r="21" spans="1:16" s="29" customFormat="1" ht="20.100000000000001" customHeight="1">
      <c r="A21" s="262" t="s">
        <v>302</v>
      </c>
      <c r="B21" s="388">
        <v>123</v>
      </c>
      <c r="C21" s="388"/>
      <c r="D21" s="388">
        <v>146</v>
      </c>
      <c r="E21" s="388"/>
      <c r="F21" s="388">
        <v>180</v>
      </c>
      <c r="G21" s="388"/>
      <c r="H21" s="388">
        <v>180</v>
      </c>
      <c r="I21" s="388"/>
      <c r="J21" s="388">
        <v>94</v>
      </c>
      <c r="K21" s="388"/>
      <c r="L21" s="388">
        <f>J21-H21</f>
        <v>-86</v>
      </c>
      <c r="M21" s="388"/>
      <c r="N21" s="393">
        <f>J21*100/H21</f>
        <v>52.222222222222221</v>
      </c>
      <c r="O21" s="393"/>
    </row>
    <row r="22" spans="1:16" s="29" customFormat="1" ht="40.5" customHeight="1">
      <c r="A22" s="262" t="s">
        <v>301</v>
      </c>
      <c r="B22" s="388">
        <v>183</v>
      </c>
      <c r="C22" s="388"/>
      <c r="D22" s="388">
        <v>136</v>
      </c>
      <c r="E22" s="388"/>
      <c r="F22" s="388">
        <v>155</v>
      </c>
      <c r="G22" s="388"/>
      <c r="H22" s="388">
        <v>155</v>
      </c>
      <c r="I22" s="388"/>
      <c r="J22" s="388">
        <v>85</v>
      </c>
      <c r="K22" s="388"/>
      <c r="L22" s="388">
        <f>J22-H22</f>
        <v>-70</v>
      </c>
      <c r="M22" s="388"/>
      <c r="N22" s="393">
        <f>J22*100/H22</f>
        <v>54.838709677419352</v>
      </c>
      <c r="O22" s="393"/>
      <c r="P22" s="206">
        <f>'1. Фін результат'!E114</f>
        <v>454</v>
      </c>
    </row>
    <row r="23" spans="1:16" s="29" customFormat="1" ht="20.100000000000001" customHeight="1">
      <c r="A23" s="262" t="s">
        <v>303</v>
      </c>
      <c r="B23" s="388">
        <v>672</v>
      </c>
      <c r="C23" s="388"/>
      <c r="D23" s="388">
        <v>585</v>
      </c>
      <c r="E23" s="388"/>
      <c r="F23" s="388">
        <v>896</v>
      </c>
      <c r="G23" s="388"/>
      <c r="H23" s="388">
        <v>896</v>
      </c>
      <c r="I23" s="388"/>
      <c r="J23" s="388">
        <v>275</v>
      </c>
      <c r="K23" s="388"/>
      <c r="L23" s="388">
        <f>J23-H23</f>
        <v>-621</v>
      </c>
      <c r="M23" s="388"/>
      <c r="N23" s="393">
        <f>J23*100/H23</f>
        <v>30.691964285714285</v>
      </c>
      <c r="O23" s="393"/>
    </row>
    <row r="24" spans="1:16" s="29" customFormat="1">
      <c r="A24" s="395" t="s">
        <v>531</v>
      </c>
      <c r="B24" s="396"/>
      <c r="C24" s="396"/>
      <c r="D24" s="396"/>
      <c r="E24" s="396"/>
      <c r="F24" s="396"/>
      <c r="G24" s="396"/>
      <c r="H24" s="396"/>
      <c r="I24" s="396"/>
      <c r="J24" s="396"/>
      <c r="K24" s="396"/>
      <c r="L24" s="396"/>
      <c r="M24" s="396"/>
      <c r="N24" s="396"/>
      <c r="O24" s="397"/>
    </row>
    <row r="25" spans="1:16" s="29" customFormat="1" ht="20.100000000000001" customHeight="1">
      <c r="A25" s="262" t="s">
        <v>302</v>
      </c>
      <c r="B25" s="388">
        <v>149</v>
      </c>
      <c r="C25" s="388"/>
      <c r="D25" s="388">
        <v>178</v>
      </c>
      <c r="E25" s="388"/>
      <c r="F25" s="388">
        <v>220</v>
      </c>
      <c r="G25" s="388"/>
      <c r="H25" s="388">
        <v>220</v>
      </c>
      <c r="I25" s="388"/>
      <c r="J25" s="388">
        <v>115</v>
      </c>
      <c r="K25" s="388"/>
      <c r="L25" s="388">
        <f>J25-H25</f>
        <v>-105</v>
      </c>
      <c r="M25" s="388"/>
      <c r="N25" s="393">
        <f>J25*100/H25</f>
        <v>52.272727272727273</v>
      </c>
      <c r="O25" s="393"/>
    </row>
    <row r="26" spans="1:16" s="29" customFormat="1" ht="42.75" customHeight="1">
      <c r="A26" s="262" t="s">
        <v>301</v>
      </c>
      <c r="B26" s="388">
        <v>224</v>
      </c>
      <c r="C26" s="388"/>
      <c r="D26" s="388">
        <v>166</v>
      </c>
      <c r="E26" s="388"/>
      <c r="F26" s="388">
        <v>189</v>
      </c>
      <c r="G26" s="388"/>
      <c r="H26" s="388">
        <v>189</v>
      </c>
      <c r="I26" s="388"/>
      <c r="J26" s="388">
        <v>104</v>
      </c>
      <c r="K26" s="388"/>
      <c r="L26" s="388">
        <f>J26-H26</f>
        <v>-85</v>
      </c>
      <c r="M26" s="388"/>
      <c r="N26" s="393">
        <f>J26*100/H26</f>
        <v>55.026455026455025</v>
      </c>
      <c r="O26" s="393"/>
      <c r="P26" s="206">
        <f>'1. Фін результат'!E114+'1. Фін результат'!E115</f>
        <v>574</v>
      </c>
    </row>
    <row r="27" spans="1:16" s="29" customFormat="1" ht="20.100000000000001" customHeight="1">
      <c r="A27" s="262" t="s">
        <v>303</v>
      </c>
      <c r="B27" s="388">
        <v>813</v>
      </c>
      <c r="C27" s="388"/>
      <c r="D27" s="388">
        <v>698</v>
      </c>
      <c r="E27" s="388"/>
      <c r="F27" s="388">
        <v>1086</v>
      </c>
      <c r="G27" s="388"/>
      <c r="H27" s="388">
        <v>1086</v>
      </c>
      <c r="I27" s="388"/>
      <c r="J27" s="388">
        <v>355</v>
      </c>
      <c r="K27" s="388"/>
      <c r="L27" s="388">
        <f>J27-H27</f>
        <v>-731</v>
      </c>
      <c r="M27" s="388"/>
      <c r="N27" s="393">
        <f>J27*100/H27</f>
        <v>32.688766114180481</v>
      </c>
      <c r="O27" s="393"/>
    </row>
    <row r="28" spans="1:16" s="29" customFormat="1">
      <c r="A28" s="395" t="s">
        <v>530</v>
      </c>
      <c r="B28" s="396"/>
      <c r="C28" s="396"/>
      <c r="D28" s="396"/>
      <c r="E28" s="396"/>
      <c r="F28" s="396"/>
      <c r="G28" s="396"/>
      <c r="H28" s="396"/>
      <c r="I28" s="396"/>
      <c r="J28" s="396"/>
      <c r="K28" s="396"/>
      <c r="L28" s="396"/>
      <c r="M28" s="396"/>
      <c r="N28" s="396"/>
      <c r="O28" s="397"/>
    </row>
    <row r="29" spans="1:16" s="29" customFormat="1" ht="20.100000000000001" customHeight="1">
      <c r="A29" s="262" t="s">
        <v>302</v>
      </c>
      <c r="B29" s="388">
        <v>10232</v>
      </c>
      <c r="C29" s="388"/>
      <c r="D29" s="388">
        <v>12166</v>
      </c>
      <c r="E29" s="388"/>
      <c r="F29" s="388">
        <v>15015</v>
      </c>
      <c r="G29" s="388"/>
      <c r="H29" s="388">
        <v>15015</v>
      </c>
      <c r="I29" s="388"/>
      <c r="J29" s="388">
        <v>7857</v>
      </c>
      <c r="K29" s="388"/>
      <c r="L29" s="388">
        <f>J29-H29</f>
        <v>-7158</v>
      </c>
      <c r="M29" s="388"/>
      <c r="N29" s="393">
        <f>J29*100/H29</f>
        <v>52.327672327672325</v>
      </c>
      <c r="O29" s="393"/>
    </row>
    <row r="30" spans="1:16" s="29" customFormat="1" ht="45" customHeight="1">
      <c r="A30" s="262" t="s">
        <v>301</v>
      </c>
      <c r="B30" s="388">
        <v>4417</v>
      </c>
      <c r="C30" s="388"/>
      <c r="D30" s="388">
        <v>4533</v>
      </c>
      <c r="E30" s="388"/>
      <c r="F30" s="388">
        <v>6097</v>
      </c>
      <c r="G30" s="388"/>
      <c r="H30" s="388">
        <v>6097</v>
      </c>
      <c r="I30" s="388"/>
      <c r="J30" s="388">
        <v>2360</v>
      </c>
      <c r="K30" s="388"/>
      <c r="L30" s="388">
        <f>J30-H30</f>
        <v>-3737</v>
      </c>
      <c r="M30" s="388"/>
      <c r="N30" s="393">
        <f>J30*100/H30</f>
        <v>38.707561095620797</v>
      </c>
      <c r="O30" s="393"/>
    </row>
    <row r="31" spans="1:16" s="29" customFormat="1" ht="20.100000000000001" customHeight="1">
      <c r="A31" s="262" t="s">
        <v>303</v>
      </c>
      <c r="B31" s="388">
        <v>4312</v>
      </c>
      <c r="C31" s="388"/>
      <c r="D31" s="388">
        <v>4056</v>
      </c>
      <c r="E31" s="388"/>
      <c r="F31" s="388">
        <v>4979</v>
      </c>
      <c r="G31" s="388"/>
      <c r="H31" s="388">
        <v>4979</v>
      </c>
      <c r="I31" s="388"/>
      <c r="J31" s="388">
        <v>2095</v>
      </c>
      <c r="K31" s="388"/>
      <c r="L31" s="388">
        <f>J31-H31</f>
        <v>-2884</v>
      </c>
      <c r="M31" s="388"/>
      <c r="N31" s="393">
        <f>J31*100/H31</f>
        <v>42.076722233380195</v>
      </c>
      <c r="O31" s="393"/>
    </row>
    <row r="32" spans="1:16" s="29" customFormat="1" ht="42.75" customHeight="1">
      <c r="A32" s="395" t="s">
        <v>304</v>
      </c>
      <c r="B32" s="396"/>
      <c r="C32" s="396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396"/>
      <c r="O32" s="397"/>
    </row>
    <row r="33" spans="1:15" s="29" customFormat="1" ht="20.100000000000001" customHeight="1">
      <c r="A33" s="262" t="s">
        <v>302</v>
      </c>
      <c r="B33" s="388">
        <v>10232</v>
      </c>
      <c r="C33" s="388"/>
      <c r="D33" s="388">
        <v>12166</v>
      </c>
      <c r="E33" s="388"/>
      <c r="F33" s="388">
        <f>F29</f>
        <v>15015</v>
      </c>
      <c r="G33" s="388"/>
      <c r="H33" s="388">
        <f>H29</f>
        <v>15015</v>
      </c>
      <c r="I33" s="388"/>
      <c r="J33" s="388">
        <v>7857</v>
      </c>
      <c r="K33" s="388"/>
      <c r="L33" s="388">
        <f>J33-H33</f>
        <v>-7158</v>
      </c>
      <c r="M33" s="388"/>
      <c r="N33" s="393">
        <f>J33*100/H33</f>
        <v>52.327672327672325</v>
      </c>
      <c r="O33" s="393"/>
    </row>
    <row r="34" spans="1:15" s="29" customFormat="1" ht="35.25" customHeight="1">
      <c r="A34" s="262" t="s">
        <v>301</v>
      </c>
      <c r="B34" s="388">
        <v>4417</v>
      </c>
      <c r="C34" s="388"/>
      <c r="D34" s="388">
        <v>4566</v>
      </c>
      <c r="E34" s="388"/>
      <c r="F34" s="388">
        <f>F30</f>
        <v>6097</v>
      </c>
      <c r="G34" s="388"/>
      <c r="H34" s="388">
        <f>H30</f>
        <v>6097</v>
      </c>
      <c r="I34" s="388"/>
      <c r="J34" s="388">
        <v>2360</v>
      </c>
      <c r="K34" s="388"/>
      <c r="L34" s="388">
        <f>J34-H34</f>
        <v>-3737</v>
      </c>
      <c r="M34" s="388"/>
      <c r="N34" s="393">
        <f>J34*100/H34</f>
        <v>38.707561095620797</v>
      </c>
      <c r="O34" s="393"/>
    </row>
    <row r="35" spans="1:15" s="29" customFormat="1" ht="20.100000000000001" customHeight="1">
      <c r="A35" s="262" t="s">
        <v>303</v>
      </c>
      <c r="B35" s="388">
        <v>4312</v>
      </c>
      <c r="C35" s="388"/>
      <c r="D35" s="388">
        <v>4056</v>
      </c>
      <c r="E35" s="388"/>
      <c r="F35" s="388">
        <f>F31</f>
        <v>4979</v>
      </c>
      <c r="G35" s="388"/>
      <c r="H35" s="388">
        <f>H31</f>
        <v>4979</v>
      </c>
      <c r="I35" s="388"/>
      <c r="J35" s="388">
        <v>2095</v>
      </c>
      <c r="K35" s="388"/>
      <c r="L35" s="388">
        <f>J35-H35</f>
        <v>-2884</v>
      </c>
      <c r="M35" s="388"/>
      <c r="N35" s="393">
        <f>J35*100/H35</f>
        <v>42.076722233380195</v>
      </c>
      <c r="O35" s="393"/>
    </row>
    <row r="36" spans="1:15" s="29" customFormat="1" ht="7.5" customHeight="1">
      <c r="A36" s="301"/>
      <c r="B36" s="301"/>
      <c r="C36" s="301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3"/>
      <c r="O36" s="303"/>
    </row>
    <row r="37" spans="1:15" ht="22.5" customHeight="1">
      <c r="A37" s="378" t="s">
        <v>349</v>
      </c>
      <c r="B37" s="378"/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</row>
    <row r="38" spans="1:15" ht="11.25" customHeight="1">
      <c r="A38" s="73"/>
      <c r="B38" s="73"/>
      <c r="C38" s="73"/>
      <c r="D38" s="73"/>
      <c r="E38" s="73"/>
      <c r="F38" s="73"/>
      <c r="G38" s="73"/>
      <c r="H38" s="73"/>
      <c r="I38" s="73"/>
    </row>
    <row r="39" spans="1:15" ht="30.75" customHeight="1">
      <c r="A39" s="385" t="s">
        <v>373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</row>
    <row r="40" spans="1:15" ht="30.75" customHeight="1">
      <c r="A40" s="291" t="s">
        <v>136</v>
      </c>
      <c r="B40" s="382" t="s">
        <v>374</v>
      </c>
      <c r="C40" s="383"/>
      <c r="D40" s="383"/>
      <c r="E40" s="384"/>
      <c r="F40" s="379" t="s">
        <v>84</v>
      </c>
      <c r="G40" s="379"/>
      <c r="H40" s="379"/>
      <c r="I40" s="379"/>
      <c r="J40" s="379"/>
      <c r="K40" s="379"/>
      <c r="L40" s="379"/>
      <c r="M40" s="379"/>
      <c r="N40" s="379"/>
      <c r="O40" s="379"/>
    </row>
    <row r="41" spans="1:15" ht="17.25" customHeight="1">
      <c r="A41" s="291">
        <v>1</v>
      </c>
      <c r="B41" s="380">
        <v>2</v>
      </c>
      <c r="C41" s="381"/>
      <c r="D41" s="381"/>
      <c r="E41" s="381"/>
      <c r="F41" s="379">
        <v>3</v>
      </c>
      <c r="G41" s="379"/>
      <c r="H41" s="379"/>
      <c r="I41" s="379"/>
      <c r="J41" s="379"/>
      <c r="K41" s="379"/>
      <c r="L41" s="379"/>
      <c r="M41" s="379"/>
      <c r="N41" s="379"/>
      <c r="O41" s="379"/>
    </row>
    <row r="42" spans="1:15" ht="20.100000000000001" customHeight="1">
      <c r="A42" s="74"/>
      <c r="B42" s="376"/>
      <c r="C42" s="377"/>
      <c r="D42" s="377"/>
      <c r="E42" s="377"/>
      <c r="F42" s="375"/>
      <c r="G42" s="375"/>
      <c r="H42" s="375"/>
      <c r="I42" s="375"/>
      <c r="J42" s="375"/>
      <c r="K42" s="375"/>
      <c r="L42" s="375"/>
      <c r="M42" s="375"/>
      <c r="N42" s="375"/>
      <c r="O42" s="375"/>
    </row>
    <row r="43" spans="1:15" ht="20.100000000000001" hidden="1" customHeight="1" outlineLevel="1">
      <c r="A43" s="75"/>
      <c r="B43" s="76"/>
      <c r="C43" s="76"/>
      <c r="D43" s="76"/>
      <c r="E43" s="76"/>
      <c r="F43" s="77"/>
      <c r="G43" s="77"/>
      <c r="H43" s="77"/>
      <c r="I43" s="77"/>
      <c r="J43" s="77"/>
      <c r="K43" s="77"/>
      <c r="L43" s="77"/>
      <c r="M43" s="416" t="s">
        <v>240</v>
      </c>
      <c r="N43" s="416"/>
      <c r="O43" s="416"/>
    </row>
    <row r="44" spans="1:15" ht="20.100000000000001" hidden="1" customHeight="1" outlineLevel="1">
      <c r="A44" s="75"/>
      <c r="B44" s="76"/>
      <c r="C44" s="76"/>
      <c r="D44" s="76"/>
      <c r="E44" s="76"/>
      <c r="F44" s="77"/>
      <c r="G44" s="77"/>
      <c r="H44" s="77"/>
      <c r="I44" s="77"/>
      <c r="J44" s="77"/>
      <c r="K44" s="77"/>
      <c r="L44" s="77"/>
      <c r="M44" s="417" t="s">
        <v>292</v>
      </c>
      <c r="N44" s="417"/>
      <c r="O44" s="417"/>
    </row>
    <row r="45" spans="1:15" collapsed="1">
      <c r="A45" s="360" t="s">
        <v>250</v>
      </c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</row>
    <row r="46" spans="1:15">
      <c r="A46" s="293"/>
      <c r="B46" s="284"/>
      <c r="C46" s="293"/>
      <c r="D46" s="293"/>
      <c r="E46" s="293"/>
      <c r="F46" s="293"/>
      <c r="G46" s="293"/>
      <c r="H46" s="293"/>
      <c r="I46" s="293"/>
      <c r="J46" s="293"/>
      <c r="K46" s="293"/>
      <c r="L46" s="293"/>
      <c r="M46" s="293"/>
      <c r="N46" s="293"/>
      <c r="O46" s="293"/>
    </row>
    <row r="47" spans="1:15" ht="52.5" customHeight="1">
      <c r="A47" s="418" t="s">
        <v>286</v>
      </c>
      <c r="B47" s="419"/>
      <c r="C47" s="369"/>
      <c r="D47" s="361" t="s">
        <v>241</v>
      </c>
      <c r="E47" s="361"/>
      <c r="F47" s="361"/>
      <c r="G47" s="361" t="s">
        <v>237</v>
      </c>
      <c r="H47" s="361"/>
      <c r="I47" s="361"/>
      <c r="J47" s="361" t="s">
        <v>293</v>
      </c>
      <c r="K47" s="361"/>
      <c r="L47" s="361"/>
      <c r="M47" s="406" t="s">
        <v>294</v>
      </c>
      <c r="N47" s="407"/>
      <c r="O47" s="347" t="s">
        <v>317</v>
      </c>
    </row>
    <row r="48" spans="1:15" ht="189.75" customHeight="1">
      <c r="A48" s="420"/>
      <c r="B48" s="421"/>
      <c r="C48" s="370"/>
      <c r="D48" s="286" t="s">
        <v>320</v>
      </c>
      <c r="E48" s="286" t="s">
        <v>319</v>
      </c>
      <c r="F48" s="286" t="s">
        <v>318</v>
      </c>
      <c r="G48" s="286" t="s">
        <v>320</v>
      </c>
      <c r="H48" s="286" t="s">
        <v>319</v>
      </c>
      <c r="I48" s="286" t="s">
        <v>318</v>
      </c>
      <c r="J48" s="286" t="s">
        <v>320</v>
      </c>
      <c r="K48" s="286" t="s">
        <v>319</v>
      </c>
      <c r="L48" s="286" t="s">
        <v>318</v>
      </c>
      <c r="M48" s="286" t="s">
        <v>242</v>
      </c>
      <c r="N48" s="286" t="s">
        <v>243</v>
      </c>
      <c r="O48" s="429"/>
    </row>
    <row r="49" spans="1:19">
      <c r="A49" s="406">
        <v>1</v>
      </c>
      <c r="B49" s="412"/>
      <c r="C49" s="407"/>
      <c r="D49" s="286">
        <v>4</v>
      </c>
      <c r="E49" s="286">
        <v>5</v>
      </c>
      <c r="F49" s="286">
        <v>6</v>
      </c>
      <c r="G49" s="286">
        <v>7</v>
      </c>
      <c r="H49" s="289">
        <v>8</v>
      </c>
      <c r="I49" s="289">
        <v>9</v>
      </c>
      <c r="J49" s="289">
        <v>10</v>
      </c>
      <c r="K49" s="289">
        <v>11</v>
      </c>
      <c r="L49" s="289">
        <v>12</v>
      </c>
      <c r="M49" s="289">
        <v>13</v>
      </c>
      <c r="N49" s="289">
        <v>14</v>
      </c>
      <c r="O49" s="289">
        <v>15</v>
      </c>
      <c r="P49" s="425" t="s">
        <v>533</v>
      </c>
      <c r="Q49" s="426"/>
      <c r="R49" s="426"/>
      <c r="S49" s="426"/>
    </row>
    <row r="50" spans="1:19">
      <c r="A50" s="406" t="s">
        <v>418</v>
      </c>
      <c r="B50" s="412"/>
      <c r="C50" s="407"/>
      <c r="D50" s="286">
        <v>2940</v>
      </c>
      <c r="E50" s="175">
        <f>D50/F50*100</f>
        <v>8521.7391304347821</v>
      </c>
      <c r="F50" s="286">
        <v>34.5</v>
      </c>
      <c r="G50" s="288">
        <f>'1. Фін результат'!E9</f>
        <v>874</v>
      </c>
      <c r="H50" s="175">
        <f>G50/I50*100</f>
        <v>4370</v>
      </c>
      <c r="I50" s="276">
        <v>20</v>
      </c>
      <c r="J50" s="294">
        <f>G50-D50</f>
        <v>-2066</v>
      </c>
      <c r="K50" s="175">
        <f>J50/L50*100</f>
        <v>14248.275862068966</v>
      </c>
      <c r="L50" s="295">
        <f>I50-F50</f>
        <v>-14.5</v>
      </c>
      <c r="M50" s="295">
        <f>(G50/D50)*100</f>
        <v>29.727891156462583</v>
      </c>
      <c r="N50" s="295">
        <f>(H50/E50)*100</f>
        <v>51.280612244897959</v>
      </c>
      <c r="O50" s="296">
        <f>(I50/F50)-1</f>
        <v>-0.42028985507246375</v>
      </c>
      <c r="P50" s="427"/>
      <c r="Q50" s="426"/>
      <c r="R50" s="426"/>
      <c r="S50" s="426"/>
    </row>
    <row r="51" spans="1:19" ht="20.100000000000001" customHeight="1">
      <c r="A51" s="413"/>
      <c r="B51" s="414"/>
      <c r="C51" s="415"/>
      <c r="D51" s="299"/>
      <c r="E51" s="299"/>
      <c r="F51" s="299"/>
      <c r="G51" s="288"/>
      <c r="H51" s="288"/>
      <c r="I51" s="78"/>
      <c r="J51" s="288"/>
      <c r="K51" s="288"/>
      <c r="L51" s="288"/>
      <c r="M51" s="292"/>
      <c r="N51" s="292"/>
      <c r="O51" s="288"/>
    </row>
    <row r="52" spans="1:19" ht="24.9" customHeight="1">
      <c r="A52" s="422" t="s">
        <v>57</v>
      </c>
      <c r="B52" s="423"/>
      <c r="C52" s="424"/>
      <c r="D52" s="288"/>
      <c r="E52" s="288"/>
      <c r="F52" s="78"/>
      <c r="G52" s="78"/>
      <c r="H52" s="78"/>
      <c r="I52" s="78"/>
      <c r="J52" s="78"/>
      <c r="K52" s="78"/>
      <c r="L52" s="78"/>
      <c r="M52" s="79"/>
      <c r="N52" s="79"/>
      <c r="O52" s="78"/>
    </row>
    <row r="53" spans="1:19">
      <c r="A53" s="30"/>
      <c r="B53" s="80"/>
      <c r="C53" s="80"/>
      <c r="D53" s="80"/>
      <c r="E53" s="80"/>
      <c r="F53" s="285"/>
      <c r="G53" s="285"/>
      <c r="H53" s="285"/>
      <c r="I53" s="44"/>
      <c r="J53" s="44"/>
      <c r="K53" s="44"/>
      <c r="L53" s="44"/>
      <c r="M53" s="44"/>
      <c r="N53" s="44"/>
      <c r="O53" s="44"/>
    </row>
    <row r="54" spans="1:19">
      <c r="A54" s="360" t="s">
        <v>74</v>
      </c>
      <c r="B54" s="360"/>
      <c r="C54" s="360"/>
      <c r="D54" s="360"/>
      <c r="E54" s="360"/>
      <c r="F54" s="360"/>
      <c r="G54" s="360"/>
      <c r="H54" s="360"/>
      <c r="I54" s="360"/>
      <c r="J54" s="360"/>
      <c r="K54" s="360"/>
      <c r="L54" s="360"/>
      <c r="M54" s="360"/>
      <c r="N54" s="360"/>
      <c r="O54" s="360"/>
    </row>
    <row r="55" spans="1:19">
      <c r="A55" s="293"/>
      <c r="B55" s="284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</row>
    <row r="56" spans="1:19" ht="56.25" customHeight="1">
      <c r="A56" s="286" t="s">
        <v>125</v>
      </c>
      <c r="B56" s="361" t="s">
        <v>73</v>
      </c>
      <c r="C56" s="361"/>
      <c r="D56" s="361" t="s">
        <v>68</v>
      </c>
      <c r="E56" s="361"/>
      <c r="F56" s="361" t="s">
        <v>69</v>
      </c>
      <c r="G56" s="361"/>
      <c r="H56" s="361" t="s">
        <v>88</v>
      </c>
      <c r="I56" s="361"/>
      <c r="J56" s="361"/>
      <c r="K56" s="406" t="s">
        <v>85</v>
      </c>
      <c r="L56" s="407"/>
      <c r="M56" s="406" t="s">
        <v>35</v>
      </c>
      <c r="N56" s="412"/>
      <c r="O56" s="407"/>
    </row>
    <row r="57" spans="1:19">
      <c r="A57" s="289">
        <v>1</v>
      </c>
      <c r="B57" s="379">
        <v>2</v>
      </c>
      <c r="C57" s="379"/>
      <c r="D57" s="379">
        <v>3</v>
      </c>
      <c r="E57" s="379"/>
      <c r="F57" s="379">
        <v>4</v>
      </c>
      <c r="G57" s="379"/>
      <c r="H57" s="379">
        <v>5</v>
      </c>
      <c r="I57" s="379"/>
      <c r="J57" s="379"/>
      <c r="K57" s="379">
        <v>6</v>
      </c>
      <c r="L57" s="379"/>
      <c r="M57" s="380">
        <v>7</v>
      </c>
      <c r="N57" s="381"/>
      <c r="O57" s="392"/>
    </row>
    <row r="58" spans="1:19">
      <c r="A58" s="290"/>
      <c r="B58" s="375"/>
      <c r="C58" s="375"/>
      <c r="D58" s="398"/>
      <c r="E58" s="398"/>
      <c r="F58" s="408" t="s">
        <v>258</v>
      </c>
      <c r="G58" s="408"/>
      <c r="H58" s="411"/>
      <c r="I58" s="411"/>
      <c r="J58" s="411"/>
      <c r="K58" s="390"/>
      <c r="L58" s="391"/>
      <c r="M58" s="398"/>
      <c r="N58" s="398"/>
      <c r="O58" s="398"/>
    </row>
    <row r="59" spans="1:19">
      <c r="A59" s="290"/>
      <c r="B59" s="399"/>
      <c r="C59" s="400"/>
      <c r="D59" s="390"/>
      <c r="E59" s="391"/>
      <c r="F59" s="409"/>
      <c r="G59" s="410"/>
      <c r="H59" s="403"/>
      <c r="I59" s="404"/>
      <c r="J59" s="405"/>
      <c r="K59" s="390"/>
      <c r="L59" s="391"/>
      <c r="M59" s="390"/>
      <c r="N59" s="401"/>
      <c r="O59" s="391"/>
    </row>
    <row r="60" spans="1:19">
      <c r="A60" s="290"/>
      <c r="B60" s="376"/>
      <c r="C60" s="402"/>
      <c r="D60" s="390"/>
      <c r="E60" s="391"/>
      <c r="F60" s="409"/>
      <c r="G60" s="410"/>
      <c r="H60" s="403"/>
      <c r="I60" s="404"/>
      <c r="J60" s="405"/>
      <c r="K60" s="390"/>
      <c r="L60" s="391"/>
      <c r="M60" s="390"/>
      <c r="N60" s="401"/>
      <c r="O60" s="391"/>
    </row>
    <row r="61" spans="1:19">
      <c r="A61" s="290"/>
      <c r="B61" s="375"/>
      <c r="C61" s="375"/>
      <c r="D61" s="398"/>
      <c r="E61" s="398"/>
      <c r="F61" s="408"/>
      <c r="G61" s="408"/>
      <c r="H61" s="411"/>
      <c r="I61" s="411"/>
      <c r="J61" s="411"/>
      <c r="K61" s="390"/>
      <c r="L61" s="391"/>
      <c r="M61" s="398"/>
      <c r="N61" s="398"/>
      <c r="O61" s="398"/>
    </row>
    <row r="62" spans="1:19">
      <c r="A62" s="34" t="s">
        <v>57</v>
      </c>
      <c r="B62" s="379" t="s">
        <v>36</v>
      </c>
      <c r="C62" s="379"/>
      <c r="D62" s="379" t="s">
        <v>36</v>
      </c>
      <c r="E62" s="379"/>
      <c r="F62" s="379" t="s">
        <v>36</v>
      </c>
      <c r="G62" s="379"/>
      <c r="H62" s="411"/>
      <c r="I62" s="411"/>
      <c r="J62" s="411"/>
      <c r="K62" s="390"/>
      <c r="L62" s="391"/>
      <c r="M62" s="398"/>
      <c r="N62" s="398"/>
      <c r="O62" s="398"/>
    </row>
    <row r="63" spans="1:19">
      <c r="A63" s="285"/>
      <c r="B63" s="283"/>
      <c r="C63" s="283"/>
      <c r="D63" s="283"/>
      <c r="E63" s="283"/>
      <c r="F63" s="283"/>
      <c r="G63" s="283"/>
      <c r="H63" s="283"/>
      <c r="I63" s="283"/>
      <c r="J63" s="283"/>
      <c r="K63" s="287"/>
      <c r="L63" s="287"/>
      <c r="M63" s="287"/>
      <c r="N63" s="287"/>
      <c r="O63" s="287"/>
    </row>
    <row r="64" spans="1:19">
      <c r="A64" s="360" t="s">
        <v>75</v>
      </c>
      <c r="B64" s="360"/>
      <c r="C64" s="360"/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60"/>
      <c r="O64" s="360"/>
    </row>
    <row r="65" spans="1:15" ht="15" customHeight="1">
      <c r="A65" s="44"/>
      <c r="B65" s="44"/>
      <c r="C65" s="44"/>
      <c r="D65" s="44"/>
      <c r="E65" s="44"/>
      <c r="F65" s="44"/>
      <c r="G65" s="44"/>
      <c r="H65" s="44"/>
      <c r="I65" s="81"/>
      <c r="J65" s="293"/>
      <c r="K65" s="293"/>
      <c r="L65" s="293"/>
      <c r="M65" s="293"/>
      <c r="N65" s="293"/>
      <c r="O65" s="293"/>
    </row>
    <row r="66" spans="1:15" ht="42.75" customHeight="1">
      <c r="A66" s="361" t="s">
        <v>67</v>
      </c>
      <c r="B66" s="361"/>
      <c r="C66" s="361"/>
      <c r="D66" s="361" t="s">
        <v>244</v>
      </c>
      <c r="E66" s="361"/>
      <c r="F66" s="361" t="s">
        <v>245</v>
      </c>
      <c r="G66" s="361"/>
      <c r="H66" s="361"/>
      <c r="I66" s="361"/>
      <c r="J66" s="361" t="s">
        <v>248</v>
      </c>
      <c r="K66" s="361"/>
      <c r="L66" s="361"/>
      <c r="M66" s="361"/>
      <c r="N66" s="361" t="s">
        <v>249</v>
      </c>
      <c r="O66" s="361"/>
    </row>
    <row r="67" spans="1:15" ht="42.75" customHeight="1">
      <c r="A67" s="361"/>
      <c r="B67" s="361"/>
      <c r="C67" s="361"/>
      <c r="D67" s="361"/>
      <c r="E67" s="361"/>
      <c r="F67" s="379" t="s">
        <v>246</v>
      </c>
      <c r="G67" s="379"/>
      <c r="H67" s="361" t="s">
        <v>247</v>
      </c>
      <c r="I67" s="361"/>
      <c r="J67" s="379" t="s">
        <v>246</v>
      </c>
      <c r="K67" s="379"/>
      <c r="L67" s="361" t="s">
        <v>247</v>
      </c>
      <c r="M67" s="361"/>
      <c r="N67" s="361"/>
      <c r="O67" s="361"/>
    </row>
    <row r="68" spans="1:15">
      <c r="A68" s="361">
        <v>1</v>
      </c>
      <c r="B68" s="361"/>
      <c r="C68" s="361"/>
      <c r="D68" s="406">
        <v>2</v>
      </c>
      <c r="E68" s="407"/>
      <c r="F68" s="406">
        <v>3</v>
      </c>
      <c r="G68" s="407"/>
      <c r="H68" s="380">
        <v>4</v>
      </c>
      <c r="I68" s="392"/>
      <c r="J68" s="380">
        <v>5</v>
      </c>
      <c r="K68" s="392"/>
      <c r="L68" s="380">
        <v>6</v>
      </c>
      <c r="M68" s="392"/>
      <c r="N68" s="380">
        <v>7</v>
      </c>
      <c r="O68" s="392"/>
    </row>
    <row r="69" spans="1:15" ht="20.100000000000001" customHeight="1">
      <c r="A69" s="389" t="s">
        <v>314</v>
      </c>
      <c r="B69" s="389"/>
      <c r="C69" s="389"/>
      <c r="D69" s="390"/>
      <c r="E69" s="391"/>
      <c r="F69" s="390"/>
      <c r="G69" s="391"/>
      <c r="H69" s="390"/>
      <c r="I69" s="391"/>
      <c r="J69" s="390"/>
      <c r="K69" s="391"/>
      <c r="L69" s="390"/>
      <c r="M69" s="391"/>
      <c r="N69" s="390"/>
      <c r="O69" s="391"/>
    </row>
    <row r="70" spans="1:15" ht="20.100000000000001" customHeight="1">
      <c r="A70" s="389" t="s">
        <v>102</v>
      </c>
      <c r="B70" s="389"/>
      <c r="C70" s="389"/>
      <c r="D70" s="390"/>
      <c r="E70" s="391"/>
      <c r="F70" s="390"/>
      <c r="G70" s="391"/>
      <c r="H70" s="390"/>
      <c r="I70" s="391"/>
      <c r="J70" s="390"/>
      <c r="K70" s="391"/>
      <c r="L70" s="390"/>
      <c r="M70" s="391"/>
      <c r="N70" s="390"/>
      <c r="O70" s="391"/>
    </row>
    <row r="71" spans="1:15" ht="20.100000000000001" customHeight="1">
      <c r="A71" s="389"/>
      <c r="B71" s="389"/>
      <c r="C71" s="389"/>
      <c r="D71" s="390"/>
      <c r="E71" s="391"/>
      <c r="F71" s="390"/>
      <c r="G71" s="391"/>
      <c r="H71" s="390"/>
      <c r="I71" s="391"/>
      <c r="J71" s="390"/>
      <c r="K71" s="391"/>
      <c r="L71" s="390"/>
      <c r="M71" s="391"/>
      <c r="N71" s="390"/>
      <c r="O71" s="391"/>
    </row>
    <row r="72" spans="1:15" ht="20.100000000000001" customHeight="1">
      <c r="A72" s="389" t="s">
        <v>315</v>
      </c>
      <c r="B72" s="389"/>
      <c r="C72" s="389"/>
      <c r="D72" s="390"/>
      <c r="E72" s="391"/>
      <c r="F72" s="390"/>
      <c r="G72" s="391"/>
      <c r="H72" s="390"/>
      <c r="I72" s="391"/>
      <c r="J72" s="390"/>
      <c r="K72" s="391"/>
      <c r="L72" s="390"/>
      <c r="M72" s="391"/>
      <c r="N72" s="390"/>
      <c r="O72" s="391"/>
    </row>
    <row r="73" spans="1:15" ht="20.100000000000001" customHeight="1">
      <c r="A73" s="389" t="s">
        <v>366</v>
      </c>
      <c r="B73" s="389"/>
      <c r="C73" s="389"/>
      <c r="D73" s="390"/>
      <c r="E73" s="391"/>
      <c r="F73" s="390"/>
      <c r="G73" s="391"/>
      <c r="H73" s="390"/>
      <c r="I73" s="391"/>
      <c r="J73" s="390"/>
      <c r="K73" s="391"/>
      <c r="L73" s="390"/>
      <c r="M73" s="391"/>
      <c r="N73" s="390"/>
      <c r="O73" s="391"/>
    </row>
    <row r="74" spans="1:15" ht="20.100000000000001" customHeight="1">
      <c r="A74" s="389"/>
      <c r="B74" s="389"/>
      <c r="C74" s="389"/>
      <c r="D74" s="390"/>
      <c r="E74" s="391"/>
      <c r="F74" s="390"/>
      <c r="G74" s="391"/>
      <c r="H74" s="390"/>
      <c r="I74" s="391"/>
      <c r="J74" s="390"/>
      <c r="K74" s="391"/>
      <c r="L74" s="390"/>
      <c r="M74" s="391"/>
      <c r="N74" s="390"/>
      <c r="O74" s="391"/>
    </row>
    <row r="75" spans="1:15" ht="20.100000000000001" customHeight="1">
      <c r="A75" s="389" t="s">
        <v>316</v>
      </c>
      <c r="B75" s="389"/>
      <c r="C75" s="389"/>
      <c r="D75" s="390"/>
      <c r="E75" s="391"/>
      <c r="F75" s="390"/>
      <c r="G75" s="391"/>
      <c r="H75" s="390"/>
      <c r="I75" s="391"/>
      <c r="J75" s="390"/>
      <c r="K75" s="391"/>
      <c r="L75" s="390"/>
      <c r="M75" s="391"/>
      <c r="N75" s="390"/>
      <c r="O75" s="391"/>
    </row>
    <row r="76" spans="1:15" ht="20.100000000000001" customHeight="1">
      <c r="A76" s="389" t="s">
        <v>102</v>
      </c>
      <c r="B76" s="389"/>
      <c r="C76" s="389"/>
      <c r="D76" s="390"/>
      <c r="E76" s="391"/>
      <c r="F76" s="390"/>
      <c r="G76" s="391"/>
      <c r="H76" s="390"/>
      <c r="I76" s="391"/>
      <c r="J76" s="390"/>
      <c r="K76" s="391"/>
      <c r="L76" s="390"/>
      <c r="M76" s="391"/>
      <c r="N76" s="390"/>
      <c r="O76" s="391"/>
    </row>
    <row r="77" spans="1:15" ht="20.100000000000001" customHeight="1">
      <c r="A77" s="389"/>
      <c r="B77" s="389"/>
      <c r="C77" s="389"/>
      <c r="D77" s="390"/>
      <c r="E77" s="391"/>
      <c r="F77" s="390"/>
      <c r="G77" s="391"/>
      <c r="H77" s="390"/>
      <c r="I77" s="391"/>
      <c r="J77" s="390"/>
      <c r="K77" s="391"/>
      <c r="L77" s="390"/>
      <c r="M77" s="391"/>
      <c r="N77" s="390"/>
      <c r="O77" s="391"/>
    </row>
    <row r="78" spans="1:15" ht="24.9" customHeight="1">
      <c r="A78" s="389" t="s">
        <v>57</v>
      </c>
      <c r="B78" s="389"/>
      <c r="C78" s="389"/>
      <c r="D78" s="390"/>
      <c r="E78" s="391"/>
      <c r="F78" s="390"/>
      <c r="G78" s="391"/>
      <c r="H78" s="390"/>
      <c r="I78" s="391"/>
      <c r="J78" s="390"/>
      <c r="K78" s="391"/>
      <c r="L78" s="390"/>
      <c r="M78" s="391"/>
      <c r="N78" s="390"/>
      <c r="O78" s="391"/>
    </row>
    <row r="79" spans="1:15">
      <c r="C79" s="82"/>
      <c r="D79" s="82"/>
      <c r="E79" s="82"/>
    </row>
    <row r="80" spans="1:15">
      <c r="C80" s="82"/>
      <c r="D80" s="82"/>
      <c r="E80" s="82"/>
    </row>
    <row r="81" spans="3:5">
      <c r="C81" s="82"/>
      <c r="D81" s="82"/>
      <c r="E81" s="82"/>
    </row>
    <row r="82" spans="3:5">
      <c r="C82" s="82"/>
      <c r="D82" s="82"/>
      <c r="E82" s="82"/>
    </row>
    <row r="83" spans="3:5">
      <c r="C83" s="82"/>
      <c r="D83" s="82"/>
      <c r="E83" s="82"/>
    </row>
    <row r="84" spans="3:5">
      <c r="C84" s="82"/>
      <c r="D84" s="82"/>
      <c r="E84" s="82"/>
    </row>
    <row r="85" spans="3:5">
      <c r="C85" s="82"/>
      <c r="D85" s="82"/>
      <c r="E85" s="82"/>
    </row>
    <row r="86" spans="3:5">
      <c r="C86" s="82"/>
      <c r="D86" s="82"/>
      <c r="E86" s="82"/>
    </row>
    <row r="87" spans="3:5">
      <c r="C87" s="82"/>
      <c r="D87" s="82"/>
      <c r="E87" s="82"/>
    </row>
    <row r="88" spans="3:5">
      <c r="C88" s="82"/>
      <c r="D88" s="82"/>
      <c r="E88" s="82"/>
    </row>
    <row r="89" spans="3:5">
      <c r="C89" s="82"/>
      <c r="D89" s="82"/>
      <c r="E89" s="82"/>
    </row>
    <row r="90" spans="3:5">
      <c r="C90" s="82"/>
      <c r="D90" s="82"/>
      <c r="E90" s="82"/>
    </row>
    <row r="91" spans="3:5">
      <c r="C91" s="82"/>
      <c r="D91" s="82"/>
      <c r="E91" s="82"/>
    </row>
    <row r="92" spans="3:5">
      <c r="C92" s="82"/>
      <c r="D92" s="82"/>
      <c r="E92" s="82"/>
    </row>
  </sheetData>
  <mergeCells count="306">
    <mergeCell ref="P49:S50"/>
    <mergeCell ref="B10:E10"/>
    <mergeCell ref="D27:E27"/>
    <mergeCell ref="F33:G33"/>
    <mergeCell ref="J29:K29"/>
    <mergeCell ref="H29:I29"/>
    <mergeCell ref="H30:I30"/>
    <mergeCell ref="H31:I31"/>
    <mergeCell ref="H33:I33"/>
    <mergeCell ref="J31:K31"/>
    <mergeCell ref="H27:I27"/>
    <mergeCell ref="F29:G29"/>
    <mergeCell ref="F30:G30"/>
    <mergeCell ref="F31:G31"/>
    <mergeCell ref="B33:C33"/>
    <mergeCell ref="F22:G22"/>
    <mergeCell ref="B22:C22"/>
    <mergeCell ref="D30:E30"/>
    <mergeCell ref="O47:O48"/>
    <mergeCell ref="B35:C35"/>
    <mergeCell ref="J35:K35"/>
    <mergeCell ref="F35:G35"/>
    <mergeCell ref="J34:K34"/>
    <mergeCell ref="D31:E31"/>
    <mergeCell ref="B27:C27"/>
    <mergeCell ref="B29:C29"/>
    <mergeCell ref="A52:C52"/>
    <mergeCell ref="A49:C49"/>
    <mergeCell ref="D34:E34"/>
    <mergeCell ref="F34:G34"/>
    <mergeCell ref="A50:C50"/>
    <mergeCell ref="B34:C34"/>
    <mergeCell ref="B31:C31"/>
    <mergeCell ref="B30:C30"/>
    <mergeCell ref="N34:O34"/>
    <mergeCell ref="L34:M34"/>
    <mergeCell ref="N35:O35"/>
    <mergeCell ref="D57:E57"/>
    <mergeCell ref="H57:J57"/>
    <mergeCell ref="D56:E56"/>
    <mergeCell ref="M58:O58"/>
    <mergeCell ref="B58:C58"/>
    <mergeCell ref="H58:J58"/>
    <mergeCell ref="B56:C56"/>
    <mergeCell ref="K57:L57"/>
    <mergeCell ref="F57:G57"/>
    <mergeCell ref="M57:O57"/>
    <mergeCell ref="K58:L58"/>
    <mergeCell ref="B57:C57"/>
    <mergeCell ref="D23:E23"/>
    <mergeCell ref="D25:E25"/>
    <mergeCell ref="D26:E26"/>
    <mergeCell ref="F25:G25"/>
    <mergeCell ref="F26:G26"/>
    <mergeCell ref="F23:G23"/>
    <mergeCell ref="A54:O54"/>
    <mergeCell ref="F56:G56"/>
    <mergeCell ref="H56:J56"/>
    <mergeCell ref="K56:L56"/>
    <mergeCell ref="M56:O56"/>
    <mergeCell ref="L35:M35"/>
    <mergeCell ref="D47:F47"/>
    <mergeCell ref="A51:C51"/>
    <mergeCell ref="D35:E35"/>
    <mergeCell ref="H35:I35"/>
    <mergeCell ref="H34:I34"/>
    <mergeCell ref="A45:O45"/>
    <mergeCell ref="M43:O43"/>
    <mergeCell ref="M44:O44"/>
    <mergeCell ref="G47:I47"/>
    <mergeCell ref="J47:L47"/>
    <mergeCell ref="M47:N47"/>
    <mergeCell ref="A47:C48"/>
    <mergeCell ref="L33:M33"/>
    <mergeCell ref="J33:K33"/>
    <mergeCell ref="D29:E29"/>
    <mergeCell ref="N29:O29"/>
    <mergeCell ref="A28:O28"/>
    <mergeCell ref="N30:O30"/>
    <mergeCell ref="N31:O31"/>
    <mergeCell ref="L29:M29"/>
    <mergeCell ref="L30:M30"/>
    <mergeCell ref="L31:M31"/>
    <mergeCell ref="J30:K30"/>
    <mergeCell ref="D33:E33"/>
    <mergeCell ref="A32:O32"/>
    <mergeCell ref="N33:O33"/>
    <mergeCell ref="H77:I77"/>
    <mergeCell ref="B23:C23"/>
    <mergeCell ref="J23:K23"/>
    <mergeCell ref="A20:O20"/>
    <mergeCell ref="H19:I19"/>
    <mergeCell ref="H21:I21"/>
    <mergeCell ref="H22:I22"/>
    <mergeCell ref="N21:O21"/>
    <mergeCell ref="N22:O22"/>
    <mergeCell ref="L19:M19"/>
    <mergeCell ref="F21:G21"/>
    <mergeCell ref="J19:K19"/>
    <mergeCell ref="J21:K21"/>
    <mergeCell ref="J22:K22"/>
    <mergeCell ref="D21:E21"/>
    <mergeCell ref="N19:O19"/>
    <mergeCell ref="L21:M21"/>
    <mergeCell ref="L22:M22"/>
    <mergeCell ref="D22:E22"/>
    <mergeCell ref="L27:M27"/>
    <mergeCell ref="F27:G27"/>
    <mergeCell ref="H23:I23"/>
    <mergeCell ref="H25:I25"/>
    <mergeCell ref="H26:I26"/>
    <mergeCell ref="H61:J61"/>
    <mergeCell ref="H68:I68"/>
    <mergeCell ref="J25:K25"/>
    <mergeCell ref="J26:K26"/>
    <mergeCell ref="J27:K27"/>
    <mergeCell ref="N27:O27"/>
    <mergeCell ref="H78:I78"/>
    <mergeCell ref="H18:I18"/>
    <mergeCell ref="J77:K77"/>
    <mergeCell ref="L77:M77"/>
    <mergeCell ref="J78:K78"/>
    <mergeCell ref="L78:M78"/>
    <mergeCell ref="N78:O78"/>
    <mergeCell ref="J18:K18"/>
    <mergeCell ref="N23:O23"/>
    <mergeCell ref="N25:O25"/>
    <mergeCell ref="N26:O26"/>
    <mergeCell ref="A24:O24"/>
    <mergeCell ref="B25:C25"/>
    <mergeCell ref="B26:C26"/>
    <mergeCell ref="L23:M23"/>
    <mergeCell ref="L25:M25"/>
    <mergeCell ref="L26:M26"/>
    <mergeCell ref="M59:O59"/>
    <mergeCell ref="M62:O62"/>
    <mergeCell ref="J73:K73"/>
    <mergeCell ref="L73:M73"/>
    <mergeCell ref="L68:M68"/>
    <mergeCell ref="L67:M67"/>
    <mergeCell ref="H62:J62"/>
    <mergeCell ref="N66:O67"/>
    <mergeCell ref="N68:O68"/>
    <mergeCell ref="L69:M69"/>
    <mergeCell ref="N73:O73"/>
    <mergeCell ref="N77:O77"/>
    <mergeCell ref="J69:K69"/>
    <mergeCell ref="F69:G69"/>
    <mergeCell ref="H69:I69"/>
    <mergeCell ref="N69:O69"/>
    <mergeCell ref="F59:G59"/>
    <mergeCell ref="K59:L59"/>
    <mergeCell ref="A69:C69"/>
    <mergeCell ref="D70:E70"/>
    <mergeCell ref="F70:G70"/>
    <mergeCell ref="N76:O76"/>
    <mergeCell ref="N74:O74"/>
    <mergeCell ref="H75:I75"/>
    <mergeCell ref="J75:K75"/>
    <mergeCell ref="L75:M75"/>
    <mergeCell ref="H72:I72"/>
    <mergeCell ref="N75:O75"/>
    <mergeCell ref="N72:O72"/>
    <mergeCell ref="N70:O70"/>
    <mergeCell ref="N71:O71"/>
    <mergeCell ref="J74:K74"/>
    <mergeCell ref="L74:M74"/>
    <mergeCell ref="L70:M70"/>
    <mergeCell ref="H74:I74"/>
    <mergeCell ref="H59:J59"/>
    <mergeCell ref="B19:C19"/>
    <mergeCell ref="B21:C21"/>
    <mergeCell ref="D16:E16"/>
    <mergeCell ref="A68:C68"/>
    <mergeCell ref="D68:E68"/>
    <mergeCell ref="F68:G68"/>
    <mergeCell ref="F66:I66"/>
    <mergeCell ref="F67:G67"/>
    <mergeCell ref="D66:E67"/>
    <mergeCell ref="F58:G58"/>
    <mergeCell ref="D58:E58"/>
    <mergeCell ref="D60:E60"/>
    <mergeCell ref="F60:G60"/>
    <mergeCell ref="H60:J60"/>
    <mergeCell ref="H67:I67"/>
    <mergeCell ref="B61:C61"/>
    <mergeCell ref="D61:E61"/>
    <mergeCell ref="F61:G61"/>
    <mergeCell ref="A64:O64"/>
    <mergeCell ref="D62:E62"/>
    <mergeCell ref="F62:G62"/>
    <mergeCell ref="K61:L61"/>
    <mergeCell ref="K60:L60"/>
    <mergeCell ref="M61:O61"/>
    <mergeCell ref="K62:L62"/>
    <mergeCell ref="B17:C17"/>
    <mergeCell ref="F18:G18"/>
    <mergeCell ref="H17:I17"/>
    <mergeCell ref="B18:C18"/>
    <mergeCell ref="J17:K17"/>
    <mergeCell ref="F19:G19"/>
    <mergeCell ref="F14:G14"/>
    <mergeCell ref="F15:G15"/>
    <mergeCell ref="F16:G16"/>
    <mergeCell ref="H16:I16"/>
    <mergeCell ref="J16:K16"/>
    <mergeCell ref="J15:K15"/>
    <mergeCell ref="D14:E14"/>
    <mergeCell ref="D15:E15"/>
    <mergeCell ref="D19:E19"/>
    <mergeCell ref="D17:E17"/>
    <mergeCell ref="D18:E18"/>
    <mergeCell ref="B59:C59"/>
    <mergeCell ref="D59:E59"/>
    <mergeCell ref="M60:O60"/>
    <mergeCell ref="B60:C60"/>
    <mergeCell ref="B62:C62"/>
    <mergeCell ref="N11:O11"/>
    <mergeCell ref="N15:O15"/>
    <mergeCell ref="D11:E11"/>
    <mergeCell ref="L17:M17"/>
    <mergeCell ref="N17:O17"/>
    <mergeCell ref="L18:M18"/>
    <mergeCell ref="F11:G11"/>
    <mergeCell ref="F12:G12"/>
    <mergeCell ref="L12:M12"/>
    <mergeCell ref="N12:O12"/>
    <mergeCell ref="H12:I12"/>
    <mergeCell ref="J12:K12"/>
    <mergeCell ref="D12:E12"/>
    <mergeCell ref="A13:O13"/>
    <mergeCell ref="L14:M14"/>
    <mergeCell ref="H15:I15"/>
    <mergeCell ref="N14:O14"/>
    <mergeCell ref="N16:O16"/>
    <mergeCell ref="L15:M15"/>
    <mergeCell ref="H11:I11"/>
    <mergeCell ref="N18:O18"/>
    <mergeCell ref="B14:C14"/>
    <mergeCell ref="B15:C15"/>
    <mergeCell ref="B16:C16"/>
    <mergeCell ref="A78:C78"/>
    <mergeCell ref="D71:E71"/>
    <mergeCell ref="F71:G71"/>
    <mergeCell ref="A76:C76"/>
    <mergeCell ref="D74:E74"/>
    <mergeCell ref="F74:G74"/>
    <mergeCell ref="A75:C75"/>
    <mergeCell ref="A74:C74"/>
    <mergeCell ref="A77:C77"/>
    <mergeCell ref="D73:E73"/>
    <mergeCell ref="A72:C72"/>
    <mergeCell ref="A73:C73"/>
    <mergeCell ref="F73:G73"/>
    <mergeCell ref="D72:E72"/>
    <mergeCell ref="F72:G72"/>
    <mergeCell ref="D75:E75"/>
    <mergeCell ref="F75:G75"/>
    <mergeCell ref="D78:E78"/>
    <mergeCell ref="F78:G78"/>
    <mergeCell ref="D77:E77"/>
    <mergeCell ref="F77:G77"/>
    <mergeCell ref="A70:C70"/>
    <mergeCell ref="D69:E69"/>
    <mergeCell ref="L76:M76"/>
    <mergeCell ref="D76:E76"/>
    <mergeCell ref="F76:G76"/>
    <mergeCell ref="H76:I76"/>
    <mergeCell ref="A71:C71"/>
    <mergeCell ref="L72:M72"/>
    <mergeCell ref="A66:C67"/>
    <mergeCell ref="L71:M71"/>
    <mergeCell ref="H71:I71"/>
    <mergeCell ref="J71:K71"/>
    <mergeCell ref="J72:K72"/>
    <mergeCell ref="H73:I73"/>
    <mergeCell ref="J76:K76"/>
    <mergeCell ref="H70:I70"/>
    <mergeCell ref="J70:K70"/>
    <mergeCell ref="J68:K68"/>
    <mergeCell ref="J66:M66"/>
    <mergeCell ref="J67:K67"/>
    <mergeCell ref="A5:O5"/>
    <mergeCell ref="A6:O6"/>
    <mergeCell ref="N1:O1"/>
    <mergeCell ref="N2:O2"/>
    <mergeCell ref="A3:O3"/>
    <mergeCell ref="A4:O4"/>
    <mergeCell ref="A7:O7"/>
    <mergeCell ref="A9:O9"/>
    <mergeCell ref="F42:O42"/>
    <mergeCell ref="B42:E42"/>
    <mergeCell ref="A37:O37"/>
    <mergeCell ref="F41:O41"/>
    <mergeCell ref="B41:E41"/>
    <mergeCell ref="F40:O40"/>
    <mergeCell ref="B40:E40"/>
    <mergeCell ref="A39:O39"/>
    <mergeCell ref="B12:C12"/>
    <mergeCell ref="B11:C11"/>
    <mergeCell ref="H14:I14"/>
    <mergeCell ref="J14:K14"/>
    <mergeCell ref="L16:M16"/>
    <mergeCell ref="F17:G17"/>
    <mergeCell ref="J11:K11"/>
    <mergeCell ref="L11:M11"/>
  </mergeCells>
  <phoneticPr fontId="3" type="noConversion"/>
  <pageMargins left="0.59055118110236227" right="0.59055118110236227" top="0.78740157480314965" bottom="0.39370078740157483" header="0.31496062992125984" footer="0.15748031496062992"/>
  <pageSetup paperSize="9" scale="27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2:Y66"/>
  <sheetViews>
    <sheetView topLeftCell="L10" workbookViewId="0">
      <selection activeCell="Y26" sqref="Y15:Y26"/>
    </sheetView>
  </sheetViews>
  <sheetFormatPr defaultRowHeight="13.2"/>
  <cols>
    <col min="2" max="2" width="21.5546875" customWidth="1"/>
    <col min="5" max="5" width="10.33203125" customWidth="1"/>
    <col min="6" max="6" width="9.109375" customWidth="1"/>
    <col min="7" max="7" width="10.88671875" customWidth="1"/>
    <col min="8" max="8" width="11.6640625" hidden="1" customWidth="1"/>
    <col min="9" max="9" width="0" hidden="1" customWidth="1"/>
    <col min="10" max="10" width="10.44140625" customWidth="1"/>
    <col min="11" max="12" width="10.88671875" customWidth="1"/>
    <col min="13" max="13" width="10" customWidth="1"/>
    <col min="14" max="14" width="8.88671875" bestFit="1" customWidth="1"/>
    <col min="15" max="16" width="8.6640625" bestFit="1" customWidth="1"/>
    <col min="17" max="17" width="1.33203125" customWidth="1"/>
    <col min="18" max="18" width="8.6640625" bestFit="1" customWidth="1"/>
    <col min="19" max="24" width="8.6640625" customWidth="1"/>
    <col min="25" max="25" width="12.5546875" customWidth="1"/>
    <col min="261" max="261" width="21.5546875" customWidth="1"/>
    <col min="266" max="266" width="10.88671875" customWidth="1"/>
    <col min="267" max="268" width="0" hidden="1" customWidth="1"/>
    <col min="269" max="269" width="10.44140625" customWidth="1"/>
    <col min="270" max="271" width="10.88671875" customWidth="1"/>
    <col min="272" max="272" width="9.88671875" customWidth="1"/>
    <col min="273" max="273" width="8.88671875" bestFit="1" customWidth="1"/>
    <col min="274" max="277" width="8.6640625" bestFit="1" customWidth="1"/>
    <col min="278" max="280" width="8.6640625" customWidth="1"/>
    <col min="281" max="281" width="12.5546875" bestFit="1" customWidth="1"/>
    <col min="517" max="517" width="21.5546875" customWidth="1"/>
    <col min="522" max="522" width="10.88671875" customWidth="1"/>
    <col min="523" max="524" width="0" hidden="1" customWidth="1"/>
    <col min="525" max="525" width="10.44140625" customWidth="1"/>
    <col min="526" max="527" width="10.88671875" customWidth="1"/>
    <col min="528" max="528" width="9.88671875" customWidth="1"/>
    <col min="529" max="529" width="8.88671875" bestFit="1" customWidth="1"/>
    <col min="530" max="533" width="8.6640625" bestFit="1" customWidth="1"/>
    <col min="534" max="536" width="8.6640625" customWidth="1"/>
    <col min="537" max="537" width="12.5546875" bestFit="1" customWidth="1"/>
    <col min="773" max="773" width="21.5546875" customWidth="1"/>
    <col min="778" max="778" width="10.88671875" customWidth="1"/>
    <col min="779" max="780" width="0" hidden="1" customWidth="1"/>
    <col min="781" max="781" width="10.44140625" customWidth="1"/>
    <col min="782" max="783" width="10.88671875" customWidth="1"/>
    <col min="784" max="784" width="9.88671875" customWidth="1"/>
    <col min="785" max="785" width="8.88671875" bestFit="1" customWidth="1"/>
    <col min="786" max="789" width="8.6640625" bestFit="1" customWidth="1"/>
    <col min="790" max="792" width="8.6640625" customWidth="1"/>
    <col min="793" max="793" width="12.5546875" bestFit="1" customWidth="1"/>
    <col min="1029" max="1029" width="21.5546875" customWidth="1"/>
    <col min="1034" max="1034" width="10.88671875" customWidth="1"/>
    <col min="1035" max="1036" width="0" hidden="1" customWidth="1"/>
    <col min="1037" max="1037" width="10.44140625" customWidth="1"/>
    <col min="1038" max="1039" width="10.88671875" customWidth="1"/>
    <col min="1040" max="1040" width="9.88671875" customWidth="1"/>
    <col min="1041" max="1041" width="8.88671875" bestFit="1" customWidth="1"/>
    <col min="1042" max="1045" width="8.6640625" bestFit="1" customWidth="1"/>
    <col min="1046" max="1048" width="8.6640625" customWidth="1"/>
    <col min="1049" max="1049" width="12.5546875" bestFit="1" customWidth="1"/>
    <col min="1285" max="1285" width="21.5546875" customWidth="1"/>
    <col min="1290" max="1290" width="10.88671875" customWidth="1"/>
    <col min="1291" max="1292" width="0" hidden="1" customWidth="1"/>
    <col min="1293" max="1293" width="10.44140625" customWidth="1"/>
    <col min="1294" max="1295" width="10.88671875" customWidth="1"/>
    <col min="1296" max="1296" width="9.88671875" customWidth="1"/>
    <col min="1297" max="1297" width="8.88671875" bestFit="1" customWidth="1"/>
    <col min="1298" max="1301" width="8.6640625" bestFit="1" customWidth="1"/>
    <col min="1302" max="1304" width="8.6640625" customWidth="1"/>
    <col min="1305" max="1305" width="12.5546875" bestFit="1" customWidth="1"/>
    <col min="1541" max="1541" width="21.5546875" customWidth="1"/>
    <col min="1546" max="1546" width="10.88671875" customWidth="1"/>
    <col min="1547" max="1548" width="0" hidden="1" customWidth="1"/>
    <col min="1549" max="1549" width="10.44140625" customWidth="1"/>
    <col min="1550" max="1551" width="10.88671875" customWidth="1"/>
    <col min="1552" max="1552" width="9.88671875" customWidth="1"/>
    <col min="1553" max="1553" width="8.88671875" bestFit="1" customWidth="1"/>
    <col min="1554" max="1557" width="8.6640625" bestFit="1" customWidth="1"/>
    <col min="1558" max="1560" width="8.6640625" customWidth="1"/>
    <col min="1561" max="1561" width="12.5546875" bestFit="1" customWidth="1"/>
    <col min="1797" max="1797" width="21.5546875" customWidth="1"/>
    <col min="1802" max="1802" width="10.88671875" customWidth="1"/>
    <col min="1803" max="1804" width="0" hidden="1" customWidth="1"/>
    <col min="1805" max="1805" width="10.44140625" customWidth="1"/>
    <col min="1806" max="1807" width="10.88671875" customWidth="1"/>
    <col min="1808" max="1808" width="9.88671875" customWidth="1"/>
    <col min="1809" max="1809" width="8.88671875" bestFit="1" customWidth="1"/>
    <col min="1810" max="1813" width="8.6640625" bestFit="1" customWidth="1"/>
    <col min="1814" max="1816" width="8.6640625" customWidth="1"/>
    <col min="1817" max="1817" width="12.5546875" bestFit="1" customWidth="1"/>
    <col min="2053" max="2053" width="21.5546875" customWidth="1"/>
    <col min="2058" max="2058" width="10.88671875" customWidth="1"/>
    <col min="2059" max="2060" width="0" hidden="1" customWidth="1"/>
    <col min="2061" max="2061" width="10.44140625" customWidth="1"/>
    <col min="2062" max="2063" width="10.88671875" customWidth="1"/>
    <col min="2064" max="2064" width="9.88671875" customWidth="1"/>
    <col min="2065" max="2065" width="8.88671875" bestFit="1" customWidth="1"/>
    <col min="2066" max="2069" width="8.6640625" bestFit="1" customWidth="1"/>
    <col min="2070" max="2072" width="8.6640625" customWidth="1"/>
    <col min="2073" max="2073" width="12.5546875" bestFit="1" customWidth="1"/>
    <col min="2309" max="2309" width="21.5546875" customWidth="1"/>
    <col min="2314" max="2314" width="10.88671875" customWidth="1"/>
    <col min="2315" max="2316" width="0" hidden="1" customWidth="1"/>
    <col min="2317" max="2317" width="10.44140625" customWidth="1"/>
    <col min="2318" max="2319" width="10.88671875" customWidth="1"/>
    <col min="2320" max="2320" width="9.88671875" customWidth="1"/>
    <col min="2321" max="2321" width="8.88671875" bestFit="1" customWidth="1"/>
    <col min="2322" max="2325" width="8.6640625" bestFit="1" customWidth="1"/>
    <col min="2326" max="2328" width="8.6640625" customWidth="1"/>
    <col min="2329" max="2329" width="12.5546875" bestFit="1" customWidth="1"/>
    <col min="2565" max="2565" width="21.5546875" customWidth="1"/>
    <col min="2570" max="2570" width="10.88671875" customWidth="1"/>
    <col min="2571" max="2572" width="0" hidden="1" customWidth="1"/>
    <col min="2573" max="2573" width="10.44140625" customWidth="1"/>
    <col min="2574" max="2575" width="10.88671875" customWidth="1"/>
    <col min="2576" max="2576" width="9.88671875" customWidth="1"/>
    <col min="2577" max="2577" width="8.88671875" bestFit="1" customWidth="1"/>
    <col min="2578" max="2581" width="8.6640625" bestFit="1" customWidth="1"/>
    <col min="2582" max="2584" width="8.6640625" customWidth="1"/>
    <col min="2585" max="2585" width="12.5546875" bestFit="1" customWidth="1"/>
    <col min="2821" max="2821" width="21.5546875" customWidth="1"/>
    <col min="2826" max="2826" width="10.88671875" customWidth="1"/>
    <col min="2827" max="2828" width="0" hidden="1" customWidth="1"/>
    <col min="2829" max="2829" width="10.44140625" customWidth="1"/>
    <col min="2830" max="2831" width="10.88671875" customWidth="1"/>
    <col min="2832" max="2832" width="9.88671875" customWidth="1"/>
    <col min="2833" max="2833" width="8.88671875" bestFit="1" customWidth="1"/>
    <col min="2834" max="2837" width="8.6640625" bestFit="1" customWidth="1"/>
    <col min="2838" max="2840" width="8.6640625" customWidth="1"/>
    <col min="2841" max="2841" width="12.5546875" bestFit="1" customWidth="1"/>
    <col min="3077" max="3077" width="21.5546875" customWidth="1"/>
    <col min="3082" max="3082" width="10.88671875" customWidth="1"/>
    <col min="3083" max="3084" width="0" hidden="1" customWidth="1"/>
    <col min="3085" max="3085" width="10.44140625" customWidth="1"/>
    <col min="3086" max="3087" width="10.88671875" customWidth="1"/>
    <col min="3088" max="3088" width="9.88671875" customWidth="1"/>
    <col min="3089" max="3089" width="8.88671875" bestFit="1" customWidth="1"/>
    <col min="3090" max="3093" width="8.6640625" bestFit="1" customWidth="1"/>
    <col min="3094" max="3096" width="8.6640625" customWidth="1"/>
    <col min="3097" max="3097" width="12.5546875" bestFit="1" customWidth="1"/>
    <col min="3333" max="3333" width="21.5546875" customWidth="1"/>
    <col min="3338" max="3338" width="10.88671875" customWidth="1"/>
    <col min="3339" max="3340" width="0" hidden="1" customWidth="1"/>
    <col min="3341" max="3341" width="10.44140625" customWidth="1"/>
    <col min="3342" max="3343" width="10.88671875" customWidth="1"/>
    <col min="3344" max="3344" width="9.88671875" customWidth="1"/>
    <col min="3345" max="3345" width="8.88671875" bestFit="1" customWidth="1"/>
    <col min="3346" max="3349" width="8.6640625" bestFit="1" customWidth="1"/>
    <col min="3350" max="3352" width="8.6640625" customWidth="1"/>
    <col min="3353" max="3353" width="12.5546875" bestFit="1" customWidth="1"/>
    <col min="3589" max="3589" width="21.5546875" customWidth="1"/>
    <col min="3594" max="3594" width="10.88671875" customWidth="1"/>
    <col min="3595" max="3596" width="0" hidden="1" customWidth="1"/>
    <col min="3597" max="3597" width="10.44140625" customWidth="1"/>
    <col min="3598" max="3599" width="10.88671875" customWidth="1"/>
    <col min="3600" max="3600" width="9.88671875" customWidth="1"/>
    <col min="3601" max="3601" width="8.88671875" bestFit="1" customWidth="1"/>
    <col min="3602" max="3605" width="8.6640625" bestFit="1" customWidth="1"/>
    <col min="3606" max="3608" width="8.6640625" customWidth="1"/>
    <col min="3609" max="3609" width="12.5546875" bestFit="1" customWidth="1"/>
    <col min="3845" max="3845" width="21.5546875" customWidth="1"/>
    <col min="3850" max="3850" width="10.88671875" customWidth="1"/>
    <col min="3851" max="3852" width="0" hidden="1" customWidth="1"/>
    <col min="3853" max="3853" width="10.44140625" customWidth="1"/>
    <col min="3854" max="3855" width="10.88671875" customWidth="1"/>
    <col min="3856" max="3856" width="9.88671875" customWidth="1"/>
    <col min="3857" max="3857" width="8.88671875" bestFit="1" customWidth="1"/>
    <col min="3858" max="3861" width="8.6640625" bestFit="1" customWidth="1"/>
    <col min="3862" max="3864" width="8.6640625" customWidth="1"/>
    <col min="3865" max="3865" width="12.5546875" bestFit="1" customWidth="1"/>
    <col min="4101" max="4101" width="21.5546875" customWidth="1"/>
    <col min="4106" max="4106" width="10.88671875" customWidth="1"/>
    <col min="4107" max="4108" width="0" hidden="1" customWidth="1"/>
    <col min="4109" max="4109" width="10.44140625" customWidth="1"/>
    <col min="4110" max="4111" width="10.88671875" customWidth="1"/>
    <col min="4112" max="4112" width="9.88671875" customWidth="1"/>
    <col min="4113" max="4113" width="8.88671875" bestFit="1" customWidth="1"/>
    <col min="4114" max="4117" width="8.6640625" bestFit="1" customWidth="1"/>
    <col min="4118" max="4120" width="8.6640625" customWidth="1"/>
    <col min="4121" max="4121" width="12.5546875" bestFit="1" customWidth="1"/>
    <col min="4357" max="4357" width="21.5546875" customWidth="1"/>
    <col min="4362" max="4362" width="10.88671875" customWidth="1"/>
    <col min="4363" max="4364" width="0" hidden="1" customWidth="1"/>
    <col min="4365" max="4365" width="10.44140625" customWidth="1"/>
    <col min="4366" max="4367" width="10.88671875" customWidth="1"/>
    <col min="4368" max="4368" width="9.88671875" customWidth="1"/>
    <col min="4369" max="4369" width="8.88671875" bestFit="1" customWidth="1"/>
    <col min="4370" max="4373" width="8.6640625" bestFit="1" customWidth="1"/>
    <col min="4374" max="4376" width="8.6640625" customWidth="1"/>
    <col min="4377" max="4377" width="12.5546875" bestFit="1" customWidth="1"/>
    <col min="4613" max="4613" width="21.5546875" customWidth="1"/>
    <col min="4618" max="4618" width="10.88671875" customWidth="1"/>
    <col min="4619" max="4620" width="0" hidden="1" customWidth="1"/>
    <col min="4621" max="4621" width="10.44140625" customWidth="1"/>
    <col min="4622" max="4623" width="10.88671875" customWidth="1"/>
    <col min="4624" max="4624" width="9.88671875" customWidth="1"/>
    <col min="4625" max="4625" width="8.88671875" bestFit="1" customWidth="1"/>
    <col min="4626" max="4629" width="8.6640625" bestFit="1" customWidth="1"/>
    <col min="4630" max="4632" width="8.6640625" customWidth="1"/>
    <col min="4633" max="4633" width="12.5546875" bestFit="1" customWidth="1"/>
    <col min="4869" max="4869" width="21.5546875" customWidth="1"/>
    <col min="4874" max="4874" width="10.88671875" customWidth="1"/>
    <col min="4875" max="4876" width="0" hidden="1" customWidth="1"/>
    <col min="4877" max="4877" width="10.44140625" customWidth="1"/>
    <col min="4878" max="4879" width="10.88671875" customWidth="1"/>
    <col min="4880" max="4880" width="9.88671875" customWidth="1"/>
    <col min="4881" max="4881" width="8.88671875" bestFit="1" customWidth="1"/>
    <col min="4882" max="4885" width="8.6640625" bestFit="1" customWidth="1"/>
    <col min="4886" max="4888" width="8.6640625" customWidth="1"/>
    <col min="4889" max="4889" width="12.5546875" bestFit="1" customWidth="1"/>
    <col min="5125" max="5125" width="21.5546875" customWidth="1"/>
    <col min="5130" max="5130" width="10.88671875" customWidth="1"/>
    <col min="5131" max="5132" width="0" hidden="1" customWidth="1"/>
    <col min="5133" max="5133" width="10.44140625" customWidth="1"/>
    <col min="5134" max="5135" width="10.88671875" customWidth="1"/>
    <col min="5136" max="5136" width="9.88671875" customWidth="1"/>
    <col min="5137" max="5137" width="8.88671875" bestFit="1" customWidth="1"/>
    <col min="5138" max="5141" width="8.6640625" bestFit="1" customWidth="1"/>
    <col min="5142" max="5144" width="8.6640625" customWidth="1"/>
    <col min="5145" max="5145" width="12.5546875" bestFit="1" customWidth="1"/>
    <col min="5381" max="5381" width="21.5546875" customWidth="1"/>
    <col min="5386" max="5386" width="10.88671875" customWidth="1"/>
    <col min="5387" max="5388" width="0" hidden="1" customWidth="1"/>
    <col min="5389" max="5389" width="10.44140625" customWidth="1"/>
    <col min="5390" max="5391" width="10.88671875" customWidth="1"/>
    <col min="5392" max="5392" width="9.88671875" customWidth="1"/>
    <col min="5393" max="5393" width="8.88671875" bestFit="1" customWidth="1"/>
    <col min="5394" max="5397" width="8.6640625" bestFit="1" customWidth="1"/>
    <col min="5398" max="5400" width="8.6640625" customWidth="1"/>
    <col min="5401" max="5401" width="12.5546875" bestFit="1" customWidth="1"/>
    <col min="5637" max="5637" width="21.5546875" customWidth="1"/>
    <col min="5642" max="5642" width="10.88671875" customWidth="1"/>
    <col min="5643" max="5644" width="0" hidden="1" customWidth="1"/>
    <col min="5645" max="5645" width="10.44140625" customWidth="1"/>
    <col min="5646" max="5647" width="10.88671875" customWidth="1"/>
    <col min="5648" max="5648" width="9.88671875" customWidth="1"/>
    <col min="5649" max="5649" width="8.88671875" bestFit="1" customWidth="1"/>
    <col min="5650" max="5653" width="8.6640625" bestFit="1" customWidth="1"/>
    <col min="5654" max="5656" width="8.6640625" customWidth="1"/>
    <col min="5657" max="5657" width="12.5546875" bestFit="1" customWidth="1"/>
    <col min="5893" max="5893" width="21.5546875" customWidth="1"/>
    <col min="5898" max="5898" width="10.88671875" customWidth="1"/>
    <col min="5899" max="5900" width="0" hidden="1" customWidth="1"/>
    <col min="5901" max="5901" width="10.44140625" customWidth="1"/>
    <col min="5902" max="5903" width="10.88671875" customWidth="1"/>
    <col min="5904" max="5904" width="9.88671875" customWidth="1"/>
    <col min="5905" max="5905" width="8.88671875" bestFit="1" customWidth="1"/>
    <col min="5906" max="5909" width="8.6640625" bestFit="1" customWidth="1"/>
    <col min="5910" max="5912" width="8.6640625" customWidth="1"/>
    <col min="5913" max="5913" width="12.5546875" bestFit="1" customWidth="1"/>
    <col min="6149" max="6149" width="21.5546875" customWidth="1"/>
    <col min="6154" max="6154" width="10.88671875" customWidth="1"/>
    <col min="6155" max="6156" width="0" hidden="1" customWidth="1"/>
    <col min="6157" max="6157" width="10.44140625" customWidth="1"/>
    <col min="6158" max="6159" width="10.88671875" customWidth="1"/>
    <col min="6160" max="6160" width="9.88671875" customWidth="1"/>
    <col min="6161" max="6161" width="8.88671875" bestFit="1" customWidth="1"/>
    <col min="6162" max="6165" width="8.6640625" bestFit="1" customWidth="1"/>
    <col min="6166" max="6168" width="8.6640625" customWidth="1"/>
    <col min="6169" max="6169" width="12.5546875" bestFit="1" customWidth="1"/>
    <col min="6405" max="6405" width="21.5546875" customWidth="1"/>
    <col min="6410" max="6410" width="10.88671875" customWidth="1"/>
    <col min="6411" max="6412" width="0" hidden="1" customWidth="1"/>
    <col min="6413" max="6413" width="10.44140625" customWidth="1"/>
    <col min="6414" max="6415" width="10.88671875" customWidth="1"/>
    <col min="6416" max="6416" width="9.88671875" customWidth="1"/>
    <col min="6417" max="6417" width="8.88671875" bestFit="1" customWidth="1"/>
    <col min="6418" max="6421" width="8.6640625" bestFit="1" customWidth="1"/>
    <col min="6422" max="6424" width="8.6640625" customWidth="1"/>
    <col min="6425" max="6425" width="12.5546875" bestFit="1" customWidth="1"/>
    <col min="6661" max="6661" width="21.5546875" customWidth="1"/>
    <col min="6666" max="6666" width="10.88671875" customWidth="1"/>
    <col min="6667" max="6668" width="0" hidden="1" customWidth="1"/>
    <col min="6669" max="6669" width="10.44140625" customWidth="1"/>
    <col min="6670" max="6671" width="10.88671875" customWidth="1"/>
    <col min="6672" max="6672" width="9.88671875" customWidth="1"/>
    <col min="6673" max="6673" width="8.88671875" bestFit="1" customWidth="1"/>
    <col min="6674" max="6677" width="8.6640625" bestFit="1" customWidth="1"/>
    <col min="6678" max="6680" width="8.6640625" customWidth="1"/>
    <col min="6681" max="6681" width="12.5546875" bestFit="1" customWidth="1"/>
    <col min="6917" max="6917" width="21.5546875" customWidth="1"/>
    <col min="6922" max="6922" width="10.88671875" customWidth="1"/>
    <col min="6923" max="6924" width="0" hidden="1" customWidth="1"/>
    <col min="6925" max="6925" width="10.44140625" customWidth="1"/>
    <col min="6926" max="6927" width="10.88671875" customWidth="1"/>
    <col min="6928" max="6928" width="9.88671875" customWidth="1"/>
    <col min="6929" max="6929" width="8.88671875" bestFit="1" customWidth="1"/>
    <col min="6930" max="6933" width="8.6640625" bestFit="1" customWidth="1"/>
    <col min="6934" max="6936" width="8.6640625" customWidth="1"/>
    <col min="6937" max="6937" width="12.5546875" bestFit="1" customWidth="1"/>
    <col min="7173" max="7173" width="21.5546875" customWidth="1"/>
    <col min="7178" max="7178" width="10.88671875" customWidth="1"/>
    <col min="7179" max="7180" width="0" hidden="1" customWidth="1"/>
    <col min="7181" max="7181" width="10.44140625" customWidth="1"/>
    <col min="7182" max="7183" width="10.88671875" customWidth="1"/>
    <col min="7184" max="7184" width="9.88671875" customWidth="1"/>
    <col min="7185" max="7185" width="8.88671875" bestFit="1" customWidth="1"/>
    <col min="7186" max="7189" width="8.6640625" bestFit="1" customWidth="1"/>
    <col min="7190" max="7192" width="8.6640625" customWidth="1"/>
    <col min="7193" max="7193" width="12.5546875" bestFit="1" customWidth="1"/>
    <col min="7429" max="7429" width="21.5546875" customWidth="1"/>
    <col min="7434" max="7434" width="10.88671875" customWidth="1"/>
    <col min="7435" max="7436" width="0" hidden="1" customWidth="1"/>
    <col min="7437" max="7437" width="10.44140625" customWidth="1"/>
    <col min="7438" max="7439" width="10.88671875" customWidth="1"/>
    <col min="7440" max="7440" width="9.88671875" customWidth="1"/>
    <col min="7441" max="7441" width="8.88671875" bestFit="1" customWidth="1"/>
    <col min="7442" max="7445" width="8.6640625" bestFit="1" customWidth="1"/>
    <col min="7446" max="7448" width="8.6640625" customWidth="1"/>
    <col min="7449" max="7449" width="12.5546875" bestFit="1" customWidth="1"/>
    <col min="7685" max="7685" width="21.5546875" customWidth="1"/>
    <col min="7690" max="7690" width="10.88671875" customWidth="1"/>
    <col min="7691" max="7692" width="0" hidden="1" customWidth="1"/>
    <col min="7693" max="7693" width="10.44140625" customWidth="1"/>
    <col min="7694" max="7695" width="10.88671875" customWidth="1"/>
    <col min="7696" max="7696" width="9.88671875" customWidth="1"/>
    <col min="7697" max="7697" width="8.88671875" bestFit="1" customWidth="1"/>
    <col min="7698" max="7701" width="8.6640625" bestFit="1" customWidth="1"/>
    <col min="7702" max="7704" width="8.6640625" customWidth="1"/>
    <col min="7705" max="7705" width="12.5546875" bestFit="1" customWidth="1"/>
    <col min="7941" max="7941" width="21.5546875" customWidth="1"/>
    <col min="7946" max="7946" width="10.88671875" customWidth="1"/>
    <col min="7947" max="7948" width="0" hidden="1" customWidth="1"/>
    <col min="7949" max="7949" width="10.44140625" customWidth="1"/>
    <col min="7950" max="7951" width="10.88671875" customWidth="1"/>
    <col min="7952" max="7952" width="9.88671875" customWidth="1"/>
    <col min="7953" max="7953" width="8.88671875" bestFit="1" customWidth="1"/>
    <col min="7954" max="7957" width="8.6640625" bestFit="1" customWidth="1"/>
    <col min="7958" max="7960" width="8.6640625" customWidth="1"/>
    <col min="7961" max="7961" width="12.5546875" bestFit="1" customWidth="1"/>
    <col min="8197" max="8197" width="21.5546875" customWidth="1"/>
    <col min="8202" max="8202" width="10.88671875" customWidth="1"/>
    <col min="8203" max="8204" width="0" hidden="1" customWidth="1"/>
    <col min="8205" max="8205" width="10.44140625" customWidth="1"/>
    <col min="8206" max="8207" width="10.88671875" customWidth="1"/>
    <col min="8208" max="8208" width="9.88671875" customWidth="1"/>
    <col min="8209" max="8209" width="8.88671875" bestFit="1" customWidth="1"/>
    <col min="8210" max="8213" width="8.6640625" bestFit="1" customWidth="1"/>
    <col min="8214" max="8216" width="8.6640625" customWidth="1"/>
    <col min="8217" max="8217" width="12.5546875" bestFit="1" customWidth="1"/>
    <col min="8453" max="8453" width="21.5546875" customWidth="1"/>
    <col min="8458" max="8458" width="10.88671875" customWidth="1"/>
    <col min="8459" max="8460" width="0" hidden="1" customWidth="1"/>
    <col min="8461" max="8461" width="10.44140625" customWidth="1"/>
    <col min="8462" max="8463" width="10.88671875" customWidth="1"/>
    <col min="8464" max="8464" width="9.88671875" customWidth="1"/>
    <col min="8465" max="8465" width="8.88671875" bestFit="1" customWidth="1"/>
    <col min="8466" max="8469" width="8.6640625" bestFit="1" customWidth="1"/>
    <col min="8470" max="8472" width="8.6640625" customWidth="1"/>
    <col min="8473" max="8473" width="12.5546875" bestFit="1" customWidth="1"/>
    <col min="8709" max="8709" width="21.5546875" customWidth="1"/>
    <col min="8714" max="8714" width="10.88671875" customWidth="1"/>
    <col min="8715" max="8716" width="0" hidden="1" customWidth="1"/>
    <col min="8717" max="8717" width="10.44140625" customWidth="1"/>
    <col min="8718" max="8719" width="10.88671875" customWidth="1"/>
    <col min="8720" max="8720" width="9.88671875" customWidth="1"/>
    <col min="8721" max="8721" width="8.88671875" bestFit="1" customWidth="1"/>
    <col min="8722" max="8725" width="8.6640625" bestFit="1" customWidth="1"/>
    <col min="8726" max="8728" width="8.6640625" customWidth="1"/>
    <col min="8729" max="8729" width="12.5546875" bestFit="1" customWidth="1"/>
    <col min="8965" max="8965" width="21.5546875" customWidth="1"/>
    <col min="8970" max="8970" width="10.88671875" customWidth="1"/>
    <col min="8971" max="8972" width="0" hidden="1" customWidth="1"/>
    <col min="8973" max="8973" width="10.44140625" customWidth="1"/>
    <col min="8974" max="8975" width="10.88671875" customWidth="1"/>
    <col min="8976" max="8976" width="9.88671875" customWidth="1"/>
    <col min="8977" max="8977" width="8.88671875" bestFit="1" customWidth="1"/>
    <col min="8978" max="8981" width="8.6640625" bestFit="1" customWidth="1"/>
    <col min="8982" max="8984" width="8.6640625" customWidth="1"/>
    <col min="8985" max="8985" width="12.5546875" bestFit="1" customWidth="1"/>
    <col min="9221" max="9221" width="21.5546875" customWidth="1"/>
    <col min="9226" max="9226" width="10.88671875" customWidth="1"/>
    <col min="9227" max="9228" width="0" hidden="1" customWidth="1"/>
    <col min="9229" max="9229" width="10.44140625" customWidth="1"/>
    <col min="9230" max="9231" width="10.88671875" customWidth="1"/>
    <col min="9232" max="9232" width="9.88671875" customWidth="1"/>
    <col min="9233" max="9233" width="8.88671875" bestFit="1" customWidth="1"/>
    <col min="9234" max="9237" width="8.6640625" bestFit="1" customWidth="1"/>
    <col min="9238" max="9240" width="8.6640625" customWidth="1"/>
    <col min="9241" max="9241" width="12.5546875" bestFit="1" customWidth="1"/>
    <col min="9477" max="9477" width="21.5546875" customWidth="1"/>
    <col min="9482" max="9482" width="10.88671875" customWidth="1"/>
    <col min="9483" max="9484" width="0" hidden="1" customWidth="1"/>
    <col min="9485" max="9485" width="10.44140625" customWidth="1"/>
    <col min="9486" max="9487" width="10.88671875" customWidth="1"/>
    <col min="9488" max="9488" width="9.88671875" customWidth="1"/>
    <col min="9489" max="9489" width="8.88671875" bestFit="1" customWidth="1"/>
    <col min="9490" max="9493" width="8.6640625" bestFit="1" customWidth="1"/>
    <col min="9494" max="9496" width="8.6640625" customWidth="1"/>
    <col min="9497" max="9497" width="12.5546875" bestFit="1" customWidth="1"/>
    <col min="9733" max="9733" width="21.5546875" customWidth="1"/>
    <col min="9738" max="9738" width="10.88671875" customWidth="1"/>
    <col min="9739" max="9740" width="0" hidden="1" customWidth="1"/>
    <col min="9741" max="9741" width="10.44140625" customWidth="1"/>
    <col min="9742" max="9743" width="10.88671875" customWidth="1"/>
    <col min="9744" max="9744" width="9.88671875" customWidth="1"/>
    <col min="9745" max="9745" width="8.88671875" bestFit="1" customWidth="1"/>
    <col min="9746" max="9749" width="8.6640625" bestFit="1" customWidth="1"/>
    <col min="9750" max="9752" width="8.6640625" customWidth="1"/>
    <col min="9753" max="9753" width="12.5546875" bestFit="1" customWidth="1"/>
    <col min="9989" max="9989" width="21.5546875" customWidth="1"/>
    <col min="9994" max="9994" width="10.88671875" customWidth="1"/>
    <col min="9995" max="9996" width="0" hidden="1" customWidth="1"/>
    <col min="9997" max="9997" width="10.44140625" customWidth="1"/>
    <col min="9998" max="9999" width="10.88671875" customWidth="1"/>
    <col min="10000" max="10000" width="9.88671875" customWidth="1"/>
    <col min="10001" max="10001" width="8.88671875" bestFit="1" customWidth="1"/>
    <col min="10002" max="10005" width="8.6640625" bestFit="1" customWidth="1"/>
    <col min="10006" max="10008" width="8.6640625" customWidth="1"/>
    <col min="10009" max="10009" width="12.5546875" bestFit="1" customWidth="1"/>
    <col min="10245" max="10245" width="21.5546875" customWidth="1"/>
    <col min="10250" max="10250" width="10.88671875" customWidth="1"/>
    <col min="10251" max="10252" width="0" hidden="1" customWidth="1"/>
    <col min="10253" max="10253" width="10.44140625" customWidth="1"/>
    <col min="10254" max="10255" width="10.88671875" customWidth="1"/>
    <col min="10256" max="10256" width="9.88671875" customWidth="1"/>
    <col min="10257" max="10257" width="8.88671875" bestFit="1" customWidth="1"/>
    <col min="10258" max="10261" width="8.6640625" bestFit="1" customWidth="1"/>
    <col min="10262" max="10264" width="8.6640625" customWidth="1"/>
    <col min="10265" max="10265" width="12.5546875" bestFit="1" customWidth="1"/>
    <col min="10501" max="10501" width="21.5546875" customWidth="1"/>
    <col min="10506" max="10506" width="10.88671875" customWidth="1"/>
    <col min="10507" max="10508" width="0" hidden="1" customWidth="1"/>
    <col min="10509" max="10509" width="10.44140625" customWidth="1"/>
    <col min="10510" max="10511" width="10.88671875" customWidth="1"/>
    <col min="10512" max="10512" width="9.88671875" customWidth="1"/>
    <col min="10513" max="10513" width="8.88671875" bestFit="1" customWidth="1"/>
    <col min="10514" max="10517" width="8.6640625" bestFit="1" customWidth="1"/>
    <col min="10518" max="10520" width="8.6640625" customWidth="1"/>
    <col min="10521" max="10521" width="12.5546875" bestFit="1" customWidth="1"/>
    <col min="10757" max="10757" width="21.5546875" customWidth="1"/>
    <col min="10762" max="10762" width="10.88671875" customWidth="1"/>
    <col min="10763" max="10764" width="0" hidden="1" customWidth="1"/>
    <col min="10765" max="10765" width="10.44140625" customWidth="1"/>
    <col min="10766" max="10767" width="10.88671875" customWidth="1"/>
    <col min="10768" max="10768" width="9.88671875" customWidth="1"/>
    <col min="10769" max="10769" width="8.88671875" bestFit="1" customWidth="1"/>
    <col min="10770" max="10773" width="8.6640625" bestFit="1" customWidth="1"/>
    <col min="10774" max="10776" width="8.6640625" customWidth="1"/>
    <col min="10777" max="10777" width="12.5546875" bestFit="1" customWidth="1"/>
    <col min="11013" max="11013" width="21.5546875" customWidth="1"/>
    <col min="11018" max="11018" width="10.88671875" customWidth="1"/>
    <col min="11019" max="11020" width="0" hidden="1" customWidth="1"/>
    <col min="11021" max="11021" width="10.44140625" customWidth="1"/>
    <col min="11022" max="11023" width="10.88671875" customWidth="1"/>
    <col min="11024" max="11024" width="9.88671875" customWidth="1"/>
    <col min="11025" max="11025" width="8.88671875" bestFit="1" customWidth="1"/>
    <col min="11026" max="11029" width="8.6640625" bestFit="1" customWidth="1"/>
    <col min="11030" max="11032" width="8.6640625" customWidth="1"/>
    <col min="11033" max="11033" width="12.5546875" bestFit="1" customWidth="1"/>
    <col min="11269" max="11269" width="21.5546875" customWidth="1"/>
    <col min="11274" max="11274" width="10.88671875" customWidth="1"/>
    <col min="11275" max="11276" width="0" hidden="1" customWidth="1"/>
    <col min="11277" max="11277" width="10.44140625" customWidth="1"/>
    <col min="11278" max="11279" width="10.88671875" customWidth="1"/>
    <col min="11280" max="11280" width="9.88671875" customWidth="1"/>
    <col min="11281" max="11281" width="8.88671875" bestFit="1" customWidth="1"/>
    <col min="11282" max="11285" width="8.6640625" bestFit="1" customWidth="1"/>
    <col min="11286" max="11288" width="8.6640625" customWidth="1"/>
    <col min="11289" max="11289" width="12.5546875" bestFit="1" customWidth="1"/>
    <col min="11525" max="11525" width="21.5546875" customWidth="1"/>
    <col min="11530" max="11530" width="10.88671875" customWidth="1"/>
    <col min="11531" max="11532" width="0" hidden="1" customWidth="1"/>
    <col min="11533" max="11533" width="10.44140625" customWidth="1"/>
    <col min="11534" max="11535" width="10.88671875" customWidth="1"/>
    <col min="11536" max="11536" width="9.88671875" customWidth="1"/>
    <col min="11537" max="11537" width="8.88671875" bestFit="1" customWidth="1"/>
    <col min="11538" max="11541" width="8.6640625" bestFit="1" customWidth="1"/>
    <col min="11542" max="11544" width="8.6640625" customWidth="1"/>
    <col min="11545" max="11545" width="12.5546875" bestFit="1" customWidth="1"/>
    <col min="11781" max="11781" width="21.5546875" customWidth="1"/>
    <col min="11786" max="11786" width="10.88671875" customWidth="1"/>
    <col min="11787" max="11788" width="0" hidden="1" customWidth="1"/>
    <col min="11789" max="11789" width="10.44140625" customWidth="1"/>
    <col min="11790" max="11791" width="10.88671875" customWidth="1"/>
    <col min="11792" max="11792" width="9.88671875" customWidth="1"/>
    <col min="11793" max="11793" width="8.88671875" bestFit="1" customWidth="1"/>
    <col min="11794" max="11797" width="8.6640625" bestFit="1" customWidth="1"/>
    <col min="11798" max="11800" width="8.6640625" customWidth="1"/>
    <col min="11801" max="11801" width="12.5546875" bestFit="1" customWidth="1"/>
    <col min="12037" max="12037" width="21.5546875" customWidth="1"/>
    <col min="12042" max="12042" width="10.88671875" customWidth="1"/>
    <col min="12043" max="12044" width="0" hidden="1" customWidth="1"/>
    <col min="12045" max="12045" width="10.44140625" customWidth="1"/>
    <col min="12046" max="12047" width="10.88671875" customWidth="1"/>
    <col min="12048" max="12048" width="9.88671875" customWidth="1"/>
    <col min="12049" max="12049" width="8.88671875" bestFit="1" customWidth="1"/>
    <col min="12050" max="12053" width="8.6640625" bestFit="1" customWidth="1"/>
    <col min="12054" max="12056" width="8.6640625" customWidth="1"/>
    <col min="12057" max="12057" width="12.5546875" bestFit="1" customWidth="1"/>
    <col min="12293" max="12293" width="21.5546875" customWidth="1"/>
    <col min="12298" max="12298" width="10.88671875" customWidth="1"/>
    <col min="12299" max="12300" width="0" hidden="1" customWidth="1"/>
    <col min="12301" max="12301" width="10.44140625" customWidth="1"/>
    <col min="12302" max="12303" width="10.88671875" customWidth="1"/>
    <col min="12304" max="12304" width="9.88671875" customWidth="1"/>
    <col min="12305" max="12305" width="8.88671875" bestFit="1" customWidth="1"/>
    <col min="12306" max="12309" width="8.6640625" bestFit="1" customWidth="1"/>
    <col min="12310" max="12312" width="8.6640625" customWidth="1"/>
    <col min="12313" max="12313" width="12.5546875" bestFit="1" customWidth="1"/>
    <col min="12549" max="12549" width="21.5546875" customWidth="1"/>
    <col min="12554" max="12554" width="10.88671875" customWidth="1"/>
    <col min="12555" max="12556" width="0" hidden="1" customWidth="1"/>
    <col min="12557" max="12557" width="10.44140625" customWidth="1"/>
    <col min="12558" max="12559" width="10.88671875" customWidth="1"/>
    <col min="12560" max="12560" width="9.88671875" customWidth="1"/>
    <col min="12561" max="12561" width="8.88671875" bestFit="1" customWidth="1"/>
    <col min="12562" max="12565" width="8.6640625" bestFit="1" customWidth="1"/>
    <col min="12566" max="12568" width="8.6640625" customWidth="1"/>
    <col min="12569" max="12569" width="12.5546875" bestFit="1" customWidth="1"/>
    <col min="12805" max="12805" width="21.5546875" customWidth="1"/>
    <col min="12810" max="12810" width="10.88671875" customWidth="1"/>
    <col min="12811" max="12812" width="0" hidden="1" customWidth="1"/>
    <col min="12813" max="12813" width="10.44140625" customWidth="1"/>
    <col min="12814" max="12815" width="10.88671875" customWidth="1"/>
    <col min="12816" max="12816" width="9.88671875" customWidth="1"/>
    <col min="12817" max="12817" width="8.88671875" bestFit="1" customWidth="1"/>
    <col min="12818" max="12821" width="8.6640625" bestFit="1" customWidth="1"/>
    <col min="12822" max="12824" width="8.6640625" customWidth="1"/>
    <col min="12825" max="12825" width="12.5546875" bestFit="1" customWidth="1"/>
    <col min="13061" max="13061" width="21.5546875" customWidth="1"/>
    <col min="13066" max="13066" width="10.88671875" customWidth="1"/>
    <col min="13067" max="13068" width="0" hidden="1" customWidth="1"/>
    <col min="13069" max="13069" width="10.44140625" customWidth="1"/>
    <col min="13070" max="13071" width="10.88671875" customWidth="1"/>
    <col min="13072" max="13072" width="9.88671875" customWidth="1"/>
    <col min="13073" max="13073" width="8.88671875" bestFit="1" customWidth="1"/>
    <col min="13074" max="13077" width="8.6640625" bestFit="1" customWidth="1"/>
    <col min="13078" max="13080" width="8.6640625" customWidth="1"/>
    <col min="13081" max="13081" width="12.5546875" bestFit="1" customWidth="1"/>
    <col min="13317" max="13317" width="21.5546875" customWidth="1"/>
    <col min="13322" max="13322" width="10.88671875" customWidth="1"/>
    <col min="13323" max="13324" width="0" hidden="1" customWidth="1"/>
    <col min="13325" max="13325" width="10.44140625" customWidth="1"/>
    <col min="13326" max="13327" width="10.88671875" customWidth="1"/>
    <col min="13328" max="13328" width="9.88671875" customWidth="1"/>
    <col min="13329" max="13329" width="8.88671875" bestFit="1" customWidth="1"/>
    <col min="13330" max="13333" width="8.6640625" bestFit="1" customWidth="1"/>
    <col min="13334" max="13336" width="8.6640625" customWidth="1"/>
    <col min="13337" max="13337" width="12.5546875" bestFit="1" customWidth="1"/>
    <col min="13573" max="13573" width="21.5546875" customWidth="1"/>
    <col min="13578" max="13578" width="10.88671875" customWidth="1"/>
    <col min="13579" max="13580" width="0" hidden="1" customWidth="1"/>
    <col min="13581" max="13581" width="10.44140625" customWidth="1"/>
    <col min="13582" max="13583" width="10.88671875" customWidth="1"/>
    <col min="13584" max="13584" width="9.88671875" customWidth="1"/>
    <col min="13585" max="13585" width="8.88671875" bestFit="1" customWidth="1"/>
    <col min="13586" max="13589" width="8.6640625" bestFit="1" customWidth="1"/>
    <col min="13590" max="13592" width="8.6640625" customWidth="1"/>
    <col min="13593" max="13593" width="12.5546875" bestFit="1" customWidth="1"/>
    <col min="13829" max="13829" width="21.5546875" customWidth="1"/>
    <col min="13834" max="13834" width="10.88671875" customWidth="1"/>
    <col min="13835" max="13836" width="0" hidden="1" customWidth="1"/>
    <col min="13837" max="13837" width="10.44140625" customWidth="1"/>
    <col min="13838" max="13839" width="10.88671875" customWidth="1"/>
    <col min="13840" max="13840" width="9.88671875" customWidth="1"/>
    <col min="13841" max="13841" width="8.88671875" bestFit="1" customWidth="1"/>
    <col min="13842" max="13845" width="8.6640625" bestFit="1" customWidth="1"/>
    <col min="13846" max="13848" width="8.6640625" customWidth="1"/>
    <col min="13849" max="13849" width="12.5546875" bestFit="1" customWidth="1"/>
    <col min="14085" max="14085" width="21.5546875" customWidth="1"/>
    <col min="14090" max="14090" width="10.88671875" customWidth="1"/>
    <col min="14091" max="14092" width="0" hidden="1" customWidth="1"/>
    <col min="14093" max="14093" width="10.44140625" customWidth="1"/>
    <col min="14094" max="14095" width="10.88671875" customWidth="1"/>
    <col min="14096" max="14096" width="9.88671875" customWidth="1"/>
    <col min="14097" max="14097" width="8.88671875" bestFit="1" customWidth="1"/>
    <col min="14098" max="14101" width="8.6640625" bestFit="1" customWidth="1"/>
    <col min="14102" max="14104" width="8.6640625" customWidth="1"/>
    <col min="14105" max="14105" width="12.5546875" bestFit="1" customWidth="1"/>
    <col min="14341" max="14341" width="21.5546875" customWidth="1"/>
    <col min="14346" max="14346" width="10.88671875" customWidth="1"/>
    <col min="14347" max="14348" width="0" hidden="1" customWidth="1"/>
    <col min="14349" max="14349" width="10.44140625" customWidth="1"/>
    <col min="14350" max="14351" width="10.88671875" customWidth="1"/>
    <col min="14352" max="14352" width="9.88671875" customWidth="1"/>
    <col min="14353" max="14353" width="8.88671875" bestFit="1" customWidth="1"/>
    <col min="14354" max="14357" width="8.6640625" bestFit="1" customWidth="1"/>
    <col min="14358" max="14360" width="8.6640625" customWidth="1"/>
    <col min="14361" max="14361" width="12.5546875" bestFit="1" customWidth="1"/>
    <col min="14597" max="14597" width="21.5546875" customWidth="1"/>
    <col min="14602" max="14602" width="10.88671875" customWidth="1"/>
    <col min="14603" max="14604" width="0" hidden="1" customWidth="1"/>
    <col min="14605" max="14605" width="10.44140625" customWidth="1"/>
    <col min="14606" max="14607" width="10.88671875" customWidth="1"/>
    <col min="14608" max="14608" width="9.88671875" customWidth="1"/>
    <col min="14609" max="14609" width="8.88671875" bestFit="1" customWidth="1"/>
    <col min="14610" max="14613" width="8.6640625" bestFit="1" customWidth="1"/>
    <col min="14614" max="14616" width="8.6640625" customWidth="1"/>
    <col min="14617" max="14617" width="12.5546875" bestFit="1" customWidth="1"/>
    <col min="14853" max="14853" width="21.5546875" customWidth="1"/>
    <col min="14858" max="14858" width="10.88671875" customWidth="1"/>
    <col min="14859" max="14860" width="0" hidden="1" customWidth="1"/>
    <col min="14861" max="14861" width="10.44140625" customWidth="1"/>
    <col min="14862" max="14863" width="10.88671875" customWidth="1"/>
    <col min="14864" max="14864" width="9.88671875" customWidth="1"/>
    <col min="14865" max="14865" width="8.88671875" bestFit="1" customWidth="1"/>
    <col min="14866" max="14869" width="8.6640625" bestFit="1" customWidth="1"/>
    <col min="14870" max="14872" width="8.6640625" customWidth="1"/>
    <col min="14873" max="14873" width="12.5546875" bestFit="1" customWidth="1"/>
    <col min="15109" max="15109" width="21.5546875" customWidth="1"/>
    <col min="15114" max="15114" width="10.88671875" customWidth="1"/>
    <col min="15115" max="15116" width="0" hidden="1" customWidth="1"/>
    <col min="15117" max="15117" width="10.44140625" customWidth="1"/>
    <col min="15118" max="15119" width="10.88671875" customWidth="1"/>
    <col min="15120" max="15120" width="9.88671875" customWidth="1"/>
    <col min="15121" max="15121" width="8.88671875" bestFit="1" customWidth="1"/>
    <col min="15122" max="15125" width="8.6640625" bestFit="1" customWidth="1"/>
    <col min="15126" max="15128" width="8.6640625" customWidth="1"/>
    <col min="15129" max="15129" width="12.5546875" bestFit="1" customWidth="1"/>
    <col min="15365" max="15365" width="21.5546875" customWidth="1"/>
    <col min="15370" max="15370" width="10.88671875" customWidth="1"/>
    <col min="15371" max="15372" width="0" hidden="1" customWidth="1"/>
    <col min="15373" max="15373" width="10.44140625" customWidth="1"/>
    <col min="15374" max="15375" width="10.88671875" customWidth="1"/>
    <col min="15376" max="15376" width="9.88671875" customWidth="1"/>
    <col min="15377" max="15377" width="8.88671875" bestFit="1" customWidth="1"/>
    <col min="15378" max="15381" width="8.6640625" bestFit="1" customWidth="1"/>
    <col min="15382" max="15384" width="8.6640625" customWidth="1"/>
    <col min="15385" max="15385" width="12.5546875" bestFit="1" customWidth="1"/>
    <col min="15621" max="15621" width="21.5546875" customWidth="1"/>
    <col min="15626" max="15626" width="10.88671875" customWidth="1"/>
    <col min="15627" max="15628" width="0" hidden="1" customWidth="1"/>
    <col min="15629" max="15629" width="10.44140625" customWidth="1"/>
    <col min="15630" max="15631" width="10.88671875" customWidth="1"/>
    <col min="15632" max="15632" width="9.88671875" customWidth="1"/>
    <col min="15633" max="15633" width="8.88671875" bestFit="1" customWidth="1"/>
    <col min="15634" max="15637" width="8.6640625" bestFit="1" customWidth="1"/>
    <col min="15638" max="15640" width="8.6640625" customWidth="1"/>
    <col min="15641" max="15641" width="12.5546875" bestFit="1" customWidth="1"/>
    <col min="15877" max="15877" width="21.5546875" customWidth="1"/>
    <col min="15882" max="15882" width="10.88671875" customWidth="1"/>
    <col min="15883" max="15884" width="0" hidden="1" customWidth="1"/>
    <col min="15885" max="15885" width="10.44140625" customWidth="1"/>
    <col min="15886" max="15887" width="10.88671875" customWidth="1"/>
    <col min="15888" max="15888" width="9.88671875" customWidth="1"/>
    <col min="15889" max="15889" width="8.88671875" bestFit="1" customWidth="1"/>
    <col min="15890" max="15893" width="8.6640625" bestFit="1" customWidth="1"/>
    <col min="15894" max="15896" width="8.6640625" customWidth="1"/>
    <col min="15897" max="15897" width="12.5546875" bestFit="1" customWidth="1"/>
    <col min="16133" max="16133" width="21.5546875" customWidth="1"/>
    <col min="16138" max="16138" width="10.88671875" customWidth="1"/>
    <col min="16139" max="16140" width="0" hidden="1" customWidth="1"/>
    <col min="16141" max="16141" width="10.44140625" customWidth="1"/>
    <col min="16142" max="16143" width="10.88671875" customWidth="1"/>
    <col min="16144" max="16144" width="9.88671875" customWidth="1"/>
    <col min="16145" max="16145" width="8.88671875" bestFit="1" customWidth="1"/>
    <col min="16146" max="16149" width="8.6640625" bestFit="1" customWidth="1"/>
    <col min="16150" max="16152" width="8.6640625" customWidth="1"/>
    <col min="16153" max="16153" width="12.5546875" bestFit="1" customWidth="1"/>
  </cols>
  <sheetData>
    <row r="2" spans="1:25"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</row>
    <row r="3" spans="1:25">
      <c r="A3" s="214"/>
      <c r="B3" s="215"/>
      <c r="C3" s="216"/>
      <c r="D3" s="217" t="s">
        <v>435</v>
      </c>
      <c r="E3" s="217" t="s">
        <v>436</v>
      </c>
      <c r="F3" s="216"/>
      <c r="G3" s="216"/>
      <c r="H3" s="216"/>
      <c r="I3" s="216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</row>
    <row r="4" spans="1:25">
      <c r="A4" s="214" t="s">
        <v>209</v>
      </c>
      <c r="B4" s="215"/>
      <c r="C4" s="216"/>
      <c r="D4" s="217" t="s">
        <v>437</v>
      </c>
      <c r="E4" s="217" t="s">
        <v>438</v>
      </c>
      <c r="F4" s="216" t="s">
        <v>439</v>
      </c>
      <c r="G4" s="216" t="s">
        <v>440</v>
      </c>
      <c r="H4" s="216" t="s">
        <v>441</v>
      </c>
      <c r="I4" s="215" t="s">
        <v>442</v>
      </c>
      <c r="J4" s="218" t="s">
        <v>443</v>
      </c>
      <c r="K4" s="219" t="s">
        <v>444</v>
      </c>
      <c r="L4" s="216" t="s">
        <v>445</v>
      </c>
      <c r="M4" s="216" t="s">
        <v>444</v>
      </c>
      <c r="N4" s="216" t="s">
        <v>446</v>
      </c>
      <c r="O4" s="216" t="s">
        <v>447</v>
      </c>
      <c r="P4" s="216" t="s">
        <v>448</v>
      </c>
      <c r="Q4" s="216" t="s">
        <v>444</v>
      </c>
      <c r="R4" s="216" t="s">
        <v>449</v>
      </c>
      <c r="S4" s="216" t="s">
        <v>525</v>
      </c>
      <c r="T4" s="216" t="s">
        <v>526</v>
      </c>
      <c r="U4" s="216" t="s">
        <v>527</v>
      </c>
      <c r="V4" s="216" t="s">
        <v>535</v>
      </c>
      <c r="W4" s="216" t="s">
        <v>536</v>
      </c>
      <c r="X4" s="216" t="s">
        <v>537</v>
      </c>
      <c r="Y4" s="216" t="s">
        <v>538</v>
      </c>
    </row>
    <row r="5" spans="1:25">
      <c r="A5" s="214" t="s">
        <v>450</v>
      </c>
      <c r="B5" s="219" t="s">
        <v>451</v>
      </c>
      <c r="C5" s="217" t="s">
        <v>452</v>
      </c>
      <c r="D5" s="217" t="s">
        <v>453</v>
      </c>
      <c r="E5" s="217" t="s">
        <v>454</v>
      </c>
      <c r="F5" s="216"/>
      <c r="G5" s="216"/>
      <c r="H5" s="216" t="s">
        <v>455</v>
      </c>
      <c r="I5" s="215" t="s">
        <v>456</v>
      </c>
      <c r="J5" s="218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</row>
    <row r="6" spans="1:25">
      <c r="A6" s="220"/>
      <c r="B6" s="221" t="s">
        <v>457</v>
      </c>
      <c r="C6" s="222"/>
      <c r="D6" s="223"/>
      <c r="E6" s="222"/>
      <c r="F6" s="216"/>
      <c r="G6" s="216"/>
      <c r="H6" s="216"/>
      <c r="I6" s="215"/>
      <c r="J6" s="218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</row>
    <row r="7" spans="1:25">
      <c r="A7" s="220"/>
      <c r="B7" s="221"/>
      <c r="C7" s="222"/>
      <c r="D7" s="223"/>
      <c r="E7" s="222"/>
      <c r="F7" s="216"/>
      <c r="G7" s="216"/>
      <c r="H7" s="216"/>
      <c r="I7" s="215"/>
      <c r="J7" s="218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</row>
    <row r="8" spans="1:25" s="228" customFormat="1">
      <c r="A8" s="224" t="s">
        <v>458</v>
      </c>
      <c r="B8" s="215" t="s">
        <v>459</v>
      </c>
      <c r="C8" s="250">
        <v>15015</v>
      </c>
      <c r="D8" s="251">
        <v>1</v>
      </c>
      <c r="E8" s="250">
        <f>C8</f>
        <v>15015</v>
      </c>
      <c r="F8" s="225"/>
      <c r="G8" s="225">
        <f>E8</f>
        <v>15015</v>
      </c>
      <c r="H8" s="225">
        <v>118464</v>
      </c>
      <c r="I8" s="215" t="s">
        <v>460</v>
      </c>
      <c r="J8" s="252">
        <f>E8</f>
        <v>15015</v>
      </c>
      <c r="K8" s="226">
        <f>F8</f>
        <v>0</v>
      </c>
      <c r="L8" s="256">
        <f>J8</f>
        <v>15015</v>
      </c>
      <c r="M8" s="226">
        <f>$K$8</f>
        <v>0</v>
      </c>
      <c r="N8" s="258">
        <v>9687.75</v>
      </c>
      <c r="O8" s="256">
        <v>4290</v>
      </c>
      <c r="P8" s="256">
        <v>3181.99</v>
      </c>
      <c r="Q8" s="226">
        <f>$K$8</f>
        <v>0</v>
      </c>
      <c r="R8" s="256">
        <v>6006</v>
      </c>
      <c r="S8" s="256">
        <v>9516.9599999999991</v>
      </c>
      <c r="T8" s="256">
        <v>8497.5</v>
      </c>
      <c r="U8" s="256">
        <v>8497.5</v>
      </c>
      <c r="V8" s="256">
        <v>2093.3000000000002</v>
      </c>
      <c r="W8" s="256">
        <v>6244.5</v>
      </c>
      <c r="X8" s="256">
        <v>6244.5</v>
      </c>
      <c r="Y8" s="227">
        <f t="shared" ref="Y8:Y26" si="0">SUM(J8:X8)</f>
        <v>94290</v>
      </c>
    </row>
    <row r="9" spans="1:25" s="228" customFormat="1">
      <c r="A9" s="224" t="s">
        <v>461</v>
      </c>
      <c r="B9" s="215" t="s">
        <v>462</v>
      </c>
      <c r="C9" s="250">
        <v>5320</v>
      </c>
      <c r="D9" s="251">
        <v>1</v>
      </c>
      <c r="E9" s="250">
        <f>C9</f>
        <v>5320</v>
      </c>
      <c r="F9" s="225"/>
      <c r="G9" s="225">
        <f>E9</f>
        <v>5320</v>
      </c>
      <c r="H9" s="225">
        <v>49200</v>
      </c>
      <c r="I9" s="215" t="s">
        <v>463</v>
      </c>
      <c r="J9" s="252">
        <f t="shared" ref="J9:J11" si="1">E9</f>
        <v>5320</v>
      </c>
      <c r="K9" s="226">
        <f t="shared" ref="K9:K27" si="2">F9</f>
        <v>0</v>
      </c>
      <c r="L9" s="256">
        <f t="shared" ref="L9:L11" si="3">J9</f>
        <v>5320</v>
      </c>
      <c r="M9" s="213"/>
      <c r="N9" s="258">
        <v>7388.44</v>
      </c>
      <c r="O9" s="256">
        <v>1880.47</v>
      </c>
      <c r="P9" s="256">
        <v>1127.42</v>
      </c>
      <c r="Q9" s="226"/>
      <c r="R9" s="256">
        <v>2128</v>
      </c>
      <c r="S9" s="256">
        <v>3006.96</v>
      </c>
      <c r="T9" s="256">
        <v>2660</v>
      </c>
      <c r="U9" s="256">
        <v>2800</v>
      </c>
      <c r="V9" s="256">
        <v>2800</v>
      </c>
      <c r="W9" s="256">
        <v>2800</v>
      </c>
      <c r="X9" s="256">
        <v>2800</v>
      </c>
      <c r="Y9" s="227">
        <f t="shared" si="0"/>
        <v>40031.29</v>
      </c>
    </row>
    <row r="10" spans="1:25" s="228" customFormat="1">
      <c r="A10" s="224" t="s">
        <v>464</v>
      </c>
      <c r="B10" s="215" t="s">
        <v>465</v>
      </c>
      <c r="C10" s="222">
        <v>4723</v>
      </c>
      <c r="D10" s="251">
        <v>0.5</v>
      </c>
      <c r="E10" s="250">
        <f>C10/2</f>
        <v>2361.5</v>
      </c>
      <c r="F10" s="225"/>
      <c r="G10" s="225">
        <f>E10</f>
        <v>2361.5</v>
      </c>
      <c r="H10" s="225">
        <v>22500</v>
      </c>
      <c r="I10" s="215" t="s">
        <v>463</v>
      </c>
      <c r="J10" s="252">
        <f t="shared" si="1"/>
        <v>2361.5</v>
      </c>
      <c r="K10" s="226">
        <f t="shared" si="2"/>
        <v>0</v>
      </c>
      <c r="L10" s="256">
        <f t="shared" si="3"/>
        <v>2361.5</v>
      </c>
      <c r="M10" s="213"/>
      <c r="N10" s="258">
        <v>1523.41</v>
      </c>
      <c r="O10" s="213"/>
      <c r="P10" s="213"/>
      <c r="Q10" s="213"/>
      <c r="R10" s="213"/>
      <c r="S10" s="256">
        <v>667.24</v>
      </c>
      <c r="T10" s="256">
        <v>1180.75</v>
      </c>
      <c r="U10" s="256">
        <v>1250</v>
      </c>
      <c r="V10" s="256">
        <v>1242.51</v>
      </c>
      <c r="W10" s="256">
        <v>1250</v>
      </c>
      <c r="X10" s="256">
        <v>1235.6300000000001</v>
      </c>
      <c r="Y10" s="227">
        <f t="shared" si="0"/>
        <v>13072.54</v>
      </c>
    </row>
    <row r="11" spans="1:25" s="233" customFormat="1">
      <c r="A11" s="224" t="s">
        <v>470</v>
      </c>
      <c r="B11" s="215" t="s">
        <v>474</v>
      </c>
      <c r="C11" s="250">
        <v>5200</v>
      </c>
      <c r="D11" s="251">
        <v>1</v>
      </c>
      <c r="E11" s="250">
        <f>C11</f>
        <v>5200</v>
      </c>
      <c r="F11" s="225"/>
      <c r="G11" s="225">
        <f>E11</f>
        <v>5200</v>
      </c>
      <c r="H11" s="225">
        <v>48000</v>
      </c>
      <c r="I11" s="215" t="s">
        <v>463</v>
      </c>
      <c r="J11" s="252">
        <f t="shared" si="1"/>
        <v>5200</v>
      </c>
      <c r="K11" s="226">
        <f>F11</f>
        <v>0</v>
      </c>
      <c r="L11" s="256">
        <f t="shared" si="3"/>
        <v>5200</v>
      </c>
      <c r="M11" s="213"/>
      <c r="N11" s="258">
        <v>3882.39</v>
      </c>
      <c r="O11" s="213"/>
      <c r="P11" s="213"/>
      <c r="Q11" s="213"/>
      <c r="R11" s="213"/>
      <c r="S11" s="256">
        <v>4005.97</v>
      </c>
      <c r="T11" s="256">
        <v>2600</v>
      </c>
      <c r="U11" s="256">
        <v>2740</v>
      </c>
      <c r="V11" s="256">
        <v>2740</v>
      </c>
      <c r="W11" s="256">
        <v>2740</v>
      </c>
      <c r="X11" s="256">
        <v>2740</v>
      </c>
      <c r="Y11" s="227">
        <f t="shared" si="0"/>
        <v>31848.36</v>
      </c>
    </row>
    <row r="12" spans="1:25">
      <c r="A12" s="220"/>
      <c r="B12" s="221" t="s">
        <v>466</v>
      </c>
      <c r="C12" s="229"/>
      <c r="D12" s="230">
        <f>SUM(D8:D11)</f>
        <v>3.5</v>
      </c>
      <c r="E12" s="229">
        <f>SUM(E8:E11)</f>
        <v>27896.5</v>
      </c>
      <c r="F12" s="231"/>
      <c r="G12" s="231">
        <f>SUM(G8:G10)</f>
        <v>22696.5</v>
      </c>
      <c r="H12" s="231">
        <v>190164</v>
      </c>
      <c r="I12" s="215" t="s">
        <v>467</v>
      </c>
      <c r="J12" s="218"/>
      <c r="K12" s="226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27"/>
    </row>
    <row r="13" spans="1:25">
      <c r="A13" s="220"/>
      <c r="B13" s="221"/>
      <c r="C13" s="229"/>
      <c r="D13" s="230"/>
      <c r="E13" s="229"/>
      <c r="F13" s="231"/>
      <c r="G13" s="231"/>
      <c r="H13" s="216"/>
      <c r="I13" s="215" t="s">
        <v>468</v>
      </c>
      <c r="J13" s="218"/>
      <c r="K13" s="226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27"/>
    </row>
    <row r="14" spans="1:25">
      <c r="A14" s="220"/>
      <c r="B14" s="221" t="s">
        <v>469</v>
      </c>
      <c r="C14" s="222"/>
      <c r="D14" s="223"/>
      <c r="E14" s="222"/>
      <c r="F14" s="225"/>
      <c r="G14" s="225"/>
      <c r="H14" s="216"/>
      <c r="I14" s="215"/>
      <c r="J14" s="218"/>
      <c r="K14" s="226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27"/>
    </row>
    <row r="15" spans="1:25">
      <c r="A15" s="220" t="s">
        <v>473</v>
      </c>
      <c r="B15" s="221" t="s">
        <v>471</v>
      </c>
      <c r="C15" s="250">
        <v>5320</v>
      </c>
      <c r="D15" s="251">
        <v>1</v>
      </c>
      <c r="E15" s="250">
        <f>C15</f>
        <v>5320</v>
      </c>
      <c r="F15" s="225"/>
      <c r="G15" s="225">
        <f>E15</f>
        <v>5320</v>
      </c>
      <c r="H15" s="225">
        <v>49200</v>
      </c>
      <c r="I15" s="215" t="s">
        <v>472</v>
      </c>
      <c r="J15" s="252">
        <f>E15</f>
        <v>5320</v>
      </c>
      <c r="K15" s="226">
        <f t="shared" si="2"/>
        <v>0</v>
      </c>
      <c r="L15" s="256">
        <f>E15</f>
        <v>5320</v>
      </c>
      <c r="M15" s="213"/>
      <c r="N15" s="258">
        <v>4511.1400000000003</v>
      </c>
      <c r="O15" s="213"/>
      <c r="P15" s="213"/>
      <c r="Q15" s="213"/>
      <c r="R15" s="259">
        <v>1295.47</v>
      </c>
      <c r="S15" s="213"/>
      <c r="T15" s="213"/>
      <c r="U15" s="213"/>
      <c r="V15" s="213"/>
      <c r="W15" s="213"/>
      <c r="X15" s="213"/>
      <c r="Y15" s="227">
        <f t="shared" si="0"/>
        <v>16446.61</v>
      </c>
    </row>
    <row r="16" spans="1:25">
      <c r="A16" s="220" t="s">
        <v>475</v>
      </c>
      <c r="B16" s="215" t="s">
        <v>476</v>
      </c>
      <c r="C16" s="250">
        <v>5200</v>
      </c>
      <c r="D16" s="251">
        <v>2</v>
      </c>
      <c r="E16" s="250">
        <f>C16*D16</f>
        <v>10400</v>
      </c>
      <c r="F16" s="225"/>
      <c r="G16" s="225">
        <f>E16</f>
        <v>10400</v>
      </c>
      <c r="H16" s="225">
        <v>96000</v>
      </c>
      <c r="I16" s="215" t="s">
        <v>472</v>
      </c>
      <c r="J16" s="252">
        <v>5200</v>
      </c>
      <c r="K16" s="226">
        <f t="shared" si="2"/>
        <v>0</v>
      </c>
      <c r="L16" s="256">
        <v>5200</v>
      </c>
      <c r="M16" s="213"/>
      <c r="N16" s="258">
        <v>5756.96</v>
      </c>
      <c r="O16" s="226"/>
      <c r="P16" s="213"/>
      <c r="Q16" s="213"/>
      <c r="R16" s="259">
        <v>981.33</v>
      </c>
      <c r="S16" s="256">
        <v>2939.13</v>
      </c>
      <c r="T16" s="256">
        <v>2600</v>
      </c>
      <c r="U16" s="256">
        <v>2740</v>
      </c>
      <c r="V16" s="256">
        <v>3036.97</v>
      </c>
      <c r="W16" s="256">
        <v>2740</v>
      </c>
      <c r="X16" s="256">
        <v>2740</v>
      </c>
      <c r="Y16" s="227">
        <f t="shared" si="0"/>
        <v>33934.39</v>
      </c>
    </row>
    <row r="17" spans="1:25">
      <c r="A17" s="220">
        <v>7</v>
      </c>
      <c r="B17" s="215" t="s">
        <v>477</v>
      </c>
      <c r="C17" s="250">
        <v>5150</v>
      </c>
      <c r="D17" s="223">
        <v>3</v>
      </c>
      <c r="E17" s="222">
        <f>C17*D17</f>
        <v>15450</v>
      </c>
      <c r="F17" s="225"/>
      <c r="G17" s="225">
        <f>E17</f>
        <v>15450</v>
      </c>
      <c r="H17" s="225">
        <v>142200</v>
      </c>
      <c r="I17" s="215" t="s">
        <v>472</v>
      </c>
      <c r="J17" s="252">
        <v>5150</v>
      </c>
      <c r="K17" s="226">
        <f t="shared" si="2"/>
        <v>0</v>
      </c>
      <c r="L17" s="256">
        <v>5150</v>
      </c>
      <c r="M17" s="213"/>
      <c r="N17" s="258">
        <v>3670.97</v>
      </c>
      <c r="O17" s="213"/>
      <c r="P17" s="213"/>
      <c r="Q17" s="213"/>
      <c r="R17" s="213"/>
      <c r="S17" s="256">
        <v>2910.87</v>
      </c>
      <c r="T17" s="256">
        <v>2575</v>
      </c>
      <c r="U17" s="256">
        <v>2715</v>
      </c>
      <c r="V17" s="256">
        <v>3009.26</v>
      </c>
      <c r="W17" s="256">
        <v>2410</v>
      </c>
      <c r="X17" s="256"/>
      <c r="Y17" s="227">
        <f t="shared" si="0"/>
        <v>27591.1</v>
      </c>
    </row>
    <row r="18" spans="1:25">
      <c r="A18" s="220">
        <v>8</v>
      </c>
      <c r="B18" s="215" t="s">
        <v>478</v>
      </c>
      <c r="C18" s="250">
        <v>5100</v>
      </c>
      <c r="D18" s="251">
        <v>1</v>
      </c>
      <c r="E18" s="250">
        <f>C18</f>
        <v>5100</v>
      </c>
      <c r="F18" s="225"/>
      <c r="G18" s="225">
        <f>E18</f>
        <v>5100</v>
      </c>
      <c r="H18" s="225">
        <v>46800</v>
      </c>
      <c r="I18" s="215" t="s">
        <v>472</v>
      </c>
      <c r="J18" s="252">
        <f>E18</f>
        <v>5100</v>
      </c>
      <c r="K18" s="226">
        <f t="shared" si="2"/>
        <v>0</v>
      </c>
      <c r="L18" s="256">
        <f>J18</f>
        <v>5100</v>
      </c>
      <c r="M18" s="213"/>
      <c r="N18" s="258">
        <v>3290.54</v>
      </c>
      <c r="O18" s="213"/>
      <c r="P18" s="213"/>
      <c r="Q18" s="213"/>
      <c r="R18" s="213"/>
      <c r="S18" s="256">
        <v>2882.61</v>
      </c>
      <c r="T18" s="256">
        <v>2550</v>
      </c>
      <c r="U18" s="256">
        <v>2836.05</v>
      </c>
      <c r="V18" s="256">
        <v>2981.55</v>
      </c>
      <c r="W18" s="256">
        <v>2690</v>
      </c>
      <c r="X18" s="256">
        <v>2690</v>
      </c>
      <c r="Y18" s="227">
        <f t="shared" si="0"/>
        <v>30120.75</v>
      </c>
    </row>
    <row r="19" spans="1:25">
      <c r="A19" s="220"/>
      <c r="B19" s="221" t="s">
        <v>466</v>
      </c>
      <c r="C19" s="222"/>
      <c r="D19" s="230">
        <f>SUM(D15:D18)</f>
        <v>7</v>
      </c>
      <c r="E19" s="229">
        <f>SUM(E15:E18)</f>
        <v>36270</v>
      </c>
      <c r="F19" s="231"/>
      <c r="G19" s="231">
        <f>SUM(G15:G18)</f>
        <v>36270</v>
      </c>
      <c r="H19" s="231">
        <v>382200</v>
      </c>
      <c r="I19" s="215" t="s">
        <v>479</v>
      </c>
      <c r="J19" s="218"/>
      <c r="K19" s="226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27"/>
    </row>
    <row r="20" spans="1:25">
      <c r="A20" s="220"/>
      <c r="B20" s="221"/>
      <c r="C20" s="222"/>
      <c r="D20" s="223"/>
      <c r="E20" s="222"/>
      <c r="F20" s="225"/>
      <c r="G20" s="225"/>
      <c r="H20" s="225"/>
      <c r="I20" s="215" t="s">
        <v>468</v>
      </c>
      <c r="J20" s="218"/>
      <c r="K20" s="226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27"/>
    </row>
    <row r="21" spans="1:25">
      <c r="A21" s="220"/>
      <c r="B21" s="221" t="s">
        <v>480</v>
      </c>
      <c r="C21" s="222"/>
      <c r="D21" s="223"/>
      <c r="E21" s="222"/>
      <c r="F21" s="225"/>
      <c r="G21" s="225"/>
      <c r="H21" s="225"/>
      <c r="I21" s="215"/>
      <c r="J21" s="218"/>
      <c r="K21" s="226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27"/>
    </row>
    <row r="22" spans="1:25" s="233" customFormat="1">
      <c r="A22" s="232" t="s">
        <v>481</v>
      </c>
      <c r="B22" s="215" t="s">
        <v>482</v>
      </c>
      <c r="C22" s="250">
        <v>4870</v>
      </c>
      <c r="D22" s="257">
        <v>1</v>
      </c>
      <c r="E22" s="250">
        <f t="shared" ref="E22:E27" si="4">C22</f>
        <v>4870</v>
      </c>
      <c r="F22" s="225"/>
      <c r="G22" s="225">
        <f t="shared" ref="G22:G27" si="5">E22</f>
        <v>4870</v>
      </c>
      <c r="H22" s="225">
        <v>45600</v>
      </c>
      <c r="I22" s="215" t="s">
        <v>463</v>
      </c>
      <c r="J22" s="252">
        <f>E22</f>
        <v>4870</v>
      </c>
      <c r="K22" s="226">
        <f t="shared" si="2"/>
        <v>0</v>
      </c>
      <c r="L22" s="256">
        <f t="shared" ref="L22:L27" si="6">J22</f>
        <v>4870</v>
      </c>
      <c r="M22" s="213"/>
      <c r="N22" s="258">
        <v>3141.69</v>
      </c>
      <c r="O22" s="213"/>
      <c r="P22" s="213"/>
      <c r="Q22" s="213"/>
      <c r="R22" s="259">
        <v>1677.67</v>
      </c>
      <c r="S22" s="213"/>
      <c r="T22" s="213"/>
      <c r="U22" s="213"/>
      <c r="V22" s="213"/>
      <c r="W22" s="213"/>
      <c r="X22" s="213"/>
      <c r="Y22" s="227">
        <f t="shared" si="0"/>
        <v>14559.36</v>
      </c>
    </row>
    <row r="23" spans="1:25" ht="26.4">
      <c r="A23" s="220">
        <v>10</v>
      </c>
      <c r="B23" s="253" t="s">
        <v>504</v>
      </c>
      <c r="C23" s="250">
        <v>4870</v>
      </c>
      <c r="D23" s="257">
        <v>2</v>
      </c>
      <c r="E23" s="250">
        <f>C23*D23</f>
        <v>9740</v>
      </c>
      <c r="F23" s="225"/>
      <c r="G23" s="225">
        <f t="shared" si="5"/>
        <v>9740</v>
      </c>
      <c r="H23" s="225">
        <v>91200</v>
      </c>
      <c r="I23" s="215" t="s">
        <v>472</v>
      </c>
      <c r="J23" s="252">
        <f t="shared" ref="J23:J27" si="7">E23</f>
        <v>9740</v>
      </c>
      <c r="K23" s="226">
        <f t="shared" si="2"/>
        <v>0</v>
      </c>
      <c r="L23" s="256">
        <f t="shared" si="6"/>
        <v>9740</v>
      </c>
      <c r="M23" s="213"/>
      <c r="N23" s="258">
        <v>4294.49</v>
      </c>
      <c r="O23" s="213"/>
      <c r="P23" s="213"/>
      <c r="Q23" s="213"/>
      <c r="R23" s="213"/>
      <c r="S23" s="256">
        <v>5505.22</v>
      </c>
      <c r="T23" s="256">
        <v>4870</v>
      </c>
      <c r="U23" s="256">
        <v>5150</v>
      </c>
      <c r="V23" s="256">
        <v>5150</v>
      </c>
      <c r="W23" s="256">
        <v>5150</v>
      </c>
      <c r="X23" s="256">
        <v>5150</v>
      </c>
      <c r="Y23" s="227">
        <f t="shared" si="0"/>
        <v>54749.71</v>
      </c>
    </row>
    <row r="24" spans="1:25" ht="26.4">
      <c r="A24" s="220">
        <v>11</v>
      </c>
      <c r="B24" s="253" t="s">
        <v>507</v>
      </c>
      <c r="C24" s="250">
        <v>4810</v>
      </c>
      <c r="D24" s="257">
        <v>1</v>
      </c>
      <c r="E24" s="250">
        <f>C24</f>
        <v>4810</v>
      </c>
      <c r="F24" s="225"/>
      <c r="G24" s="225">
        <f>E24</f>
        <v>4810</v>
      </c>
      <c r="H24" s="225">
        <v>45000</v>
      </c>
      <c r="I24" s="215" t="s">
        <v>472</v>
      </c>
      <c r="J24" s="252">
        <f>E24</f>
        <v>4810</v>
      </c>
      <c r="K24" s="226">
        <f>F24</f>
        <v>0</v>
      </c>
      <c r="L24" s="256">
        <f>J24</f>
        <v>4810</v>
      </c>
      <c r="M24" s="213"/>
      <c r="N24" s="256">
        <v>3095.5</v>
      </c>
      <c r="O24" s="213"/>
      <c r="P24" s="213"/>
      <c r="Q24" s="213"/>
      <c r="R24" s="259">
        <v>772.34</v>
      </c>
      <c r="S24" s="213"/>
      <c r="T24" s="213"/>
      <c r="U24" s="213"/>
      <c r="V24" s="213"/>
      <c r="W24" s="213"/>
      <c r="X24" s="213"/>
      <c r="Y24" s="227">
        <f t="shared" si="0"/>
        <v>13487.84</v>
      </c>
    </row>
    <row r="25" spans="1:25">
      <c r="A25" s="220">
        <v>12</v>
      </c>
      <c r="B25" s="215" t="s">
        <v>505</v>
      </c>
      <c r="C25" s="250">
        <v>4750</v>
      </c>
      <c r="D25" s="257">
        <v>1</v>
      </c>
      <c r="E25" s="250">
        <f>C25</f>
        <v>4750</v>
      </c>
      <c r="F25" s="225"/>
      <c r="G25" s="225">
        <f t="shared" si="5"/>
        <v>4750</v>
      </c>
      <c r="H25" s="225">
        <v>45000</v>
      </c>
      <c r="I25" s="215" t="s">
        <v>472</v>
      </c>
      <c r="J25" s="252">
        <f t="shared" si="7"/>
        <v>4750</v>
      </c>
      <c r="K25" s="226">
        <f t="shared" si="2"/>
        <v>0</v>
      </c>
      <c r="L25" s="256">
        <f t="shared" si="6"/>
        <v>4750</v>
      </c>
      <c r="M25" s="213"/>
      <c r="N25" s="258">
        <v>3385.84</v>
      </c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27">
        <f t="shared" si="0"/>
        <v>12885.84</v>
      </c>
    </row>
    <row r="26" spans="1:25">
      <c r="A26" s="220">
        <v>13</v>
      </c>
      <c r="B26" s="215" t="s">
        <v>483</v>
      </c>
      <c r="C26" s="250">
        <v>4750</v>
      </c>
      <c r="D26" s="257">
        <v>2</v>
      </c>
      <c r="E26" s="250">
        <f>C26*D26</f>
        <v>9500</v>
      </c>
      <c r="F26" s="225"/>
      <c r="G26" s="225">
        <f t="shared" si="5"/>
        <v>9500</v>
      </c>
      <c r="H26" s="225">
        <v>45000</v>
      </c>
      <c r="I26" s="215" t="s">
        <v>472</v>
      </c>
      <c r="J26" s="252">
        <f t="shared" si="7"/>
        <v>9500</v>
      </c>
      <c r="K26" s="226">
        <f t="shared" si="2"/>
        <v>0</v>
      </c>
      <c r="L26" s="256">
        <f t="shared" si="6"/>
        <v>9500</v>
      </c>
      <c r="M26" s="213"/>
      <c r="N26" s="258">
        <v>8854.0499999999993</v>
      </c>
      <c r="O26" s="213"/>
      <c r="P26" s="213"/>
      <c r="Q26" s="213"/>
      <c r="R26" s="259">
        <v>2058.4299999999998</v>
      </c>
      <c r="S26" s="256">
        <v>2684.78</v>
      </c>
      <c r="T26" s="256">
        <v>2375</v>
      </c>
      <c r="U26" s="256">
        <v>2515</v>
      </c>
      <c r="V26" s="256">
        <v>2515</v>
      </c>
      <c r="W26" s="256">
        <v>2515</v>
      </c>
      <c r="X26" s="256">
        <v>2515</v>
      </c>
      <c r="Y26" s="227">
        <f t="shared" si="0"/>
        <v>45032.259999999995</v>
      </c>
    </row>
    <row r="27" spans="1:25" ht="26.4">
      <c r="A27" s="220">
        <v>14</v>
      </c>
      <c r="B27" s="253" t="s">
        <v>506</v>
      </c>
      <c r="C27" s="250">
        <v>4750</v>
      </c>
      <c r="D27" s="257">
        <v>1</v>
      </c>
      <c r="E27" s="250">
        <f t="shared" si="4"/>
        <v>4750</v>
      </c>
      <c r="F27" s="225"/>
      <c r="G27" s="225">
        <f t="shared" si="5"/>
        <v>4750</v>
      </c>
      <c r="H27" s="225">
        <v>45600</v>
      </c>
      <c r="I27" s="215" t="s">
        <v>472</v>
      </c>
      <c r="J27" s="252">
        <f t="shared" si="7"/>
        <v>4750</v>
      </c>
      <c r="K27" s="234">
        <f t="shared" si="2"/>
        <v>0</v>
      </c>
      <c r="L27" s="256">
        <f t="shared" si="6"/>
        <v>4750</v>
      </c>
      <c r="M27" s="235"/>
      <c r="N27" s="258">
        <v>3064.72</v>
      </c>
      <c r="O27" s="235"/>
      <c r="P27" s="235"/>
      <c r="Q27" s="235"/>
      <c r="R27" s="235"/>
      <c r="S27" s="256">
        <v>2684.78</v>
      </c>
      <c r="T27" s="256">
        <v>2375</v>
      </c>
      <c r="U27" s="256">
        <v>2515</v>
      </c>
      <c r="V27" s="256">
        <v>2515</v>
      </c>
      <c r="W27" s="256">
        <v>2515</v>
      </c>
      <c r="X27" s="256">
        <v>2515</v>
      </c>
      <c r="Y27" s="227">
        <f>SUM(J27:X27)</f>
        <v>27684.5</v>
      </c>
    </row>
    <row r="28" spans="1:25">
      <c r="A28" s="220"/>
      <c r="B28" s="221" t="s">
        <v>484</v>
      </c>
      <c r="C28" s="229"/>
      <c r="D28" s="230">
        <f>SUM(D22:D27)</f>
        <v>8</v>
      </c>
      <c r="E28" s="229">
        <f>SUM(E22:E27)</f>
        <v>38420</v>
      </c>
      <c r="F28" s="231"/>
      <c r="G28" s="231">
        <f>SUM(G22:G27)</f>
        <v>38420</v>
      </c>
      <c r="H28" s="225">
        <v>317400</v>
      </c>
      <c r="I28" s="215" t="s">
        <v>485</v>
      </c>
      <c r="J28" s="255">
        <f t="shared" ref="J28:Y28" si="8">SUM(J8:J27)</f>
        <v>87086.5</v>
      </c>
      <c r="K28" s="237">
        <f t="shared" si="8"/>
        <v>0</v>
      </c>
      <c r="L28" s="255">
        <f t="shared" si="8"/>
        <v>87086.5</v>
      </c>
      <c r="M28" s="236">
        <f t="shared" si="8"/>
        <v>0</v>
      </c>
      <c r="N28" s="255">
        <f t="shared" si="8"/>
        <v>65547.89</v>
      </c>
      <c r="O28" s="255">
        <f t="shared" si="8"/>
        <v>6170.47</v>
      </c>
      <c r="P28" s="255">
        <f t="shared" si="8"/>
        <v>4309.41</v>
      </c>
      <c r="Q28" s="236">
        <f t="shared" si="8"/>
        <v>0</v>
      </c>
      <c r="R28" s="255">
        <f t="shared" si="8"/>
        <v>14919.24</v>
      </c>
      <c r="S28" s="255">
        <f t="shared" si="8"/>
        <v>36804.519999999997</v>
      </c>
      <c r="T28" s="255">
        <f t="shared" si="8"/>
        <v>32283.25</v>
      </c>
      <c r="U28" s="255">
        <f t="shared" si="8"/>
        <v>33758.550000000003</v>
      </c>
      <c r="V28" s="255">
        <f t="shared" si="8"/>
        <v>28083.59</v>
      </c>
      <c r="W28" s="255">
        <f t="shared" si="8"/>
        <v>31054.5</v>
      </c>
      <c r="X28" s="255">
        <f t="shared" si="8"/>
        <v>28630.13</v>
      </c>
      <c r="Y28" s="255">
        <f t="shared" si="8"/>
        <v>455734.5500000001</v>
      </c>
    </row>
    <row r="29" spans="1:25">
      <c r="A29" s="220"/>
      <c r="B29" s="221"/>
      <c r="C29" s="229"/>
      <c r="D29" s="230"/>
      <c r="E29" s="229"/>
      <c r="F29" s="231"/>
      <c r="G29" s="231"/>
      <c r="H29" s="216"/>
      <c r="I29" s="215" t="s">
        <v>468</v>
      </c>
      <c r="J29" s="218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</row>
    <row r="30" spans="1:25">
      <c r="A30" s="220"/>
      <c r="B30" s="221" t="s">
        <v>486</v>
      </c>
      <c r="C30" s="229"/>
      <c r="D30" s="230">
        <f>D12+D19+D28</f>
        <v>18.5</v>
      </c>
      <c r="E30" s="229">
        <f>E12+E19+E28</f>
        <v>102586.5</v>
      </c>
      <c r="F30" s="231"/>
      <c r="G30" s="229">
        <f>G12+G19+G28</f>
        <v>97386.5</v>
      </c>
      <c r="H30" s="231">
        <v>889764</v>
      </c>
      <c r="I30" s="215" t="s">
        <v>487</v>
      </c>
      <c r="J30" s="218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</row>
    <row r="31" spans="1:25">
      <c r="A31" s="220"/>
      <c r="B31" s="215"/>
      <c r="C31" s="222"/>
      <c r="D31" s="238"/>
      <c r="E31" s="222"/>
      <c r="F31" s="216"/>
      <c r="G31" s="216"/>
      <c r="H31" s="216"/>
      <c r="I31" s="215" t="s">
        <v>468</v>
      </c>
      <c r="J31" s="218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</row>
    <row r="32" spans="1:25" ht="13.8" thickBot="1">
      <c r="A32" s="239"/>
      <c r="B32" s="240"/>
      <c r="C32" s="241"/>
      <c r="D32" s="242"/>
      <c r="E32" s="241"/>
      <c r="F32" s="243"/>
      <c r="G32" s="243"/>
      <c r="H32" s="243"/>
      <c r="I32" s="240"/>
      <c r="J32" s="218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</row>
    <row r="33" spans="2:25"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</row>
    <row r="34" spans="2:25">
      <c r="B34" s="213"/>
      <c r="C34" s="213"/>
      <c r="D34" s="213"/>
      <c r="E34" s="213"/>
      <c r="F34" s="213"/>
      <c r="G34" s="244"/>
      <c r="H34" s="244"/>
      <c r="I34" s="244"/>
      <c r="J34" s="244" t="s">
        <v>488</v>
      </c>
      <c r="K34" s="244" t="s">
        <v>489</v>
      </c>
      <c r="L34" s="244" t="s">
        <v>490</v>
      </c>
      <c r="M34" s="244" t="s">
        <v>491</v>
      </c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</row>
    <row r="35" spans="2:25">
      <c r="B35" s="213"/>
      <c r="C35" s="213"/>
      <c r="D35" s="213"/>
      <c r="E35" s="213"/>
      <c r="F35" s="213"/>
      <c r="G35" s="244" t="s">
        <v>492</v>
      </c>
      <c r="H35" s="244"/>
      <c r="I35" s="244"/>
      <c r="J35" s="245">
        <f>SUM(J15:N18)</f>
        <v>58769.61</v>
      </c>
      <c r="K35" s="245">
        <f>SUM(J15:R18)</f>
        <v>61046.41</v>
      </c>
      <c r="L35" s="245">
        <f>SUM(J15:U18)</f>
        <v>85795.069999999992</v>
      </c>
      <c r="M35" s="245">
        <f>SUM(J15:R18)</f>
        <v>61046.41</v>
      </c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</row>
    <row r="36" spans="2:25">
      <c r="B36" s="213"/>
      <c r="C36" s="213"/>
      <c r="D36" s="213"/>
      <c r="E36" s="213"/>
      <c r="F36" s="213"/>
      <c r="G36" s="244" t="s">
        <v>493</v>
      </c>
      <c r="H36" s="244"/>
      <c r="I36" s="244"/>
      <c r="J36" s="245">
        <f>J35*22%</f>
        <v>12929.314200000001</v>
      </c>
      <c r="K36" s="245">
        <f>K35*22%</f>
        <v>13430.210200000001</v>
      </c>
      <c r="L36" s="245">
        <f>L35*22%</f>
        <v>18874.915399999998</v>
      </c>
      <c r="M36" s="245">
        <f>M35*22%</f>
        <v>13430.210200000001</v>
      </c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</row>
    <row r="37" spans="2:25">
      <c r="B37" s="213"/>
      <c r="C37" s="213"/>
      <c r="D37" s="213"/>
      <c r="E37" s="213"/>
      <c r="F37" s="213"/>
      <c r="G37" s="244" t="s">
        <v>494</v>
      </c>
      <c r="H37" s="244"/>
      <c r="I37" s="244"/>
      <c r="J37" s="245">
        <f>SUM(J8:N10)</f>
        <v>63992.600000000006</v>
      </c>
      <c r="K37" s="245">
        <f>SUM(J8:R10)</f>
        <v>82606.48</v>
      </c>
      <c r="L37" s="245">
        <f>SUM(J8:U10)</f>
        <v>120683.39000000001</v>
      </c>
      <c r="M37" s="245">
        <f>SUM(J8:R10)</f>
        <v>82606.48</v>
      </c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</row>
    <row r="38" spans="2:25">
      <c r="B38" s="213"/>
      <c r="C38" s="213"/>
      <c r="D38" s="213"/>
      <c r="E38" s="213"/>
      <c r="F38" s="213"/>
      <c r="G38" s="244" t="s">
        <v>493</v>
      </c>
      <c r="H38" s="244"/>
      <c r="I38" s="244"/>
      <c r="J38" s="245">
        <f>J37*22%</f>
        <v>14078.372000000001</v>
      </c>
      <c r="K38" s="245">
        <f>K37*22%</f>
        <v>18173.425599999999</v>
      </c>
      <c r="L38" s="245">
        <f>L37*22%</f>
        <v>26550.345800000003</v>
      </c>
      <c r="M38" s="245">
        <f>M37*22%</f>
        <v>18173.425599999999</v>
      </c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</row>
    <row r="39" spans="2:25">
      <c r="B39" s="213"/>
      <c r="C39" s="213"/>
      <c r="D39" s="213"/>
      <c r="E39" s="213"/>
      <c r="F39" s="213"/>
      <c r="G39" s="244" t="s">
        <v>495</v>
      </c>
      <c r="H39" s="244"/>
      <c r="I39" s="244"/>
      <c r="J39" s="245">
        <f>SUM(J22:N27)</f>
        <v>102676.29000000001</v>
      </c>
      <c r="K39" s="245">
        <f>SUM(J22:R27)</f>
        <v>107184.73</v>
      </c>
      <c r="L39" s="245">
        <f>SUM(J22:U27)</f>
        <v>137859.51</v>
      </c>
      <c r="M39" s="245">
        <f>SUM(J22:R27)</f>
        <v>107184.73</v>
      </c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</row>
    <row r="40" spans="2:25">
      <c r="B40" s="213"/>
      <c r="C40" s="213"/>
      <c r="D40" s="213"/>
      <c r="E40" s="213"/>
      <c r="F40" s="213"/>
      <c r="G40" s="244" t="s">
        <v>493</v>
      </c>
      <c r="H40" s="244"/>
      <c r="I40" s="244"/>
      <c r="J40" s="245">
        <f>(J39-J42)*22%+J42*8.41%</f>
        <v>20881.238352000004</v>
      </c>
      <c r="K40" s="245">
        <f>(K39-K42)*22%+K42*8.41%</f>
        <v>21873.057099999998</v>
      </c>
      <c r="L40" s="245">
        <f>(L39-L42)*22%+L42*8.41%</f>
        <v>27592.066200000005</v>
      </c>
      <c r="M40" s="245">
        <f>(M39-M42)*22%+M42*8.41%</f>
        <v>17460.756465999999</v>
      </c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</row>
    <row r="41" spans="2:25">
      <c r="B41" s="213"/>
      <c r="C41" s="213"/>
      <c r="D41" s="213"/>
      <c r="E41" s="213"/>
      <c r="F41" s="213"/>
      <c r="G41" s="213"/>
      <c r="H41" s="213"/>
      <c r="I41" s="213"/>
      <c r="J41" s="246"/>
      <c r="K41" s="246"/>
      <c r="L41" s="246"/>
      <c r="M41" s="246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</row>
    <row r="42" spans="2:25">
      <c r="B42" s="213"/>
      <c r="C42" s="213"/>
      <c r="D42" s="213"/>
      <c r="E42" s="247" t="s">
        <v>496</v>
      </c>
      <c r="F42" s="247"/>
      <c r="G42" s="213" t="s">
        <v>497</v>
      </c>
      <c r="H42" s="213"/>
      <c r="I42" s="213"/>
      <c r="J42" s="254">
        <v>12564.72</v>
      </c>
      <c r="K42" s="248">
        <v>12565</v>
      </c>
      <c r="L42" s="248">
        <v>20140</v>
      </c>
      <c r="M42" s="248">
        <f>Y26</f>
        <v>45032.259999999995</v>
      </c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</row>
    <row r="43" spans="2:25"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</row>
    <row r="44" spans="2:25"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</row>
    <row r="45" spans="2:25"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</row>
    <row r="46" spans="2:25">
      <c r="B46" s="213"/>
      <c r="C46" s="213"/>
      <c r="D46" s="213"/>
      <c r="E46" s="213"/>
      <c r="F46" s="213"/>
      <c r="G46" s="213" t="s">
        <v>498</v>
      </c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</row>
    <row r="47" spans="2:25"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</row>
    <row r="48" spans="2:25">
      <c r="B48" s="213"/>
      <c r="C48" s="213"/>
      <c r="D48" s="213"/>
      <c r="E48" s="213"/>
      <c r="F48" s="213"/>
      <c r="G48" s="213" t="s">
        <v>499</v>
      </c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</row>
    <row r="49" spans="2:25">
      <c r="B49" s="213"/>
      <c r="C49" s="213"/>
      <c r="D49" s="213"/>
      <c r="E49" s="213"/>
      <c r="F49" s="213"/>
      <c r="G49" s="213" t="s">
        <v>302</v>
      </c>
      <c r="H49" s="213"/>
      <c r="I49" s="213"/>
      <c r="J49" s="249">
        <f>Y8</f>
        <v>94290</v>
      </c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</row>
    <row r="50" spans="2:25">
      <c r="B50" s="213"/>
      <c r="C50" s="213"/>
      <c r="D50" s="213"/>
      <c r="E50" s="213"/>
      <c r="F50" s="213"/>
      <c r="G50" s="213" t="s">
        <v>500</v>
      </c>
      <c r="H50" s="213"/>
      <c r="I50" s="213"/>
      <c r="J50" s="249">
        <f>SUM(Y9:Y10,'6.1. Інша інфо_1'!S11,Y22)</f>
        <v>67663.19</v>
      </c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</row>
    <row r="51" spans="2:25">
      <c r="B51" s="213"/>
      <c r="C51" s="213"/>
      <c r="D51" s="213"/>
      <c r="E51" s="213"/>
      <c r="F51" s="213"/>
      <c r="G51" s="213" t="s">
        <v>303</v>
      </c>
      <c r="H51" s="213"/>
      <c r="I51" s="213"/>
      <c r="J51" s="249">
        <f>SUM(Y15,Y16:Y18,Y23:Y27)</f>
        <v>261933</v>
      </c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</row>
    <row r="52" spans="2:25"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</row>
    <row r="53" spans="2:25">
      <c r="B53" s="213"/>
      <c r="C53" s="213"/>
      <c r="D53" s="213"/>
      <c r="E53" s="213"/>
      <c r="F53" s="213"/>
      <c r="G53" s="213" t="s">
        <v>501</v>
      </c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</row>
    <row r="54" spans="2:25">
      <c r="B54" s="213"/>
      <c r="C54" s="213"/>
      <c r="D54" s="213"/>
      <c r="E54" s="213"/>
      <c r="F54" s="213"/>
      <c r="G54" s="213" t="s">
        <v>302</v>
      </c>
      <c r="H54" s="213"/>
      <c r="I54" s="213"/>
      <c r="J54" s="249">
        <f>J49*1.22</f>
        <v>115033.8</v>
      </c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</row>
    <row r="55" spans="2:25">
      <c r="B55" s="213"/>
      <c r="C55" s="213"/>
      <c r="D55" s="213"/>
      <c r="E55" s="213"/>
      <c r="F55" s="213"/>
      <c r="G55" s="213" t="s">
        <v>500</v>
      </c>
      <c r="H55" s="213"/>
      <c r="I55" s="213"/>
      <c r="J55" s="249">
        <f>J50*1.22</f>
        <v>82549.091799999995</v>
      </c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</row>
    <row r="56" spans="2:25">
      <c r="B56" s="213"/>
      <c r="C56" s="213"/>
      <c r="D56" s="213"/>
      <c r="E56" s="213"/>
      <c r="F56" s="213"/>
      <c r="G56" s="213" t="s">
        <v>303</v>
      </c>
      <c r="H56" s="213"/>
      <c r="I56" s="213"/>
      <c r="J56" s="249">
        <f>(J51-M42)*1.22+M42*1.0841</f>
        <v>313438.37586599996</v>
      </c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</row>
    <row r="57" spans="2:25">
      <c r="B57" s="213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</row>
    <row r="58" spans="2:25">
      <c r="B58" s="213"/>
      <c r="C58" s="213"/>
      <c r="D58" s="213"/>
      <c r="E58" s="213"/>
      <c r="F58" s="213"/>
      <c r="G58" s="213" t="s">
        <v>502</v>
      </c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</row>
    <row r="59" spans="2:25">
      <c r="B59" s="213"/>
      <c r="C59" s="213"/>
      <c r="D59" s="213"/>
      <c r="E59" s="213"/>
      <c r="F59" s="213"/>
      <c r="G59" s="213" t="s">
        <v>302</v>
      </c>
      <c r="H59" s="213"/>
      <c r="I59" s="213"/>
      <c r="J59" s="246">
        <f>J49/9</f>
        <v>10476.666666666666</v>
      </c>
      <c r="K59" s="213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</row>
    <row r="60" spans="2:25">
      <c r="B60" s="213"/>
      <c r="C60" s="213"/>
      <c r="D60" s="213"/>
      <c r="E60" s="213"/>
      <c r="F60" s="213"/>
      <c r="G60" s="213" t="s">
        <v>500</v>
      </c>
      <c r="H60" s="213"/>
      <c r="I60" s="213"/>
      <c r="J60" s="246">
        <f>SUM(J9:J10,J11,J22)/3.5</f>
        <v>5071.8571428571431</v>
      </c>
      <c r="K60" s="213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</row>
    <row r="61" spans="2:25">
      <c r="B61" s="213"/>
      <c r="C61" s="213"/>
      <c r="D61" s="213"/>
      <c r="E61" s="213"/>
      <c r="F61" s="213"/>
      <c r="G61" s="213" t="s">
        <v>303</v>
      </c>
      <c r="H61" s="213"/>
      <c r="I61" s="213"/>
      <c r="J61" s="246">
        <f>SUM(J15,J16:J18,J23:J27)/7</f>
        <v>7760</v>
      </c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</row>
    <row r="62" spans="2:25">
      <c r="B62" s="213"/>
      <c r="C62" s="213"/>
      <c r="D62" s="213"/>
      <c r="E62" s="213"/>
      <c r="F62" s="213"/>
      <c r="G62" s="213"/>
      <c r="H62" s="213"/>
      <c r="I62" s="213"/>
      <c r="J62" s="246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</row>
    <row r="63" spans="2:25">
      <c r="B63" s="213"/>
      <c r="C63" s="213"/>
      <c r="D63" s="213"/>
      <c r="E63" s="213"/>
      <c r="F63" s="213"/>
      <c r="G63" s="213" t="s">
        <v>503</v>
      </c>
      <c r="H63" s="213"/>
      <c r="I63" s="213"/>
      <c r="J63" s="246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</row>
    <row r="64" spans="2:25">
      <c r="B64" s="213"/>
      <c r="C64" s="213"/>
      <c r="D64" s="213"/>
      <c r="E64" s="213"/>
      <c r="F64" s="213"/>
      <c r="G64" s="213" t="s">
        <v>302</v>
      </c>
      <c r="H64" s="213"/>
      <c r="I64" s="213"/>
      <c r="J64" s="246">
        <f>J59</f>
        <v>10476.666666666666</v>
      </c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</row>
    <row r="65" spans="2:25">
      <c r="B65" s="213"/>
      <c r="C65" s="213"/>
      <c r="D65" s="213"/>
      <c r="E65" s="213"/>
      <c r="F65" s="213"/>
      <c r="G65" s="213" t="s">
        <v>500</v>
      </c>
      <c r="H65" s="213"/>
      <c r="I65" s="213"/>
      <c r="J65" s="246">
        <f>SUM(J9:K10,J11:K11,J22:K22)/3.5</f>
        <v>5071.8571428571431</v>
      </c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</row>
    <row r="66" spans="2:25">
      <c r="B66" s="213"/>
      <c r="C66" s="213"/>
      <c r="D66" s="213"/>
      <c r="E66" s="213"/>
      <c r="F66" s="213"/>
      <c r="G66" s="213" t="s">
        <v>303</v>
      </c>
      <c r="H66" s="213"/>
      <c r="I66" s="213"/>
      <c r="J66" s="246">
        <f>SUM(J15:K15,J16:K18,J23:K27)/7</f>
        <v>7760</v>
      </c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</row>
  </sheetData>
  <pageMargins left="0.23622047244094491" right="0.23622047244094491" top="0.74803149606299213" bottom="0.74803149606299213" header="0.31496062992125984" footer="0.31496062992125984"/>
  <pageSetup paperSize="9" scale="7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F76"/>
  <sheetViews>
    <sheetView view="pageBreakPreview" topLeftCell="A3" zoomScale="45" zoomScaleNormal="50" zoomScaleSheetLayoutView="50" workbookViewId="0">
      <selection activeCell="V53" sqref="V53:Z53"/>
    </sheetView>
  </sheetViews>
  <sheetFormatPr defaultColWidth="9.109375" defaultRowHeight="21" outlineLevelRow="1"/>
  <cols>
    <col min="1" max="2" width="4.44140625" style="45" customWidth="1"/>
    <col min="3" max="3" width="28.6640625" style="45" customWidth="1"/>
    <col min="4" max="6" width="8.44140625" style="45" customWidth="1"/>
    <col min="7" max="9" width="11.33203125" style="45" customWidth="1"/>
    <col min="10" max="10" width="8.6640625" style="45" customWidth="1"/>
    <col min="11" max="11" width="7" style="45" customWidth="1"/>
    <col min="12" max="12" width="8.5546875" style="45" customWidth="1"/>
    <col min="13" max="13" width="12.33203125" style="45" customWidth="1"/>
    <col min="14" max="14" width="12.5546875" style="45" customWidth="1"/>
    <col min="15" max="15" width="14.5546875" style="45" customWidth="1"/>
    <col min="16" max="16" width="14" style="45" customWidth="1"/>
    <col min="17" max="17" width="12.5546875" style="45" customWidth="1"/>
    <col min="18" max="18" width="12.33203125" style="45" customWidth="1"/>
    <col min="19" max="19" width="14.5546875" style="45" customWidth="1"/>
    <col min="20" max="20" width="14" style="45" customWidth="1"/>
    <col min="21" max="21" width="12.5546875" style="45" customWidth="1"/>
    <col min="22" max="22" width="12.33203125" style="45" customWidth="1"/>
    <col min="23" max="23" width="14.88671875" style="45" customWidth="1"/>
    <col min="24" max="24" width="14" style="45" customWidth="1"/>
    <col min="25" max="25" width="12.5546875" style="45" customWidth="1"/>
    <col min="26" max="26" width="12.33203125" style="45" customWidth="1"/>
    <col min="27" max="27" width="14.5546875" style="45" customWidth="1"/>
    <col min="28" max="28" width="13.6640625" style="45" customWidth="1"/>
    <col min="29" max="29" width="12.33203125" style="45" customWidth="1"/>
    <col min="30" max="30" width="12" style="45" customWidth="1"/>
    <col min="31" max="31" width="14.5546875" style="45" customWidth="1"/>
    <col min="32" max="32" width="14" style="45" customWidth="1"/>
    <col min="33" max="16384" width="9.109375" style="45"/>
  </cols>
  <sheetData>
    <row r="1" spans="1:32" ht="18.75" hidden="1" customHeight="1" outlineLevel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R1" s="47"/>
      <c r="S1" s="47"/>
      <c r="T1" s="47"/>
      <c r="U1" s="47"/>
      <c r="V1" s="47"/>
      <c r="AD1" s="371" t="s">
        <v>240</v>
      </c>
      <c r="AE1" s="371"/>
      <c r="AF1" s="371"/>
    </row>
    <row r="2" spans="1:32" ht="18.75" hidden="1" customHeight="1" outlineLevel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R2" s="47"/>
      <c r="S2" s="47"/>
      <c r="T2" s="47"/>
      <c r="U2" s="47"/>
      <c r="V2" s="47"/>
      <c r="AD2" s="371"/>
      <c r="AE2" s="371"/>
      <c r="AF2" s="371"/>
    </row>
    <row r="3" spans="1:32" s="110" customFormat="1" ht="18.75" customHeight="1" collapsed="1">
      <c r="A3" s="326" t="s">
        <v>251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</row>
    <row r="4" spans="1:3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</row>
    <row r="5" spans="1:32" ht="27.75" customHeight="1">
      <c r="A5" s="458" t="s">
        <v>52</v>
      </c>
      <c r="B5" s="443" t="s">
        <v>195</v>
      </c>
      <c r="C5" s="445"/>
      <c r="D5" s="452" t="s">
        <v>196</v>
      </c>
      <c r="E5" s="468"/>
      <c r="F5" s="468"/>
      <c r="G5" s="312" t="s">
        <v>348</v>
      </c>
      <c r="H5" s="312"/>
      <c r="I5" s="312"/>
      <c r="J5" s="312"/>
      <c r="K5" s="312"/>
      <c r="L5" s="312"/>
      <c r="M5" s="312"/>
      <c r="N5" s="452" t="s">
        <v>197</v>
      </c>
      <c r="O5" s="468"/>
      <c r="P5" s="468"/>
      <c r="Q5" s="453"/>
      <c r="R5" s="470" t="s">
        <v>305</v>
      </c>
      <c r="S5" s="471"/>
      <c r="T5" s="471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2"/>
    </row>
    <row r="6" spans="1:32" ht="48.75" customHeight="1">
      <c r="A6" s="459"/>
      <c r="B6" s="449"/>
      <c r="C6" s="451"/>
      <c r="D6" s="454"/>
      <c r="E6" s="469"/>
      <c r="F6" s="469"/>
      <c r="G6" s="312"/>
      <c r="H6" s="312"/>
      <c r="I6" s="312"/>
      <c r="J6" s="312"/>
      <c r="K6" s="312"/>
      <c r="L6" s="312"/>
      <c r="M6" s="312"/>
      <c r="N6" s="454"/>
      <c r="O6" s="469"/>
      <c r="P6" s="469"/>
      <c r="Q6" s="455"/>
      <c r="R6" s="473" t="s">
        <v>198</v>
      </c>
      <c r="S6" s="474"/>
      <c r="T6" s="475"/>
      <c r="U6" s="473" t="s">
        <v>199</v>
      </c>
      <c r="V6" s="474"/>
      <c r="W6" s="475"/>
      <c r="X6" s="473" t="s">
        <v>40</v>
      </c>
      <c r="Y6" s="474"/>
      <c r="Z6" s="475"/>
      <c r="AA6" s="470" t="s">
        <v>200</v>
      </c>
      <c r="AB6" s="471"/>
      <c r="AC6" s="472"/>
      <c r="AD6" s="470" t="s">
        <v>201</v>
      </c>
      <c r="AE6" s="471"/>
      <c r="AF6" s="472"/>
    </row>
    <row r="7" spans="1:32" ht="18.75" customHeight="1">
      <c r="A7" s="85">
        <v>1</v>
      </c>
      <c r="B7" s="460">
        <v>2</v>
      </c>
      <c r="C7" s="461"/>
      <c r="D7" s="406">
        <v>3</v>
      </c>
      <c r="E7" s="412"/>
      <c r="F7" s="412"/>
      <c r="G7" s="361">
        <v>4</v>
      </c>
      <c r="H7" s="361"/>
      <c r="I7" s="361"/>
      <c r="J7" s="361"/>
      <c r="K7" s="361"/>
      <c r="L7" s="361"/>
      <c r="M7" s="361"/>
      <c r="N7" s="406">
        <v>5</v>
      </c>
      <c r="O7" s="412"/>
      <c r="P7" s="412"/>
      <c r="Q7" s="407"/>
      <c r="R7" s="406">
        <v>6</v>
      </c>
      <c r="S7" s="412"/>
      <c r="T7" s="407"/>
      <c r="U7" s="406">
        <v>7</v>
      </c>
      <c r="V7" s="412"/>
      <c r="W7" s="407"/>
      <c r="X7" s="380">
        <v>8</v>
      </c>
      <c r="Y7" s="381"/>
      <c r="Z7" s="392"/>
      <c r="AA7" s="380">
        <v>9</v>
      </c>
      <c r="AB7" s="381"/>
      <c r="AC7" s="392"/>
      <c r="AD7" s="380">
        <v>10</v>
      </c>
      <c r="AE7" s="381"/>
      <c r="AF7" s="392"/>
    </row>
    <row r="8" spans="1:32" ht="20.100000000000001" customHeight="1">
      <c r="A8" s="85"/>
      <c r="B8" s="456"/>
      <c r="C8" s="457"/>
      <c r="D8" s="403"/>
      <c r="E8" s="404"/>
      <c r="F8" s="404"/>
      <c r="G8" s="411"/>
      <c r="H8" s="411"/>
      <c r="I8" s="411"/>
      <c r="J8" s="411"/>
      <c r="K8" s="411"/>
      <c r="L8" s="411"/>
      <c r="M8" s="411"/>
      <c r="N8" s="390"/>
      <c r="O8" s="401"/>
      <c r="P8" s="401"/>
      <c r="Q8" s="391"/>
      <c r="R8" s="390"/>
      <c r="S8" s="401"/>
      <c r="T8" s="391"/>
      <c r="U8" s="390"/>
      <c r="V8" s="401"/>
      <c r="W8" s="391"/>
      <c r="X8" s="390"/>
      <c r="Y8" s="401"/>
      <c r="Z8" s="391"/>
      <c r="AA8" s="390"/>
      <c r="AB8" s="401"/>
      <c r="AC8" s="391"/>
      <c r="AD8" s="390"/>
      <c r="AE8" s="401"/>
      <c r="AF8" s="391"/>
    </row>
    <row r="9" spans="1:32" ht="20.100000000000001" customHeight="1">
      <c r="A9" s="85"/>
      <c r="B9" s="456"/>
      <c r="C9" s="457"/>
      <c r="D9" s="403"/>
      <c r="E9" s="404"/>
      <c r="F9" s="404"/>
      <c r="G9" s="411"/>
      <c r="H9" s="411"/>
      <c r="I9" s="411"/>
      <c r="J9" s="411"/>
      <c r="K9" s="411"/>
      <c r="L9" s="411"/>
      <c r="M9" s="411"/>
      <c r="N9" s="390"/>
      <c r="O9" s="401"/>
      <c r="P9" s="401"/>
      <c r="Q9" s="391"/>
      <c r="R9" s="390"/>
      <c r="S9" s="401"/>
      <c r="T9" s="391"/>
      <c r="U9" s="390"/>
      <c r="V9" s="401"/>
      <c r="W9" s="391"/>
      <c r="X9" s="390"/>
      <c r="Y9" s="401"/>
      <c r="Z9" s="391"/>
      <c r="AA9" s="390"/>
      <c r="AB9" s="401"/>
      <c r="AC9" s="391"/>
      <c r="AD9" s="390"/>
      <c r="AE9" s="401"/>
      <c r="AF9" s="391"/>
    </row>
    <row r="10" spans="1:32" ht="20.100000000000001" customHeight="1">
      <c r="A10" s="85"/>
      <c r="B10" s="456"/>
      <c r="C10" s="457"/>
      <c r="D10" s="403"/>
      <c r="E10" s="404"/>
      <c r="F10" s="404"/>
      <c r="G10" s="411"/>
      <c r="H10" s="411"/>
      <c r="I10" s="411"/>
      <c r="J10" s="411"/>
      <c r="K10" s="411"/>
      <c r="L10" s="411"/>
      <c r="M10" s="411"/>
      <c r="N10" s="390"/>
      <c r="O10" s="401"/>
      <c r="P10" s="401"/>
      <c r="Q10" s="391"/>
      <c r="R10" s="390"/>
      <c r="S10" s="401"/>
      <c r="T10" s="391"/>
      <c r="U10" s="390"/>
      <c r="V10" s="401"/>
      <c r="W10" s="391"/>
      <c r="X10" s="390"/>
      <c r="Y10" s="401"/>
      <c r="Z10" s="391"/>
      <c r="AA10" s="390"/>
      <c r="AB10" s="401"/>
      <c r="AC10" s="391"/>
      <c r="AD10" s="390"/>
      <c r="AE10" s="401"/>
      <c r="AF10" s="391"/>
    </row>
    <row r="11" spans="1:32" ht="20.100000000000001" customHeight="1">
      <c r="A11" s="85"/>
      <c r="B11" s="456"/>
      <c r="C11" s="457"/>
      <c r="D11" s="403"/>
      <c r="E11" s="404"/>
      <c r="F11" s="404"/>
      <c r="G11" s="411"/>
      <c r="H11" s="411"/>
      <c r="I11" s="411"/>
      <c r="J11" s="411"/>
      <c r="K11" s="411"/>
      <c r="L11" s="411"/>
      <c r="M11" s="411"/>
      <c r="N11" s="390"/>
      <c r="O11" s="401"/>
      <c r="P11" s="401"/>
      <c r="Q11" s="391"/>
      <c r="R11" s="390"/>
      <c r="S11" s="401"/>
      <c r="T11" s="391"/>
      <c r="U11" s="390"/>
      <c r="V11" s="401"/>
      <c r="W11" s="391"/>
      <c r="X11" s="390"/>
      <c r="Y11" s="401"/>
      <c r="Z11" s="391"/>
      <c r="AA11" s="390"/>
      <c r="AB11" s="401"/>
      <c r="AC11" s="391"/>
      <c r="AD11" s="390"/>
      <c r="AE11" s="401"/>
      <c r="AF11" s="391"/>
    </row>
    <row r="12" spans="1:32" ht="24.9" customHeight="1">
      <c r="A12" s="465" t="s">
        <v>57</v>
      </c>
      <c r="B12" s="466"/>
      <c r="C12" s="466"/>
      <c r="D12" s="466"/>
      <c r="E12" s="466"/>
      <c r="F12" s="466"/>
      <c r="G12" s="466"/>
      <c r="H12" s="466"/>
      <c r="I12" s="466"/>
      <c r="J12" s="466"/>
      <c r="K12" s="466"/>
      <c r="L12" s="466"/>
      <c r="M12" s="467"/>
      <c r="N12" s="390"/>
      <c r="O12" s="401"/>
      <c r="P12" s="401"/>
      <c r="Q12" s="391"/>
      <c r="R12" s="390"/>
      <c r="S12" s="401"/>
      <c r="T12" s="391"/>
      <c r="U12" s="390"/>
      <c r="V12" s="401"/>
      <c r="W12" s="391"/>
      <c r="X12" s="390"/>
      <c r="Y12" s="401"/>
      <c r="Z12" s="391"/>
      <c r="AA12" s="390"/>
      <c r="AB12" s="401"/>
      <c r="AC12" s="391"/>
      <c r="AD12" s="390"/>
      <c r="AE12" s="401"/>
      <c r="AF12" s="391"/>
    </row>
    <row r="13" spans="1:32" ht="11.2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86"/>
      <c r="AF13" s="86"/>
    </row>
    <row r="14" spans="1:32" ht="10.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  <c r="O14" s="88"/>
      <c r="P14" s="88"/>
      <c r="Q14" s="88"/>
      <c r="R14" s="89"/>
      <c r="S14" s="89"/>
      <c r="T14" s="89"/>
      <c r="U14" s="89"/>
      <c r="V14" s="89"/>
      <c r="W14" s="89"/>
      <c r="X14" s="90"/>
      <c r="Y14" s="90"/>
      <c r="Z14" s="90"/>
      <c r="AA14" s="90"/>
      <c r="AB14" s="90"/>
      <c r="AC14" s="90"/>
      <c r="AD14" s="90"/>
      <c r="AE14" s="91"/>
      <c r="AF14" s="91"/>
    </row>
    <row r="15" spans="1:32" s="111" customFormat="1" ht="18.75" customHeight="1">
      <c r="A15" s="326" t="s">
        <v>252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  <c r="AE15" s="326"/>
      <c r="AF15" s="326"/>
    </row>
    <row r="16" spans="1:32" s="83" customFormat="1" ht="18.75" customHeight="1"/>
    <row r="17" spans="1:32" ht="29.25" customHeight="1">
      <c r="A17" s="464" t="s">
        <v>52</v>
      </c>
      <c r="B17" s="443" t="s">
        <v>202</v>
      </c>
      <c r="C17" s="445"/>
      <c r="D17" s="312" t="s">
        <v>195</v>
      </c>
      <c r="E17" s="312"/>
      <c r="F17" s="312"/>
      <c r="G17" s="312"/>
      <c r="H17" s="312" t="s">
        <v>348</v>
      </c>
      <c r="I17" s="312"/>
      <c r="J17" s="312"/>
      <c r="K17" s="312"/>
      <c r="L17" s="312"/>
      <c r="M17" s="312"/>
      <c r="N17" s="312"/>
      <c r="O17" s="312"/>
      <c r="P17" s="312"/>
      <c r="Q17" s="312"/>
      <c r="R17" s="312" t="s">
        <v>203</v>
      </c>
      <c r="S17" s="312"/>
      <c r="T17" s="312"/>
      <c r="U17" s="312"/>
      <c r="V17" s="312"/>
      <c r="W17" s="324" t="s">
        <v>204</v>
      </c>
      <c r="X17" s="324"/>
      <c r="Y17" s="324"/>
      <c r="Z17" s="324"/>
      <c r="AA17" s="324"/>
      <c r="AB17" s="324"/>
      <c r="AC17" s="324"/>
      <c r="AD17" s="324"/>
      <c r="AE17" s="324"/>
      <c r="AF17" s="324"/>
    </row>
    <row r="18" spans="1:32" ht="24.9" customHeight="1">
      <c r="A18" s="464"/>
      <c r="B18" s="446"/>
      <c r="C18" s="448"/>
      <c r="D18" s="312"/>
      <c r="E18" s="312"/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24" t="s">
        <v>310</v>
      </c>
      <c r="X18" s="324"/>
      <c r="Y18" s="452" t="s">
        <v>246</v>
      </c>
      <c r="Z18" s="453"/>
      <c r="AA18" s="452" t="s">
        <v>247</v>
      </c>
      <c r="AB18" s="453"/>
      <c r="AC18" s="452" t="s">
        <v>274</v>
      </c>
      <c r="AD18" s="453"/>
      <c r="AE18" s="452" t="s">
        <v>275</v>
      </c>
      <c r="AF18" s="453"/>
    </row>
    <row r="19" spans="1:32" ht="24.9" customHeight="1">
      <c r="A19" s="464"/>
      <c r="B19" s="449"/>
      <c r="C19" s="451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24"/>
      <c r="X19" s="324"/>
      <c r="Y19" s="454"/>
      <c r="Z19" s="455"/>
      <c r="AA19" s="454"/>
      <c r="AB19" s="455"/>
      <c r="AC19" s="454"/>
      <c r="AD19" s="455"/>
      <c r="AE19" s="454"/>
      <c r="AF19" s="455"/>
    </row>
    <row r="20" spans="1:32" ht="18.75" customHeight="1">
      <c r="A20" s="92">
        <v>1</v>
      </c>
      <c r="B20" s="460">
        <v>2</v>
      </c>
      <c r="C20" s="461"/>
      <c r="D20" s="361">
        <v>3</v>
      </c>
      <c r="E20" s="361"/>
      <c r="F20" s="361"/>
      <c r="G20" s="361"/>
      <c r="H20" s="361">
        <v>4</v>
      </c>
      <c r="I20" s="361"/>
      <c r="J20" s="361"/>
      <c r="K20" s="361"/>
      <c r="L20" s="361"/>
      <c r="M20" s="361"/>
      <c r="N20" s="361"/>
      <c r="O20" s="361"/>
      <c r="P20" s="361"/>
      <c r="Q20" s="361"/>
      <c r="R20" s="361">
        <v>5</v>
      </c>
      <c r="S20" s="361"/>
      <c r="T20" s="361"/>
      <c r="U20" s="361"/>
      <c r="V20" s="361"/>
      <c r="W20" s="361">
        <v>6</v>
      </c>
      <c r="X20" s="361"/>
      <c r="Y20" s="379">
        <v>7</v>
      </c>
      <c r="Z20" s="379"/>
      <c r="AA20" s="379">
        <v>8</v>
      </c>
      <c r="AB20" s="379"/>
      <c r="AC20" s="379">
        <v>9</v>
      </c>
      <c r="AD20" s="379"/>
      <c r="AE20" s="379">
        <v>10</v>
      </c>
      <c r="AF20" s="379"/>
    </row>
    <row r="21" spans="1:32" ht="20.100000000000001" customHeight="1">
      <c r="A21" s="93"/>
      <c r="B21" s="462"/>
      <c r="C21" s="463"/>
      <c r="D21" s="411"/>
      <c r="E21" s="411"/>
      <c r="F21" s="411"/>
      <c r="G21" s="411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440"/>
      <c r="S21" s="440"/>
      <c r="T21" s="440"/>
      <c r="U21" s="440"/>
      <c r="V21" s="440"/>
      <c r="W21" s="398"/>
      <c r="X21" s="398"/>
      <c r="Y21" s="398"/>
      <c r="Z21" s="398"/>
      <c r="AA21" s="398"/>
      <c r="AB21" s="398"/>
      <c r="AC21" s="398"/>
      <c r="AD21" s="398"/>
      <c r="AE21" s="408"/>
      <c r="AF21" s="408"/>
    </row>
    <row r="22" spans="1:32" ht="20.100000000000001" customHeight="1">
      <c r="A22" s="93"/>
      <c r="B22" s="462"/>
      <c r="C22" s="463"/>
      <c r="D22" s="411"/>
      <c r="E22" s="411"/>
      <c r="F22" s="411"/>
      <c r="G22" s="411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440"/>
      <c r="S22" s="440"/>
      <c r="T22" s="440"/>
      <c r="U22" s="440"/>
      <c r="V22" s="440"/>
      <c r="W22" s="398"/>
      <c r="X22" s="398"/>
      <c r="Y22" s="398"/>
      <c r="Z22" s="398"/>
      <c r="AA22" s="398"/>
      <c r="AB22" s="398"/>
      <c r="AC22" s="398"/>
      <c r="AD22" s="398"/>
      <c r="AE22" s="408"/>
      <c r="AF22" s="408"/>
    </row>
    <row r="23" spans="1:32" ht="20.100000000000001" customHeight="1">
      <c r="A23" s="93"/>
      <c r="B23" s="462"/>
      <c r="C23" s="463"/>
      <c r="D23" s="411"/>
      <c r="E23" s="411"/>
      <c r="F23" s="411"/>
      <c r="G23" s="411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440"/>
      <c r="S23" s="440"/>
      <c r="T23" s="440"/>
      <c r="U23" s="440"/>
      <c r="V23" s="440"/>
      <c r="W23" s="398"/>
      <c r="X23" s="398"/>
      <c r="Y23" s="398"/>
      <c r="Z23" s="398"/>
      <c r="AA23" s="398"/>
      <c r="AB23" s="398"/>
      <c r="AC23" s="398"/>
      <c r="AD23" s="398"/>
      <c r="AE23" s="408"/>
      <c r="AF23" s="408"/>
    </row>
    <row r="24" spans="1:32" ht="20.100000000000001" customHeight="1">
      <c r="A24" s="93"/>
      <c r="B24" s="462"/>
      <c r="C24" s="463"/>
      <c r="D24" s="411"/>
      <c r="E24" s="411"/>
      <c r="F24" s="411"/>
      <c r="G24" s="411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440"/>
      <c r="S24" s="440"/>
      <c r="T24" s="440"/>
      <c r="U24" s="440"/>
      <c r="V24" s="440"/>
      <c r="W24" s="398"/>
      <c r="X24" s="398"/>
      <c r="Y24" s="398"/>
      <c r="Z24" s="398"/>
      <c r="AA24" s="398"/>
      <c r="AB24" s="398"/>
      <c r="AC24" s="398"/>
      <c r="AD24" s="398"/>
      <c r="AE24" s="408"/>
      <c r="AF24" s="408"/>
    </row>
    <row r="25" spans="1:32" ht="24.9" customHeight="1">
      <c r="A25" s="480" t="s">
        <v>57</v>
      </c>
      <c r="B25" s="480"/>
      <c r="C25" s="480"/>
      <c r="D25" s="480"/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398"/>
      <c r="X25" s="398"/>
      <c r="Y25" s="398"/>
      <c r="Z25" s="398"/>
      <c r="AA25" s="398"/>
      <c r="AB25" s="398"/>
      <c r="AC25" s="398"/>
      <c r="AD25" s="398"/>
      <c r="AE25" s="408"/>
      <c r="AF25" s="408"/>
    </row>
    <row r="26" spans="1:3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R26" s="47"/>
      <c r="S26" s="47"/>
      <c r="T26" s="47"/>
      <c r="U26" s="47"/>
      <c r="V26" s="47"/>
      <c r="AF26" s="47"/>
    </row>
    <row r="27" spans="1:32" ht="16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R27" s="47"/>
      <c r="S27" s="47"/>
      <c r="T27" s="47"/>
      <c r="U27" s="47"/>
      <c r="V27" s="47"/>
      <c r="AF27" s="47"/>
    </row>
    <row r="28" spans="1:32" s="111" customFormat="1" ht="18.75" customHeight="1">
      <c r="A28" s="326" t="s">
        <v>216</v>
      </c>
      <c r="B28" s="326"/>
      <c r="C28" s="326"/>
      <c r="D28" s="326"/>
      <c r="E28" s="326"/>
      <c r="F28" s="326"/>
      <c r="G28" s="326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E28" s="326"/>
      <c r="AF28" s="326"/>
    </row>
    <row r="29" spans="1:32">
      <c r="A29" s="94"/>
      <c r="B29" s="94"/>
      <c r="C29" s="94"/>
      <c r="D29" s="94"/>
      <c r="E29" s="94"/>
      <c r="F29" s="94"/>
      <c r="G29" s="94"/>
      <c r="H29" s="94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4"/>
      <c r="Z29" s="481"/>
      <c r="AA29" s="481"/>
      <c r="AB29" s="481"/>
      <c r="AD29" s="481" t="s">
        <v>236</v>
      </c>
      <c r="AE29" s="481"/>
      <c r="AF29" s="481"/>
    </row>
    <row r="30" spans="1:32" ht="24.9" customHeight="1">
      <c r="A30" s="458" t="s">
        <v>52</v>
      </c>
      <c r="B30" s="443" t="s">
        <v>253</v>
      </c>
      <c r="C30" s="444"/>
      <c r="D30" s="444"/>
      <c r="E30" s="444"/>
      <c r="F30" s="444"/>
      <c r="G30" s="444"/>
      <c r="H30" s="444"/>
      <c r="I30" s="444"/>
      <c r="J30" s="444"/>
      <c r="K30" s="444"/>
      <c r="L30" s="445"/>
      <c r="M30" s="437" t="s">
        <v>56</v>
      </c>
      <c r="N30" s="438"/>
      <c r="O30" s="438"/>
      <c r="P30" s="439"/>
      <c r="Q30" s="437" t="s">
        <v>86</v>
      </c>
      <c r="R30" s="438"/>
      <c r="S30" s="438"/>
      <c r="T30" s="439"/>
      <c r="U30" s="437" t="s">
        <v>313</v>
      </c>
      <c r="V30" s="438"/>
      <c r="W30" s="438"/>
      <c r="X30" s="439"/>
      <c r="Y30" s="437" t="s">
        <v>126</v>
      </c>
      <c r="Z30" s="438"/>
      <c r="AA30" s="438"/>
      <c r="AB30" s="439"/>
      <c r="AC30" s="437" t="s">
        <v>57</v>
      </c>
      <c r="AD30" s="438"/>
      <c r="AE30" s="438"/>
      <c r="AF30" s="439"/>
    </row>
    <row r="31" spans="1:32" ht="24.9" customHeight="1">
      <c r="A31" s="479"/>
      <c r="B31" s="446"/>
      <c r="C31" s="447"/>
      <c r="D31" s="447"/>
      <c r="E31" s="447"/>
      <c r="F31" s="447"/>
      <c r="G31" s="447"/>
      <c r="H31" s="447"/>
      <c r="I31" s="447"/>
      <c r="J31" s="447"/>
      <c r="K31" s="447"/>
      <c r="L31" s="448"/>
      <c r="M31" s="441" t="s">
        <v>246</v>
      </c>
      <c r="N31" s="441" t="s">
        <v>247</v>
      </c>
      <c r="O31" s="441" t="s">
        <v>369</v>
      </c>
      <c r="P31" s="441" t="s">
        <v>370</v>
      </c>
      <c r="Q31" s="441" t="s">
        <v>246</v>
      </c>
      <c r="R31" s="441" t="s">
        <v>247</v>
      </c>
      <c r="S31" s="441" t="s">
        <v>369</v>
      </c>
      <c r="T31" s="441" t="s">
        <v>370</v>
      </c>
      <c r="U31" s="441" t="s">
        <v>246</v>
      </c>
      <c r="V31" s="441" t="s">
        <v>247</v>
      </c>
      <c r="W31" s="441" t="s">
        <v>369</v>
      </c>
      <c r="X31" s="441" t="s">
        <v>370</v>
      </c>
      <c r="Y31" s="441" t="s">
        <v>246</v>
      </c>
      <c r="Z31" s="441" t="s">
        <v>247</v>
      </c>
      <c r="AA31" s="441" t="s">
        <v>369</v>
      </c>
      <c r="AB31" s="441" t="s">
        <v>370</v>
      </c>
      <c r="AC31" s="441" t="s">
        <v>246</v>
      </c>
      <c r="AD31" s="441" t="s">
        <v>247</v>
      </c>
      <c r="AE31" s="441" t="s">
        <v>369</v>
      </c>
      <c r="AF31" s="441" t="s">
        <v>370</v>
      </c>
    </row>
    <row r="32" spans="1:32" ht="36.75" customHeight="1">
      <c r="A32" s="459"/>
      <c r="B32" s="449"/>
      <c r="C32" s="450"/>
      <c r="D32" s="450"/>
      <c r="E32" s="450"/>
      <c r="F32" s="450"/>
      <c r="G32" s="450"/>
      <c r="H32" s="450"/>
      <c r="I32" s="450"/>
      <c r="J32" s="450"/>
      <c r="K32" s="450"/>
      <c r="L32" s="451"/>
      <c r="M32" s="442"/>
      <c r="N32" s="442"/>
      <c r="O32" s="442"/>
      <c r="P32" s="442"/>
      <c r="Q32" s="442"/>
      <c r="R32" s="442"/>
      <c r="S32" s="442"/>
      <c r="T32" s="442"/>
      <c r="U32" s="442"/>
      <c r="V32" s="442"/>
      <c r="W32" s="442"/>
      <c r="X32" s="442"/>
      <c r="Y32" s="442"/>
      <c r="Z32" s="442"/>
      <c r="AA32" s="442"/>
      <c r="AB32" s="442"/>
      <c r="AC32" s="442"/>
      <c r="AD32" s="442"/>
      <c r="AE32" s="442"/>
      <c r="AF32" s="442"/>
    </row>
    <row r="33" spans="1:32" ht="18.75" customHeight="1">
      <c r="A33" s="93">
        <v>1</v>
      </c>
      <c r="B33" s="490">
        <v>2</v>
      </c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0">
        <v>3</v>
      </c>
      <c r="N33" s="40">
        <v>4</v>
      </c>
      <c r="O33" s="40">
        <v>5</v>
      </c>
      <c r="P33" s="40">
        <v>6</v>
      </c>
      <c r="Q33" s="40">
        <v>7</v>
      </c>
      <c r="R33" s="40">
        <v>8</v>
      </c>
      <c r="S33" s="40">
        <v>9</v>
      </c>
      <c r="T33" s="40">
        <v>10</v>
      </c>
      <c r="U33" s="40">
        <v>11</v>
      </c>
      <c r="V33" s="40">
        <v>12</v>
      </c>
      <c r="W33" s="40">
        <v>13</v>
      </c>
      <c r="X33" s="40">
        <v>14</v>
      </c>
      <c r="Y33" s="40">
        <v>15</v>
      </c>
      <c r="Z33" s="40">
        <v>16</v>
      </c>
      <c r="AA33" s="40">
        <v>17</v>
      </c>
      <c r="AB33" s="40">
        <v>18</v>
      </c>
      <c r="AC33" s="40">
        <v>19</v>
      </c>
      <c r="AD33" s="40">
        <v>20</v>
      </c>
      <c r="AE33" s="40">
        <v>21</v>
      </c>
      <c r="AF33" s="40">
        <v>22</v>
      </c>
    </row>
    <row r="34" spans="1:32" ht="20.100000000000001" customHeight="1">
      <c r="A34" s="85"/>
      <c r="B34" s="478"/>
      <c r="C34" s="478"/>
      <c r="D34" s="478"/>
      <c r="E34" s="478"/>
      <c r="F34" s="478"/>
      <c r="G34" s="478"/>
      <c r="H34" s="478"/>
      <c r="I34" s="478"/>
      <c r="J34" s="478"/>
      <c r="K34" s="478"/>
      <c r="L34" s="478"/>
      <c r="M34" s="40"/>
      <c r="N34" s="40"/>
      <c r="O34" s="40"/>
      <c r="P34" s="41"/>
      <c r="Q34" s="40"/>
      <c r="R34" s="40"/>
      <c r="S34" s="40"/>
      <c r="T34" s="41"/>
      <c r="U34" s="40"/>
      <c r="V34" s="40"/>
      <c r="W34" s="40"/>
      <c r="X34" s="41"/>
      <c r="Y34" s="40"/>
      <c r="Z34" s="40"/>
      <c r="AA34" s="40"/>
      <c r="AB34" s="41"/>
      <c r="AC34" s="40"/>
      <c r="AD34" s="40"/>
      <c r="AE34" s="40"/>
      <c r="AF34" s="41"/>
    </row>
    <row r="35" spans="1:32" ht="20.100000000000001" customHeight="1">
      <c r="A35" s="85"/>
      <c r="B35" s="478"/>
      <c r="C35" s="478"/>
      <c r="D35" s="478"/>
      <c r="E35" s="478"/>
      <c r="F35" s="478"/>
      <c r="G35" s="478"/>
      <c r="H35" s="478"/>
      <c r="I35" s="478"/>
      <c r="J35" s="478"/>
      <c r="K35" s="478"/>
      <c r="L35" s="478"/>
      <c r="M35" s="40"/>
      <c r="N35" s="40"/>
      <c r="O35" s="40"/>
      <c r="P35" s="41"/>
      <c r="Q35" s="40"/>
      <c r="R35" s="40"/>
      <c r="S35" s="40"/>
      <c r="T35" s="41"/>
      <c r="U35" s="40"/>
      <c r="V35" s="40"/>
      <c r="W35" s="40"/>
      <c r="X35" s="41"/>
      <c r="Y35" s="40"/>
      <c r="Z35" s="40"/>
      <c r="AA35" s="40"/>
      <c r="AB35" s="41"/>
      <c r="AC35" s="40"/>
      <c r="AD35" s="40"/>
      <c r="AE35" s="40"/>
      <c r="AF35" s="41"/>
    </row>
    <row r="36" spans="1:32" ht="20.100000000000001" customHeight="1">
      <c r="A36" s="85"/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0"/>
      <c r="N36" s="40"/>
      <c r="O36" s="40"/>
      <c r="P36" s="41"/>
      <c r="Q36" s="40"/>
      <c r="R36" s="40"/>
      <c r="S36" s="40"/>
      <c r="T36" s="41"/>
      <c r="U36" s="40"/>
      <c r="V36" s="40"/>
      <c r="W36" s="40"/>
      <c r="X36" s="41"/>
      <c r="Y36" s="40"/>
      <c r="Z36" s="40"/>
      <c r="AA36" s="40"/>
      <c r="AB36" s="41"/>
      <c r="AC36" s="40"/>
      <c r="AD36" s="40"/>
      <c r="AE36" s="40"/>
      <c r="AF36" s="41"/>
    </row>
    <row r="37" spans="1:32" ht="20.100000000000001" customHeight="1">
      <c r="A37" s="85"/>
      <c r="B37" s="478"/>
      <c r="C37" s="478"/>
      <c r="D37" s="478"/>
      <c r="E37" s="478"/>
      <c r="F37" s="478"/>
      <c r="G37" s="478"/>
      <c r="H37" s="478"/>
      <c r="I37" s="478"/>
      <c r="J37" s="478"/>
      <c r="K37" s="478"/>
      <c r="L37" s="478"/>
      <c r="M37" s="40"/>
      <c r="N37" s="40"/>
      <c r="O37" s="40"/>
      <c r="P37" s="41"/>
      <c r="Q37" s="40"/>
      <c r="R37" s="40"/>
      <c r="S37" s="40"/>
      <c r="T37" s="41"/>
      <c r="U37" s="40"/>
      <c r="V37" s="40"/>
      <c r="W37" s="40"/>
      <c r="X37" s="41"/>
      <c r="Y37" s="40"/>
      <c r="Z37" s="40"/>
      <c r="AA37" s="40"/>
      <c r="AB37" s="41"/>
      <c r="AC37" s="40"/>
      <c r="AD37" s="40"/>
      <c r="AE37" s="40"/>
      <c r="AF37" s="41"/>
    </row>
    <row r="38" spans="1:32" ht="24.9" customHeight="1">
      <c r="A38" s="485" t="s">
        <v>57</v>
      </c>
      <c r="B38" s="486"/>
      <c r="C38" s="486"/>
      <c r="D38" s="486"/>
      <c r="E38" s="486"/>
      <c r="F38" s="486"/>
      <c r="G38" s="486"/>
      <c r="H38" s="486"/>
      <c r="I38" s="486"/>
      <c r="J38" s="486"/>
      <c r="K38" s="486"/>
      <c r="L38" s="487"/>
      <c r="M38" s="40"/>
      <c r="N38" s="40"/>
      <c r="O38" s="40"/>
      <c r="P38" s="41"/>
      <c r="Q38" s="40"/>
      <c r="R38" s="40"/>
      <c r="S38" s="40"/>
      <c r="T38" s="41"/>
      <c r="U38" s="40"/>
      <c r="V38" s="40"/>
      <c r="W38" s="40"/>
      <c r="X38" s="41"/>
      <c r="Y38" s="40"/>
      <c r="Z38" s="40"/>
      <c r="AA38" s="40"/>
      <c r="AB38" s="41"/>
      <c r="AC38" s="40"/>
      <c r="AD38" s="40"/>
      <c r="AE38" s="40"/>
      <c r="AF38" s="41"/>
    </row>
    <row r="39" spans="1:32" ht="24.9" customHeight="1">
      <c r="A39" s="485" t="s">
        <v>58</v>
      </c>
      <c r="B39" s="486"/>
      <c r="C39" s="486"/>
      <c r="D39" s="486"/>
      <c r="E39" s="486"/>
      <c r="F39" s="486"/>
      <c r="G39" s="486"/>
      <c r="H39" s="486"/>
      <c r="I39" s="486"/>
      <c r="J39" s="486"/>
      <c r="K39" s="486"/>
      <c r="L39" s="487"/>
      <c r="M39" s="96" t="e">
        <f>M38/AC38*100</f>
        <v>#DIV/0!</v>
      </c>
      <c r="N39" s="41"/>
      <c r="O39" s="41"/>
      <c r="P39" s="41"/>
      <c r="Q39" s="96" t="e">
        <f>Q38/AC38*100</f>
        <v>#DIV/0!</v>
      </c>
      <c r="R39" s="41"/>
      <c r="S39" s="41"/>
      <c r="T39" s="41"/>
      <c r="U39" s="96" t="e">
        <f>U38/AC38*100</f>
        <v>#DIV/0!</v>
      </c>
      <c r="V39" s="41"/>
      <c r="W39" s="41"/>
      <c r="X39" s="41"/>
      <c r="Y39" s="96" t="e">
        <f>Y38/AC38*100</f>
        <v>#DIV/0!</v>
      </c>
      <c r="Z39" s="41"/>
      <c r="AA39" s="41"/>
      <c r="AB39" s="41"/>
      <c r="AC39" s="96" t="e">
        <f>AC38/AC38*100</f>
        <v>#DIV/0!</v>
      </c>
      <c r="AD39" s="41"/>
      <c r="AE39" s="41"/>
      <c r="AF39" s="41"/>
    </row>
    <row r="40" spans="1:32" ht="15" customHeight="1">
      <c r="A40" s="81"/>
      <c r="B40" s="81"/>
      <c r="C40" s="81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</row>
    <row r="41" spans="1:32" ht="15" customHeight="1">
      <c r="A41" s="81"/>
      <c r="B41" s="81"/>
      <c r="C41" s="81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</row>
    <row r="42" spans="1:32" s="111" customFormat="1" ht="31.5" customHeight="1">
      <c r="A42" s="326" t="s">
        <v>254</v>
      </c>
      <c r="B42" s="326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6"/>
      <c r="X42" s="326"/>
      <c r="Y42" s="326"/>
      <c r="Z42" s="326"/>
      <c r="AA42" s="326"/>
      <c r="AB42" s="326"/>
      <c r="AC42" s="326"/>
      <c r="AD42" s="326"/>
      <c r="AE42" s="326"/>
      <c r="AF42" s="326"/>
    </row>
    <row r="43" spans="1:32" s="98" customFormat="1">
      <c r="A43" s="45"/>
      <c r="B43" s="45"/>
      <c r="C43" s="45"/>
      <c r="D43" s="45"/>
      <c r="E43" s="45"/>
      <c r="F43" s="45"/>
      <c r="G43" s="45"/>
      <c r="H43" s="45"/>
      <c r="I43" s="45"/>
      <c r="J43" s="45"/>
      <c r="L43" s="45"/>
      <c r="AD43" s="433" t="s">
        <v>236</v>
      </c>
      <c r="AE43" s="433"/>
      <c r="AF43" s="433"/>
    </row>
    <row r="44" spans="1:32" s="99" customFormat="1" ht="34.5" customHeight="1">
      <c r="A44" s="379" t="s">
        <v>209</v>
      </c>
      <c r="B44" s="452" t="s">
        <v>337</v>
      </c>
      <c r="C44" s="453"/>
      <c r="D44" s="361" t="s">
        <v>371</v>
      </c>
      <c r="E44" s="361"/>
      <c r="F44" s="312" t="s">
        <v>210</v>
      </c>
      <c r="G44" s="312"/>
      <c r="H44" s="361" t="s">
        <v>211</v>
      </c>
      <c r="I44" s="361"/>
      <c r="J44" s="361" t="s">
        <v>372</v>
      </c>
      <c r="K44" s="361"/>
      <c r="L44" s="311" t="s">
        <v>368</v>
      </c>
      <c r="M44" s="311"/>
      <c r="N44" s="311"/>
      <c r="O44" s="311"/>
      <c r="P44" s="311"/>
      <c r="Q44" s="311"/>
      <c r="R44" s="311"/>
      <c r="S44" s="311"/>
      <c r="T44" s="311"/>
      <c r="U44" s="311"/>
      <c r="V44" s="312" t="s">
        <v>338</v>
      </c>
      <c r="W44" s="312"/>
      <c r="X44" s="312"/>
      <c r="Y44" s="312"/>
      <c r="Z44" s="312"/>
      <c r="AA44" s="312" t="s">
        <v>339</v>
      </c>
      <c r="AB44" s="312"/>
      <c r="AC44" s="312"/>
      <c r="AD44" s="312"/>
      <c r="AE44" s="312"/>
      <c r="AF44" s="312"/>
    </row>
    <row r="45" spans="1:32" s="99" customFormat="1" ht="52.5" customHeight="1">
      <c r="A45" s="379"/>
      <c r="B45" s="488"/>
      <c r="C45" s="489"/>
      <c r="D45" s="361"/>
      <c r="E45" s="361"/>
      <c r="F45" s="312"/>
      <c r="G45" s="312"/>
      <c r="H45" s="361"/>
      <c r="I45" s="361"/>
      <c r="J45" s="361"/>
      <c r="K45" s="361"/>
      <c r="L45" s="312" t="s">
        <v>306</v>
      </c>
      <c r="M45" s="312"/>
      <c r="N45" s="361" t="s">
        <v>311</v>
      </c>
      <c r="O45" s="361"/>
      <c r="P45" s="312" t="s">
        <v>312</v>
      </c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  <c r="AB45" s="312"/>
      <c r="AC45" s="312"/>
      <c r="AD45" s="312"/>
      <c r="AE45" s="312"/>
      <c r="AF45" s="312"/>
    </row>
    <row r="46" spans="1:32" s="100" customFormat="1" ht="82.5" customHeight="1">
      <c r="A46" s="379"/>
      <c r="B46" s="454"/>
      <c r="C46" s="455"/>
      <c r="D46" s="361"/>
      <c r="E46" s="361"/>
      <c r="F46" s="312"/>
      <c r="G46" s="312"/>
      <c r="H46" s="361"/>
      <c r="I46" s="361"/>
      <c r="J46" s="361"/>
      <c r="K46" s="361"/>
      <c r="L46" s="312"/>
      <c r="M46" s="312"/>
      <c r="N46" s="361"/>
      <c r="O46" s="361"/>
      <c r="P46" s="312" t="s">
        <v>307</v>
      </c>
      <c r="Q46" s="312"/>
      <c r="R46" s="312" t="s">
        <v>308</v>
      </c>
      <c r="S46" s="312"/>
      <c r="T46" s="312" t="s">
        <v>309</v>
      </c>
      <c r="U46" s="312"/>
      <c r="V46" s="312"/>
      <c r="W46" s="312"/>
      <c r="X46" s="312"/>
      <c r="Y46" s="312"/>
      <c r="Z46" s="312"/>
      <c r="AA46" s="312"/>
      <c r="AB46" s="312"/>
      <c r="AC46" s="312"/>
      <c r="AD46" s="312"/>
      <c r="AE46" s="312"/>
      <c r="AF46" s="312"/>
    </row>
    <row r="47" spans="1:32" s="99" customFormat="1" ht="18.75" customHeight="1">
      <c r="A47" s="64">
        <v>1</v>
      </c>
      <c r="B47" s="406">
        <v>2</v>
      </c>
      <c r="C47" s="407"/>
      <c r="D47" s="361">
        <v>3</v>
      </c>
      <c r="E47" s="361"/>
      <c r="F47" s="361">
        <v>4</v>
      </c>
      <c r="G47" s="361"/>
      <c r="H47" s="361">
        <v>5</v>
      </c>
      <c r="I47" s="361"/>
      <c r="J47" s="361">
        <v>6</v>
      </c>
      <c r="K47" s="361"/>
      <c r="L47" s="406">
        <v>7</v>
      </c>
      <c r="M47" s="407"/>
      <c r="N47" s="406">
        <v>8</v>
      </c>
      <c r="O47" s="407"/>
      <c r="P47" s="361">
        <v>9</v>
      </c>
      <c r="Q47" s="361"/>
      <c r="R47" s="379">
        <v>10</v>
      </c>
      <c r="S47" s="379"/>
      <c r="T47" s="361">
        <v>11</v>
      </c>
      <c r="U47" s="361"/>
      <c r="V47" s="361">
        <v>12</v>
      </c>
      <c r="W47" s="361"/>
      <c r="X47" s="361"/>
      <c r="Y47" s="361"/>
      <c r="Z47" s="361"/>
      <c r="AA47" s="361">
        <v>13</v>
      </c>
      <c r="AB47" s="361"/>
      <c r="AC47" s="361"/>
      <c r="AD47" s="361"/>
      <c r="AE47" s="361"/>
      <c r="AF47" s="361"/>
    </row>
    <row r="48" spans="1:32" s="99" customFormat="1" ht="20.100000000000001" customHeight="1">
      <c r="A48" s="101"/>
      <c r="B48" s="476"/>
      <c r="C48" s="477"/>
      <c r="D48" s="411"/>
      <c r="E48" s="411"/>
      <c r="F48" s="398"/>
      <c r="G48" s="398"/>
      <c r="H48" s="398"/>
      <c r="I48" s="398"/>
      <c r="J48" s="398"/>
      <c r="K48" s="398"/>
      <c r="L48" s="390"/>
      <c r="M48" s="391"/>
      <c r="N48" s="390"/>
      <c r="O48" s="391"/>
      <c r="P48" s="398"/>
      <c r="Q48" s="398"/>
      <c r="R48" s="398"/>
      <c r="S48" s="398"/>
      <c r="T48" s="398"/>
      <c r="U48" s="398"/>
      <c r="V48" s="436"/>
      <c r="W48" s="436"/>
      <c r="X48" s="436"/>
      <c r="Y48" s="436"/>
      <c r="Z48" s="436"/>
      <c r="AA48" s="398"/>
      <c r="AB48" s="398"/>
      <c r="AC48" s="398"/>
      <c r="AD48" s="398"/>
      <c r="AE48" s="398"/>
      <c r="AF48" s="398"/>
    </row>
    <row r="49" spans="1:32" s="99" customFormat="1" ht="20.100000000000001" customHeight="1">
      <c r="A49" s="101"/>
      <c r="B49" s="476"/>
      <c r="C49" s="477"/>
      <c r="D49" s="411"/>
      <c r="E49" s="411"/>
      <c r="F49" s="398"/>
      <c r="G49" s="398"/>
      <c r="H49" s="398"/>
      <c r="I49" s="398"/>
      <c r="J49" s="398"/>
      <c r="K49" s="398"/>
      <c r="L49" s="390"/>
      <c r="M49" s="391"/>
      <c r="N49" s="390"/>
      <c r="O49" s="391"/>
      <c r="P49" s="398"/>
      <c r="Q49" s="398"/>
      <c r="R49" s="398"/>
      <c r="S49" s="398"/>
      <c r="T49" s="398"/>
      <c r="U49" s="398"/>
      <c r="V49" s="436"/>
      <c r="W49" s="436"/>
      <c r="X49" s="436"/>
      <c r="Y49" s="436"/>
      <c r="Z49" s="436"/>
      <c r="AA49" s="398"/>
      <c r="AB49" s="398"/>
      <c r="AC49" s="398"/>
      <c r="AD49" s="398"/>
      <c r="AE49" s="398"/>
      <c r="AF49" s="398"/>
    </row>
    <row r="50" spans="1:32" s="99" customFormat="1" ht="20.100000000000001" customHeight="1">
      <c r="A50" s="101"/>
      <c r="B50" s="476"/>
      <c r="C50" s="477"/>
      <c r="D50" s="411"/>
      <c r="E50" s="411"/>
      <c r="F50" s="398"/>
      <c r="G50" s="398"/>
      <c r="H50" s="398"/>
      <c r="I50" s="398"/>
      <c r="J50" s="398"/>
      <c r="K50" s="398"/>
      <c r="L50" s="390"/>
      <c r="M50" s="391"/>
      <c r="N50" s="390"/>
      <c r="O50" s="391"/>
      <c r="P50" s="398"/>
      <c r="Q50" s="398"/>
      <c r="R50" s="398"/>
      <c r="S50" s="398"/>
      <c r="T50" s="398"/>
      <c r="U50" s="398"/>
      <c r="V50" s="436"/>
      <c r="W50" s="436"/>
      <c r="X50" s="436"/>
      <c r="Y50" s="436"/>
      <c r="Z50" s="436"/>
      <c r="AA50" s="398"/>
      <c r="AB50" s="398"/>
      <c r="AC50" s="398"/>
      <c r="AD50" s="398"/>
      <c r="AE50" s="398"/>
      <c r="AF50" s="398"/>
    </row>
    <row r="51" spans="1:32" s="99" customFormat="1" ht="20.100000000000001" customHeight="1">
      <c r="A51" s="101"/>
      <c r="B51" s="476"/>
      <c r="C51" s="477"/>
      <c r="D51" s="411"/>
      <c r="E51" s="411"/>
      <c r="F51" s="398"/>
      <c r="G51" s="398"/>
      <c r="H51" s="398"/>
      <c r="I51" s="398"/>
      <c r="J51" s="398"/>
      <c r="K51" s="398"/>
      <c r="L51" s="390"/>
      <c r="M51" s="391"/>
      <c r="N51" s="390"/>
      <c r="O51" s="391"/>
      <c r="P51" s="398"/>
      <c r="Q51" s="398"/>
      <c r="R51" s="398"/>
      <c r="S51" s="398"/>
      <c r="T51" s="398"/>
      <c r="U51" s="398"/>
      <c r="V51" s="436"/>
      <c r="W51" s="436"/>
      <c r="X51" s="436"/>
      <c r="Y51" s="436"/>
      <c r="Z51" s="436"/>
      <c r="AA51" s="398"/>
      <c r="AB51" s="398"/>
      <c r="AC51" s="398"/>
      <c r="AD51" s="398"/>
      <c r="AE51" s="398"/>
      <c r="AF51" s="398"/>
    </row>
    <row r="52" spans="1:32" s="99" customFormat="1" ht="20.100000000000001" customHeight="1">
      <c r="A52" s="101"/>
      <c r="B52" s="476"/>
      <c r="C52" s="477"/>
      <c r="D52" s="411"/>
      <c r="E52" s="411"/>
      <c r="F52" s="398"/>
      <c r="G52" s="398"/>
      <c r="H52" s="398"/>
      <c r="I52" s="398"/>
      <c r="J52" s="398"/>
      <c r="K52" s="398"/>
      <c r="L52" s="390"/>
      <c r="M52" s="391"/>
      <c r="N52" s="390"/>
      <c r="O52" s="391"/>
      <c r="P52" s="398"/>
      <c r="Q52" s="398"/>
      <c r="R52" s="398"/>
      <c r="S52" s="398"/>
      <c r="T52" s="398"/>
      <c r="U52" s="398"/>
      <c r="V52" s="436"/>
      <c r="W52" s="436"/>
      <c r="X52" s="436"/>
      <c r="Y52" s="436"/>
      <c r="Z52" s="436"/>
      <c r="AA52" s="398"/>
      <c r="AB52" s="398"/>
      <c r="AC52" s="398"/>
      <c r="AD52" s="398"/>
      <c r="AE52" s="398"/>
      <c r="AF52" s="398"/>
    </row>
    <row r="53" spans="1:32" s="99" customFormat="1" ht="20.100000000000001" customHeight="1">
      <c r="A53" s="101"/>
      <c r="B53" s="476"/>
      <c r="C53" s="477"/>
      <c r="D53" s="411"/>
      <c r="E53" s="411"/>
      <c r="F53" s="398"/>
      <c r="G53" s="398"/>
      <c r="H53" s="398"/>
      <c r="I53" s="398"/>
      <c r="J53" s="398"/>
      <c r="K53" s="398"/>
      <c r="L53" s="390"/>
      <c r="M53" s="391"/>
      <c r="N53" s="390"/>
      <c r="O53" s="391"/>
      <c r="P53" s="398"/>
      <c r="Q53" s="398"/>
      <c r="R53" s="398"/>
      <c r="S53" s="398"/>
      <c r="T53" s="398"/>
      <c r="U53" s="398"/>
      <c r="V53" s="436"/>
      <c r="W53" s="436"/>
      <c r="X53" s="436"/>
      <c r="Y53" s="436"/>
      <c r="Z53" s="436"/>
      <c r="AA53" s="398"/>
      <c r="AB53" s="398"/>
      <c r="AC53" s="398"/>
      <c r="AD53" s="398"/>
      <c r="AE53" s="398"/>
      <c r="AF53" s="398"/>
    </row>
    <row r="54" spans="1:32" s="99" customFormat="1" ht="20.100000000000001" customHeight="1">
      <c r="A54" s="101"/>
      <c r="B54" s="476"/>
      <c r="C54" s="477"/>
      <c r="D54" s="411"/>
      <c r="E54" s="411"/>
      <c r="F54" s="398"/>
      <c r="G54" s="398"/>
      <c r="H54" s="398"/>
      <c r="I54" s="398"/>
      <c r="J54" s="398"/>
      <c r="K54" s="398"/>
      <c r="L54" s="390"/>
      <c r="M54" s="391"/>
      <c r="N54" s="390"/>
      <c r="O54" s="391"/>
      <c r="P54" s="398"/>
      <c r="Q54" s="398"/>
      <c r="R54" s="398"/>
      <c r="S54" s="398"/>
      <c r="T54" s="398"/>
      <c r="U54" s="398"/>
      <c r="V54" s="436"/>
      <c r="W54" s="436"/>
      <c r="X54" s="436"/>
      <c r="Y54" s="436"/>
      <c r="Z54" s="436"/>
      <c r="AA54" s="398"/>
      <c r="AB54" s="398"/>
      <c r="AC54" s="398"/>
      <c r="AD54" s="398"/>
      <c r="AE54" s="398"/>
      <c r="AF54" s="398"/>
    </row>
    <row r="55" spans="1:32" s="99" customFormat="1" ht="24.9" customHeight="1">
      <c r="A55" s="482" t="s">
        <v>57</v>
      </c>
      <c r="B55" s="483"/>
      <c r="C55" s="483"/>
      <c r="D55" s="483"/>
      <c r="E55" s="484"/>
      <c r="F55" s="398"/>
      <c r="G55" s="398"/>
      <c r="H55" s="398"/>
      <c r="I55" s="398"/>
      <c r="J55" s="398"/>
      <c r="K55" s="398"/>
      <c r="L55" s="390"/>
      <c r="M55" s="391"/>
      <c r="N55" s="390"/>
      <c r="O55" s="391"/>
      <c r="P55" s="398"/>
      <c r="Q55" s="398"/>
      <c r="R55" s="398"/>
      <c r="S55" s="398"/>
      <c r="T55" s="398"/>
      <c r="U55" s="398"/>
      <c r="V55" s="436"/>
      <c r="W55" s="436"/>
      <c r="X55" s="436"/>
      <c r="Y55" s="436"/>
      <c r="Z55" s="436"/>
      <c r="AA55" s="398"/>
      <c r="AB55" s="398"/>
      <c r="AC55" s="398"/>
      <c r="AD55" s="398"/>
      <c r="AE55" s="398"/>
      <c r="AF55" s="398"/>
    </row>
    <row r="56" spans="1:32" ht="15" customHeight="1">
      <c r="A56" s="81"/>
      <c r="B56" s="81"/>
      <c r="C56" s="81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</row>
    <row r="57" spans="1:32" ht="15" customHeight="1">
      <c r="A57" s="81"/>
      <c r="B57" s="81"/>
      <c r="C57" s="81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</row>
    <row r="58" spans="1:32" ht="15" customHeight="1">
      <c r="A58" s="81"/>
      <c r="B58" s="81"/>
      <c r="C58" s="81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</row>
    <row r="59" spans="1:32" ht="15" customHeight="1">
      <c r="A59" s="81"/>
      <c r="B59" s="81"/>
      <c r="C59" s="81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</row>
    <row r="60" spans="1:32" s="110" customFormat="1" ht="18" customHeight="1">
      <c r="A60" s="435" t="s">
        <v>394</v>
      </c>
      <c r="B60" s="435"/>
      <c r="C60" s="435"/>
      <c r="D60" s="435"/>
      <c r="E60" s="435"/>
      <c r="F60" s="435"/>
      <c r="G60" s="435"/>
      <c r="H60" s="112"/>
      <c r="I60" s="112"/>
      <c r="J60" s="112"/>
      <c r="K60" s="112"/>
      <c r="L60" s="112"/>
      <c r="M60" s="434"/>
      <c r="N60" s="434"/>
      <c r="O60" s="434"/>
      <c r="P60" s="434"/>
      <c r="Q60" s="434"/>
      <c r="R60" s="112"/>
      <c r="S60" s="112"/>
      <c r="T60" s="112"/>
      <c r="U60" s="112"/>
      <c r="V60" s="112"/>
      <c r="W60" s="432"/>
      <c r="X60" s="432"/>
      <c r="Y60" s="432"/>
      <c r="Z60" s="432"/>
      <c r="AA60" s="432"/>
      <c r="AC60" s="328" t="s">
        <v>419</v>
      </c>
      <c r="AD60" s="328"/>
    </row>
    <row r="61" spans="1:32" s="33" customFormat="1">
      <c r="B61" s="433" t="s">
        <v>77</v>
      </c>
      <c r="C61" s="433"/>
      <c r="D61" s="433"/>
      <c r="E61" s="433"/>
      <c r="F61" s="433"/>
      <c r="G61" s="433"/>
      <c r="H61" s="81"/>
      <c r="I61" s="81"/>
      <c r="J61" s="83"/>
      <c r="K61" s="83"/>
      <c r="L61" s="83"/>
      <c r="N61" s="45"/>
      <c r="O61" s="45"/>
      <c r="P61" s="45"/>
      <c r="Q61" s="45"/>
      <c r="R61" s="45" t="s">
        <v>78</v>
      </c>
      <c r="V61" s="45"/>
      <c r="AB61" s="349" t="s">
        <v>127</v>
      </c>
      <c r="AC61" s="349"/>
      <c r="AD61" s="349"/>
      <c r="AE61" s="349"/>
      <c r="AF61" s="349"/>
    </row>
    <row r="62" spans="1:32" s="102" customFormat="1" ht="16.5" customHeight="1">
      <c r="C62" s="103"/>
      <c r="D62" s="104"/>
      <c r="E62" s="104"/>
      <c r="F62" s="105"/>
      <c r="G62" s="105"/>
      <c r="H62" s="105"/>
      <c r="I62" s="105"/>
      <c r="J62" s="105"/>
      <c r="K62" s="105"/>
      <c r="L62" s="105"/>
      <c r="M62" s="105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</row>
    <row r="63" spans="1:32" s="33" customFormat="1" ht="15" customHeight="1">
      <c r="F63" s="31"/>
      <c r="G63" s="31"/>
      <c r="H63" s="31"/>
      <c r="I63" s="31"/>
      <c r="J63" s="31"/>
      <c r="K63" s="31"/>
      <c r="L63" s="31"/>
      <c r="Q63" s="31"/>
      <c r="R63" s="31"/>
      <c r="S63" s="31"/>
      <c r="T63" s="31"/>
      <c r="X63" s="31"/>
      <c r="Y63" s="31"/>
      <c r="Z63" s="31"/>
      <c r="AA63" s="31"/>
    </row>
    <row r="64" spans="1:32" ht="3.75" hidden="1" customHeight="1">
      <c r="C64" s="106"/>
      <c r="D64" s="106"/>
      <c r="E64" s="106"/>
      <c r="F64" s="106"/>
      <c r="G64" s="106"/>
      <c r="H64" s="106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6"/>
      <c r="V64" s="106"/>
    </row>
    <row r="65" spans="1:32" s="159" customFormat="1" ht="102" customHeight="1">
      <c r="A65" s="430"/>
      <c r="B65" s="430"/>
      <c r="C65" s="430"/>
      <c r="D65" s="430"/>
      <c r="E65" s="430"/>
      <c r="F65" s="430"/>
      <c r="G65" s="430"/>
      <c r="H65" s="430"/>
      <c r="I65" s="430"/>
      <c r="J65" s="430"/>
      <c r="K65" s="158"/>
      <c r="L65" s="158"/>
      <c r="M65" s="158"/>
      <c r="N65" s="158"/>
      <c r="O65" s="158"/>
      <c r="P65" s="158"/>
      <c r="Q65" s="158"/>
      <c r="R65" s="158"/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431"/>
      <c r="AE65" s="431"/>
      <c r="AF65" s="431"/>
    </row>
    <row r="66" spans="1:32"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</row>
    <row r="67" spans="1:32">
      <c r="C67" s="108"/>
    </row>
    <row r="70" spans="1:32">
      <c r="C70" s="109"/>
    </row>
    <row r="71" spans="1:32">
      <c r="C71" s="109"/>
    </row>
    <row r="72" spans="1:32">
      <c r="C72" s="109"/>
    </row>
    <row r="73" spans="1:32">
      <c r="C73" s="109"/>
    </row>
    <row r="74" spans="1:32">
      <c r="C74" s="109"/>
    </row>
    <row r="75" spans="1:32">
      <c r="C75" s="109"/>
    </row>
    <row r="76" spans="1:32">
      <c r="C76" s="109"/>
    </row>
  </sheetData>
  <mergeCells count="298">
    <mergeCell ref="A3:AF3"/>
    <mergeCell ref="A15:AF15"/>
    <mergeCell ref="A28:AF28"/>
    <mergeCell ref="A42:AF42"/>
    <mergeCell ref="B33:L33"/>
    <mergeCell ref="B34:L34"/>
    <mergeCell ref="U31:U32"/>
    <mergeCell ref="V31:V32"/>
    <mergeCell ref="AC30:AF30"/>
    <mergeCell ref="G7:M7"/>
    <mergeCell ref="D11:F11"/>
    <mergeCell ref="G5:M6"/>
    <mergeCell ref="B37:L37"/>
    <mergeCell ref="A38:L38"/>
    <mergeCell ref="W31:W32"/>
    <mergeCell ref="X31:X32"/>
    <mergeCell ref="AD29:AF29"/>
    <mergeCell ref="AA23:AB23"/>
    <mergeCell ref="AC25:AD25"/>
    <mergeCell ref="AE25:AF25"/>
    <mergeCell ref="U8:W8"/>
    <mergeCell ref="AD12:AF12"/>
    <mergeCell ref="AD11:AF11"/>
    <mergeCell ref="B23:C23"/>
    <mergeCell ref="AA50:AF50"/>
    <mergeCell ref="AA51:AF51"/>
    <mergeCell ref="AA52:AF52"/>
    <mergeCell ref="AA53:AF53"/>
    <mergeCell ref="A39:L39"/>
    <mergeCell ref="AA47:AF47"/>
    <mergeCell ref="AA48:AF48"/>
    <mergeCell ref="AA49:AF49"/>
    <mergeCell ref="D49:E49"/>
    <mergeCell ref="F49:G49"/>
    <mergeCell ref="H49:I49"/>
    <mergeCell ref="H47:I47"/>
    <mergeCell ref="J47:K47"/>
    <mergeCell ref="L48:M48"/>
    <mergeCell ref="B47:C47"/>
    <mergeCell ref="B49:C49"/>
    <mergeCell ref="AA44:AF46"/>
    <mergeCell ref="AD43:AF43"/>
    <mergeCell ref="A44:A46"/>
    <mergeCell ref="D44:E46"/>
    <mergeCell ref="F44:G46"/>
    <mergeCell ref="H44:I46"/>
    <mergeCell ref="B44:C46"/>
    <mergeCell ref="D47:E47"/>
    <mergeCell ref="AA54:AF54"/>
    <mergeCell ref="AA55:AF55"/>
    <mergeCell ref="AC31:AC32"/>
    <mergeCell ref="AD31:AD32"/>
    <mergeCell ref="AE31:AE32"/>
    <mergeCell ref="AF31:AF32"/>
    <mergeCell ref="AB31:AB32"/>
    <mergeCell ref="B48:C48"/>
    <mergeCell ref="J49:K49"/>
    <mergeCell ref="L49:M49"/>
    <mergeCell ref="B51:C51"/>
    <mergeCell ref="D53:E53"/>
    <mergeCell ref="F53:G53"/>
    <mergeCell ref="D51:E51"/>
    <mergeCell ref="F51:G51"/>
    <mergeCell ref="F52:G52"/>
    <mergeCell ref="A55:E55"/>
    <mergeCell ref="F55:G55"/>
    <mergeCell ref="D50:E50"/>
    <mergeCell ref="F50:G50"/>
    <mergeCell ref="B53:C53"/>
    <mergeCell ref="B54:C54"/>
    <mergeCell ref="D52:E52"/>
    <mergeCell ref="D54:E54"/>
    <mergeCell ref="B24:C24"/>
    <mergeCell ref="B35:L35"/>
    <mergeCell ref="B36:L36"/>
    <mergeCell ref="A30:A32"/>
    <mergeCell ref="Y23:Z23"/>
    <mergeCell ref="D24:G24"/>
    <mergeCell ref="W24:X24"/>
    <mergeCell ref="A25:V25"/>
    <mergeCell ref="Y24:Z24"/>
    <mergeCell ref="Y25:Z25"/>
    <mergeCell ref="Y30:AB30"/>
    <mergeCell ref="H24:Q24"/>
    <mergeCell ref="R24:V24"/>
    <mergeCell ref="AA25:AB25"/>
    <mergeCell ref="Z29:AB29"/>
    <mergeCell ref="Y31:Y32"/>
    <mergeCell ref="Z31:Z32"/>
    <mergeCell ref="AA31:AA32"/>
    <mergeCell ref="M30:P30"/>
    <mergeCell ref="N31:N32"/>
    <mergeCell ref="F54:G54"/>
    <mergeCell ref="B50:C50"/>
    <mergeCell ref="B52:C52"/>
    <mergeCell ref="H51:I51"/>
    <mergeCell ref="J51:K51"/>
    <mergeCell ref="L51:M51"/>
    <mergeCell ref="N51:O51"/>
    <mergeCell ref="H52:I52"/>
    <mergeCell ref="R54:S54"/>
    <mergeCell ref="L54:M54"/>
    <mergeCell ref="N54:O54"/>
    <mergeCell ref="P54:Q54"/>
    <mergeCell ref="P53:Q53"/>
    <mergeCell ref="R53:S53"/>
    <mergeCell ref="L53:M53"/>
    <mergeCell ref="N53:O53"/>
    <mergeCell ref="H53:I53"/>
    <mergeCell ref="J53:K53"/>
    <mergeCell ref="H54:I54"/>
    <mergeCell ref="J54:K54"/>
    <mergeCell ref="AA7:AC7"/>
    <mergeCell ref="X7:Z7"/>
    <mergeCell ref="X8:Z8"/>
    <mergeCell ref="B10:C10"/>
    <mergeCell ref="B11:C11"/>
    <mergeCell ref="B17:C19"/>
    <mergeCell ref="N5:Q6"/>
    <mergeCell ref="N7:Q7"/>
    <mergeCell ref="R5:AF5"/>
    <mergeCell ref="R7:T7"/>
    <mergeCell ref="R6:T6"/>
    <mergeCell ref="AD6:AF6"/>
    <mergeCell ref="U7:W7"/>
    <mergeCell ref="AD7:AF7"/>
    <mergeCell ref="U6:W6"/>
    <mergeCell ref="X6:Z6"/>
    <mergeCell ref="AA6:AC6"/>
    <mergeCell ref="R10:T10"/>
    <mergeCell ref="R9:T9"/>
    <mergeCell ref="U11:W11"/>
    <mergeCell ref="U10:W10"/>
    <mergeCell ref="W18:X19"/>
    <mergeCell ref="X12:Z12"/>
    <mergeCell ref="AA11:AC11"/>
    <mergeCell ref="A5:A6"/>
    <mergeCell ref="B5:C6"/>
    <mergeCell ref="B7:C7"/>
    <mergeCell ref="B8:C8"/>
    <mergeCell ref="R8:T8"/>
    <mergeCell ref="B22:C22"/>
    <mergeCell ref="N11:Q11"/>
    <mergeCell ref="A17:A19"/>
    <mergeCell ref="D17:G19"/>
    <mergeCell ref="H17:Q19"/>
    <mergeCell ref="H20:Q20"/>
    <mergeCell ref="A12:M12"/>
    <mergeCell ref="N12:Q12"/>
    <mergeCell ref="R20:V20"/>
    <mergeCell ref="B21:C21"/>
    <mergeCell ref="B20:C20"/>
    <mergeCell ref="G11:M11"/>
    <mergeCell ref="G8:M8"/>
    <mergeCell ref="G9:M9"/>
    <mergeCell ref="G10:M10"/>
    <mergeCell ref="D5:F6"/>
    <mergeCell ref="D7:F7"/>
    <mergeCell ref="D8:F8"/>
    <mergeCell ref="D9:F9"/>
    <mergeCell ref="B9:C9"/>
    <mergeCell ref="AD9:AF9"/>
    <mergeCell ref="AA10:AC10"/>
    <mergeCell ref="AD10:AF10"/>
    <mergeCell ref="X10:Z10"/>
    <mergeCell ref="U9:W9"/>
    <mergeCell ref="AD8:AF8"/>
    <mergeCell ref="N10:Q10"/>
    <mergeCell ref="N9:Q9"/>
    <mergeCell ref="AA8:AC8"/>
    <mergeCell ref="AA9:AC9"/>
    <mergeCell ref="D10:F10"/>
    <mergeCell ref="X9:Z9"/>
    <mergeCell ref="X11:Z11"/>
    <mergeCell ref="AE18:AF19"/>
    <mergeCell ref="AC18:AD19"/>
    <mergeCell ref="U12:W12"/>
    <mergeCell ref="AA12:AC12"/>
    <mergeCell ref="R17:V19"/>
    <mergeCell ref="R11:T11"/>
    <mergeCell ref="N8:Q8"/>
    <mergeCell ref="R12:T12"/>
    <mergeCell ref="Y20:Z20"/>
    <mergeCell ref="R21:V21"/>
    <mergeCell ref="W21:X21"/>
    <mergeCell ref="Y21:Z21"/>
    <mergeCell ref="Y18:Z19"/>
    <mergeCell ref="D20:G20"/>
    <mergeCell ref="AA18:AB19"/>
    <mergeCell ref="W17:AF17"/>
    <mergeCell ref="AE20:AF20"/>
    <mergeCell ref="AA21:AB21"/>
    <mergeCell ref="AE21:AF21"/>
    <mergeCell ref="AC21:AD21"/>
    <mergeCell ref="AA20:AB20"/>
    <mergeCell ref="AC20:AD20"/>
    <mergeCell ref="D21:G21"/>
    <mergeCell ref="H21:Q21"/>
    <mergeCell ref="W20:X20"/>
    <mergeCell ref="AC23:AD23"/>
    <mergeCell ref="W22:X22"/>
    <mergeCell ref="D23:G23"/>
    <mergeCell ref="H23:Q23"/>
    <mergeCell ref="R23:V23"/>
    <mergeCell ref="W23:X23"/>
    <mergeCell ref="Y22:Z22"/>
    <mergeCell ref="AA22:AB22"/>
    <mergeCell ref="D22:G22"/>
    <mergeCell ref="H22:Q22"/>
    <mergeCell ref="AE23:AF23"/>
    <mergeCell ref="AE22:AF22"/>
    <mergeCell ref="J44:K46"/>
    <mergeCell ref="L44:U44"/>
    <mergeCell ref="V44:Z46"/>
    <mergeCell ref="P45:U45"/>
    <mergeCell ref="L45:M46"/>
    <mergeCell ref="AA24:AB24"/>
    <mergeCell ref="N45:O46"/>
    <mergeCell ref="Q30:T30"/>
    <mergeCell ref="R22:V22"/>
    <mergeCell ref="AC22:AD22"/>
    <mergeCell ref="AC24:AD24"/>
    <mergeCell ref="AE24:AF24"/>
    <mergeCell ref="O31:O32"/>
    <mergeCell ref="Q31:Q32"/>
    <mergeCell ref="R31:R32"/>
    <mergeCell ref="U30:X30"/>
    <mergeCell ref="S31:S32"/>
    <mergeCell ref="T31:T32"/>
    <mergeCell ref="P31:P32"/>
    <mergeCell ref="B30:L32"/>
    <mergeCell ref="M31:M32"/>
    <mergeCell ref="W25:X25"/>
    <mergeCell ref="F47:G47"/>
    <mergeCell ref="L47:M47"/>
    <mergeCell ref="D48:E48"/>
    <mergeCell ref="F48:G48"/>
    <mergeCell ref="R49:S49"/>
    <mergeCell ref="N48:O48"/>
    <mergeCell ref="H50:I50"/>
    <mergeCell ref="J50:K50"/>
    <mergeCell ref="L50:M50"/>
    <mergeCell ref="N50:O50"/>
    <mergeCell ref="P47:Q47"/>
    <mergeCell ref="N47:O47"/>
    <mergeCell ref="N49:O49"/>
    <mergeCell ref="H48:I48"/>
    <mergeCell ref="J48:K48"/>
    <mergeCell ref="P48:Q48"/>
    <mergeCell ref="R48:S48"/>
    <mergeCell ref="P50:Q50"/>
    <mergeCell ref="R50:S50"/>
    <mergeCell ref="L55:M55"/>
    <mergeCell ref="N55:O55"/>
    <mergeCell ref="J55:K55"/>
    <mergeCell ref="P55:Q55"/>
    <mergeCell ref="V50:Z50"/>
    <mergeCell ref="V48:Z48"/>
    <mergeCell ref="P46:Q46"/>
    <mergeCell ref="R46:S46"/>
    <mergeCell ref="V47:Z47"/>
    <mergeCell ref="T46:U46"/>
    <mergeCell ref="R47:S47"/>
    <mergeCell ref="T47:U47"/>
    <mergeCell ref="P49:Q49"/>
    <mergeCell ref="T48:U48"/>
    <mergeCell ref="T50:U50"/>
    <mergeCell ref="R52:S52"/>
    <mergeCell ref="R51:S51"/>
    <mergeCell ref="P51:Q51"/>
    <mergeCell ref="J52:K52"/>
    <mergeCell ref="L52:M52"/>
    <mergeCell ref="N52:O52"/>
    <mergeCell ref="P52:Q52"/>
    <mergeCell ref="AC60:AD60"/>
    <mergeCell ref="A65:J65"/>
    <mergeCell ref="AD65:AF65"/>
    <mergeCell ref="W60:AA60"/>
    <mergeCell ref="B61:G61"/>
    <mergeCell ref="AB61:AF61"/>
    <mergeCell ref="M60:Q60"/>
    <mergeCell ref="A60:G60"/>
    <mergeCell ref="AD1:AF1"/>
    <mergeCell ref="AD2:AF2"/>
    <mergeCell ref="T55:U55"/>
    <mergeCell ref="V55:Z55"/>
    <mergeCell ref="T53:U53"/>
    <mergeCell ref="V53:Z53"/>
    <mergeCell ref="T54:U54"/>
    <mergeCell ref="V54:Z54"/>
    <mergeCell ref="T49:U49"/>
    <mergeCell ref="V49:Z49"/>
    <mergeCell ref="T52:U52"/>
    <mergeCell ref="V52:Z52"/>
    <mergeCell ref="T51:U51"/>
    <mergeCell ref="V51:Z51"/>
    <mergeCell ref="R55:S55"/>
    <mergeCell ref="H55:I55"/>
  </mergeCells>
  <phoneticPr fontId="3" type="noConversion"/>
  <pageMargins left="0.59055118110236227" right="0.59055118110236227" top="0.78740157480314965" bottom="0.39370078740157483" header="0.31496062992125984" footer="0.31496062992125984"/>
  <pageSetup paperSize="9" scale="34" orientation="landscape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Штатка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 Windows</cp:lastModifiedBy>
  <cp:lastPrinted>2021-01-18T13:28:54Z</cp:lastPrinted>
  <dcterms:created xsi:type="dcterms:W3CDTF">2003-03-13T16:00:22Z</dcterms:created>
  <dcterms:modified xsi:type="dcterms:W3CDTF">2021-08-30T10:43:43Z</dcterms:modified>
</cp:coreProperties>
</file>