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120" yWindow="-120" windowWidth="19440" windowHeight="10440" tabRatio="990"/>
  </bookViews>
  <sheets>
    <sheet name="ШТАТ 6700 01.01.2023-31.12.2023" sheetId="51" r:id="rId1"/>
    <sheet name="Нічні (2)" sheetId="40" state="hidden" r:id="rId2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51" l="1"/>
  <c r="L54" i="51"/>
  <c r="R44" i="51" l="1"/>
  <c r="R47" i="51"/>
  <c r="R48" i="51"/>
  <c r="R49" i="51"/>
  <c r="R50" i="51"/>
  <c r="Y50" i="51" s="1"/>
  <c r="R51" i="51"/>
  <c r="R52" i="51"/>
  <c r="R53" i="51"/>
  <c r="R54" i="51"/>
  <c r="R55" i="51"/>
  <c r="R56" i="51"/>
  <c r="R58" i="51"/>
  <c r="R59" i="51"/>
  <c r="R60" i="51"/>
  <c r="R61" i="51"/>
  <c r="R62" i="51"/>
  <c r="Y63" i="51" s="1"/>
  <c r="R63" i="51"/>
  <c r="R64" i="51"/>
  <c r="R65" i="51"/>
  <c r="Y65" i="51" s="1"/>
  <c r="R40" i="51"/>
  <c r="Y40" i="51" s="1"/>
  <c r="R41" i="51"/>
  <c r="R42" i="51"/>
  <c r="R32" i="51"/>
  <c r="Y32" i="51" s="1"/>
  <c r="S33" i="51"/>
  <c r="R20" i="51"/>
  <c r="R21" i="51"/>
  <c r="R22" i="51"/>
  <c r="R23" i="51"/>
  <c r="R24" i="51"/>
  <c r="R25" i="51"/>
  <c r="R33" i="51"/>
  <c r="R34" i="51"/>
  <c r="Q26" i="51"/>
  <c r="Q27" i="51"/>
  <c r="Q28" i="51"/>
  <c r="Q29" i="51"/>
  <c r="Q30" i="51"/>
  <c r="Q31" i="51"/>
  <c r="Q35" i="51"/>
  <c r="Q36" i="51"/>
  <c r="Q37" i="51"/>
  <c r="Q38" i="51"/>
  <c r="Q39" i="51"/>
  <c r="Q43" i="51"/>
  <c r="Q45" i="51"/>
  <c r="Q46" i="51"/>
  <c r="Q57" i="51"/>
  <c r="Q17" i="51"/>
  <c r="Y66" i="51" l="1"/>
  <c r="E66" i="51" l="1"/>
  <c r="H65" i="51"/>
  <c r="H64" i="51"/>
  <c r="P64" i="51" s="1"/>
  <c r="H63" i="51"/>
  <c r="H62" i="51"/>
  <c r="O62" i="51" s="1"/>
  <c r="H61" i="51"/>
  <c r="H60" i="51"/>
  <c r="P60" i="51" s="1"/>
  <c r="H59" i="51"/>
  <c r="H58" i="51"/>
  <c r="P58" i="51" s="1"/>
  <c r="G57" i="51"/>
  <c r="H56" i="51"/>
  <c r="P56" i="51" s="1"/>
  <c r="H54" i="51"/>
  <c r="H53" i="51"/>
  <c r="P53" i="51" s="1"/>
  <c r="H52" i="51"/>
  <c r="H50" i="51"/>
  <c r="O50" i="51" s="1"/>
  <c r="H49" i="51"/>
  <c r="H47" i="51"/>
  <c r="P47" i="51" s="1"/>
  <c r="G46" i="51"/>
  <c r="R46" i="51" s="1"/>
  <c r="G45" i="51"/>
  <c r="R45" i="51" s="1"/>
  <c r="H44" i="51"/>
  <c r="P44" i="51" s="1"/>
  <c r="G43" i="51"/>
  <c r="H42" i="51"/>
  <c r="P42" i="51" s="1"/>
  <c r="H40" i="51"/>
  <c r="O40" i="51" s="1"/>
  <c r="G39" i="51"/>
  <c r="G38" i="51"/>
  <c r="R38" i="51" s="1"/>
  <c r="G37" i="51"/>
  <c r="G36" i="51"/>
  <c r="R36" i="51" s="1"/>
  <c r="G35" i="51"/>
  <c r="H34" i="51"/>
  <c r="P34" i="51" s="1"/>
  <c r="H32" i="51"/>
  <c r="O32" i="51" s="1"/>
  <c r="G31" i="51"/>
  <c r="R31" i="51" s="1"/>
  <c r="G30" i="51"/>
  <c r="G29" i="51"/>
  <c r="R29" i="51" s="1"/>
  <c r="G28" i="51"/>
  <c r="G27" i="51"/>
  <c r="R27" i="51" s="1"/>
  <c r="G26" i="51"/>
  <c r="H25" i="51"/>
  <c r="H23" i="51"/>
  <c r="P23" i="51" s="1"/>
  <c r="H22" i="51"/>
  <c r="H21" i="51"/>
  <c r="P21" i="51" s="1"/>
  <c r="H20" i="51"/>
  <c r="P20" i="51" s="1"/>
  <c r="F19" i="51"/>
  <c r="R19" i="51" s="1"/>
  <c r="F18" i="51"/>
  <c r="G17" i="51"/>
  <c r="X49" i="51" l="1"/>
  <c r="N49" i="51"/>
  <c r="P49" i="51" s="1"/>
  <c r="Q18" i="51"/>
  <c r="Q66" i="51" s="1"/>
  <c r="R28" i="51"/>
  <c r="H28" i="51"/>
  <c r="H31" i="51"/>
  <c r="I31" i="51" s="1"/>
  <c r="H36" i="51"/>
  <c r="H38" i="51"/>
  <c r="H17" i="51"/>
  <c r="R17" i="51"/>
  <c r="H43" i="51"/>
  <c r="R43" i="51"/>
  <c r="N52" i="51"/>
  <c r="P52" i="51" s="1"/>
  <c r="X52" i="51"/>
  <c r="H35" i="51"/>
  <c r="R35" i="51"/>
  <c r="H37" i="51"/>
  <c r="R37" i="51"/>
  <c r="H39" i="51"/>
  <c r="R39" i="51"/>
  <c r="X54" i="51"/>
  <c r="V54" i="51"/>
  <c r="H57" i="51"/>
  <c r="R57" i="51"/>
  <c r="H19" i="51"/>
  <c r="P19" i="51" s="1"/>
  <c r="H26" i="51"/>
  <c r="R26" i="51"/>
  <c r="H30" i="51"/>
  <c r="R30" i="51"/>
  <c r="H29" i="51"/>
  <c r="P61" i="51"/>
  <c r="P22" i="51"/>
  <c r="P25" i="51"/>
  <c r="H27" i="51"/>
  <c r="H46" i="51"/>
  <c r="P59" i="51"/>
  <c r="O65" i="51"/>
  <c r="P63" i="51"/>
  <c r="H45" i="51"/>
  <c r="P50" i="51"/>
  <c r="P62" i="51"/>
  <c r="I26" i="51"/>
  <c r="F66" i="51"/>
  <c r="F67" i="51" s="1"/>
  <c r="G18" i="51"/>
  <c r="R18" i="51" s="1"/>
  <c r="P32" i="51"/>
  <c r="P40" i="51"/>
  <c r="I45" i="51"/>
  <c r="I57" i="51" l="1"/>
  <c r="I46" i="51"/>
  <c r="K46" i="51" s="1"/>
  <c r="S17" i="51"/>
  <c r="M45" i="51"/>
  <c r="K45" i="51"/>
  <c r="U45" i="51"/>
  <c r="S45" i="51"/>
  <c r="I38" i="51"/>
  <c r="X38" i="51" s="1"/>
  <c r="U46" i="51"/>
  <c r="S46" i="51"/>
  <c r="K57" i="51"/>
  <c r="S57" i="51"/>
  <c r="X57" i="51"/>
  <c r="S39" i="51"/>
  <c r="I39" i="51"/>
  <c r="U39" i="51" s="1"/>
  <c r="S35" i="51"/>
  <c r="I35" i="51"/>
  <c r="M35" i="51" s="1"/>
  <c r="S43" i="51"/>
  <c r="I43" i="51"/>
  <c r="K43" i="51" s="1"/>
  <c r="J36" i="51"/>
  <c r="S36" i="51"/>
  <c r="T36" i="51"/>
  <c r="S37" i="51"/>
  <c r="I37" i="51"/>
  <c r="X37" i="51" s="1"/>
  <c r="J28" i="51"/>
  <c r="I28" i="51" s="1"/>
  <c r="N28" i="51" s="1"/>
  <c r="S28" i="51"/>
  <c r="T28" i="51"/>
  <c r="S30" i="51"/>
  <c r="S38" i="51"/>
  <c r="I30" i="51"/>
  <c r="K30" i="51" s="1"/>
  <c r="I17" i="51"/>
  <c r="K17" i="51" s="1"/>
  <c r="S27" i="51"/>
  <c r="S29" i="51"/>
  <c r="V26" i="51"/>
  <c r="S26" i="51"/>
  <c r="U26" i="51"/>
  <c r="K26" i="51"/>
  <c r="R66" i="51"/>
  <c r="V31" i="51"/>
  <c r="K31" i="51"/>
  <c r="U31" i="51"/>
  <c r="S31" i="51"/>
  <c r="I27" i="51"/>
  <c r="W27" i="51" s="1"/>
  <c r="L26" i="51"/>
  <c r="P65" i="51"/>
  <c r="N57" i="51"/>
  <c r="I29" i="51"/>
  <c r="K29" i="51" s="1"/>
  <c r="H18" i="51"/>
  <c r="O66" i="51"/>
  <c r="O67" i="51" s="1"/>
  <c r="P54" i="51"/>
  <c r="L31" i="51"/>
  <c r="I18" i="51"/>
  <c r="G66" i="51"/>
  <c r="G67" i="51" s="1"/>
  <c r="P57" i="51" l="1"/>
  <c r="K35" i="51"/>
  <c r="K38" i="51"/>
  <c r="N37" i="51"/>
  <c r="T66" i="51"/>
  <c r="P35" i="51"/>
  <c r="N18" i="51"/>
  <c r="P26" i="51"/>
  <c r="M17" i="51"/>
  <c r="K37" i="51"/>
  <c r="U43" i="51"/>
  <c r="L29" i="51"/>
  <c r="P29" i="51" s="1"/>
  <c r="K27" i="51"/>
  <c r="U28" i="51"/>
  <c r="U37" i="51"/>
  <c r="W35" i="51"/>
  <c r="W17" i="51"/>
  <c r="U17" i="51"/>
  <c r="I36" i="51"/>
  <c r="P43" i="51"/>
  <c r="U27" i="51"/>
  <c r="U30" i="51"/>
  <c r="K39" i="51"/>
  <c r="P39" i="51" s="1"/>
  <c r="X28" i="51"/>
  <c r="U29" i="51"/>
  <c r="U38" i="51"/>
  <c r="V30" i="51"/>
  <c r="K28" i="51"/>
  <c r="P28" i="51" s="1"/>
  <c r="S18" i="51"/>
  <c r="S66" i="51" s="1"/>
  <c r="K18" i="51"/>
  <c r="U18" i="51"/>
  <c r="V29" i="51"/>
  <c r="L30" i="51"/>
  <c r="P30" i="51" s="1"/>
  <c r="J66" i="51"/>
  <c r="J67" i="51" s="1"/>
  <c r="N38" i="51"/>
  <c r="U35" i="51"/>
  <c r="H66" i="51"/>
  <c r="H67" i="51" s="1"/>
  <c r="P46" i="51"/>
  <c r="P45" i="51"/>
  <c r="M27" i="51"/>
  <c r="M66" i="51" s="1"/>
  <c r="M67" i="51" s="1"/>
  <c r="P31" i="51"/>
  <c r="P17" i="51"/>
  <c r="P37" i="51" l="1"/>
  <c r="L66" i="51"/>
  <c r="L67" i="51" s="1"/>
  <c r="W66" i="51"/>
  <c r="U36" i="51"/>
  <c r="K36" i="51"/>
  <c r="P36" i="51" s="1"/>
  <c r="X36" i="51"/>
  <c r="X66" i="51" s="1"/>
  <c r="N36" i="51"/>
  <c r="N66" i="51" s="1"/>
  <c r="N67" i="51" s="1"/>
  <c r="I66" i="51"/>
  <c r="I67" i="51" s="1"/>
  <c r="V66" i="51"/>
  <c r="U66" i="51"/>
  <c r="P38" i="51"/>
  <c r="P18" i="51"/>
  <c r="P27" i="51"/>
  <c r="K66" i="51" l="1"/>
  <c r="K67" i="51" s="1"/>
  <c r="P66" i="51"/>
  <c r="P67" i="51" s="1"/>
  <c r="E18" i="40" l="1"/>
  <c r="D18" i="40"/>
  <c r="G16" i="40"/>
  <c r="G15" i="40"/>
  <c r="E11" i="40"/>
  <c r="E20" i="40" s="1"/>
  <c r="D11" i="40"/>
  <c r="D20" i="40" s="1"/>
  <c r="G9" i="40"/>
  <c r="G8" i="40"/>
  <c r="G11" i="40" l="1"/>
  <c r="G18" i="40"/>
  <c r="G20" i="40" l="1"/>
</calcChain>
</file>

<file path=xl/sharedStrings.xml><?xml version="1.0" encoding="utf-8"?>
<sst xmlns="http://schemas.openxmlformats.org/spreadsheetml/2006/main" count="138" uniqueCount="99">
  <si>
    <t>151 дн. * 8 годин = 1208 год/чол.</t>
  </si>
  <si>
    <t>Найменування посад</t>
  </si>
  <si>
    <t>Оклад</t>
  </si>
  <si>
    <t>Кількість місяців</t>
  </si>
  <si>
    <t>Кількість годин на 5 місяців</t>
  </si>
  <si>
    <t>Кількість нічних годин</t>
  </si>
  <si>
    <t>Сума нічних</t>
  </si>
  <si>
    <t>Черговий по режиму 4 чол.</t>
  </si>
  <si>
    <t>Помічник вихователя 8 чол.</t>
  </si>
  <si>
    <t>Всього:</t>
  </si>
  <si>
    <t>КЗСЗ Центр соціальної підтримки дітей "Довіра" ДМР</t>
  </si>
  <si>
    <t>214 дн. * 8 годин = 1712 год/чол.</t>
  </si>
  <si>
    <t>Директор</t>
  </si>
  <si>
    <t>Подурець І.М.</t>
  </si>
  <si>
    <t>Головний бухгалтер</t>
  </si>
  <si>
    <t>Василенко І.Є.</t>
  </si>
  <si>
    <t>РОЗРАХУНОК НІЧНИХ 2021 Р.</t>
  </si>
  <si>
    <t>Вихователь</t>
  </si>
  <si>
    <t>Сестра медична</t>
  </si>
  <si>
    <t>Посадовий оклад</t>
  </si>
  <si>
    <t>Комірник</t>
  </si>
  <si>
    <t>Оператор пральних машин</t>
  </si>
  <si>
    <t>Прибиральник службових приміщень</t>
  </si>
  <si>
    <t>Завідувач господарства</t>
  </si>
  <si>
    <t>Двірник</t>
  </si>
  <si>
    <t>Юрисконсульт</t>
  </si>
  <si>
    <t>Кухар</t>
  </si>
  <si>
    <t>Кухоний робітник</t>
  </si>
  <si>
    <t>Завідувач відділення</t>
  </si>
  <si>
    <t>Практичний психолог</t>
  </si>
  <si>
    <t>Вчитель-дефектолог</t>
  </si>
  <si>
    <t>Лікар-педіатр</t>
  </si>
  <si>
    <t>Лікар-невролог дитячий</t>
  </si>
  <si>
    <t>Всього</t>
  </si>
  <si>
    <t>.</t>
  </si>
  <si>
    <t>директор департаменту соціальної політики Дніпровської міської ради</t>
  </si>
  <si>
    <t xml:space="preserve">Назва структурного підрозділу та посад </t>
  </si>
  <si>
    <t>Кількість</t>
  </si>
  <si>
    <t>10% відповідно пост.№695від10.07.19</t>
  </si>
  <si>
    <t>Фонд  без</t>
  </si>
  <si>
    <t>Доплати</t>
  </si>
  <si>
    <t>Надбавка</t>
  </si>
  <si>
    <t>Доплата</t>
  </si>
  <si>
    <t xml:space="preserve">Фонд </t>
  </si>
  <si>
    <t>№№</t>
  </si>
  <si>
    <t>розряд</t>
  </si>
  <si>
    <t>надбавок і доплат</t>
  </si>
  <si>
    <t xml:space="preserve"> заробітної плати за місяць</t>
  </si>
  <si>
    <t xml:space="preserve">Заступник директора </t>
  </si>
  <si>
    <t>Бухгалтер с (дипломом спеціалиста)</t>
  </si>
  <si>
    <t>Фахівець з фізичної реабілітації</t>
  </si>
  <si>
    <t>Вчитель-логопед</t>
  </si>
  <si>
    <t>Категорія</t>
  </si>
  <si>
    <t>провідний</t>
  </si>
  <si>
    <t>б/к</t>
  </si>
  <si>
    <t>в/к</t>
  </si>
  <si>
    <t>штатних посад</t>
  </si>
  <si>
    <t>Вислуга років 20%</t>
  </si>
  <si>
    <t xml:space="preserve">Специфіка 20% </t>
  </si>
  <si>
    <t xml:space="preserve">Вислуга років 10% </t>
  </si>
  <si>
    <t xml:space="preserve"> Вислуга років 30% </t>
  </si>
  <si>
    <t xml:space="preserve">Шкідливість 10% </t>
  </si>
  <si>
    <t>Фахівець із соціальної роботи</t>
  </si>
  <si>
    <t>спец. 2 кат.</t>
  </si>
  <si>
    <t>К</t>
  </si>
  <si>
    <t>Фахіфець із соціальної роботи   17 чол.</t>
  </si>
  <si>
    <t>Сторож  4 чол.</t>
  </si>
  <si>
    <t>95% 17 р.</t>
  </si>
  <si>
    <t>90% 17 р.</t>
  </si>
  <si>
    <t>I. АДМІНІСТРАТИВНИЙ ПЕРСОНАЛ</t>
  </si>
  <si>
    <t>Інструктор з праці</t>
  </si>
  <si>
    <t>7.</t>
  </si>
  <si>
    <t>Адміністратор</t>
  </si>
  <si>
    <t>II.ВІДДІЛЕННЯ ТЕРМІНОВОГО ВЛАШТУВАННЯ ДІТЕЙ</t>
  </si>
  <si>
    <t>III. ВІДДІЛЕННЯ ДЛЯ ДІТЕЙ-СИРІТ ТА ДІТЕЙ, ПОЗБАВЛЕНИХ БАТЬКІВСЬКОГО ПІКЛУВАННЯ</t>
  </si>
  <si>
    <t>IV. ВІДДІЛЕННЯ "СЛУЖБА РАННЬОГО ВТРУЧАННЯ"</t>
  </si>
  <si>
    <t>V. ГРУПА ДІТЕЙ ВІД 0 ДО 3-Х РОКІВ</t>
  </si>
  <si>
    <t>VI. МЕДИЧНИЙ ПЕРСОНАЛ</t>
  </si>
  <si>
    <t>VII. ТЕХНІЧНИЙ ПЕРСОНАЛ</t>
  </si>
  <si>
    <t>Престижність (5%-20%)</t>
  </si>
  <si>
    <t>Робітник з комплексного обслуговування й ремонту будинків</t>
  </si>
  <si>
    <t xml:space="preserve">Звання 10% </t>
  </si>
  <si>
    <t>Едуард ПІДЛУБНИЙ</t>
  </si>
  <si>
    <t>Олена ТЕПЛЯКОВА</t>
  </si>
  <si>
    <t>на 2023 рік</t>
  </si>
  <si>
    <t xml:space="preserve">ШТАТНИЙ РОЗПИС </t>
  </si>
  <si>
    <t>Комунального закладу  соціального захисту</t>
  </si>
  <si>
    <t>"Центр соціальної підтримки дітей та сімей "ДОВІРА"</t>
  </si>
  <si>
    <t>Дніпровської міської ради</t>
  </si>
  <si>
    <t>1-й тарифний розряд - 2893,00 грн.</t>
  </si>
  <si>
    <t>ЗАТВЕРДЖЕНО</t>
  </si>
  <si>
    <t>Наказ Міністерства фінансів України 28.01.2002 №57</t>
  </si>
  <si>
    <t>(редакції наказу Міністерства фінансів України від 26.11.2012 № 1220)</t>
  </si>
  <si>
    <t>ЗАТВЕРДЖУЮ:</t>
  </si>
  <si>
    <t>Кількість штатних одиниць67 чол.з фондом заробітної плати на місяць 514081.50 грн.</t>
  </si>
  <si>
    <t>(Пять'сот чотирнадцять тисяч вісімдесят одна гривна 50 коп.)</t>
  </si>
  <si>
    <t>Заступник міського голови з питань діяльності виконавчих органів,</t>
  </si>
  <si>
    <t>01 січня 2023 року</t>
  </si>
  <si>
    <t>Тетяна НАУМЕНКО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</si>
</sst>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4"/>
      <name val="Monotype Corsiva"/>
      <family val="4"/>
      <charset val="204"/>
    </font>
    <font>
      <b/>
      <i/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2" fontId="1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wrapText="1"/>
    </xf>
    <xf numFmtId="9" fontId="1" fillId="0" borderId="1" xfId="0" applyNumberFormat="1" applyFont="1" applyBorder="1"/>
    <xf numFmtId="0" fontId="0" fillId="0" borderId="3" xfId="0" applyBorder="1"/>
    <xf numFmtId="2" fontId="0" fillId="0" borderId="3" xfId="0" applyNumberFormat="1" applyBorder="1"/>
    <xf numFmtId="1" fontId="0" fillId="0" borderId="3" xfId="0" applyNumberFormat="1" applyBorder="1"/>
    <xf numFmtId="0" fontId="1" fillId="0" borderId="4" xfId="0" applyFont="1" applyBorder="1"/>
    <xf numFmtId="2" fontId="0" fillId="0" borderId="5" xfId="0" applyNumberFormat="1" applyBorder="1"/>
    <xf numFmtId="0" fontId="0" fillId="0" borderId="5" xfId="0" applyBorder="1"/>
    <xf numFmtId="0" fontId="1" fillId="0" borderId="5" xfId="0" applyFont="1" applyBorder="1"/>
    <xf numFmtId="1" fontId="1" fillId="0" borderId="5" xfId="0" applyNumberFormat="1" applyFont="1" applyBorder="1"/>
    <xf numFmtId="0" fontId="0" fillId="0" borderId="6" xfId="0" applyBorder="1"/>
    <xf numFmtId="2" fontId="1" fillId="0" borderId="2" xfId="0" applyNumberFormat="1" applyFont="1" applyBorder="1"/>
    <xf numFmtId="2" fontId="0" fillId="0" borderId="0" xfId="0" applyNumberFormat="1"/>
    <xf numFmtId="2" fontId="1" fillId="0" borderId="0" xfId="0" applyNumberFormat="1" applyFont="1"/>
    <xf numFmtId="0" fontId="3" fillId="2" borderId="0" xfId="0" applyFont="1" applyFill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0" fillId="0" borderId="0" xfId="0" applyAlignment="1">
      <alignment horizontal="left"/>
    </xf>
    <xf numFmtId="0" fontId="0" fillId="4" borderId="0" xfId="0" applyFill="1"/>
    <xf numFmtId="2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/>
    <xf numFmtId="0" fontId="0" fillId="3" borderId="0" xfId="0" applyFill="1"/>
    <xf numFmtId="0" fontId="7" fillId="3" borderId="9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/>
    <xf numFmtId="9" fontId="7" fillId="3" borderId="1" xfId="0" applyNumberFormat="1" applyFont="1" applyFill="1" applyBorder="1" applyAlignment="1">
      <alignment horizontal="center" wrapText="1"/>
    </xf>
    <xf numFmtId="0" fontId="7" fillId="3" borderId="1" xfId="0" applyNumberFormat="1" applyFont="1" applyFill="1" applyBorder="1" applyAlignment="1">
      <alignment horizontal="center" wrapText="1"/>
    </xf>
    <xf numFmtId="2" fontId="7" fillId="3" borderId="1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2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wrapText="1"/>
    </xf>
    <xf numFmtId="0" fontId="7" fillId="3" borderId="1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7" fillId="3" borderId="11" xfId="0" applyNumberFormat="1" applyFont="1" applyFill="1" applyBorder="1"/>
    <xf numFmtId="2" fontId="7" fillId="3" borderId="0" xfId="0" applyNumberFormat="1" applyFont="1" applyFill="1" applyAlignment="1">
      <alignment horizontal="center"/>
    </xf>
    <xf numFmtId="2" fontId="7" fillId="3" borderId="0" xfId="0" applyNumberFormat="1" applyFont="1" applyFill="1"/>
    <xf numFmtId="2" fontId="5" fillId="3" borderId="0" xfId="0" applyNumberFormat="1" applyFont="1" applyFill="1"/>
    <xf numFmtId="2" fontId="0" fillId="3" borderId="0" xfId="0" applyNumberFormat="1" applyFill="1"/>
    <xf numFmtId="0" fontId="0" fillId="5" borderId="0" xfId="0" applyFill="1"/>
    <xf numFmtId="0" fontId="0" fillId="6" borderId="0" xfId="0" applyFill="1"/>
    <xf numFmtId="2" fontId="0" fillId="6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0" fillId="3" borderId="17" xfId="0" applyFont="1" applyFill="1" applyBorder="1" applyAlignment="1">
      <alignment horizontal="center"/>
    </xf>
    <xf numFmtId="2" fontId="10" fillId="3" borderId="17" xfId="0" applyNumberFormat="1" applyFont="1" applyFill="1" applyBorder="1" applyAlignment="1"/>
    <xf numFmtId="2" fontId="10" fillId="3" borderId="17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2" fontId="10" fillId="3" borderId="0" xfId="0" applyNumberFormat="1" applyFont="1" applyFill="1" applyBorder="1" applyAlignment="1"/>
    <xf numFmtId="2" fontId="10" fillId="3" borderId="0" xfId="0" applyNumberFormat="1" applyFont="1" applyFill="1" applyBorder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8" fillId="3" borderId="22" xfId="0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 vertical="center"/>
    </xf>
    <xf numFmtId="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/>
    <xf numFmtId="2" fontId="6" fillId="3" borderId="0" xfId="0" applyNumberFormat="1" applyFont="1" applyFill="1"/>
    <xf numFmtId="0" fontId="5" fillId="3" borderId="0" xfId="0" applyFont="1" applyFill="1"/>
    <xf numFmtId="0" fontId="14" fillId="0" borderId="0" xfId="0" applyFont="1"/>
    <xf numFmtId="0" fontId="13" fillId="0" borderId="0" xfId="0" applyFont="1"/>
    <xf numFmtId="0" fontId="8" fillId="3" borderId="2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wrapText="1"/>
    </xf>
    <xf numFmtId="0" fontId="8" fillId="3" borderId="8" xfId="0" applyFont="1" applyFill="1" applyBorder="1" applyAlignment="1">
      <alignment horizontal="center"/>
    </xf>
    <xf numFmtId="2" fontId="10" fillId="3" borderId="31" xfId="0" applyNumberFormat="1" applyFont="1" applyFill="1" applyBorder="1" applyAlignment="1">
      <alignment horizontal="center"/>
    </xf>
    <xf numFmtId="2" fontId="10" fillId="3" borderId="31" xfId="0" applyNumberFormat="1" applyFont="1" applyFill="1" applyBorder="1" applyAlignment="1">
      <alignment horizontal="left"/>
    </xf>
    <xf numFmtId="2" fontId="8" fillId="3" borderId="13" xfId="0" applyNumberFormat="1" applyFont="1" applyFill="1" applyBorder="1" applyAlignment="1">
      <alignment horizontal="center" vertical="center"/>
    </xf>
    <xf numFmtId="0" fontId="10" fillId="3" borderId="27" xfId="0" applyFont="1" applyFill="1" applyBorder="1"/>
    <xf numFmtId="0" fontId="11" fillId="3" borderId="19" xfId="0" applyFont="1" applyFill="1" applyBorder="1" applyAlignment="1">
      <alignment horizontal="left"/>
    </xf>
    <xf numFmtId="2" fontId="10" fillId="3" borderId="32" xfId="0" applyNumberFormat="1" applyFont="1" applyFill="1" applyBorder="1" applyAlignment="1">
      <alignment horizontal="center"/>
    </xf>
    <xf numFmtId="0" fontId="10" fillId="3" borderId="18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2" fontId="11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2" fontId="10" fillId="3" borderId="0" xfId="0" applyNumberFormat="1" applyFont="1" applyFill="1" applyBorder="1" applyAlignment="1">
      <alignment horizontal="center" wrapText="1"/>
    </xf>
    <xf numFmtId="2" fontId="10" fillId="3" borderId="21" xfId="0" applyNumberFormat="1" applyFont="1" applyFill="1" applyBorder="1"/>
    <xf numFmtId="0" fontId="10" fillId="3" borderId="15" xfId="0" applyFont="1" applyFill="1" applyBorder="1"/>
    <xf numFmtId="0" fontId="11" fillId="3" borderId="17" xfId="0" applyFont="1" applyFill="1" applyBorder="1" applyAlignment="1">
      <alignment horizontal="left"/>
    </xf>
    <xf numFmtId="2" fontId="10" fillId="3" borderId="21" xfId="0" applyNumberFormat="1" applyFont="1" applyFill="1" applyBorder="1" applyAlignment="1">
      <alignment horizontal="left"/>
    </xf>
    <xf numFmtId="0" fontId="16" fillId="0" borderId="0" xfId="0" applyFont="1"/>
    <xf numFmtId="0" fontId="16" fillId="6" borderId="0" xfId="0" applyFont="1" applyFill="1"/>
    <xf numFmtId="0" fontId="16" fillId="5" borderId="0" xfId="0" applyFont="1" applyFill="1"/>
    <xf numFmtId="0" fontId="16" fillId="7" borderId="0" xfId="0" applyFont="1" applyFill="1"/>
    <xf numFmtId="0" fontId="16" fillId="8" borderId="0" xfId="0" applyFont="1" applyFill="1"/>
    <xf numFmtId="0" fontId="16" fillId="9" borderId="0" xfId="0" applyFont="1" applyFill="1"/>
    <xf numFmtId="0" fontId="16" fillId="4" borderId="0" xfId="0" applyFont="1" applyFill="1"/>
    <xf numFmtId="2" fontId="15" fillId="3" borderId="0" xfId="0" applyNumberFormat="1" applyFont="1" applyFill="1" applyBorder="1"/>
    <xf numFmtId="2" fontId="11" fillId="3" borderId="0" xfId="0" applyNumberFormat="1" applyFont="1" applyFill="1" applyBorder="1" applyAlignment="1"/>
    <xf numFmtId="0" fontId="16" fillId="0" borderId="18" xfId="0" applyFont="1" applyBorder="1"/>
    <xf numFmtId="0" fontId="10" fillId="3" borderId="31" xfId="0" applyFont="1" applyFill="1" applyBorder="1" applyAlignment="1">
      <alignment horizontal="center"/>
    </xf>
    <xf numFmtId="0" fontId="11" fillId="3" borderId="18" xfId="0" applyFont="1" applyFill="1" applyBorder="1"/>
    <xf numFmtId="0" fontId="11" fillId="3" borderId="0" xfId="0" applyFont="1" applyFill="1" applyBorder="1" applyAlignment="1"/>
    <xf numFmtId="0" fontId="19" fillId="3" borderId="18" xfId="0" applyFont="1" applyFill="1" applyBorder="1"/>
    <xf numFmtId="2" fontId="7" fillId="3" borderId="3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3" borderId="30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0" fillId="3" borderId="31" xfId="0" applyFont="1" applyFill="1" applyBorder="1" applyAlignment="1">
      <alignment horizontal="left"/>
    </xf>
    <xf numFmtId="0" fontId="18" fillId="3" borderId="19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3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2" fontId="8" fillId="3" borderId="23" xfId="0" applyNumberFormat="1" applyFont="1" applyFill="1" applyBorder="1" applyAlignment="1">
      <alignment horizontal="center" vertical="center" wrapText="1"/>
    </xf>
    <xf numFmtId="2" fontId="8" fillId="3" borderId="2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2" fontId="5" fillId="3" borderId="0" xfId="0" applyNumberFormat="1" applyFont="1" applyFill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CCFFFF"/>
      <color rgb="FFFFFF66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tabSelected="1" topLeftCell="A59" workbookViewId="0">
      <selection activeCell="G8" sqref="G8"/>
    </sheetView>
  </sheetViews>
  <sheetFormatPr defaultRowHeight="15" x14ac:dyDescent="0.25"/>
  <cols>
    <col min="1" max="1" width="5.28515625" style="41" customWidth="1"/>
    <col min="2" max="2" width="22.5703125" style="41" customWidth="1"/>
    <col min="3" max="3" width="7.42578125" style="41" customWidth="1"/>
    <col min="4" max="4" width="8.42578125" style="41" customWidth="1"/>
    <col min="5" max="5" width="8.28515625" style="41" customWidth="1"/>
    <col min="6" max="6" width="9.140625" style="41"/>
    <col min="7" max="7" width="9.7109375" style="41" customWidth="1"/>
    <col min="8" max="8" width="9.5703125" style="41" customWidth="1"/>
    <col min="9" max="9" width="9.140625" style="41"/>
    <col min="10" max="10" width="8" style="41" customWidth="1"/>
    <col min="11" max="15" width="9.140625" style="41"/>
    <col min="16" max="16" width="14.140625" style="41" customWidth="1"/>
    <col min="17" max="17" width="0" hidden="1" customWidth="1"/>
    <col min="18" max="18" width="0" style="66" hidden="1" customWidth="1"/>
    <col min="19" max="19" width="0" style="65" hidden="1" customWidth="1"/>
    <col min="20" max="20" width="0" style="68" hidden="1" customWidth="1"/>
    <col min="21" max="21" width="0" style="69" hidden="1" customWidth="1"/>
    <col min="22" max="22" width="0" style="70" hidden="1" customWidth="1"/>
    <col min="23" max="23" width="0" style="66" hidden="1" customWidth="1"/>
    <col min="24" max="24" width="0" style="34" hidden="1" customWidth="1"/>
    <col min="25" max="25" width="1.5703125" style="68" hidden="1" customWidth="1"/>
  </cols>
  <sheetData>
    <row r="1" spans="1:26" ht="15.75" x14ac:dyDescent="0.25">
      <c r="A1" s="103"/>
      <c r="B1" s="146" t="s">
        <v>85</v>
      </c>
      <c r="C1" s="146"/>
      <c r="D1" s="146"/>
      <c r="E1" s="146"/>
      <c r="F1" s="146"/>
      <c r="G1" s="104"/>
      <c r="H1" s="105"/>
      <c r="I1" s="147" t="s">
        <v>90</v>
      </c>
      <c r="J1" s="148"/>
      <c r="K1" s="148"/>
      <c r="L1" s="148"/>
      <c r="M1" s="148"/>
      <c r="N1" s="148"/>
      <c r="O1" s="148"/>
      <c r="P1" s="105"/>
    </row>
    <row r="2" spans="1:26" x14ac:dyDescent="0.25">
      <c r="A2" s="106"/>
      <c r="B2" s="107"/>
      <c r="C2" s="108"/>
      <c r="D2" s="74"/>
      <c r="E2" s="74"/>
      <c r="F2" s="76"/>
      <c r="G2" s="76"/>
      <c r="H2" s="100"/>
      <c r="I2" s="149" t="s">
        <v>91</v>
      </c>
      <c r="J2" s="150"/>
      <c r="K2" s="150"/>
      <c r="L2" s="150"/>
      <c r="M2" s="150"/>
      <c r="N2" s="150"/>
      <c r="O2" s="150"/>
      <c r="P2" s="151"/>
    </row>
    <row r="3" spans="1:26" x14ac:dyDescent="0.25">
      <c r="A3" s="128" t="s">
        <v>84</v>
      </c>
      <c r="B3" s="107"/>
      <c r="C3" s="108"/>
      <c r="D3" s="74"/>
      <c r="E3" s="74"/>
      <c r="F3" s="76"/>
      <c r="G3" s="76"/>
      <c r="H3" s="100"/>
      <c r="I3" s="111" t="s">
        <v>92</v>
      </c>
      <c r="J3" s="74"/>
      <c r="K3" s="74"/>
      <c r="L3" s="74"/>
      <c r="M3" s="74"/>
      <c r="N3" s="74"/>
      <c r="O3" s="74"/>
      <c r="P3" s="127"/>
    </row>
    <row r="4" spans="1:26" x14ac:dyDescent="0.25">
      <c r="A4" s="128" t="s">
        <v>86</v>
      </c>
      <c r="B4" s="107"/>
      <c r="C4" s="108"/>
      <c r="D4" s="74"/>
      <c r="E4" s="74"/>
      <c r="F4" s="76"/>
      <c r="G4" s="76"/>
      <c r="H4" s="100"/>
      <c r="I4" s="74"/>
      <c r="J4" s="74"/>
      <c r="K4" s="74"/>
      <c r="L4" s="132" t="s">
        <v>93</v>
      </c>
      <c r="M4" s="74"/>
      <c r="N4" s="74"/>
      <c r="O4" s="74"/>
      <c r="P4" s="127"/>
    </row>
    <row r="5" spans="1:26" x14ac:dyDescent="0.25">
      <c r="A5" s="128" t="s">
        <v>87</v>
      </c>
      <c r="B5" s="107"/>
      <c r="C5" s="108"/>
      <c r="D5" s="74"/>
      <c r="E5" s="74"/>
      <c r="F5" s="76"/>
      <c r="G5" s="76"/>
      <c r="H5" s="100"/>
      <c r="I5" s="111" t="s">
        <v>94</v>
      </c>
      <c r="J5" s="74"/>
      <c r="K5" s="74"/>
      <c r="L5" s="74"/>
      <c r="M5" s="74"/>
      <c r="N5" s="74"/>
      <c r="O5" s="74"/>
      <c r="P5" s="127"/>
    </row>
    <row r="6" spans="1:26" x14ac:dyDescent="0.25">
      <c r="A6" s="128" t="s">
        <v>88</v>
      </c>
      <c r="B6" s="107"/>
      <c r="C6" s="108"/>
      <c r="D6" s="74"/>
      <c r="E6" s="74"/>
      <c r="F6" s="76"/>
      <c r="G6" s="76"/>
      <c r="H6" s="100"/>
      <c r="I6" s="111" t="s">
        <v>95</v>
      </c>
      <c r="J6" s="74"/>
      <c r="K6" s="74"/>
      <c r="L6" s="74"/>
      <c r="M6" s="74"/>
      <c r="N6" s="74"/>
      <c r="O6" s="74"/>
      <c r="P6" s="127"/>
    </row>
    <row r="7" spans="1:26" x14ac:dyDescent="0.25">
      <c r="A7" s="106"/>
      <c r="B7" s="108"/>
      <c r="C7" s="108"/>
      <c r="D7" s="108"/>
      <c r="E7" s="107"/>
      <c r="F7" s="110"/>
      <c r="G7" s="110"/>
      <c r="H7" s="100"/>
      <c r="I7" s="109"/>
      <c r="J7" s="74"/>
      <c r="K7" s="111"/>
      <c r="L7" s="74"/>
      <c r="M7" s="74"/>
      <c r="N7" s="74"/>
      <c r="O7" s="74"/>
      <c r="P7" s="100"/>
    </row>
    <row r="8" spans="1:26" x14ac:dyDescent="0.25">
      <c r="A8" s="106"/>
      <c r="B8" s="111"/>
      <c r="C8" s="111"/>
      <c r="D8" s="111"/>
      <c r="E8" s="74"/>
      <c r="F8" s="76"/>
      <c r="G8" s="76"/>
      <c r="H8" s="100"/>
      <c r="I8" s="143" t="s">
        <v>96</v>
      </c>
      <c r="J8" s="144"/>
      <c r="K8" s="144"/>
      <c r="L8" s="144"/>
      <c r="M8" s="144"/>
      <c r="N8" s="144"/>
      <c r="O8" s="144"/>
      <c r="P8" s="145"/>
    </row>
    <row r="9" spans="1:26" x14ac:dyDescent="0.25">
      <c r="A9" s="106"/>
      <c r="B9" s="108"/>
      <c r="C9" s="108"/>
      <c r="D9" s="111"/>
      <c r="E9" s="74"/>
      <c r="F9" s="76"/>
      <c r="G9" s="76"/>
      <c r="H9" s="100"/>
      <c r="I9" s="143" t="s">
        <v>35</v>
      </c>
      <c r="J9" s="144"/>
      <c r="K9" s="144"/>
      <c r="L9" s="144"/>
      <c r="M9" s="144"/>
      <c r="N9" s="144"/>
      <c r="O9" s="144"/>
      <c r="P9" s="145"/>
    </row>
    <row r="10" spans="1:26" ht="18.75" x14ac:dyDescent="0.3">
      <c r="A10" s="130" t="s">
        <v>89</v>
      </c>
      <c r="B10" s="129"/>
      <c r="C10" s="129"/>
      <c r="D10" s="111"/>
      <c r="E10" s="74"/>
      <c r="F10" s="76"/>
      <c r="G10" s="112"/>
      <c r="H10" s="100"/>
      <c r="I10" s="111"/>
      <c r="J10" s="74"/>
      <c r="K10" s="74"/>
      <c r="L10" s="74"/>
      <c r="M10" s="74"/>
      <c r="N10" s="111"/>
      <c r="O10" s="111"/>
      <c r="P10" s="101"/>
    </row>
    <row r="11" spans="1:26" x14ac:dyDescent="0.25">
      <c r="A11" s="106"/>
      <c r="B11" s="108"/>
      <c r="C11" s="108"/>
      <c r="D11" s="74"/>
      <c r="E11" s="74"/>
      <c r="F11" s="76"/>
      <c r="G11" s="76"/>
      <c r="H11" s="101"/>
      <c r="I11" s="152"/>
      <c r="J11" s="152"/>
      <c r="K11" s="152"/>
      <c r="L11" s="71"/>
      <c r="M11" s="71"/>
      <c r="N11" s="125" t="s">
        <v>82</v>
      </c>
      <c r="O11" s="75"/>
      <c r="P11" s="124"/>
      <c r="Q11" s="117"/>
      <c r="R11" s="118"/>
      <c r="S11" s="119"/>
      <c r="T11" s="120"/>
      <c r="U11" s="121"/>
      <c r="V11" s="122"/>
      <c r="W11" s="118"/>
      <c r="X11" s="123"/>
      <c r="Y11" s="120"/>
      <c r="Z11" s="126"/>
    </row>
    <row r="12" spans="1:26" x14ac:dyDescent="0.25">
      <c r="A12" s="114"/>
      <c r="B12" s="115"/>
      <c r="C12" s="115"/>
      <c r="D12" s="71"/>
      <c r="E12" s="71"/>
      <c r="F12" s="73"/>
      <c r="G12" s="73"/>
      <c r="H12" s="116"/>
      <c r="I12" s="71"/>
      <c r="J12" s="71"/>
      <c r="K12" s="71"/>
      <c r="L12" s="71"/>
      <c r="M12" s="71"/>
      <c r="N12" s="72"/>
      <c r="O12" s="72" t="s">
        <v>97</v>
      </c>
      <c r="P12" s="113"/>
    </row>
    <row r="13" spans="1:26" ht="24" customHeight="1" thickBot="1" x14ac:dyDescent="0.3">
      <c r="A13" s="77"/>
      <c r="B13" s="78"/>
      <c r="C13" s="78"/>
      <c r="D13" s="78"/>
      <c r="E13" s="78"/>
      <c r="F13" s="61"/>
      <c r="G13" s="61"/>
      <c r="H13" s="131"/>
      <c r="I13" s="78"/>
      <c r="J13" s="78"/>
      <c r="K13" s="78"/>
      <c r="L13" s="78"/>
      <c r="M13" s="78"/>
      <c r="N13" s="78"/>
      <c r="O13" s="78"/>
      <c r="P13" s="61"/>
    </row>
    <row r="14" spans="1:26" ht="25.5" customHeight="1" x14ac:dyDescent="0.25">
      <c r="A14" s="79"/>
      <c r="B14" s="153" t="s">
        <v>36</v>
      </c>
      <c r="C14" s="155" t="s">
        <v>52</v>
      </c>
      <c r="D14" s="157" t="s">
        <v>37</v>
      </c>
      <c r="E14" s="139"/>
      <c r="F14" s="158" t="s">
        <v>19</v>
      </c>
      <c r="G14" s="158" t="s">
        <v>38</v>
      </c>
      <c r="H14" s="102" t="s">
        <v>39</v>
      </c>
      <c r="I14" s="95" t="s">
        <v>40</v>
      </c>
      <c r="J14" s="160" t="s">
        <v>41</v>
      </c>
      <c r="K14" s="160"/>
      <c r="L14" s="160"/>
      <c r="M14" s="160"/>
      <c r="N14" s="160"/>
      <c r="O14" s="80" t="s">
        <v>42</v>
      </c>
      <c r="P14" s="81" t="s">
        <v>43</v>
      </c>
    </row>
    <row r="15" spans="1:26" ht="56.25" customHeight="1" thickBot="1" x14ac:dyDescent="0.3">
      <c r="A15" s="82" t="s">
        <v>44</v>
      </c>
      <c r="B15" s="154"/>
      <c r="C15" s="156"/>
      <c r="D15" s="94" t="s">
        <v>45</v>
      </c>
      <c r="E15" s="94" t="s">
        <v>56</v>
      </c>
      <c r="F15" s="159"/>
      <c r="G15" s="159"/>
      <c r="H15" s="96" t="s">
        <v>46</v>
      </c>
      <c r="I15" s="83" t="s">
        <v>58</v>
      </c>
      <c r="J15" s="83" t="s">
        <v>81</v>
      </c>
      <c r="K15" s="84" t="s">
        <v>79</v>
      </c>
      <c r="L15" s="84" t="s">
        <v>59</v>
      </c>
      <c r="M15" s="84" t="s">
        <v>57</v>
      </c>
      <c r="N15" s="84" t="s">
        <v>60</v>
      </c>
      <c r="O15" s="83" t="s">
        <v>61</v>
      </c>
      <c r="P15" s="85" t="s">
        <v>47</v>
      </c>
    </row>
    <row r="16" spans="1:26" x14ac:dyDescent="0.25">
      <c r="A16" s="137" t="s">
        <v>69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9"/>
    </row>
    <row r="17" spans="1:25" s="41" customFormat="1" x14ac:dyDescent="0.25">
      <c r="A17" s="42">
        <v>1</v>
      </c>
      <c r="B17" s="36" t="s">
        <v>12</v>
      </c>
      <c r="C17" s="36"/>
      <c r="D17" s="37">
        <v>17</v>
      </c>
      <c r="E17" s="37">
        <v>1</v>
      </c>
      <c r="F17" s="39">
        <v>8679</v>
      </c>
      <c r="G17" s="39">
        <f>F17*10%</f>
        <v>867.90000000000009</v>
      </c>
      <c r="H17" s="39">
        <f>F17+G17</f>
        <v>9546.9</v>
      </c>
      <c r="I17" s="39">
        <f>H17*20%</f>
        <v>1909.38</v>
      </c>
      <c r="J17" s="39"/>
      <c r="K17" s="39">
        <f>(H17+I17)*20%</f>
        <v>2291.2559999999999</v>
      </c>
      <c r="L17" s="39"/>
      <c r="M17" s="39">
        <f>(H17+I17)*20%</f>
        <v>2291.2559999999999</v>
      </c>
      <c r="N17" s="39"/>
      <c r="O17" s="39"/>
      <c r="P17" s="39">
        <f>H17+I17+J17+K17+L17+M17+N17+O17</f>
        <v>16038.791999999998</v>
      </c>
      <c r="Q17" s="41">
        <f>F17*10%</f>
        <v>867.90000000000009</v>
      </c>
      <c r="R17" s="67">
        <f t="shared" ref="R17:R27" si="0">F17+G17</f>
        <v>9546.9</v>
      </c>
      <c r="S17" s="65">
        <f>H17*20%</f>
        <v>1909.38</v>
      </c>
      <c r="T17" s="68"/>
      <c r="U17" s="69">
        <f>(H17+I17+J17)*20%</f>
        <v>2291.2559999999999</v>
      </c>
      <c r="V17" s="70"/>
      <c r="W17" s="66">
        <f>(H17+I17+J17)*20%</f>
        <v>2291.2559999999999</v>
      </c>
      <c r="X17" s="34"/>
      <c r="Y17" s="68"/>
    </row>
    <row r="18" spans="1:25" s="41" customFormat="1" x14ac:dyDescent="0.25">
      <c r="A18" s="42">
        <v>2</v>
      </c>
      <c r="B18" s="36" t="s">
        <v>48</v>
      </c>
      <c r="C18" s="36"/>
      <c r="D18" s="43" t="s">
        <v>67</v>
      </c>
      <c r="E18" s="37">
        <v>1</v>
      </c>
      <c r="F18" s="39">
        <f>F17*95%</f>
        <v>8245.0499999999993</v>
      </c>
      <c r="G18" s="39">
        <f>F18*10%</f>
        <v>824.505</v>
      </c>
      <c r="H18" s="39">
        <f>F18+G18</f>
        <v>9069.5549999999985</v>
      </c>
      <c r="I18" s="39">
        <f>H18*20%</f>
        <v>1813.9109999999998</v>
      </c>
      <c r="J18" s="39"/>
      <c r="K18" s="39">
        <f>(H18+I18)*20%</f>
        <v>2176.6931999999997</v>
      </c>
      <c r="L18" s="44"/>
      <c r="M18" s="44"/>
      <c r="N18" s="39">
        <f>(H18+I18)*30%</f>
        <v>3265.0397999999996</v>
      </c>
      <c r="O18" s="39"/>
      <c r="P18" s="39">
        <f t="shared" ref="P18:P65" si="1">H18+I18+J18+K18+L18+M18+N18+O18</f>
        <v>16325.198999999997</v>
      </c>
      <c r="Q18" s="41">
        <f>F18*10%</f>
        <v>824.505</v>
      </c>
      <c r="R18" s="67">
        <f t="shared" si="0"/>
        <v>9069.5549999999985</v>
      </c>
      <c r="S18" s="65">
        <f>H18*20%</f>
        <v>1813.9109999999998</v>
      </c>
      <c r="T18" s="68"/>
      <c r="U18" s="69">
        <f>(H18+I18+J18)*20%</f>
        <v>2176.6931999999997</v>
      </c>
      <c r="V18" s="70"/>
      <c r="W18" s="66"/>
      <c r="X18" s="34"/>
      <c r="Y18" s="68"/>
    </row>
    <row r="19" spans="1:25" s="41" customFormat="1" x14ac:dyDescent="0.25">
      <c r="A19" s="42">
        <v>3</v>
      </c>
      <c r="B19" s="36" t="s">
        <v>14</v>
      </c>
      <c r="C19" s="36"/>
      <c r="D19" s="45" t="s">
        <v>68</v>
      </c>
      <c r="E19" s="37">
        <v>1</v>
      </c>
      <c r="F19" s="39">
        <f>F17*90%</f>
        <v>7811.1</v>
      </c>
      <c r="G19" s="39"/>
      <c r="H19" s="39">
        <f t="shared" ref="H19:H56" si="2">F19+G19</f>
        <v>7811.1</v>
      </c>
      <c r="I19" s="39"/>
      <c r="J19" s="39"/>
      <c r="K19" s="39"/>
      <c r="L19" s="39"/>
      <c r="M19" s="39"/>
      <c r="N19" s="39"/>
      <c r="O19" s="39"/>
      <c r="P19" s="39">
        <f t="shared" si="1"/>
        <v>7811.1</v>
      </c>
      <c r="R19" s="67">
        <f t="shared" si="0"/>
        <v>7811.1</v>
      </c>
      <c r="S19" s="65"/>
      <c r="T19" s="68"/>
      <c r="U19" s="69"/>
      <c r="V19" s="70"/>
      <c r="W19" s="66"/>
      <c r="X19" s="34"/>
      <c r="Y19" s="68"/>
    </row>
    <row r="20" spans="1:25" s="41" customFormat="1" ht="26.25" x14ac:dyDescent="0.25">
      <c r="A20" s="42">
        <v>4</v>
      </c>
      <c r="B20" s="36" t="s">
        <v>49</v>
      </c>
      <c r="C20" s="36">
        <v>2</v>
      </c>
      <c r="D20" s="46">
        <v>9</v>
      </c>
      <c r="E20" s="37">
        <v>1</v>
      </c>
      <c r="F20" s="39">
        <v>5005</v>
      </c>
      <c r="G20" s="39"/>
      <c r="H20" s="39">
        <f t="shared" si="2"/>
        <v>5005</v>
      </c>
      <c r="I20" s="39"/>
      <c r="J20" s="39"/>
      <c r="K20" s="39"/>
      <c r="L20" s="39"/>
      <c r="M20" s="39"/>
      <c r="N20" s="39"/>
      <c r="O20" s="39"/>
      <c r="P20" s="39">
        <f t="shared" si="1"/>
        <v>5005</v>
      </c>
      <c r="R20" s="67">
        <f t="shared" si="0"/>
        <v>5005</v>
      </c>
      <c r="S20" s="65"/>
      <c r="T20" s="68"/>
      <c r="U20" s="69"/>
      <c r="V20" s="70"/>
      <c r="W20" s="66"/>
      <c r="X20" s="34"/>
      <c r="Y20" s="68"/>
    </row>
    <row r="21" spans="1:25" s="41" customFormat="1" ht="45.75" customHeight="1" x14ac:dyDescent="0.25">
      <c r="A21" s="42">
        <v>5</v>
      </c>
      <c r="B21" s="36" t="s">
        <v>49</v>
      </c>
      <c r="C21" s="36">
        <v>2</v>
      </c>
      <c r="D21" s="37">
        <v>10</v>
      </c>
      <c r="E21" s="37">
        <v>1</v>
      </c>
      <c r="F21" s="39">
        <v>5265</v>
      </c>
      <c r="G21" s="39"/>
      <c r="H21" s="39">
        <f t="shared" si="2"/>
        <v>5265</v>
      </c>
      <c r="I21" s="39"/>
      <c r="J21" s="39"/>
      <c r="K21" s="39"/>
      <c r="L21" s="39"/>
      <c r="M21" s="39"/>
      <c r="N21" s="39"/>
      <c r="O21" s="39"/>
      <c r="P21" s="39">
        <f t="shared" si="1"/>
        <v>5265</v>
      </c>
      <c r="R21" s="67">
        <f t="shared" si="0"/>
        <v>5265</v>
      </c>
      <c r="S21" s="65"/>
      <c r="T21" s="68"/>
      <c r="U21" s="69"/>
      <c r="V21" s="70"/>
      <c r="W21" s="66"/>
      <c r="X21" s="34"/>
      <c r="Y21" s="68"/>
    </row>
    <row r="22" spans="1:25" s="41" customFormat="1" ht="26.25" x14ac:dyDescent="0.25">
      <c r="A22" s="42">
        <v>6</v>
      </c>
      <c r="B22" s="36" t="s">
        <v>25</v>
      </c>
      <c r="C22" s="36" t="s">
        <v>53</v>
      </c>
      <c r="D22" s="37">
        <v>10</v>
      </c>
      <c r="E22" s="37">
        <v>1</v>
      </c>
      <c r="F22" s="39">
        <v>5265</v>
      </c>
      <c r="G22" s="39"/>
      <c r="H22" s="39">
        <f t="shared" si="2"/>
        <v>5265</v>
      </c>
      <c r="I22" s="39"/>
      <c r="J22" s="39"/>
      <c r="K22" s="39"/>
      <c r="L22" s="39"/>
      <c r="M22" s="39"/>
      <c r="N22" s="39"/>
      <c r="O22" s="39"/>
      <c r="P22" s="39">
        <f t="shared" si="1"/>
        <v>5265</v>
      </c>
      <c r="R22" s="67">
        <f t="shared" si="0"/>
        <v>5265</v>
      </c>
      <c r="S22" s="65"/>
      <c r="T22" s="68"/>
      <c r="U22" s="69"/>
      <c r="V22" s="70"/>
      <c r="W22" s="66"/>
      <c r="X22" s="34"/>
      <c r="Y22" s="68"/>
    </row>
    <row r="23" spans="1:25" s="41" customFormat="1" x14ac:dyDescent="0.25">
      <c r="A23" s="42" t="s">
        <v>71</v>
      </c>
      <c r="B23" s="36" t="s">
        <v>72</v>
      </c>
      <c r="C23" s="36">
        <v>1</v>
      </c>
      <c r="D23" s="37">
        <v>9</v>
      </c>
      <c r="E23" s="37">
        <v>1</v>
      </c>
      <c r="F23" s="39">
        <v>5005</v>
      </c>
      <c r="G23" s="39"/>
      <c r="H23" s="39">
        <f>F23+G23</f>
        <v>5005</v>
      </c>
      <c r="I23" s="39"/>
      <c r="J23" s="39"/>
      <c r="K23" s="39"/>
      <c r="L23" s="39"/>
      <c r="M23" s="39"/>
      <c r="N23" s="39"/>
      <c r="O23" s="39"/>
      <c r="P23" s="39">
        <f t="shared" si="1"/>
        <v>5005</v>
      </c>
      <c r="R23" s="67">
        <f t="shared" si="0"/>
        <v>5005</v>
      </c>
      <c r="S23" s="65"/>
      <c r="T23" s="68"/>
      <c r="U23" s="69"/>
      <c r="V23" s="70"/>
      <c r="W23" s="66"/>
      <c r="X23" s="34"/>
      <c r="Y23" s="68"/>
    </row>
    <row r="24" spans="1:25" ht="24" customHeight="1" x14ac:dyDescent="0.25">
      <c r="A24" s="140" t="s">
        <v>73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2"/>
      <c r="Q24" s="41"/>
      <c r="R24" s="67">
        <f t="shared" si="0"/>
        <v>0</v>
      </c>
    </row>
    <row r="25" spans="1:25" s="41" customFormat="1" x14ac:dyDescent="0.25">
      <c r="A25" s="42">
        <v>1</v>
      </c>
      <c r="B25" s="36" t="s">
        <v>28</v>
      </c>
      <c r="C25" s="36" t="s">
        <v>55</v>
      </c>
      <c r="D25" s="37">
        <v>14</v>
      </c>
      <c r="E25" s="37">
        <v>1</v>
      </c>
      <c r="F25" s="38">
        <v>7001</v>
      </c>
      <c r="G25" s="39"/>
      <c r="H25" s="39">
        <f>(F25+G25)*E25</f>
        <v>7001</v>
      </c>
      <c r="I25" s="39"/>
      <c r="J25" s="39"/>
      <c r="K25" s="39"/>
      <c r="L25" s="39"/>
      <c r="M25" s="40"/>
      <c r="N25" s="39"/>
      <c r="O25" s="39"/>
      <c r="P25" s="39">
        <f t="shared" ref="P25:P30" si="3">H25+I25+J25+K25+L25+M25+N25+O25</f>
        <v>7001</v>
      </c>
      <c r="R25" s="67">
        <f t="shared" si="0"/>
        <v>7001</v>
      </c>
      <c r="S25" s="65"/>
      <c r="T25" s="68"/>
      <c r="U25" s="69"/>
      <c r="V25" s="70"/>
      <c r="W25" s="66"/>
      <c r="X25" s="34"/>
      <c r="Y25" s="68"/>
    </row>
    <row r="26" spans="1:25" s="41" customFormat="1" x14ac:dyDescent="0.25">
      <c r="A26" s="42">
        <v>2</v>
      </c>
      <c r="B26" s="36" t="s">
        <v>29</v>
      </c>
      <c r="C26" s="36" t="s">
        <v>54</v>
      </c>
      <c r="D26" s="37">
        <v>10</v>
      </c>
      <c r="E26" s="37">
        <v>1</v>
      </c>
      <c r="F26" s="38">
        <v>5265</v>
      </c>
      <c r="G26" s="39">
        <f t="shared" ref="G26:G31" si="4">F26*10%</f>
        <v>526.5</v>
      </c>
      <c r="H26" s="39">
        <f>(F26+G26)*E26</f>
        <v>5791.5</v>
      </c>
      <c r="I26" s="39">
        <f t="shared" ref="I26:I27" si="5">H26*20%</f>
        <v>1158.3</v>
      </c>
      <c r="J26" s="39"/>
      <c r="K26" s="39">
        <f>(H26+I26)*20%</f>
        <v>1389.96</v>
      </c>
      <c r="L26" s="39">
        <f>(H26+I26)*10%</f>
        <v>694.98</v>
      </c>
      <c r="M26" s="40"/>
      <c r="N26" s="39"/>
      <c r="O26" s="39"/>
      <c r="P26" s="39">
        <f t="shared" si="3"/>
        <v>9034.74</v>
      </c>
      <c r="Q26" s="41">
        <f t="shared" ref="Q26:Q31" si="6">F26*10%</f>
        <v>526.5</v>
      </c>
      <c r="R26" s="67">
        <f t="shared" si="0"/>
        <v>5791.5</v>
      </c>
      <c r="S26" s="65">
        <f t="shared" ref="S26:S31" si="7">H26*20%</f>
        <v>1158.3</v>
      </c>
      <c r="T26" s="68"/>
      <c r="U26" s="69">
        <f t="shared" ref="U26:U31" si="8">(H26+I26+J26)*20%</f>
        <v>1389.96</v>
      </c>
      <c r="V26" s="70">
        <f>(H26+I26+J26)*10%</f>
        <v>694.98</v>
      </c>
      <c r="W26" s="66"/>
      <c r="X26" s="34"/>
      <c r="Y26" s="68"/>
    </row>
    <row r="27" spans="1:25" s="41" customFormat="1" x14ac:dyDescent="0.25">
      <c r="A27" s="42">
        <v>3</v>
      </c>
      <c r="B27" s="36" t="s">
        <v>29</v>
      </c>
      <c r="C27" s="36">
        <v>1</v>
      </c>
      <c r="D27" s="37">
        <v>13</v>
      </c>
      <c r="E27" s="37">
        <v>1</v>
      </c>
      <c r="F27" s="38">
        <v>6567</v>
      </c>
      <c r="G27" s="39">
        <f t="shared" si="4"/>
        <v>656.7</v>
      </c>
      <c r="H27" s="39">
        <f t="shared" ref="H27:H31" si="9">(F27+G27)*E27</f>
        <v>7223.7</v>
      </c>
      <c r="I27" s="39">
        <f t="shared" si="5"/>
        <v>1444.74</v>
      </c>
      <c r="J27" s="39"/>
      <c r="K27" s="39">
        <f t="shared" ref="K27:K31" si="10">(H27+I27)*20%</f>
        <v>1733.6880000000001</v>
      </c>
      <c r="L27" s="44"/>
      <c r="M27" s="40">
        <f>(H27+I27)*20%</f>
        <v>1733.6880000000001</v>
      </c>
      <c r="N27" s="39"/>
      <c r="O27" s="39"/>
      <c r="P27" s="39">
        <f t="shared" si="3"/>
        <v>12135.816000000001</v>
      </c>
      <c r="Q27" s="41">
        <f t="shared" si="6"/>
        <v>656.7</v>
      </c>
      <c r="R27" s="67">
        <f t="shared" si="0"/>
        <v>7223.7</v>
      </c>
      <c r="S27" s="65">
        <f t="shared" si="7"/>
        <v>1444.74</v>
      </c>
      <c r="T27" s="68"/>
      <c r="U27" s="69">
        <f t="shared" si="8"/>
        <v>1733.6880000000001</v>
      </c>
      <c r="V27" s="70"/>
      <c r="W27" s="66">
        <f>(H27+I27+J27)*20%</f>
        <v>1733.6880000000001</v>
      </c>
      <c r="X27" s="34"/>
      <c r="Y27" s="68"/>
    </row>
    <row r="28" spans="1:25" s="41" customFormat="1" x14ac:dyDescent="0.25">
      <c r="A28" s="42">
        <v>4</v>
      </c>
      <c r="B28" s="36" t="s">
        <v>17</v>
      </c>
      <c r="C28" s="36" t="s">
        <v>55</v>
      </c>
      <c r="D28" s="37">
        <v>14</v>
      </c>
      <c r="E28" s="37">
        <v>2</v>
      </c>
      <c r="F28" s="39">
        <v>7001</v>
      </c>
      <c r="G28" s="39">
        <f t="shared" si="4"/>
        <v>700.1</v>
      </c>
      <c r="H28" s="39">
        <f t="shared" si="9"/>
        <v>15402.2</v>
      </c>
      <c r="I28" s="39">
        <f>(H28+J28)*20%</f>
        <v>3388.4840000000004</v>
      </c>
      <c r="J28" s="39">
        <f>H28*10%</f>
        <v>1540.2200000000003</v>
      </c>
      <c r="K28" s="39">
        <f>(H28+I28+J28)*20%</f>
        <v>4066.1808000000005</v>
      </c>
      <c r="L28" s="44"/>
      <c r="M28" s="44"/>
      <c r="N28" s="39">
        <f>(H28+I28+J28)*30%</f>
        <v>6099.2712000000001</v>
      </c>
      <c r="O28" s="47"/>
      <c r="P28" s="39">
        <f t="shared" si="3"/>
        <v>30496.356000000003</v>
      </c>
      <c r="Q28" s="41">
        <f t="shared" si="6"/>
        <v>700.1</v>
      </c>
      <c r="R28" s="67">
        <f>(F28+G28)*2</f>
        <v>15402.2</v>
      </c>
      <c r="S28" s="65">
        <f t="shared" si="7"/>
        <v>3080.4400000000005</v>
      </c>
      <c r="T28" s="68">
        <f>H28*10%</f>
        <v>1540.2200000000003</v>
      </c>
      <c r="U28" s="69">
        <f t="shared" si="8"/>
        <v>4066.1808000000005</v>
      </c>
      <c r="V28" s="70"/>
      <c r="W28" s="66"/>
      <c r="X28" s="34">
        <f>(H28+I28+J28)*30%</f>
        <v>6099.2712000000001</v>
      </c>
      <c r="Y28" s="68"/>
    </row>
    <row r="29" spans="1:25" s="41" customFormat="1" x14ac:dyDescent="0.25">
      <c r="A29" s="42">
        <v>5</v>
      </c>
      <c r="B29" s="36" t="s">
        <v>17</v>
      </c>
      <c r="C29" s="36">
        <v>2</v>
      </c>
      <c r="D29" s="37">
        <v>12</v>
      </c>
      <c r="E29" s="37">
        <v>2</v>
      </c>
      <c r="F29" s="39">
        <v>6133</v>
      </c>
      <c r="G29" s="39">
        <f t="shared" si="4"/>
        <v>613.30000000000007</v>
      </c>
      <c r="H29" s="39">
        <f t="shared" si="9"/>
        <v>13492.6</v>
      </c>
      <c r="I29" s="39">
        <f t="shared" ref="I29:I31" si="11">H29*20%</f>
        <v>2698.5200000000004</v>
      </c>
      <c r="J29" s="39"/>
      <c r="K29" s="39">
        <f t="shared" si="10"/>
        <v>3238.2240000000002</v>
      </c>
      <c r="L29" s="44">
        <f>(H29+I29)*10%</f>
        <v>1619.1120000000001</v>
      </c>
      <c r="M29" s="40"/>
      <c r="N29" s="39"/>
      <c r="O29" s="47"/>
      <c r="P29" s="39">
        <f t="shared" si="3"/>
        <v>21048.456000000002</v>
      </c>
      <c r="Q29" s="41">
        <f t="shared" si="6"/>
        <v>613.30000000000007</v>
      </c>
      <c r="R29" s="67">
        <f>(F29+G29)*2</f>
        <v>13492.6</v>
      </c>
      <c r="S29" s="65">
        <f t="shared" si="7"/>
        <v>2698.5200000000004</v>
      </c>
      <c r="T29" s="68"/>
      <c r="U29" s="69">
        <f t="shared" si="8"/>
        <v>3238.2240000000002</v>
      </c>
      <c r="V29" s="70">
        <f>(H29+I29+J29)*10%</f>
        <v>1619.1120000000001</v>
      </c>
      <c r="W29" s="66"/>
      <c r="X29" s="34"/>
      <c r="Y29" s="68"/>
    </row>
    <row r="30" spans="1:25" s="41" customFormat="1" x14ac:dyDescent="0.25">
      <c r="A30" s="42">
        <v>6</v>
      </c>
      <c r="B30" s="36" t="s">
        <v>17</v>
      </c>
      <c r="C30" s="36">
        <v>1</v>
      </c>
      <c r="D30" s="37">
        <v>13</v>
      </c>
      <c r="E30" s="37">
        <v>3</v>
      </c>
      <c r="F30" s="38">
        <v>6567</v>
      </c>
      <c r="G30" s="39">
        <f t="shared" si="4"/>
        <v>656.7</v>
      </c>
      <c r="H30" s="39">
        <f t="shared" si="9"/>
        <v>21671.1</v>
      </c>
      <c r="I30" s="39">
        <f t="shared" si="11"/>
        <v>4334.22</v>
      </c>
      <c r="J30" s="39"/>
      <c r="K30" s="39">
        <f t="shared" si="10"/>
        <v>5201.0640000000003</v>
      </c>
      <c r="L30" s="44">
        <f t="shared" ref="L30:L31" si="12">(H30+I30)*10%</f>
        <v>2600.5320000000002</v>
      </c>
      <c r="M30" s="40"/>
      <c r="N30" s="39"/>
      <c r="O30" s="39"/>
      <c r="P30" s="39">
        <f t="shared" si="3"/>
        <v>33806.915999999997</v>
      </c>
      <c r="Q30" s="41">
        <f t="shared" si="6"/>
        <v>656.7</v>
      </c>
      <c r="R30" s="67">
        <f>(F30+G30)*3</f>
        <v>21671.1</v>
      </c>
      <c r="S30" s="65">
        <f t="shared" si="7"/>
        <v>4334.22</v>
      </c>
      <c r="T30" s="68"/>
      <c r="U30" s="69">
        <f t="shared" si="8"/>
        <v>5201.0640000000003</v>
      </c>
      <c r="V30" s="70">
        <f>(H30+I30+J30)*10%</f>
        <v>2600.5320000000002</v>
      </c>
      <c r="W30" s="66"/>
      <c r="X30" s="34"/>
      <c r="Y30" s="68"/>
    </row>
    <row r="31" spans="1:25" s="41" customFormat="1" x14ac:dyDescent="0.25">
      <c r="A31" s="42">
        <v>7</v>
      </c>
      <c r="B31" s="36" t="s">
        <v>17</v>
      </c>
      <c r="C31" s="36" t="s">
        <v>54</v>
      </c>
      <c r="D31" s="37">
        <v>11</v>
      </c>
      <c r="E31" s="37">
        <v>2</v>
      </c>
      <c r="F31" s="39">
        <v>5699</v>
      </c>
      <c r="G31" s="39">
        <f t="shared" si="4"/>
        <v>569.9</v>
      </c>
      <c r="H31" s="39">
        <f t="shared" si="9"/>
        <v>12537.8</v>
      </c>
      <c r="I31" s="39">
        <f t="shared" si="11"/>
        <v>2507.56</v>
      </c>
      <c r="J31" s="39"/>
      <c r="K31" s="39">
        <f t="shared" si="10"/>
        <v>3009.0720000000001</v>
      </c>
      <c r="L31" s="44">
        <f t="shared" si="12"/>
        <v>1504.5360000000001</v>
      </c>
      <c r="M31" s="44"/>
      <c r="N31" s="39"/>
      <c r="O31" s="47"/>
      <c r="P31" s="39">
        <f>H31+I31+J31+K31+L31+M31+N31+O31</f>
        <v>19558.968000000001</v>
      </c>
      <c r="Q31" s="41">
        <f t="shared" si="6"/>
        <v>569.9</v>
      </c>
      <c r="R31" s="67">
        <f>(F31+G31)*2</f>
        <v>12537.8</v>
      </c>
      <c r="S31" s="65">
        <f t="shared" si="7"/>
        <v>2507.56</v>
      </c>
      <c r="T31" s="68"/>
      <c r="U31" s="69">
        <f t="shared" si="8"/>
        <v>3009.0720000000001</v>
      </c>
      <c r="V31" s="70">
        <f>(H31+I31+J31)*10%</f>
        <v>1504.5360000000001</v>
      </c>
      <c r="W31" s="66"/>
      <c r="X31" s="34"/>
      <c r="Y31" s="68"/>
    </row>
    <row r="32" spans="1:25" s="41" customFormat="1" ht="26.25" x14ac:dyDescent="0.25">
      <c r="A32" s="42">
        <v>8</v>
      </c>
      <c r="B32" s="36" t="s">
        <v>62</v>
      </c>
      <c r="C32" s="36" t="s">
        <v>54</v>
      </c>
      <c r="D32" s="37">
        <v>9</v>
      </c>
      <c r="E32" s="37">
        <v>7</v>
      </c>
      <c r="F32" s="39">
        <v>5005</v>
      </c>
      <c r="G32" s="39"/>
      <c r="H32" s="39">
        <f>E32*F32</f>
        <v>35035</v>
      </c>
      <c r="I32" s="39"/>
      <c r="J32" s="39"/>
      <c r="K32" s="39"/>
      <c r="L32" s="44"/>
      <c r="M32" s="44"/>
      <c r="N32" s="39"/>
      <c r="O32" s="39">
        <f>H32*10%</f>
        <v>3503.5</v>
      </c>
      <c r="P32" s="39">
        <f t="shared" ref="P32" si="13">H32+I32+J32+K32+L32+M32+N32+O32</f>
        <v>38538.5</v>
      </c>
      <c r="R32" s="64">
        <f>(F32+G32)*6</f>
        <v>30030</v>
      </c>
      <c r="Y32" s="41">
        <f>R32*10%</f>
        <v>3003</v>
      </c>
    </row>
    <row r="33" spans="1:25" s="41" customFormat="1" ht="17.25" customHeight="1" x14ac:dyDescent="0.25">
      <c r="A33" s="134" t="s">
        <v>74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6"/>
      <c r="R33" s="64">
        <f>F33+G33</f>
        <v>0</v>
      </c>
      <c r="S33" s="41">
        <f>H33*20%</f>
        <v>0</v>
      </c>
    </row>
    <row r="34" spans="1:25" s="41" customFormat="1" ht="18" customHeight="1" x14ac:dyDescent="0.25">
      <c r="A34" s="42">
        <v>1</v>
      </c>
      <c r="B34" s="36" t="s">
        <v>28</v>
      </c>
      <c r="C34" s="36" t="s">
        <v>55</v>
      </c>
      <c r="D34" s="37">
        <v>14</v>
      </c>
      <c r="E34" s="37">
        <v>1</v>
      </c>
      <c r="F34" s="38">
        <v>7001</v>
      </c>
      <c r="G34" s="39"/>
      <c r="H34" s="39">
        <f>(F34+G34)*E34</f>
        <v>7001</v>
      </c>
      <c r="I34" s="39"/>
      <c r="J34" s="39"/>
      <c r="K34" s="39"/>
      <c r="L34" s="39"/>
      <c r="M34" s="40"/>
      <c r="N34" s="39"/>
      <c r="O34" s="39"/>
      <c r="P34" s="39">
        <f t="shared" ref="P34:P38" si="14">H34+I34+J34+K34+L34+M34+N34+O34</f>
        <v>7001</v>
      </c>
      <c r="R34" s="64">
        <f>F34+G34</f>
        <v>7001</v>
      </c>
    </row>
    <row r="35" spans="1:25" s="41" customFormat="1" x14ac:dyDescent="0.25">
      <c r="A35" s="42">
        <v>2</v>
      </c>
      <c r="B35" s="36" t="s">
        <v>29</v>
      </c>
      <c r="C35" s="36" t="s">
        <v>54</v>
      </c>
      <c r="D35" s="37">
        <v>11</v>
      </c>
      <c r="E35" s="37">
        <v>1</v>
      </c>
      <c r="F35" s="38">
        <v>5699</v>
      </c>
      <c r="G35" s="39">
        <f t="shared" ref="G35:G39" si="15">F35*10%</f>
        <v>569.9</v>
      </c>
      <c r="H35" s="39">
        <f>(F35+G35)*E35</f>
        <v>6268.9</v>
      </c>
      <c r="I35" s="39">
        <f t="shared" ref="I35:I39" si="16">H35*20%</f>
        <v>1253.78</v>
      </c>
      <c r="J35" s="39"/>
      <c r="K35" s="35">
        <f>(H35+I35)*20%</f>
        <v>1504.5360000000001</v>
      </c>
      <c r="L35" s="39"/>
      <c r="M35" s="40">
        <f>(H35+I35)*20%</f>
        <v>1504.5360000000001</v>
      </c>
      <c r="N35" s="39"/>
      <c r="O35" s="39"/>
      <c r="P35" s="39">
        <f t="shared" si="14"/>
        <v>10531.752</v>
      </c>
      <c r="Q35" s="41">
        <f>F35*10%</f>
        <v>569.9</v>
      </c>
      <c r="R35" s="64">
        <f>F35+G35</f>
        <v>6268.9</v>
      </c>
      <c r="S35" s="41">
        <f>H35*20%</f>
        <v>1253.78</v>
      </c>
      <c r="U35" s="41">
        <f>(H35+I35+J35)*20%</f>
        <v>1504.5360000000001</v>
      </c>
      <c r="W35" s="41">
        <f>(H35+I35+J35)*20%</f>
        <v>1504.5360000000001</v>
      </c>
    </row>
    <row r="36" spans="1:25" s="41" customFormat="1" x14ac:dyDescent="0.25">
      <c r="A36" s="42">
        <v>3</v>
      </c>
      <c r="B36" s="36" t="s">
        <v>17</v>
      </c>
      <c r="C36" s="36" t="s">
        <v>55</v>
      </c>
      <c r="D36" s="37">
        <v>14</v>
      </c>
      <c r="E36" s="37">
        <v>1</v>
      </c>
      <c r="F36" s="39">
        <v>7001</v>
      </c>
      <c r="G36" s="39">
        <f t="shared" si="15"/>
        <v>700.1</v>
      </c>
      <c r="H36" s="39">
        <f t="shared" ref="H36:H39" si="17">(F36+G36)*E36</f>
        <v>7701.1</v>
      </c>
      <c r="I36" s="39">
        <f>(H36+J36)*20%</f>
        <v>1694.2420000000002</v>
      </c>
      <c r="J36" s="39">
        <f>H36*10%</f>
        <v>770.11000000000013</v>
      </c>
      <c r="K36" s="35">
        <f>(H36+I36+J36)*20%</f>
        <v>2033.0904000000003</v>
      </c>
      <c r="L36" s="44"/>
      <c r="M36" s="44"/>
      <c r="N36" s="39">
        <f>(H36+I36+J36)*30%</f>
        <v>3049.6356000000001</v>
      </c>
      <c r="O36" s="47"/>
      <c r="P36" s="39">
        <f t="shared" si="14"/>
        <v>15248.178000000002</v>
      </c>
      <c r="Q36" s="41">
        <f>F36*10%</f>
        <v>700.1</v>
      </c>
      <c r="R36" s="64">
        <f>F36+G36</f>
        <v>7701.1</v>
      </c>
      <c r="S36" s="41">
        <f>H36*20%</f>
        <v>1540.2200000000003</v>
      </c>
      <c r="T36" s="41">
        <f>H36*10%</f>
        <v>770.11000000000013</v>
      </c>
      <c r="U36" s="41">
        <f>(H36+I36+J36)*20%</f>
        <v>2033.0904000000003</v>
      </c>
      <c r="X36" s="41">
        <f>(H36+I36+J36)*30%</f>
        <v>3049.6356000000001</v>
      </c>
    </row>
    <row r="37" spans="1:25" s="41" customFormat="1" x14ac:dyDescent="0.25">
      <c r="A37" s="42">
        <v>4</v>
      </c>
      <c r="B37" s="36" t="s">
        <v>17</v>
      </c>
      <c r="C37" s="36">
        <v>2</v>
      </c>
      <c r="D37" s="37">
        <v>12</v>
      </c>
      <c r="E37" s="37">
        <v>2</v>
      </c>
      <c r="F37" s="39">
        <v>6133</v>
      </c>
      <c r="G37" s="39">
        <f t="shared" si="15"/>
        <v>613.30000000000007</v>
      </c>
      <c r="H37" s="39">
        <f t="shared" si="17"/>
        <v>13492.6</v>
      </c>
      <c r="I37" s="39">
        <f t="shared" si="16"/>
        <v>2698.5200000000004</v>
      </c>
      <c r="J37" s="39"/>
      <c r="K37" s="35">
        <f t="shared" ref="K37:K39" si="18">(H37+I37)*20%</f>
        <v>3238.2240000000002</v>
      </c>
      <c r="L37" s="44"/>
      <c r="M37" s="40"/>
      <c r="N37" s="39">
        <f t="shared" ref="N37:N38" si="19">(H37+I37)*30%</f>
        <v>4857.3360000000002</v>
      </c>
      <c r="O37" s="47"/>
      <c r="P37" s="39">
        <f t="shared" si="14"/>
        <v>24286.68</v>
      </c>
      <c r="Q37" s="41">
        <f>F37*10%</f>
        <v>613.30000000000007</v>
      </c>
      <c r="R37" s="64">
        <f t="shared" ref="R37:R65" si="20">(F37+G37)*E37</f>
        <v>13492.6</v>
      </c>
      <c r="S37" s="41">
        <f>H37*20%</f>
        <v>2698.5200000000004</v>
      </c>
      <c r="U37" s="41">
        <f>(H37+I37+J37)*20%</f>
        <v>3238.2240000000002</v>
      </c>
      <c r="X37" s="41">
        <f>(H37+I37+J37)*30%</f>
        <v>4857.3360000000002</v>
      </c>
    </row>
    <row r="38" spans="1:25" s="41" customFormat="1" x14ac:dyDescent="0.25">
      <c r="A38" s="42">
        <v>5</v>
      </c>
      <c r="B38" s="36" t="s">
        <v>17</v>
      </c>
      <c r="C38" s="36">
        <v>1</v>
      </c>
      <c r="D38" s="37">
        <v>13</v>
      </c>
      <c r="E38" s="37">
        <v>2</v>
      </c>
      <c r="F38" s="38">
        <v>6567</v>
      </c>
      <c r="G38" s="39">
        <f t="shared" si="15"/>
        <v>656.7</v>
      </c>
      <c r="H38" s="39">
        <f t="shared" si="17"/>
        <v>14447.4</v>
      </c>
      <c r="I38" s="39">
        <f t="shared" si="16"/>
        <v>2889.48</v>
      </c>
      <c r="J38" s="39"/>
      <c r="K38" s="35">
        <f t="shared" si="18"/>
        <v>3467.3760000000002</v>
      </c>
      <c r="L38" s="44"/>
      <c r="M38" s="40"/>
      <c r="N38" s="39">
        <f t="shared" si="19"/>
        <v>5201.0640000000003</v>
      </c>
      <c r="O38" s="39"/>
      <c r="P38" s="39">
        <f t="shared" si="14"/>
        <v>26005.32</v>
      </c>
      <c r="Q38" s="41">
        <f>F38*10%</f>
        <v>656.7</v>
      </c>
      <c r="R38" s="64">
        <f t="shared" si="20"/>
        <v>14447.4</v>
      </c>
      <c r="S38" s="41">
        <f>H38*20%</f>
        <v>2889.48</v>
      </c>
      <c r="U38" s="41">
        <f>(H38+I38+J38)*20%</f>
        <v>3467.3760000000002</v>
      </c>
      <c r="X38" s="41">
        <f>(H38+I38+J38)*30%</f>
        <v>5201.0640000000003</v>
      </c>
    </row>
    <row r="39" spans="1:25" s="41" customFormat="1" x14ac:dyDescent="0.25">
      <c r="A39" s="42">
        <v>6</v>
      </c>
      <c r="B39" s="36" t="s">
        <v>17</v>
      </c>
      <c r="C39" s="36" t="s">
        <v>54</v>
      </c>
      <c r="D39" s="37">
        <v>11</v>
      </c>
      <c r="E39" s="37">
        <v>1</v>
      </c>
      <c r="F39" s="39">
        <v>5699</v>
      </c>
      <c r="G39" s="39">
        <f t="shared" si="15"/>
        <v>569.9</v>
      </c>
      <c r="H39" s="39">
        <f t="shared" si="17"/>
        <v>6268.9</v>
      </c>
      <c r="I39" s="39">
        <f t="shared" si="16"/>
        <v>1253.78</v>
      </c>
      <c r="J39" s="39"/>
      <c r="K39" s="35">
        <f t="shared" si="18"/>
        <v>1504.5360000000001</v>
      </c>
      <c r="L39" s="44"/>
      <c r="M39" s="44"/>
      <c r="N39" s="39"/>
      <c r="O39" s="39"/>
      <c r="P39" s="39">
        <f>H39+I39+J39+K39+L39+M39+N39+O39</f>
        <v>9027.2160000000003</v>
      </c>
      <c r="Q39" s="41">
        <f>F39*10%</f>
        <v>569.9</v>
      </c>
      <c r="R39" s="64">
        <f t="shared" si="20"/>
        <v>6268.9</v>
      </c>
      <c r="S39" s="41">
        <f>H39*20%</f>
        <v>1253.78</v>
      </c>
      <c r="U39" s="41">
        <f>(H39+I39+J39)*20%</f>
        <v>1504.5360000000001</v>
      </c>
    </row>
    <row r="40" spans="1:25" s="41" customFormat="1" ht="26.25" x14ac:dyDescent="0.25">
      <c r="A40" s="42">
        <v>7</v>
      </c>
      <c r="B40" s="36" t="s">
        <v>62</v>
      </c>
      <c r="C40" s="48" t="s">
        <v>54</v>
      </c>
      <c r="D40" s="37">
        <v>9</v>
      </c>
      <c r="E40" s="37">
        <v>7</v>
      </c>
      <c r="F40" s="39">
        <v>5005</v>
      </c>
      <c r="G40" s="39"/>
      <c r="H40" s="39">
        <f>F40*E40</f>
        <v>35035</v>
      </c>
      <c r="I40" s="39"/>
      <c r="J40" s="39"/>
      <c r="K40" s="39"/>
      <c r="L40" s="44"/>
      <c r="M40" s="44"/>
      <c r="N40" s="39"/>
      <c r="O40" s="39">
        <f>H40*10%</f>
        <v>3503.5</v>
      </c>
      <c r="P40" s="39">
        <f t="shared" ref="P40" si="21">H40+I40+J40+K40+L40+M40+N40+O40</f>
        <v>38538.5</v>
      </c>
      <c r="R40" s="64">
        <f t="shared" si="20"/>
        <v>35035</v>
      </c>
      <c r="Y40" s="41">
        <f>R40*10%</f>
        <v>3503.5</v>
      </c>
    </row>
    <row r="41" spans="1:25" s="41" customFormat="1" ht="18" customHeight="1" x14ac:dyDescent="0.25">
      <c r="A41" s="134" t="s">
        <v>75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R41" s="64">
        <f t="shared" si="20"/>
        <v>0</v>
      </c>
    </row>
    <row r="42" spans="1:25" s="41" customFormat="1" x14ac:dyDescent="0.25">
      <c r="A42" s="42">
        <v>1</v>
      </c>
      <c r="B42" s="36" t="s">
        <v>28</v>
      </c>
      <c r="C42" s="36" t="s">
        <v>55</v>
      </c>
      <c r="D42" s="37">
        <v>14</v>
      </c>
      <c r="E42" s="37">
        <v>1</v>
      </c>
      <c r="F42" s="38">
        <v>7001</v>
      </c>
      <c r="G42" s="39"/>
      <c r="H42" s="39">
        <f>(F42+G42)*E42</f>
        <v>7001</v>
      </c>
      <c r="I42" s="39"/>
      <c r="J42" s="39"/>
      <c r="K42" s="39"/>
      <c r="L42" s="39"/>
      <c r="M42" s="40"/>
      <c r="N42" s="39"/>
      <c r="O42" s="39"/>
      <c r="P42" s="39">
        <f t="shared" ref="P42:P47" si="22">H42+I42+J42+K42+L42+M42+N42+O42</f>
        <v>7001</v>
      </c>
      <c r="R42" s="67">
        <f t="shared" si="20"/>
        <v>7001</v>
      </c>
      <c r="S42" s="65"/>
      <c r="T42" s="68"/>
      <c r="U42" s="69"/>
      <c r="V42" s="70"/>
      <c r="W42" s="66"/>
      <c r="X42" s="34"/>
      <c r="Y42" s="68"/>
    </row>
    <row r="43" spans="1:25" s="41" customFormat="1" x14ac:dyDescent="0.25">
      <c r="A43" s="42">
        <v>2</v>
      </c>
      <c r="B43" s="36" t="s">
        <v>29</v>
      </c>
      <c r="C43" s="36">
        <v>1</v>
      </c>
      <c r="D43" s="37">
        <v>13</v>
      </c>
      <c r="E43" s="37">
        <v>1</v>
      </c>
      <c r="F43" s="38">
        <v>6567</v>
      </c>
      <c r="G43" s="39">
        <f t="shared" ref="G43" si="23">F43*10%</f>
        <v>656.7</v>
      </c>
      <c r="H43" s="39">
        <f>(G43+F43)*E43</f>
        <v>7223.7</v>
      </c>
      <c r="I43" s="39">
        <f t="shared" ref="I43" si="24">H43*20%</f>
        <v>1444.74</v>
      </c>
      <c r="J43" s="39"/>
      <c r="K43" s="35">
        <f>(H43+I43)*20%</f>
        <v>1733.6880000000001</v>
      </c>
      <c r="L43" s="44"/>
      <c r="M43" s="40"/>
      <c r="N43" s="39"/>
      <c r="O43" s="39"/>
      <c r="P43" s="39">
        <f t="shared" si="22"/>
        <v>10402.128000000001</v>
      </c>
      <c r="Q43" s="41">
        <f>F43*10%</f>
        <v>656.7</v>
      </c>
      <c r="R43" s="67">
        <f t="shared" si="20"/>
        <v>7223.7</v>
      </c>
      <c r="S43" s="65">
        <f>H43*20%</f>
        <v>1444.74</v>
      </c>
      <c r="T43" s="68"/>
      <c r="U43" s="69">
        <f>(H43+I43+J43)*20%</f>
        <v>1733.6880000000001</v>
      </c>
      <c r="V43" s="70"/>
      <c r="W43" s="66"/>
      <c r="X43" s="34"/>
      <c r="Y43" s="68"/>
    </row>
    <row r="44" spans="1:25" s="41" customFormat="1" ht="26.25" x14ac:dyDescent="0.25">
      <c r="A44" s="42">
        <v>3</v>
      </c>
      <c r="B44" s="36" t="s">
        <v>50</v>
      </c>
      <c r="C44" s="36" t="s">
        <v>54</v>
      </c>
      <c r="D44" s="37">
        <v>9</v>
      </c>
      <c r="E44" s="37">
        <v>1</v>
      </c>
      <c r="F44" s="39">
        <v>5005</v>
      </c>
      <c r="G44" s="39"/>
      <c r="H44" s="39">
        <f>F44*E44</f>
        <v>5005</v>
      </c>
      <c r="I44" s="39"/>
      <c r="J44" s="39"/>
      <c r="K44" s="35"/>
      <c r="L44" s="39"/>
      <c r="M44" s="39"/>
      <c r="N44" s="39"/>
      <c r="O44" s="39"/>
      <c r="P44" s="39">
        <f t="shared" si="22"/>
        <v>5005</v>
      </c>
      <c r="R44" s="67">
        <f t="shared" si="20"/>
        <v>5005</v>
      </c>
      <c r="S44" s="65"/>
      <c r="T44" s="68"/>
      <c r="U44" s="69"/>
      <c r="V44" s="70"/>
      <c r="W44" s="66"/>
      <c r="X44" s="34"/>
      <c r="Y44" s="68"/>
    </row>
    <row r="45" spans="1:25" s="41" customFormat="1" ht="26.25" x14ac:dyDescent="0.25">
      <c r="A45" s="42">
        <v>4</v>
      </c>
      <c r="B45" s="36" t="s">
        <v>51</v>
      </c>
      <c r="C45" s="36" t="s">
        <v>63</v>
      </c>
      <c r="D45" s="37">
        <v>10</v>
      </c>
      <c r="E45" s="37">
        <v>1</v>
      </c>
      <c r="F45" s="39">
        <v>5265</v>
      </c>
      <c r="G45" s="39">
        <f>F45*10%</f>
        <v>526.5</v>
      </c>
      <c r="H45" s="39">
        <f t="shared" ref="H45" si="25">(G45+F45)*E45</f>
        <v>5791.5</v>
      </c>
      <c r="I45" s="39">
        <f>H45*20%</f>
        <v>1158.3</v>
      </c>
      <c r="J45" s="39"/>
      <c r="K45" s="35">
        <f>(H45+I45)*20%</f>
        <v>1389.96</v>
      </c>
      <c r="L45" s="39"/>
      <c r="M45" s="39">
        <f>(H45+I45)*20%</f>
        <v>1389.96</v>
      </c>
      <c r="N45" s="39"/>
      <c r="O45" s="39"/>
      <c r="P45" s="39">
        <f>H45+I45+J45+K45+L45+M45+N45+O45</f>
        <v>9729.7200000000012</v>
      </c>
      <c r="Q45" s="41">
        <f>F45*10%</f>
        <v>526.5</v>
      </c>
      <c r="R45" s="67">
        <f t="shared" si="20"/>
        <v>5791.5</v>
      </c>
      <c r="S45" s="65">
        <f>H45*20%</f>
        <v>1158.3</v>
      </c>
      <c r="T45" s="68"/>
      <c r="U45" s="69">
        <f>(H45+I45+J45)*20%</f>
        <v>1389.96</v>
      </c>
      <c r="V45" s="70"/>
      <c r="W45" s="66">
        <v>1432.73</v>
      </c>
      <c r="X45" s="34"/>
      <c r="Y45" s="68"/>
    </row>
    <row r="46" spans="1:25" s="41" customFormat="1" ht="26.25" x14ac:dyDescent="0.25">
      <c r="A46" s="42">
        <v>5</v>
      </c>
      <c r="B46" s="36" t="s">
        <v>30</v>
      </c>
      <c r="C46" s="36" t="s">
        <v>63</v>
      </c>
      <c r="D46" s="37">
        <v>10</v>
      </c>
      <c r="E46" s="37">
        <v>1</v>
      </c>
      <c r="F46" s="39">
        <v>5265</v>
      </c>
      <c r="G46" s="39">
        <f>F46*10%</f>
        <v>526.5</v>
      </c>
      <c r="H46" s="39">
        <f>(G46+F46)*E46</f>
        <v>5791.5</v>
      </c>
      <c r="I46" s="39">
        <f>H46*20%</f>
        <v>1158.3</v>
      </c>
      <c r="J46" s="39"/>
      <c r="K46" s="35">
        <f>(H46+I46)*20%</f>
        <v>1389.96</v>
      </c>
      <c r="L46" s="39"/>
      <c r="M46" s="39"/>
      <c r="N46" s="39"/>
      <c r="O46" s="39"/>
      <c r="P46" s="39">
        <f t="shared" si="22"/>
        <v>8339.76</v>
      </c>
      <c r="Q46" s="41">
        <f>F46*10%</f>
        <v>526.5</v>
      </c>
      <c r="R46" s="67">
        <f t="shared" si="20"/>
        <v>5791.5</v>
      </c>
      <c r="S46" s="65">
        <f>H46*20%</f>
        <v>1158.3</v>
      </c>
      <c r="T46" s="68"/>
      <c r="U46" s="69">
        <f>(H46+I46+J46)*20%</f>
        <v>1389.96</v>
      </c>
      <c r="V46" s="70"/>
      <c r="W46" s="66"/>
      <c r="X46" s="34"/>
      <c r="Y46" s="68"/>
    </row>
    <row r="47" spans="1:25" s="41" customFormat="1" x14ac:dyDescent="0.25">
      <c r="A47" s="42">
        <v>6</v>
      </c>
      <c r="B47" s="36" t="s">
        <v>32</v>
      </c>
      <c r="C47" s="36">
        <v>1</v>
      </c>
      <c r="D47" s="37">
        <v>12</v>
      </c>
      <c r="E47" s="37">
        <v>1</v>
      </c>
      <c r="F47" s="39">
        <v>6133</v>
      </c>
      <c r="G47" s="38"/>
      <c r="H47" s="39">
        <f>E47*F47</f>
        <v>6133</v>
      </c>
      <c r="I47" s="39"/>
      <c r="J47" s="39"/>
      <c r="K47" s="39"/>
      <c r="L47" s="39"/>
      <c r="M47" s="49"/>
      <c r="N47" s="49"/>
      <c r="O47" s="49"/>
      <c r="P47" s="39">
        <f t="shared" si="22"/>
        <v>6133</v>
      </c>
      <c r="R47" s="67">
        <f t="shared" si="20"/>
        <v>6133</v>
      </c>
      <c r="S47" s="65"/>
      <c r="T47" s="68"/>
      <c r="U47" s="69"/>
      <c r="V47" s="70"/>
      <c r="W47" s="66"/>
      <c r="X47" s="34"/>
      <c r="Y47" s="68"/>
    </row>
    <row r="48" spans="1:25" ht="15" customHeight="1" x14ac:dyDescent="0.25">
      <c r="A48" s="134" t="s">
        <v>76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41"/>
      <c r="R48" s="67">
        <f t="shared" si="20"/>
        <v>0</v>
      </c>
    </row>
    <row r="49" spans="1:25" s="41" customFormat="1" x14ac:dyDescent="0.25">
      <c r="A49" s="42">
        <v>1</v>
      </c>
      <c r="B49" s="36" t="s">
        <v>18</v>
      </c>
      <c r="C49" s="36" t="s">
        <v>54</v>
      </c>
      <c r="D49" s="37">
        <v>6</v>
      </c>
      <c r="E49" s="37">
        <v>1</v>
      </c>
      <c r="F49" s="39">
        <v>4195</v>
      </c>
      <c r="G49" s="39"/>
      <c r="H49" s="39">
        <f>F49*E49</f>
        <v>4195</v>
      </c>
      <c r="I49" s="39"/>
      <c r="J49" s="39"/>
      <c r="K49" s="39"/>
      <c r="L49" s="44"/>
      <c r="M49" s="44"/>
      <c r="N49" s="39">
        <f>H49*30%</f>
        <v>1258.5</v>
      </c>
      <c r="O49" s="39"/>
      <c r="P49" s="39">
        <f t="shared" ref="P49:P50" si="26">H49+I49+J49+K49+L49+M49+N49+O49</f>
        <v>5453.5</v>
      </c>
      <c r="R49" s="67">
        <f t="shared" si="20"/>
        <v>4195</v>
      </c>
      <c r="S49" s="65"/>
      <c r="T49" s="68"/>
      <c r="U49" s="69"/>
      <c r="V49" s="70"/>
      <c r="W49" s="66"/>
      <c r="X49" s="34">
        <f>(H49+I49+J49)*30%</f>
        <v>1258.5</v>
      </c>
      <c r="Y49" s="68"/>
    </row>
    <row r="50" spans="1:25" s="41" customFormat="1" ht="26.25" x14ac:dyDescent="0.25">
      <c r="A50" s="42">
        <v>2</v>
      </c>
      <c r="B50" s="36" t="s">
        <v>62</v>
      </c>
      <c r="C50" s="48" t="s">
        <v>54</v>
      </c>
      <c r="D50" s="37">
        <v>9</v>
      </c>
      <c r="E50" s="37">
        <v>3</v>
      </c>
      <c r="F50" s="39">
        <v>5005</v>
      </c>
      <c r="G50" s="39"/>
      <c r="H50" s="39">
        <f>F50*E50</f>
        <v>15015</v>
      </c>
      <c r="I50" s="39"/>
      <c r="J50" s="39"/>
      <c r="K50" s="39"/>
      <c r="L50" s="44"/>
      <c r="M50" s="44"/>
      <c r="N50" s="39"/>
      <c r="O50" s="39">
        <f>H50*10%</f>
        <v>1501.5</v>
      </c>
      <c r="P50" s="39">
        <f t="shared" si="26"/>
        <v>16516.5</v>
      </c>
      <c r="R50" s="67">
        <f t="shared" si="20"/>
        <v>15015</v>
      </c>
      <c r="S50" s="65"/>
      <c r="T50" s="68"/>
      <c r="U50" s="69"/>
      <c r="V50" s="70"/>
      <c r="W50" s="66"/>
      <c r="X50" s="34"/>
      <c r="Y50" s="68">
        <f>R50*10%</f>
        <v>1501.5</v>
      </c>
    </row>
    <row r="51" spans="1:25" ht="15" customHeight="1" x14ac:dyDescent="0.25">
      <c r="A51" s="134" t="s">
        <v>77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41"/>
      <c r="R51" s="67">
        <f t="shared" si="20"/>
        <v>0</v>
      </c>
    </row>
    <row r="52" spans="1:25" s="41" customFormat="1" x14ac:dyDescent="0.25">
      <c r="A52" s="42">
        <v>1</v>
      </c>
      <c r="B52" s="36" t="s">
        <v>31</v>
      </c>
      <c r="C52" s="36" t="s">
        <v>55</v>
      </c>
      <c r="D52" s="37">
        <v>13</v>
      </c>
      <c r="E52" s="37">
        <v>1</v>
      </c>
      <c r="F52" s="38">
        <v>6567</v>
      </c>
      <c r="G52" s="38"/>
      <c r="H52" s="39">
        <f>E52*F52</f>
        <v>6567</v>
      </c>
      <c r="I52" s="39"/>
      <c r="J52" s="39"/>
      <c r="K52" s="39"/>
      <c r="L52" s="39"/>
      <c r="M52" s="39"/>
      <c r="N52" s="39">
        <f>H52*0.3</f>
        <v>1970.1</v>
      </c>
      <c r="O52" s="39"/>
      <c r="P52" s="39">
        <f>H52+I52+J52+K52+L52+M52+N52+O52</f>
        <v>8537.1</v>
      </c>
      <c r="R52" s="67">
        <f t="shared" si="20"/>
        <v>6567</v>
      </c>
      <c r="S52" s="65"/>
      <c r="T52" s="68"/>
      <c r="U52" s="69"/>
      <c r="V52" s="70"/>
      <c r="W52" s="66"/>
      <c r="X52" s="34">
        <f>(H52+I52+J52)*30%</f>
        <v>1970.1</v>
      </c>
      <c r="Y52" s="68"/>
    </row>
    <row r="53" spans="1:25" s="41" customFormat="1" x14ac:dyDescent="0.25">
      <c r="A53" s="42">
        <v>2</v>
      </c>
      <c r="B53" s="36" t="s">
        <v>18</v>
      </c>
      <c r="C53" s="36" t="s">
        <v>54</v>
      </c>
      <c r="D53" s="37">
        <v>6</v>
      </c>
      <c r="E53" s="37">
        <v>1</v>
      </c>
      <c r="F53" s="39">
        <v>4195</v>
      </c>
      <c r="G53" s="39"/>
      <c r="H53" s="39">
        <f>F53*E53</f>
        <v>4195</v>
      </c>
      <c r="I53" s="39"/>
      <c r="J53" s="39"/>
      <c r="K53" s="39"/>
      <c r="L53" s="44"/>
      <c r="M53" s="44"/>
      <c r="N53" s="39"/>
      <c r="O53" s="39"/>
      <c r="P53" s="39">
        <f t="shared" ref="P53:P54" si="27">H53+I53+J53+K53+L53+M53+N53+O53</f>
        <v>4195</v>
      </c>
      <c r="R53" s="67">
        <f t="shared" si="20"/>
        <v>4195</v>
      </c>
      <c r="S53" s="65"/>
      <c r="T53" s="68"/>
      <c r="U53" s="69"/>
      <c r="V53" s="70"/>
      <c r="W53" s="66"/>
      <c r="X53" s="34"/>
      <c r="Y53" s="68"/>
    </row>
    <row r="54" spans="1:25" s="41" customFormat="1" x14ac:dyDescent="0.25">
      <c r="A54" s="42">
        <v>3</v>
      </c>
      <c r="B54" s="36" t="s">
        <v>18</v>
      </c>
      <c r="C54" s="36" t="s">
        <v>55</v>
      </c>
      <c r="D54" s="37">
        <v>9</v>
      </c>
      <c r="E54" s="37">
        <v>2</v>
      </c>
      <c r="F54" s="39">
        <v>5005</v>
      </c>
      <c r="G54" s="39"/>
      <c r="H54" s="39">
        <f>F54*E54</f>
        <v>10010</v>
      </c>
      <c r="I54" s="39"/>
      <c r="J54" s="39"/>
      <c r="K54" s="39"/>
      <c r="L54" s="44">
        <f>F54*10%</f>
        <v>500.5</v>
      </c>
      <c r="M54" s="44"/>
      <c r="N54" s="39">
        <f>F54*30%</f>
        <v>1501.5</v>
      </c>
      <c r="O54" s="39"/>
      <c r="P54" s="39">
        <f t="shared" si="27"/>
        <v>12012</v>
      </c>
      <c r="R54" s="67">
        <f t="shared" si="20"/>
        <v>10010</v>
      </c>
      <c r="S54" s="65"/>
      <c r="T54" s="68"/>
      <c r="U54" s="69"/>
      <c r="V54" s="70">
        <f>(H54+I54+J54)*10%</f>
        <v>1001</v>
      </c>
      <c r="W54" s="66"/>
      <c r="X54" s="34">
        <f>(H54+I54+J54)*30%</f>
        <v>3003</v>
      </c>
      <c r="Y54" s="68"/>
    </row>
    <row r="55" spans="1:25" ht="18" customHeight="1" x14ac:dyDescent="0.25">
      <c r="A55" s="134" t="s">
        <v>78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6"/>
      <c r="Q55" s="41"/>
      <c r="R55" s="67">
        <f t="shared" si="20"/>
        <v>0</v>
      </c>
    </row>
    <row r="56" spans="1:25" s="41" customFormat="1" x14ac:dyDescent="0.25">
      <c r="A56" s="42">
        <v>1</v>
      </c>
      <c r="B56" s="36" t="s">
        <v>23</v>
      </c>
      <c r="C56" s="36"/>
      <c r="D56" s="37">
        <v>8</v>
      </c>
      <c r="E56" s="37">
        <v>1</v>
      </c>
      <c r="F56" s="39">
        <v>4745</v>
      </c>
      <c r="G56" s="39"/>
      <c r="H56" s="39">
        <f t="shared" si="2"/>
        <v>4745</v>
      </c>
      <c r="I56" s="39"/>
      <c r="J56" s="39"/>
      <c r="K56" s="39"/>
      <c r="L56" s="39"/>
      <c r="M56" s="39"/>
      <c r="N56" s="39"/>
      <c r="O56" s="39"/>
      <c r="P56" s="39">
        <f t="shared" si="1"/>
        <v>4745</v>
      </c>
      <c r="R56" s="67">
        <f t="shared" si="20"/>
        <v>4745</v>
      </c>
      <c r="S56" s="65"/>
      <c r="T56" s="68"/>
      <c r="U56" s="69"/>
      <c r="V56" s="70"/>
      <c r="W56" s="66"/>
      <c r="X56" s="34"/>
      <c r="Y56" s="68"/>
    </row>
    <row r="57" spans="1:25" s="41" customFormat="1" x14ac:dyDescent="0.25">
      <c r="A57" s="42">
        <v>2</v>
      </c>
      <c r="B57" s="36" t="s">
        <v>70</v>
      </c>
      <c r="C57" s="36"/>
      <c r="D57" s="37">
        <v>10</v>
      </c>
      <c r="E57" s="37">
        <v>1</v>
      </c>
      <c r="F57" s="39">
        <v>5265</v>
      </c>
      <c r="G57" s="39">
        <f>F57*10%</f>
        <v>526.5</v>
      </c>
      <c r="H57" s="39">
        <f>(G57+F57)*E57</f>
        <v>5791.5</v>
      </c>
      <c r="I57" s="39">
        <f>H57*20%</f>
        <v>1158.3</v>
      </c>
      <c r="J57" s="39"/>
      <c r="K57" s="39">
        <f>(H57+I57)*20%</f>
        <v>1389.96</v>
      </c>
      <c r="L57" s="39"/>
      <c r="M57" s="39"/>
      <c r="N57" s="35">
        <f>(H57+I57)*30%</f>
        <v>2084.94</v>
      </c>
      <c r="O57" s="39"/>
      <c r="P57" s="39">
        <f t="shared" si="1"/>
        <v>10424.700000000001</v>
      </c>
      <c r="Q57" s="41">
        <f>F57*10%</f>
        <v>526.5</v>
      </c>
      <c r="R57" s="67">
        <f t="shared" si="20"/>
        <v>5791.5</v>
      </c>
      <c r="S57" s="65">
        <f>H57*20%</f>
        <v>1158.3</v>
      </c>
      <c r="T57" s="68"/>
      <c r="U57" s="69">
        <v>1432.73</v>
      </c>
      <c r="V57" s="70"/>
      <c r="W57" s="66"/>
      <c r="X57" s="34">
        <f>(H57+I57+J57)*30%</f>
        <v>2084.94</v>
      </c>
      <c r="Y57" s="68"/>
    </row>
    <row r="58" spans="1:25" s="41" customFormat="1" ht="39" x14ac:dyDescent="0.25">
      <c r="A58" s="42">
        <v>3</v>
      </c>
      <c r="B58" s="36" t="s">
        <v>80</v>
      </c>
      <c r="C58" s="36"/>
      <c r="D58" s="37">
        <v>6</v>
      </c>
      <c r="E58" s="37">
        <v>1</v>
      </c>
      <c r="F58" s="49">
        <v>4195</v>
      </c>
      <c r="G58" s="39"/>
      <c r="H58" s="39">
        <f t="shared" ref="H58:H62" si="28">F58*E58</f>
        <v>4195</v>
      </c>
      <c r="I58" s="39"/>
      <c r="J58" s="39"/>
      <c r="K58" s="39"/>
      <c r="L58" s="39"/>
      <c r="M58" s="39"/>
      <c r="N58" s="39"/>
      <c r="O58" s="39"/>
      <c r="P58" s="39">
        <f t="shared" si="1"/>
        <v>4195</v>
      </c>
      <c r="R58" s="67">
        <f t="shared" si="20"/>
        <v>4195</v>
      </c>
      <c r="S58" s="65"/>
      <c r="T58" s="68"/>
      <c r="U58" s="69"/>
      <c r="V58" s="70"/>
      <c r="W58" s="66"/>
      <c r="X58" s="34"/>
      <c r="Y58" s="68"/>
    </row>
    <row r="59" spans="1:25" s="41" customFormat="1" x14ac:dyDescent="0.25">
      <c r="A59" s="42">
        <v>4</v>
      </c>
      <c r="B59" s="36" t="s">
        <v>24</v>
      </c>
      <c r="C59" s="36"/>
      <c r="D59" s="37">
        <v>2</v>
      </c>
      <c r="E59" s="37">
        <v>1</v>
      </c>
      <c r="F59" s="39">
        <v>3153</v>
      </c>
      <c r="G59" s="39"/>
      <c r="H59" s="39">
        <f t="shared" si="28"/>
        <v>3153</v>
      </c>
      <c r="I59" s="39"/>
      <c r="J59" s="39"/>
      <c r="K59" s="39"/>
      <c r="L59" s="39"/>
      <c r="M59" s="39"/>
      <c r="N59" s="39"/>
      <c r="O59" s="39"/>
      <c r="P59" s="39">
        <f t="shared" si="1"/>
        <v>3153</v>
      </c>
      <c r="R59" s="67">
        <f t="shared" si="20"/>
        <v>3153</v>
      </c>
      <c r="S59" s="65"/>
      <c r="T59" s="68"/>
      <c r="U59" s="69"/>
      <c r="V59" s="70"/>
      <c r="W59" s="66"/>
      <c r="X59" s="34"/>
      <c r="Y59" s="68"/>
    </row>
    <row r="60" spans="1:25" s="41" customFormat="1" x14ac:dyDescent="0.25">
      <c r="A60" s="42">
        <v>5</v>
      </c>
      <c r="B60" s="36" t="s">
        <v>20</v>
      </c>
      <c r="C60" s="50"/>
      <c r="D60" s="51">
        <v>2</v>
      </c>
      <c r="E60" s="51">
        <v>1</v>
      </c>
      <c r="F60" s="49">
        <v>3153</v>
      </c>
      <c r="G60" s="49"/>
      <c r="H60" s="39">
        <f t="shared" si="28"/>
        <v>3153</v>
      </c>
      <c r="I60" s="49"/>
      <c r="J60" s="49"/>
      <c r="K60" s="49"/>
      <c r="L60" s="49"/>
      <c r="M60" s="49"/>
      <c r="N60" s="49"/>
      <c r="O60" s="49"/>
      <c r="P60" s="39">
        <f t="shared" si="1"/>
        <v>3153</v>
      </c>
      <c r="R60" s="67">
        <f t="shared" si="20"/>
        <v>3153</v>
      </c>
      <c r="S60" s="65"/>
      <c r="T60" s="68"/>
      <c r="U60" s="69"/>
      <c r="V60" s="70"/>
      <c r="W60" s="66"/>
      <c r="X60" s="34"/>
      <c r="Y60" s="68"/>
    </row>
    <row r="61" spans="1:25" s="41" customFormat="1" ht="26.25" x14ac:dyDescent="0.25">
      <c r="A61" s="42">
        <v>6</v>
      </c>
      <c r="B61" s="36" t="s">
        <v>21</v>
      </c>
      <c r="C61" s="36"/>
      <c r="D61" s="37">
        <v>2</v>
      </c>
      <c r="E61" s="37">
        <v>1</v>
      </c>
      <c r="F61" s="49">
        <v>3153</v>
      </c>
      <c r="G61" s="39"/>
      <c r="H61" s="39">
        <f t="shared" si="28"/>
        <v>3153</v>
      </c>
      <c r="I61" s="39"/>
      <c r="J61" s="39"/>
      <c r="K61" s="39"/>
      <c r="L61" s="39"/>
      <c r="M61" s="39"/>
      <c r="N61" s="39"/>
      <c r="O61" s="39"/>
      <c r="P61" s="39">
        <f t="shared" si="1"/>
        <v>3153</v>
      </c>
      <c r="R61" s="67">
        <f t="shared" si="20"/>
        <v>3153</v>
      </c>
      <c r="S61" s="65"/>
      <c r="T61" s="68"/>
      <c r="U61" s="69"/>
      <c r="V61" s="70"/>
      <c r="W61" s="66"/>
      <c r="X61" s="34"/>
      <c r="Y61" s="68"/>
    </row>
    <row r="62" spans="1:25" s="41" customFormat="1" ht="26.25" x14ac:dyDescent="0.25">
      <c r="A62" s="42">
        <v>7</v>
      </c>
      <c r="B62" s="36" t="s">
        <v>22</v>
      </c>
      <c r="C62" s="36"/>
      <c r="D62" s="37">
        <v>2</v>
      </c>
      <c r="E62" s="37">
        <v>2</v>
      </c>
      <c r="F62" s="39">
        <v>3153</v>
      </c>
      <c r="G62" s="39"/>
      <c r="H62" s="39">
        <f t="shared" si="28"/>
        <v>6306</v>
      </c>
      <c r="I62" s="39"/>
      <c r="J62" s="39"/>
      <c r="K62" s="39"/>
      <c r="L62" s="44"/>
      <c r="M62" s="44"/>
      <c r="N62" s="39"/>
      <c r="O62" s="39">
        <f>H62*10%</f>
        <v>630.6</v>
      </c>
      <c r="P62" s="39">
        <f t="shared" si="1"/>
        <v>6936.6</v>
      </c>
      <c r="R62" s="67">
        <f t="shared" si="20"/>
        <v>6306</v>
      </c>
      <c r="S62" s="65"/>
      <c r="T62" s="68"/>
      <c r="U62" s="69"/>
      <c r="V62" s="70"/>
      <c r="W62" s="66"/>
      <c r="X62" s="34"/>
      <c r="Y62" s="68"/>
    </row>
    <row r="63" spans="1:25" s="41" customFormat="1" hidden="1" x14ac:dyDescent="0.25">
      <c r="A63" s="42">
        <v>8</v>
      </c>
      <c r="B63" s="36" t="s">
        <v>26</v>
      </c>
      <c r="C63" s="36"/>
      <c r="D63" s="37">
        <v>6</v>
      </c>
      <c r="E63" s="37">
        <v>0</v>
      </c>
      <c r="F63" s="38">
        <v>4324</v>
      </c>
      <c r="G63" s="52"/>
      <c r="H63" s="39">
        <f>E63*F63</f>
        <v>0</v>
      </c>
      <c r="I63" s="39"/>
      <c r="J63" s="39"/>
      <c r="K63" s="39"/>
      <c r="L63" s="39"/>
      <c r="M63" s="39"/>
      <c r="N63" s="39"/>
      <c r="O63" s="39"/>
      <c r="P63" s="39">
        <f t="shared" si="1"/>
        <v>0</v>
      </c>
      <c r="R63" s="67">
        <f t="shared" si="20"/>
        <v>0</v>
      </c>
      <c r="S63" s="65"/>
      <c r="T63" s="68"/>
      <c r="U63" s="69"/>
      <c r="V63" s="70"/>
      <c r="W63" s="66"/>
      <c r="X63" s="34"/>
      <c r="Y63" s="68">
        <f>R62*10%</f>
        <v>630.6</v>
      </c>
    </row>
    <row r="64" spans="1:25" s="41" customFormat="1" hidden="1" x14ac:dyDescent="0.25">
      <c r="A64" s="42">
        <v>9</v>
      </c>
      <c r="B64" s="50" t="s">
        <v>27</v>
      </c>
      <c r="C64" s="50"/>
      <c r="D64" s="51">
        <v>2</v>
      </c>
      <c r="E64" s="51">
        <v>0</v>
      </c>
      <c r="F64" s="53">
        <v>3250</v>
      </c>
      <c r="G64" s="53"/>
      <c r="H64" s="49">
        <f>E64*F64</f>
        <v>0</v>
      </c>
      <c r="I64" s="52"/>
      <c r="J64" s="52"/>
      <c r="K64" s="52"/>
      <c r="L64" s="54"/>
      <c r="M64" s="54"/>
      <c r="N64" s="52"/>
      <c r="O64" s="47"/>
      <c r="P64" s="39">
        <f t="shared" si="1"/>
        <v>0</v>
      </c>
      <c r="R64" s="67">
        <f t="shared" si="20"/>
        <v>0</v>
      </c>
      <c r="S64" s="65"/>
      <c r="T64" s="68"/>
      <c r="U64" s="69"/>
      <c r="V64" s="70"/>
      <c r="W64" s="66"/>
      <c r="X64" s="34"/>
      <c r="Y64" s="68"/>
    </row>
    <row r="65" spans="1:25" s="41" customFormat="1" ht="27" thickBot="1" x14ac:dyDescent="0.3">
      <c r="A65" s="55">
        <v>8</v>
      </c>
      <c r="B65" s="56" t="s">
        <v>62</v>
      </c>
      <c r="C65" s="57" t="s">
        <v>54</v>
      </c>
      <c r="D65" s="58">
        <v>9</v>
      </c>
      <c r="E65" s="58">
        <v>4</v>
      </c>
      <c r="F65" s="59">
        <v>5005</v>
      </c>
      <c r="G65" s="59"/>
      <c r="H65" s="59">
        <f>F65*E65</f>
        <v>20020</v>
      </c>
      <c r="I65" s="59"/>
      <c r="J65" s="59"/>
      <c r="K65" s="59"/>
      <c r="L65" s="60"/>
      <c r="M65" s="60"/>
      <c r="N65" s="59"/>
      <c r="O65" s="59">
        <f>H65*10%</f>
        <v>2002</v>
      </c>
      <c r="P65" s="59">
        <f t="shared" si="1"/>
        <v>22022</v>
      </c>
      <c r="R65" s="67">
        <f t="shared" si="20"/>
        <v>20020</v>
      </c>
      <c r="S65" s="65"/>
      <c r="T65" s="68"/>
      <c r="U65" s="69"/>
      <c r="V65" s="70"/>
      <c r="W65" s="66"/>
      <c r="X65" s="34"/>
      <c r="Y65" s="68">
        <f>R65*10%</f>
        <v>2002</v>
      </c>
    </row>
    <row r="66" spans="1:25" x14ac:dyDescent="0.25">
      <c r="A66" s="97"/>
      <c r="B66" s="98" t="s">
        <v>33</v>
      </c>
      <c r="C66" s="99"/>
      <c r="D66" s="99"/>
      <c r="E66" s="81">
        <f t="shared" ref="E66:P66" si="29">SUM(E17:E65)</f>
        <v>67</v>
      </c>
      <c r="F66" s="81">
        <f t="shared" si="29"/>
        <v>237217.15</v>
      </c>
      <c r="G66" s="81">
        <f t="shared" si="29"/>
        <v>10761.705</v>
      </c>
      <c r="H66" s="81">
        <f t="shared" si="29"/>
        <v>382781.55499999999</v>
      </c>
      <c r="I66" s="81">
        <f t="shared" si="29"/>
        <v>33964.557000000008</v>
      </c>
      <c r="J66" s="81">
        <f t="shared" si="29"/>
        <v>2310.3300000000004</v>
      </c>
      <c r="K66" s="81">
        <f t="shared" si="29"/>
        <v>40757.468400000005</v>
      </c>
      <c r="L66" s="81">
        <f t="shared" si="29"/>
        <v>6919.66</v>
      </c>
      <c r="M66" s="81">
        <f t="shared" si="29"/>
        <v>6919.44</v>
      </c>
      <c r="N66" s="81">
        <f t="shared" si="29"/>
        <v>29287.386599999994</v>
      </c>
      <c r="O66" s="81">
        <f t="shared" si="29"/>
        <v>11141.1</v>
      </c>
      <c r="P66" s="81">
        <f t="shared" si="29"/>
        <v>514081.49700000003</v>
      </c>
      <c r="Q66" s="41">
        <f>SUM(Q17:Q65)</f>
        <v>10761.705</v>
      </c>
      <c r="R66" s="66">
        <f t="shared" ref="R66:Y66" si="30">SUM(R17:R65)</f>
        <v>377776.55499999999</v>
      </c>
      <c r="S66" s="65">
        <f t="shared" si="30"/>
        <v>33502.491000000002</v>
      </c>
      <c r="T66" s="68">
        <f t="shared" si="30"/>
        <v>2310.3300000000004</v>
      </c>
      <c r="U66" s="69">
        <f t="shared" si="30"/>
        <v>40800.238400000009</v>
      </c>
      <c r="V66" s="70">
        <f t="shared" si="30"/>
        <v>7420.16</v>
      </c>
      <c r="W66" s="66">
        <f t="shared" si="30"/>
        <v>6962.2099999999991</v>
      </c>
      <c r="X66" s="34">
        <f t="shared" si="30"/>
        <v>27523.846799999996</v>
      </c>
      <c r="Y66" s="68">
        <f t="shared" si="30"/>
        <v>10640.6</v>
      </c>
    </row>
    <row r="67" spans="1:25" hidden="1" x14ac:dyDescent="0.25">
      <c r="A67" s="77"/>
      <c r="B67" s="86"/>
      <c r="C67" s="87"/>
      <c r="D67" s="88"/>
      <c r="E67" s="77"/>
      <c r="F67" s="62">
        <f>F66*3</f>
        <v>711651.45</v>
      </c>
      <c r="G67" s="62">
        <f t="shared" ref="G67:P67" si="31">G66*3</f>
        <v>32285.114999999998</v>
      </c>
      <c r="H67" s="62">
        <f t="shared" si="31"/>
        <v>1148344.665</v>
      </c>
      <c r="I67" s="62">
        <f t="shared" si="31"/>
        <v>101893.67100000003</v>
      </c>
      <c r="J67" s="62">
        <f t="shared" si="31"/>
        <v>6930.9900000000016</v>
      </c>
      <c r="K67" s="62">
        <f t="shared" si="31"/>
        <v>122272.40520000001</v>
      </c>
      <c r="L67" s="62">
        <f t="shared" si="31"/>
        <v>20758.98</v>
      </c>
      <c r="M67" s="62">
        <f t="shared" si="31"/>
        <v>20758.32</v>
      </c>
      <c r="N67" s="62">
        <f t="shared" si="31"/>
        <v>87862.159799999979</v>
      </c>
      <c r="O67" s="62">
        <f t="shared" si="31"/>
        <v>33423.300000000003</v>
      </c>
      <c r="P67" s="62">
        <f t="shared" si="31"/>
        <v>1542244.4910000002</v>
      </c>
    </row>
    <row r="68" spans="1:25" ht="9" customHeight="1" x14ac:dyDescent="0.25">
      <c r="A68" s="77"/>
      <c r="H68" s="41" t="s">
        <v>34</v>
      </c>
      <c r="K68" s="77"/>
      <c r="L68" s="88"/>
      <c r="M68" s="88"/>
      <c r="N68" s="88"/>
      <c r="O68" s="88"/>
      <c r="P68" s="62"/>
    </row>
    <row r="69" spans="1:25" ht="15.75" x14ac:dyDescent="0.25">
      <c r="A69" s="89"/>
      <c r="K69" s="89"/>
      <c r="L69" s="89"/>
      <c r="M69" s="89"/>
      <c r="N69" s="89"/>
      <c r="O69" s="89"/>
      <c r="P69" s="90"/>
    </row>
    <row r="70" spans="1:25" ht="15.75" x14ac:dyDescent="0.25">
      <c r="A70"/>
      <c r="B70" s="93" t="s">
        <v>12</v>
      </c>
      <c r="C70"/>
      <c r="D70"/>
      <c r="H70" s="93" t="s">
        <v>98</v>
      </c>
      <c r="I70"/>
      <c r="J70" s="92"/>
      <c r="K70"/>
      <c r="L70"/>
      <c r="M70"/>
      <c r="N70"/>
      <c r="O70"/>
      <c r="P70"/>
      <c r="R70"/>
      <c r="S70"/>
      <c r="T70"/>
      <c r="U70"/>
      <c r="V70"/>
      <c r="W70"/>
      <c r="X70"/>
      <c r="Y70"/>
    </row>
    <row r="71" spans="1:25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R71"/>
      <c r="S71"/>
      <c r="T71"/>
      <c r="U71"/>
      <c r="V71"/>
      <c r="W71"/>
      <c r="X71"/>
      <c r="Y71"/>
    </row>
    <row r="72" spans="1:25" ht="15.75" x14ac:dyDescent="0.25">
      <c r="A72"/>
      <c r="B72" s="29" t="s">
        <v>14</v>
      </c>
      <c r="C72" s="29"/>
      <c r="D72" s="30"/>
      <c r="E72" s="31"/>
      <c r="F72" s="32"/>
      <c r="G72" s="32"/>
      <c r="H72" s="161" t="s">
        <v>83</v>
      </c>
      <c r="I72" s="161"/>
      <c r="J72" s="161"/>
      <c r="K72"/>
      <c r="L72"/>
      <c r="M72"/>
      <c r="N72"/>
      <c r="O72"/>
      <c r="P72"/>
      <c r="R72"/>
      <c r="S72"/>
      <c r="T72"/>
      <c r="U72"/>
      <c r="V72"/>
      <c r="W72"/>
      <c r="X72"/>
      <c r="Y72"/>
    </row>
    <row r="73" spans="1:25" x14ac:dyDescent="0.25">
      <c r="B73" s="87"/>
      <c r="C73" s="91"/>
      <c r="D73" s="91"/>
      <c r="E73" s="91"/>
      <c r="F73" s="63"/>
      <c r="G73" s="63"/>
      <c r="H73" s="162"/>
      <c r="I73" s="162"/>
      <c r="J73" s="162"/>
    </row>
    <row r="74" spans="1:25" ht="15.75" x14ac:dyDescent="0.25">
      <c r="B74" s="89"/>
    </row>
  </sheetData>
  <mergeCells count="21">
    <mergeCell ref="H72:J72"/>
    <mergeCell ref="H73:J73"/>
    <mergeCell ref="I11:K11"/>
    <mergeCell ref="B14:B15"/>
    <mergeCell ref="C14:C15"/>
    <mergeCell ref="D14:E14"/>
    <mergeCell ref="F14:F15"/>
    <mergeCell ref="G14:G15"/>
    <mergeCell ref="J14:N14"/>
    <mergeCell ref="I8:P8"/>
    <mergeCell ref="B1:F1"/>
    <mergeCell ref="I1:O1"/>
    <mergeCell ref="I2:P2"/>
    <mergeCell ref="I9:P9"/>
    <mergeCell ref="A51:P51"/>
    <mergeCell ref="A55:P55"/>
    <mergeCell ref="A16:P16"/>
    <mergeCell ref="A24:P24"/>
    <mergeCell ref="A33:P33"/>
    <mergeCell ref="A41:P41"/>
    <mergeCell ref="A48:P48"/>
  </mergeCells>
  <pageMargins left="0.70866141732283472" right="0.70866141732283472" top="0.35433070866141736" bottom="0.35433070866141736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G33"/>
  <sheetViews>
    <sheetView topLeftCell="A7" workbookViewId="0">
      <selection activeCell="C25" sqref="C25"/>
    </sheetView>
  </sheetViews>
  <sheetFormatPr defaultRowHeight="15" x14ac:dyDescent="0.25"/>
  <cols>
    <col min="1" max="1" width="30.7109375" customWidth="1"/>
    <col min="2" max="2" width="14.85546875" customWidth="1"/>
    <col min="3" max="3" width="13.140625" customWidth="1"/>
    <col min="4" max="4" width="13" customWidth="1"/>
    <col min="5" max="5" width="11.7109375" customWidth="1"/>
    <col min="6" max="6" width="11.42578125" customWidth="1"/>
    <col min="7" max="7" width="11.140625" customWidth="1"/>
  </cols>
  <sheetData>
    <row r="1" spans="1:7" ht="21" x14ac:dyDescent="0.35">
      <c r="B1" s="133" t="s">
        <v>16</v>
      </c>
      <c r="C1" s="133"/>
      <c r="D1" s="133"/>
      <c r="E1" s="133"/>
    </row>
    <row r="2" spans="1:7" ht="21" x14ac:dyDescent="0.35">
      <c r="D2" s="11"/>
      <c r="E2" s="11"/>
      <c r="F2" s="12"/>
      <c r="G2" s="28" t="s">
        <v>64</v>
      </c>
    </row>
    <row r="3" spans="1:7" ht="15.75" x14ac:dyDescent="0.25">
      <c r="A3" s="13" t="s">
        <v>10</v>
      </c>
      <c r="B3" s="13"/>
      <c r="C3" s="13"/>
      <c r="D3" s="1"/>
      <c r="E3" s="1"/>
    </row>
    <row r="5" spans="1:7" x14ac:dyDescent="0.25">
      <c r="A5" s="163" t="s">
        <v>0</v>
      </c>
      <c r="B5" s="163"/>
      <c r="C5" s="163"/>
      <c r="D5" s="163"/>
    </row>
    <row r="6" spans="1:7" x14ac:dyDescent="0.25">
      <c r="A6" s="33"/>
      <c r="B6" s="33"/>
      <c r="C6" s="33"/>
      <c r="D6" s="33"/>
    </row>
    <row r="7" spans="1:7" ht="45" x14ac:dyDescent="0.25">
      <c r="A7" s="6" t="s">
        <v>1</v>
      </c>
      <c r="B7" s="6" t="s">
        <v>2</v>
      </c>
      <c r="C7" s="14" t="s">
        <v>3</v>
      </c>
      <c r="D7" s="14" t="s">
        <v>4</v>
      </c>
      <c r="E7" s="14" t="s">
        <v>5</v>
      </c>
      <c r="F7" s="15">
        <v>0.4</v>
      </c>
      <c r="G7" s="14" t="s">
        <v>6</v>
      </c>
    </row>
    <row r="8" spans="1:7" x14ac:dyDescent="0.25">
      <c r="A8" s="2" t="s">
        <v>7</v>
      </c>
      <c r="B8" s="4">
        <v>4284</v>
      </c>
      <c r="C8" s="2">
        <v>5</v>
      </c>
      <c r="D8" s="2">
        <v>806</v>
      </c>
      <c r="E8" s="5">
        <v>1208</v>
      </c>
      <c r="F8" s="2">
        <v>0.4</v>
      </c>
      <c r="G8" s="4">
        <f>B8*C8/D8*E8*F8</f>
        <v>12841.369727047146</v>
      </c>
    </row>
    <row r="9" spans="1:7" x14ac:dyDescent="0.25">
      <c r="A9" s="2" t="s">
        <v>8</v>
      </c>
      <c r="B9" s="4">
        <v>4034</v>
      </c>
      <c r="C9" s="2">
        <v>5</v>
      </c>
      <c r="D9" s="2">
        <v>806</v>
      </c>
      <c r="E9" s="5">
        <v>1208</v>
      </c>
      <c r="F9" s="2">
        <v>0.4</v>
      </c>
      <c r="G9" s="4">
        <f>B9*C9/D9*E9*F9</f>
        <v>12091.990074441688</v>
      </c>
    </row>
    <row r="10" spans="1:7" x14ac:dyDescent="0.25">
      <c r="A10" s="2"/>
      <c r="B10" s="4"/>
      <c r="C10" s="2"/>
      <c r="D10" s="2"/>
      <c r="E10" s="5"/>
      <c r="F10" s="2"/>
      <c r="G10" s="2"/>
    </row>
    <row r="11" spans="1:7" x14ac:dyDescent="0.25">
      <c r="A11" s="6"/>
      <c r="B11" s="4"/>
      <c r="C11" s="2"/>
      <c r="D11" s="6">
        <f>SUM(D8:D10)</f>
        <v>1612</v>
      </c>
      <c r="E11" s="7">
        <f>SUM(E8:E10)</f>
        <v>2416</v>
      </c>
      <c r="F11" s="2"/>
      <c r="G11" s="8">
        <f>SUM(G8:G10)</f>
        <v>24933.359801488834</v>
      </c>
    </row>
    <row r="13" spans="1:7" x14ac:dyDescent="0.25">
      <c r="A13" t="s">
        <v>11</v>
      </c>
    </row>
    <row r="15" spans="1:7" ht="30" x14ac:dyDescent="0.25">
      <c r="A15" s="3" t="s">
        <v>65</v>
      </c>
      <c r="B15" s="4">
        <v>4813</v>
      </c>
      <c r="C15" s="3">
        <v>7</v>
      </c>
      <c r="D15" s="3">
        <v>1188</v>
      </c>
      <c r="E15" s="3">
        <v>1712</v>
      </c>
      <c r="F15" s="9">
        <v>0.4</v>
      </c>
      <c r="G15" s="10">
        <f>B15*C15/D15*E15*0.4</f>
        <v>19420.536026936028</v>
      </c>
    </row>
    <row r="16" spans="1:7" x14ac:dyDescent="0.25">
      <c r="A16" s="2" t="s">
        <v>66</v>
      </c>
      <c r="B16" s="4">
        <v>3032</v>
      </c>
      <c r="C16" s="3">
        <v>7</v>
      </c>
      <c r="D16" s="3">
        <v>1188</v>
      </c>
      <c r="E16" s="3">
        <v>1712</v>
      </c>
      <c r="F16" s="9">
        <v>0.4</v>
      </c>
      <c r="G16" s="10">
        <f>B16*C16/D16*E16*0.4</f>
        <v>12234.171043771044</v>
      </c>
    </row>
    <row r="17" spans="1:7" x14ac:dyDescent="0.25">
      <c r="A17" s="2"/>
      <c r="B17" s="4"/>
      <c r="C17" s="3"/>
      <c r="D17" s="3"/>
      <c r="E17" s="3"/>
      <c r="F17" s="9"/>
      <c r="G17" s="10"/>
    </row>
    <row r="18" spans="1:7" x14ac:dyDescent="0.25">
      <c r="A18" s="2"/>
      <c r="B18" s="4"/>
      <c r="C18" s="2"/>
      <c r="D18" s="6">
        <f>SUM(D15:D16)</f>
        <v>2376</v>
      </c>
      <c r="E18" s="7">
        <f>SUM(E15:E16)</f>
        <v>3424</v>
      </c>
      <c r="F18" s="2"/>
      <c r="G18" s="8">
        <f>SUM(G15:G16)</f>
        <v>31654.707070707074</v>
      </c>
    </row>
    <row r="19" spans="1:7" ht="15.75" thickBot="1" x14ac:dyDescent="0.3">
      <c r="A19" s="16"/>
      <c r="B19" s="17"/>
      <c r="C19" s="16"/>
      <c r="D19" s="16"/>
      <c r="E19" s="18"/>
      <c r="F19" s="16"/>
      <c r="G19" s="16"/>
    </row>
    <row r="20" spans="1:7" ht="30" customHeight="1" thickBot="1" x14ac:dyDescent="0.3">
      <c r="A20" s="19" t="s">
        <v>9</v>
      </c>
      <c r="B20" s="20"/>
      <c r="C20" s="21"/>
      <c r="D20" s="22">
        <f>D11+D18</f>
        <v>3988</v>
      </c>
      <c r="E20" s="23">
        <f>E11+E18</f>
        <v>5840</v>
      </c>
      <c r="F20" s="24"/>
      <c r="G20" s="25">
        <f>G11+G18</f>
        <v>56588.066872195908</v>
      </c>
    </row>
    <row r="22" spans="1:7" x14ac:dyDescent="0.25">
      <c r="F22" s="1"/>
      <c r="G22" s="27"/>
    </row>
    <row r="23" spans="1:7" x14ac:dyDescent="0.25">
      <c r="G23" s="26"/>
    </row>
    <row r="24" spans="1:7" x14ac:dyDescent="0.25">
      <c r="G24" s="26"/>
    </row>
    <row r="25" spans="1:7" x14ac:dyDescent="0.25">
      <c r="G25" s="26"/>
    </row>
    <row r="26" spans="1:7" x14ac:dyDescent="0.25">
      <c r="G26" s="26"/>
    </row>
    <row r="27" spans="1:7" x14ac:dyDescent="0.25">
      <c r="G27" s="26"/>
    </row>
    <row r="28" spans="1:7" x14ac:dyDescent="0.25">
      <c r="G28" s="26"/>
    </row>
    <row r="30" spans="1:7" x14ac:dyDescent="0.25">
      <c r="B30" t="s">
        <v>12</v>
      </c>
      <c r="E30" t="s">
        <v>13</v>
      </c>
    </row>
    <row r="33" spans="2:5" x14ac:dyDescent="0.25">
      <c r="B33" t="s">
        <v>14</v>
      </c>
      <c r="E33" t="s">
        <v>15</v>
      </c>
    </row>
  </sheetData>
  <mergeCells count="2">
    <mergeCell ref="B1:E1"/>
    <mergeCell ref="A5:D5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ШТАТ 6700 01.01.2023-31.12.2023</vt:lpstr>
      <vt:lpstr>Нічні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kom-1</cp:lastModifiedBy>
  <cp:lastPrinted>2022-12-27T13:55:32Z</cp:lastPrinted>
  <dcterms:created xsi:type="dcterms:W3CDTF">2020-08-01T09:25:45Z</dcterms:created>
  <dcterms:modified xsi:type="dcterms:W3CDTF">2023-02-02T13:11:33Z</dcterms:modified>
</cp:coreProperties>
</file>