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24240" windowHeight="13140"/>
  </bookViews>
  <sheets>
    <sheet name="Sheet" sheetId="1" r:id="rId1"/>
  </sheets>
  <definedNames>
    <definedName name="_xlnm._FilterDatabase" localSheetId="0" hidden="1">Sheet!$A$4:$P$55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c r="D5"/>
  <c r="B6"/>
  <c r="D6"/>
  <c r="B7"/>
  <c r="D7"/>
  <c r="B8"/>
  <c r="D8"/>
  <c r="B9"/>
  <c r="D9"/>
  <c r="B10"/>
  <c r="D10"/>
  <c r="B11"/>
  <c r="D11"/>
  <c r="B12"/>
  <c r="D12"/>
  <c r="B13"/>
  <c r="D13"/>
  <c r="B14"/>
  <c r="D14"/>
  <c r="B15"/>
  <c r="D15"/>
  <c r="B16"/>
  <c r="D16"/>
  <c r="B17"/>
  <c r="D17"/>
  <c r="B18"/>
  <c r="D18"/>
  <c r="B19"/>
  <c r="D19"/>
  <c r="B20"/>
  <c r="D20"/>
  <c r="B21"/>
  <c r="D21"/>
  <c r="B22"/>
  <c r="D22"/>
  <c r="B23"/>
  <c r="D23"/>
  <c r="B24"/>
  <c r="D24"/>
  <c r="B25"/>
  <c r="D25"/>
  <c r="B26"/>
  <c r="D26"/>
  <c r="B27"/>
  <c r="D27"/>
  <c r="B28"/>
  <c r="D28"/>
  <c r="B29"/>
  <c r="D29"/>
  <c r="B30"/>
  <c r="D30"/>
  <c r="B31"/>
  <c r="D31"/>
  <c r="B32"/>
  <c r="D32"/>
  <c r="B33"/>
  <c r="D33"/>
  <c r="B34"/>
  <c r="D34"/>
  <c r="B35"/>
  <c r="D35"/>
  <c r="B36"/>
  <c r="D36"/>
  <c r="B37"/>
  <c r="D37"/>
  <c r="B38"/>
  <c r="D38"/>
  <c r="B39"/>
  <c r="D39"/>
  <c r="B40"/>
  <c r="D40"/>
  <c r="B41"/>
  <c r="D41"/>
  <c r="B42"/>
  <c r="D42"/>
  <c r="B43"/>
  <c r="D43"/>
  <c r="B44"/>
  <c r="D44"/>
  <c r="B45"/>
  <c r="D45"/>
  <c r="B46"/>
  <c r="D46"/>
  <c r="B47"/>
  <c r="D47"/>
  <c r="B48"/>
  <c r="D48"/>
  <c r="B49"/>
  <c r="D49"/>
  <c r="B50"/>
  <c r="D50"/>
  <c r="B51"/>
  <c r="D51"/>
  <c r="B52"/>
  <c r="D52"/>
  <c r="B53"/>
  <c r="D53"/>
  <c r="B54"/>
  <c r="D54"/>
  <c r="B55"/>
  <c r="D55"/>
</calcChain>
</file>

<file path=xl/sharedStrings.xml><?xml version="1.0" encoding="utf-8"?>
<sst xmlns="http://schemas.openxmlformats.org/spreadsheetml/2006/main" count="529" uniqueCount="301">
  <si>
    <t xml:space="preserve"> Біндери №32;  Біндери №41;  Біндери №51;  Гумка біло - сіра;  Клей-олівець;  Клей ПВА 200 мл;  Клей ПВА 300 мл.;  Коректор -ручка; Маркер текстовий рожевий;  Маркер текстовий жовтий;  Маркер текстовий синій;  Маркер перманентний чорний;  Оливець графітний;  Файл А-4 50 мкм.;  Ручка кулькова ;  Ручка гелева синя ;  Ручка гелева чорна;  Ручка кулькова на пружине; Скотч пакувальний 48*100., 40 мкм.; Скотч канцелярський 24*30; Скріпки 25 мм; Антистеплер ; Степлер 24//6-26/6; Степлер №10; Папка на підпис А4; Фарба штемпельна; Закладки стрілки прапорці; Лінійка  ; Роздільник картонний 240*105 мм; Міні-датер; Конверт В4; Корзина для сміття; Ножиці канцелярські ; Ніж канцелярський; Бокс архівний 352*150*250 мм; Бокс архівний  345*100*245 мм; Чинка з боксом; Діркопробивач; Скоби №24/6; Скоби №10; Журнал реєстрації запитів про надання копії документів, що містяться в реєстраційній справі; Журнал обліку поточного руху реєстраційних справ; Журнал обліку надходження (вибуття) реєстраційних справ; Книга канцелярська А-4, 96 арк.; Книга канцелярська А-4, 288 арк.; Щоденник недатований А-5; Лоток для паперів горизонтальний; Лоток для паперів вертикальний; Коректор з пензликом; Папір для нотаток 85*85 мм., 800 арк, білий; Папір для нотаток з липким шаром 75*75 мм., 80 арк.; Папір самоклеючий 210*148,5 мм (100 арк); Папка на  зав'язках картонна А-4; Папка на  зав'язках архівна А-4; Папка швидкозшивач А-4; Папка для зберігання особових справ; Папір для нотаток 75*75., 100 арк.; Скотч пакувальний 48*200.,40 мкм., прозорий; Папка на гумці А-4; Реєстратор А-4; Файл А-4 40 мкм,; Біндер №19; Біндер №25</t>
  </si>
  <si>
    <t>00191951</t>
  </si>
  <si>
    <t>00777</t>
  </si>
  <si>
    <t>01/02/21</t>
  </si>
  <si>
    <t>025fbdb79d1342b28d3187aa1ddc5d72</t>
  </si>
  <si>
    <t>03/03/21</t>
  </si>
  <si>
    <t>04/03/21</t>
  </si>
  <si>
    <t>047</t>
  </si>
  <si>
    <t>048</t>
  </si>
  <si>
    <t>05/0321</t>
  </si>
  <si>
    <t>06/04/21</t>
  </si>
  <si>
    <t>07/04/21</t>
  </si>
  <si>
    <t>08/04/21</t>
  </si>
  <si>
    <t>09/05/21</t>
  </si>
  <si>
    <t>09320000-8 Пара, гаряча вода та пов’язана продукція</t>
  </si>
  <si>
    <t>0c953a535b59445196a80ef336286b0e</t>
  </si>
  <si>
    <t>0d21f55ee11448f6a0708eb5557579be</t>
  </si>
  <si>
    <t>10/02/21</t>
  </si>
  <si>
    <t>10/05/21</t>
  </si>
  <si>
    <t>10794/3006-2021/ОПЗ</t>
  </si>
  <si>
    <t>11.121/21</t>
  </si>
  <si>
    <t>11.195/20</t>
  </si>
  <si>
    <t>11.619/21</t>
  </si>
  <si>
    <t>11.620/21</t>
  </si>
  <si>
    <t>11.621/21</t>
  </si>
  <si>
    <t>11.639/21</t>
  </si>
  <si>
    <t>11.640/21</t>
  </si>
  <si>
    <t>11/06/21</t>
  </si>
  <si>
    <t>12/06/21</t>
  </si>
  <si>
    <t>13/06/21</t>
  </si>
  <si>
    <t>14/07/21</t>
  </si>
  <si>
    <t>141221-01/2.3 Р 32</t>
  </si>
  <si>
    <t>15/07/21</t>
  </si>
  <si>
    <t>16/08/21</t>
  </si>
  <si>
    <t>17/08/21</t>
  </si>
  <si>
    <t>171</t>
  </si>
  <si>
    <t>172</t>
  </si>
  <si>
    <t>18/08/21</t>
  </si>
  <si>
    <t>19/08/21</t>
  </si>
  <si>
    <t>19143995</t>
  </si>
  <si>
    <t>1991e5d18f4e4397ae5ebebf9ebed7b1</t>
  </si>
  <si>
    <t>1a712d41854746aab942a9da828e6cd8</t>
  </si>
  <si>
    <t>20/08/21</t>
  </si>
  <si>
    <t>21/08/21</t>
  </si>
  <si>
    <t>21c120aafa65425b8a2f9ab213571df2</t>
  </si>
  <si>
    <t>21c6a93fdd7e4fe8ae7411bb8a43bece</t>
  </si>
  <si>
    <t>21ДН</t>
  </si>
  <si>
    <t>22/09/21</t>
  </si>
  <si>
    <t>22410000-7 Марки</t>
  </si>
  <si>
    <t>22993300-0 Термографічні папір або картон</t>
  </si>
  <si>
    <t>23/10/21</t>
  </si>
  <si>
    <t>24/11/21</t>
  </si>
  <si>
    <t>25/11/21</t>
  </si>
  <si>
    <t>25021641</t>
  </si>
  <si>
    <t>25771603</t>
  </si>
  <si>
    <t>26/11/21</t>
  </si>
  <si>
    <t>27/11/21</t>
  </si>
  <si>
    <t>2769300290</t>
  </si>
  <si>
    <t>28/11/21</t>
  </si>
  <si>
    <t>286daf1c11c8404e9c80b23e5ea81b30</t>
  </si>
  <si>
    <t>2878917176</t>
  </si>
  <si>
    <t>29/11/21</t>
  </si>
  <si>
    <t>30/12/21</t>
  </si>
  <si>
    <t>30190000-7 Офісне устаткування та приладдя різне</t>
  </si>
  <si>
    <t>30192153-8 Штампи</t>
  </si>
  <si>
    <t>30197630-1 Папір для друку</t>
  </si>
  <si>
    <t>30200000-1 Комп’ютерне обладнання та приладдя</t>
  </si>
  <si>
    <t>30210000-4 Машини для обробки даних (апаратна частина)</t>
  </si>
  <si>
    <t>30230000-0 Комп’ютерне обладнання</t>
  </si>
  <si>
    <t>3088418773</t>
  </si>
  <si>
    <t>30a6fd2d985d452e97154afa47bbf555</t>
  </si>
  <si>
    <t>3148208078</t>
  </si>
  <si>
    <t>31520000-7 Світильники та освітлювальна арматура</t>
  </si>
  <si>
    <t>31531000-7 Лампи</t>
  </si>
  <si>
    <t>31710000-6 Електронне обладнання</t>
  </si>
  <si>
    <t>3204709457</t>
  </si>
  <si>
    <t>32250000-0 Мобільні телефони</t>
  </si>
  <si>
    <t>32260000-3 Обладнання для передавання даних</t>
  </si>
  <si>
    <t>32348248</t>
  </si>
  <si>
    <t>32448187</t>
  </si>
  <si>
    <t>32520000-4 Телекомунікаційні кабелі та обладнання</t>
  </si>
  <si>
    <t>32580000-2 Інформаційне обладнання</t>
  </si>
  <si>
    <t>32688148</t>
  </si>
  <si>
    <t>33495924</t>
  </si>
  <si>
    <t>33564552</t>
  </si>
  <si>
    <t>3416110790</t>
  </si>
  <si>
    <t>34513074</t>
  </si>
  <si>
    <t>3512164cb44b4d788244fe533673294a</t>
  </si>
  <si>
    <t>35268595</t>
  </si>
  <si>
    <t>35323603</t>
  </si>
  <si>
    <t>36216548</t>
  </si>
  <si>
    <t>3656104831</t>
  </si>
  <si>
    <t>36989671</t>
  </si>
  <si>
    <t>37070981</t>
  </si>
  <si>
    <t>37431162</t>
  </si>
  <si>
    <t>39110000-6 Сидіння, стільці та супутні вироби і частини до них</t>
  </si>
  <si>
    <t>39131000-9 Офісні стелажі</t>
  </si>
  <si>
    <t>39342787</t>
  </si>
  <si>
    <t>39682689</t>
  </si>
  <si>
    <t>39710000-2 Електричні побутові прилади</t>
  </si>
  <si>
    <t>39787008</t>
  </si>
  <si>
    <t>39928784</t>
  </si>
  <si>
    <t>3ae4596fa388401d8df7d54f0ba0a350</t>
  </si>
  <si>
    <t>40750285</t>
  </si>
  <si>
    <t>40ad6ab539a8462ea04baa32ad1b8a57</t>
  </si>
  <si>
    <t>412ca9b5393c4e0d8dcf1ab38a669a6b</t>
  </si>
  <si>
    <t>41833367</t>
  </si>
  <si>
    <t>42177329</t>
  </si>
  <si>
    <t>43b61cb084a34aca9ccf08f251e6cd41</t>
  </si>
  <si>
    <t>461b3e18c5584ed4a514a46c05c9d598</t>
  </si>
  <si>
    <t>48440000-4 Пакети програмного забезпечення для фінансового аналізу та бухгалтерського обліку</t>
  </si>
  <si>
    <t>48443000-5 Пакети програмного забезпечення для бухгалтерського обліку</t>
  </si>
  <si>
    <t>48761000-0 Пакети антивірусного програмного забезпечення</t>
  </si>
  <si>
    <t>4d3a10a438ff4a86b2fa8baec0fae654</t>
  </si>
  <si>
    <t>4df50bfb46b948c4a395511674a22011</t>
  </si>
  <si>
    <t>50300000-8 Ремонт, технічне обслуговування персональних комп’ютерів, офісного, телекомунікаційного та аудіовізуального обладнання, а також супутні послуги</t>
  </si>
  <si>
    <t>50313000-2 Технічне обслуговування і ремонт копіювально-розмножувальної техніки</t>
  </si>
  <si>
    <t>50610000-4 Послуги з ремонту і технічного обслуговування захисного обладнання</t>
  </si>
  <si>
    <t>523f18e3bd684a73b252e451fdd0fd3a</t>
  </si>
  <si>
    <t>52f138fe5f584aa99d7c9f9308a4fe26</t>
  </si>
  <si>
    <t>570917a8b2524a25b4f99ed55da2e07a</t>
  </si>
  <si>
    <t>64210000-1 Послуги телефонного зв’язку та передачі даних</t>
  </si>
  <si>
    <t>6551b973c0ed4f5b8eb838ca0e0368c7</t>
  </si>
  <si>
    <t>662cdb14f6204d8aa588c6bb9670ab4c</t>
  </si>
  <si>
    <t>70330000-3 Послуги з управління нерухомістю, надавані на платній основі чи на договірних засадах</t>
  </si>
  <si>
    <t>71310000-4 Консультаційні послуги у галузях інженерії та будівництва</t>
  </si>
  <si>
    <t>71340000-3 Комплексні інженерні послуги</t>
  </si>
  <si>
    <t>72150000-1 Консультаційні послуги з питань комп’ютерного аудиту та комп’ютерного апаратного забезпечення</t>
  </si>
  <si>
    <t>72200000-7 Послуги з програмування та консультаційні послуги з питань програмного забезпечення</t>
  </si>
  <si>
    <t>72212000-4 Послуги з розробки прикладного програмного забезпечення</t>
  </si>
  <si>
    <t>72220000-3 Консультаційні послуги з питань систем та з технічних питань</t>
  </si>
  <si>
    <t>72250000-2 Послуги, пов’язані із системами та підтримкою</t>
  </si>
  <si>
    <t>72260000-5 Послуги, пов’язані з програмним забезпеченням</t>
  </si>
  <si>
    <t>72310000-1 Послуги з обробки даних</t>
  </si>
  <si>
    <t>72320000-4 Послуги, пов’язані з базами даних</t>
  </si>
  <si>
    <t>72411000-4 Постачальники Інтернет-послуг</t>
  </si>
  <si>
    <t>7589996a087a4e8bb3bab9995c12ca28</t>
  </si>
  <si>
    <t>7aac71a63e1b43c3ace19d8eafa00b10</t>
  </si>
  <si>
    <t>7d1ed437ed0645eba38210e1b32b9ebe</t>
  </si>
  <si>
    <t>7d46eb2c74964f34bc067358a82663b8</t>
  </si>
  <si>
    <t>7fa9a4e53efb4afdbc6fab430514c244</t>
  </si>
  <si>
    <t>7fe5d91973d348299977dd388f7b5985</t>
  </si>
  <si>
    <t>80522000-9 Навчальні семінари</t>
  </si>
  <si>
    <t>816503cb253a4f9e9fe53f8be0bb9066</t>
  </si>
  <si>
    <t>895c3b364b4e4752b506287879052eb5</t>
  </si>
  <si>
    <t>8dc31fb0158f476093fa63142c1d27a8</t>
  </si>
  <si>
    <t>8e95392624064a549cd465dd42a7893b</t>
  </si>
  <si>
    <t>92bbcb9ae5924fa4b6c077686cddcdca</t>
  </si>
  <si>
    <t>9e49d7b50dd84f7e97e09d753128bd70</t>
  </si>
  <si>
    <t>ID контракту</t>
  </si>
  <si>
    <t>a1e200f5db204d249fbb83d849c22b3d</t>
  </si>
  <si>
    <t>a9d07d7d190d446e91886c41936f6fb9</t>
  </si>
  <si>
    <t>bf2f7dc3367d4f0ea418f1db93b972b0</t>
  </si>
  <si>
    <t>c80c8a669b774760a9ca798b94b45746</t>
  </si>
  <si>
    <t>c9f5118691ae4e8585940b2c11e3a461</t>
  </si>
  <si>
    <t>cd326df6308d417999c69d3f8f92c600</t>
  </si>
  <si>
    <t>cfb02b00911b42168362fb63f8c4e3b1</t>
  </si>
  <si>
    <t>d01f40eacca74b709b107807bcd36d3c</t>
  </si>
  <si>
    <t>d231e617e45d4e7c962e0cc492deaba2</t>
  </si>
  <si>
    <t>d5fbe32185744fa597f19fa6f063a846</t>
  </si>
  <si>
    <t>e510682ec9e4492ab45e0e5f3d461ae9</t>
  </si>
  <si>
    <t>e742af3537824ef0b5fbb240f241f413</t>
  </si>
  <si>
    <t>ea13d82d01774ab58afdd214663e7f3e</t>
  </si>
  <si>
    <t>ee67ddd9a6964e64a55adbee66a9a47b</t>
  </si>
  <si>
    <t>ee6c05659a3e421a97da0113087e7708</t>
  </si>
  <si>
    <t>f283edf02127456c905b655a180b326a</t>
  </si>
  <si>
    <t>ff373cbd4530456990db023ad8aee218</t>
  </si>
  <si>
    <t>report-feedback@zakupivli.pro</t>
  </si>
  <si>
    <t>ЄДРПОУ переможця</t>
  </si>
  <si>
    <t>ІНСТИТУТ РОЗРОБКИ ІНФОРМАЦІЙНИХ СИСТЕМ</t>
  </si>
  <si>
    <t>Ідентифікатор договору (Використовується при звітуванні у E-data)</t>
  </si>
  <si>
    <t>Ідентифікатор закупівлі</t>
  </si>
  <si>
    <t>Ідентифікатор лота</t>
  </si>
  <si>
    <t>Інформаційно-консультативні послуги з навчання роботі з Єдиними та Державними реєстрами</t>
  </si>
  <si>
    <t>Інформаційно-консультаційні послуги "Навчальні семінари"</t>
  </si>
  <si>
    <t>АРТ - ПРОМ</t>
  </si>
  <si>
    <t>ВИРОБНИЧО-КОМЕРЦІЙНЕ ПІДПРИЄМСТВО "ВСЕСВІТ</t>
  </si>
  <si>
    <t>Відкриті торги</t>
  </si>
  <si>
    <t>ГОНЧАР ЄВГЕНІЙ СЕРГІЙОВИЧ</t>
  </si>
  <si>
    <t>ГРЕКОВ ДМИТРО ОЛЕКСАНДРОВИЧ</t>
  </si>
  <si>
    <t>ДЕРЖАВНЕ ПІДПРИЄМСТВО "НАЦІОНАЛЬНІ ІНФОРМАЦІЙНІ СИСТЕМИ"</t>
  </si>
  <si>
    <t>ДЕРЖАВНЕ ПІДПРИЄМСТВО "УКРАЇНСЬКІ СПЕЦІАЛЬНІ СИСТЕМИ"</t>
  </si>
  <si>
    <t>ДН-40392181/ДН/177265</t>
  </si>
  <si>
    <t>ДН-40392181/ДП/177264</t>
  </si>
  <si>
    <t>ДН-40392181/ЕЦП/169079</t>
  </si>
  <si>
    <t>ДНІПРОПЕТРОВСЬКА ДИРЕКЦІЯ АКЦІОНЕРНОГО ТОВАРИСТВА "УКРПОШТА"</t>
  </si>
  <si>
    <t>Дата закінчення договору:</t>
  </si>
  <si>
    <t>Дата підписання договору:</t>
  </si>
  <si>
    <t>Державне підприємство "Промспецзв'язок"</t>
  </si>
  <si>
    <t>Електронна система розподілу відвідувачів з монтажем</t>
  </si>
  <si>
    <t>Електронна система розподілу відвідувачів з монтажем.</t>
  </si>
  <si>
    <t>Закупівля без використання електронної системи</t>
  </si>
  <si>
    <t>Заправка БФП Canon i-SENSYS MF 411 dw ; Заправка БФП HP LJ M1132 MFP  ; Заправка БФП Canon MF 3010 ; Заправка БФП HP LJ M127 fn ; Заправка БФП HP LJ Pro MFP M428dw; Відновлення картриджів БФП Canon i-SENSYS MF 411 dw ; Відновлення картриджів БФП HP LJ M1132 MFP  ; Відновлення картриджів БФП Canon MF 3010 ; Відновлення картриджів БФП Canon MF 3010 ; Відновлення БФП HP LJ Pro MFP M428dw; Поточний ремонт БФП HP LJ Pro MFP M 428dw (заміна термоузла в зборі RM2-5425-000CN, відновлення повної працездатності пристрою); Поточний ремонт БФП HP LJ Pro MFP M 428dw (заміна вала гумового CET3107, заміна шестерні гумового валу RU7-0139 CET, відновлення повної працездатності пристрою); Поточний ремонт БФП HP LJ Pro M 127 (заміна термоплівки CET2706 і мастила термоплівки CK-0551-020, відновлення повної працездатності пристрою) ; Поточний ремонт БФП Canon i-SENSYS MF 411dw (заміна вузла термозакріплення в зборі FM1-D112-000000, відновлення повної працездатності пристрою); Поточний ремонт БФП Canon i-SENSYS MF 411dw (відновлення повної працездатності модуля DADF); Поточний ремонт БФП Canon i-SENSYS MF 411dw (ремонт/заміна приводу протяжного механізму (шестернi: GEAR 145T RU6-0674-000000, GEAR 17T RU6-0693-000000,  GEAR 19T RU6-0692-000000, GEAR 21T RU6-0688-000000, GEAR 27T RU6-0690-000000 ), відновлення повної працездатності пристрою); Поточний ремонт БФП Canon MF 3010 заміна вузла термозакріплення в зборі RM1-8283/RM1-7734; Поточний ремонт БФП HP LJ M1132 MFP заміна вузла термозакріплення в зборі RM1-8283/RM1-7734; Поточний ремонт БФП Xerox WC 3025 BI відновлення повної працездатності пристрою; Заправка БФП Xerox WC 3025 BI; Відновлення БФП Xerox WC 3025 BI</t>
  </si>
  <si>
    <t>Заправка БФП Canon i-SENSYS MF 411 dw; Заправка БФП HP LJ M1132MFP   ; Заправка БФП Canon MF 3010 ; Заправка БФП HP LJ M127 fn ; Заправка БФП HP LJ Pro MFP 428dw; Відновлення картриджів БФП HP LJ Pro MFP M428dw  ; Відновлення картриджів БФП Canon MF 3010 ; Відновлення картриджів БФП HP LJ M127 fn ; Відновлення картриджів БФП HP LJ M1132MFP   ; Відновлення картриджів БФП Canon i-SENSYS MF 411 dw; Поточний ремонт БФП HP LJ Pro M 127 (заміна термоплівки CET2706 і мастила термоплівки CK-0551-020, відновлення повної працездатності пристрою); Поточний ремонт БФП Canon i-SENSYS MF 411dw (заміна вузла термозакріплення в зборі FM1-D112-000000, відновлення повної працездатності пристрою); Поточний ремонт БФП Canon i-SENSYS MF 411dw (відновлення повної працездатності модуля DADF); Поточний ремонт БФП Canon i-SENSYS MF 411dw (ремонт/заміна приводу протяжного механізму (шестернi: GEAR 145T RU6-0674-000000, GEAR 17T RU6-0693-000000,  GEAR 19T RU6-0692-000000, GEAR 21T RU6-0688-000000, GEAR 27T RU6-0690-000000 ), відновлення повної працездатності пристрою); Поточний ремонт БФП HP LJ Pro MFP M 428dw (заміна термоузла в зборі RM2-5425-000CN, відновлення повної працездатності пристрою); Поточний ремонт БФП HP LJ Pro MFP M 428dw (заміна вала гумового CET3107, заміна шестерні гумового валу RU7-0139 CET, відновлення повної працездатності пристрою); Поточний ремонт БФП HP LJ M1132 MFP заміна вузла термозакріплення в зборі RM1-8283/RM1-7734;  Поточний ремон БФП Canon MF 3010 заміна вузла термозакріплення в зборі RM1-8283/RM1-7734</t>
  </si>
  <si>
    <t>Заправка, відновлення картриджів та поточний ремонт копіювально-розмножувальної техніки</t>
  </si>
  <si>
    <t xml:space="preserve">Заправка, відновлення картриджів та поточний ремонт копіювально-розмножувальної техніки </t>
  </si>
  <si>
    <t>Захищені носії особистих ключів для доступу до Єдиних та Державних реєстрів «Алмаз 1-К»</t>
  </si>
  <si>
    <t>Звіт створено 8 лютого о 15:30 з використанням http://zakupivli.pro</t>
  </si>
  <si>
    <t>КОМУНАЛЬНЕ ПІДПРИЄМСТВО "ТЕПЛОЕНЕРГО" ДНІПРОВСЬКОЇ МІСЬКОЇ РАДИ</t>
  </si>
  <si>
    <t>КП-182</t>
  </si>
  <si>
    <t>КП-197</t>
  </si>
  <si>
    <t>КЮСОЛЮШНС</t>
  </si>
  <si>
    <t>Канцелярські товари</t>
  </si>
  <si>
    <t>Кваліфіковані електронні довірчі послуги</t>
  </si>
  <si>
    <t>Код CPV</t>
  </si>
  <si>
    <t xml:space="preserve">Комп’ютерне обладнання та приладдя (персональний комп’ютер у комплекті, багатофункціональний пристрій, клавіатура, комп’ютерна миша, бездротовий маршрутизатор, USB-кабель, адаптер) </t>
  </si>
  <si>
    <t xml:space="preserve">Конвектор електричний </t>
  </si>
  <si>
    <t>Конвектори електричні</t>
  </si>
  <si>
    <t>Консультаційні послуги щодо отримання та налаштування Кваліфікованого електронного підпису протягом одного року (кваліфікованих електронних довірчих послуг)</t>
  </si>
  <si>
    <t>Користування захищеним цифровим каналом</t>
  </si>
  <si>
    <t>Користування захищиними цифровими каналами</t>
  </si>
  <si>
    <t>Лампи світлодіодні LED Delux FLE-002, 9W, T8,G13,60см,6500К</t>
  </si>
  <si>
    <t xml:space="preserve">Літерна поштова марка «F», номінал 20,00 грн.; Літерна поштова марка «V», номінал 10,50 грн.; Літерна поштова марка «M», номінал 15,75 грн.; Літерна поштова марка «L»,	номінал 13,00 грн.; Літерна поштова марка «T»,	номінал 5,25 грн.; Літерна поштова марка «D», номінал 9,50 грн; Літерна поштова марка «Х», номінал 40,00 грн.; Літерна поштова марка «Н», номінал 0,50 грн. </t>
  </si>
  <si>
    <t>Літерні поштові марки</t>
  </si>
  <si>
    <t>Мобільний телефон</t>
  </si>
  <si>
    <t>НАУКОВО-ВИРОБНИЧЕ ПІДПРИЄМСТВО "ТРАЙФЛ</t>
  </si>
  <si>
    <t>Немає лотів</t>
  </si>
  <si>
    <t>Новий Сервіс</t>
  </si>
  <si>
    <t>Номер договору</t>
  </si>
  <si>
    <t>ОНИЩЕНКО ВЛАДИСЛАВ ВЯЧЕСЛАВОВИЧ</t>
  </si>
  <si>
    <t>Офісний стелаж металевий модель СТ-012 (3000*1000*300, 9 полиць); Офісний стелаж металевий модель СТ-031 (2491*1366*400, 5 полиць); Офісний стелаж металевий модель СТ-012 (2500*1000*300, 7 полиць); Полка металева 920*300  до стелажу СТС; Обмежувач до стелажу СТ-012 600мм</t>
  </si>
  <si>
    <t>Офісні стелажі металеві, полка металева 920*300 до стелажу СТС, обмежувач до стелажу СТ-012 600мм</t>
  </si>
  <si>
    <t>Очікує підписання</t>
  </si>
  <si>
    <t>Папір для друку формату А4</t>
  </si>
  <si>
    <t>Папір для друку формату А4,А3</t>
  </si>
  <si>
    <t>Папір для друку формату А4; Папір для друку формату А3</t>
  </si>
  <si>
    <t>Переговорна процедура</t>
  </si>
  <si>
    <t>Переможець (назва)</t>
  </si>
  <si>
    <t>Персональний комп’ютер у комплекті ; Багатофункціональний пристрій ; Комп’ютерна миша; Клавіатура; Бездротовий маршрутизатор ; USB-кабель ; Адаптер</t>
  </si>
  <si>
    <t xml:space="preserve">Послуга з організації проведення первинної державної експертизи комплексної системи захисту інформації автоматизованої системи взаємодії робочих місць Центру надання адміністративних послуг м. Дніпра «Правобережний» департаменту адміністративних послуг та дозвільних процедур Дніпровської міської ради з підсистемою «Оформлення документів, що підтверджують громадянство України, посвідчують особу чи її спеціальний статус Єдиної інформаційно-аналітичної системи управління міграційними процесами Державної міграційної служби України» через мережу НСКЗ </t>
  </si>
  <si>
    <t>Послуга з постачання теплової енергії</t>
  </si>
  <si>
    <t xml:space="preserve">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 Послуга з програмного супроводу та консультаційні послуги з питань програмного забезпечення електронної системи розподілу відвідувачів </t>
  </si>
  <si>
    <t>Послуга з програмного супроводу та консультаційні послуги з питань програмного забезпечення електронної системи розподілу відвідувачів.</t>
  </si>
  <si>
    <t>Послуга з проектування, монтажу, налаштування обладнання та організації каналу конфіденційного зв’язку у складі Національної системи конфіденційного зв’язку,  (далі – НСКЗ) для підключення Центру надання адміністративних послуг м. Дніпра «Правобережний» департаменту адміністративних послуг та дозвільних процедур Дніпровської міської ради (м. Дніпро, вул. Марії Кюрі, 5) до Єдиного державного демографічного реєстру (м. Київ, вул. Богомольця, 10)</t>
  </si>
  <si>
    <t xml:space="preserve">Послуга з проектування, монтажу, налаштування обладнання та організації каналу конфіденційного зв’язку у складі Національної системи конфіденційного зв’язку,  для підключення Центру надання адміністративних послуг м. Дніпра «Правобережний» департаменту адміністративних послуг та дозвільних процедур Дніпровської міської ради (м. Дніпро, вул. Марії Кюрі, 5) до Єдиного державного демографічного реєстру (м. Київ, вул. Богомольця, 10)
</t>
  </si>
  <si>
    <t>Послуга з удосконалення "Реєстру територіальної громади міста Дніпра" та створення комплексної системи захисту інформації інформаційно-телекомунікаційної системи "Реєстр територіальної громади міста Дніпра" в єдиній інформаційній системі міської ради (код ДК 021:2015 - 72212000-4 Послуги з розробки прикладного програмного забезпечення)</t>
  </si>
  <si>
    <t>Послуга зі створення комплексної системи захисту інформації автоматизованої системи взаємодії робочих місць Центру надання адміністративних послуг м. Дніпра «Правобережний» департаменту адміністративних послуг та дозвільних процедур Дніпровської міської ради (м. Дніпро, вул. Марії Кюрі, 5)  з підсистемою «Оформлення документів, що підтверджують громадянство України, посвідчують особу чи її спеціальний статус Єдиної інформаційно-аналітичної системи управління міграційними процесами Державної міграційної служби України» через мережу Національної системи конфіденційного зв’язку</t>
  </si>
  <si>
    <t>Послуга зі створення комплексної системи захисту інформації автоматизованої системи взаємодії робочих місць Центру надання адміністративних послуг м. Дніпра «Правобережний» департаменту адміністративних послуг та дозвільних процедур Дніпровської міської ради (м. Дніпро, вул. Марії Кюрі, 5) з підсистемою «Оформлення документів, що підтверджують громадянство України, посвідчують особу чи її спеціальний статус Єдиної інформаційно-аналітичної системи управління міграційними процесами Державної міграційної служби України» через мережу Національної системи конфіденційного зв’язку</t>
  </si>
  <si>
    <t>Послуга із забезпечення доступу департаменту адміністративних послуг та дозвільних процедур Дніпровської міської ради до мережі Інтернет</t>
  </si>
  <si>
    <t>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 Послуга із забезпечення доступу департаменту адміністративних послуг та дозвільних процедур Дніпровської міської ради до мережі Інтернет</t>
  </si>
  <si>
    <t xml:space="preserve">Послуга із забезпечення технічного супроводу програмного модулю «Електронна картотека обліку зареєстрованих у житловому приміщенні/будинку осіб» та програмного модулю «Реєстр матеріалів технічної інвентаризації об’єктів нерухомого майна, що розташовані на території м. Дніпро». </t>
  </si>
  <si>
    <t xml:space="preserve">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 Послуги з  технічного обслуговування електронної системи розподілу відвідувачів </t>
  </si>
  <si>
    <t xml:space="preserve">Послуги з ліцензійного системного супроводу комплексної програми  (постачання пакетів оновлення системи програмного забезпечення комплексу «IS-pro»)  </t>
  </si>
  <si>
    <t>Послуги з передавання даних і повідомлень, а саме: користування захищеним ціфровим каналом</t>
  </si>
  <si>
    <t xml:space="preserve">Послуги з поставки програмного забезпечення в електронному вигляді, а саме: програмного комплексу «IС-про», модулі ОБЛІК ЗАРОБІТНОЇ ПЛАТИ до 400 особових рахунків.  </t>
  </si>
  <si>
    <t xml:space="preserve">Послуги з постачання програмної продукції Eset Endpoint Security. Поновлення на 1 рік. Для захисту 8 об'єктів </t>
  </si>
  <si>
    <t>Послуги з проведення незалежної оцінки вартості нерухомого майна та рецензування звіту про оцінку майна</t>
  </si>
  <si>
    <t>Послуги з технічного обслуговування автоматизованого робочого місця, у тому числі виконання робіт, пов’язаних з поновленням роботи Єдиних та Державних реєстрів, автоматизованих систем, баз даних та інших інформаційних систем</t>
  </si>
  <si>
    <t xml:space="preserve">Послуги з технічного обслуговування електронної системи розподілу відвідувачів </t>
  </si>
  <si>
    <t>Послуги з технічного обслуговування та перезарядки вогнегасників</t>
  </si>
  <si>
    <t>Послуги телефонного зв’язку та передачі даних</t>
  </si>
  <si>
    <t xml:space="preserve">Послуги із супроводу, консультуванню з питань інформатизації, систем бухгалтерського обліку (комплексу «IS-pro») </t>
  </si>
  <si>
    <t>Постачання примірників та пакетів оновлень (компонент) комп’ютерної  програми "М.Е.Doc IS"</t>
  </si>
  <si>
    <t>Предмет закупівлі</t>
  </si>
  <si>
    <t>Принтер TOPPAN CP500 з безконтактним енкодером</t>
  </si>
  <si>
    <t>Робоча станція для оформлення та видачі посвідчення водія і державної реєстрації транспортних засобів</t>
  </si>
  <si>
    <t>СОТНІКОВ ОЛЕКСАНДР ГЕННАДІЙОВИЧ</t>
  </si>
  <si>
    <t xml:space="preserve">Світильник світлодіодний врізний ; Рамка для монтажу LED панелей  ; Світильник світлодіодний врізний </t>
  </si>
  <si>
    <t>Світильник світлодіодний врізний з монтажем; Рамка для монтажу LED панелей з монтажем ; Світильник світлодіодний врізний з монтажем</t>
  </si>
  <si>
    <t>Світильники світлодіодні врізні з монтажем, рамки для монтажу LED панелей з монтажем.</t>
  </si>
  <si>
    <t>Світильники світлодіодні врізні, рамки для монтажу LED панелей.</t>
  </si>
  <si>
    <t>Спрощена закупівля</t>
  </si>
  <si>
    <t>Статус договору</t>
  </si>
  <si>
    <t>Стрічка для банкоматів та постерміналів (термопапір 80*80*12); Стрічка для банкоматів та постерміналів (термопапір 80*120*25)</t>
  </si>
  <si>
    <t>Стрічка для банкоматів та постерміналів (термопапір 80*80*12; термопапір 80*120*25)</t>
  </si>
  <si>
    <t xml:space="preserve">Стілець офісний ; Крісло </t>
  </si>
  <si>
    <t>Стільці офісні, крісло</t>
  </si>
  <si>
    <t>Сума договору</t>
  </si>
  <si>
    <t>ТЕЛЕМІСТ 2012</t>
  </si>
  <si>
    <t>ТЕРТИШНИЙ ОЛЕКСАНДР СЕРГІЙОВИЧ</t>
  </si>
  <si>
    <t>ТОВ Ведо</t>
  </si>
  <si>
    <t>ТОВ СК Солар</t>
  </si>
  <si>
    <t>ТОВ" МОСТ АЙ ТІ"</t>
  </si>
  <si>
    <t>ТОВАРИСТВО З ОБМЕЖЕНОЮ ВІДПОВІДАЛЬНІСТЮ "АЛАДДІН СЕК'ЮРІТІ СОЛЮШЕНС"</t>
  </si>
  <si>
    <t>ТОВАРИСТВО З ОБМЕЖЕНОЮ ВІДПОВІДАЛЬНІСТЮ "ВЕДО"</t>
  </si>
  <si>
    <t>ТОВАРИСТВО З ОБМЕЖЕНОЮ ВІДПОВІДАЛЬНІСТЮ "ЕКСПЕРТ-ГРУП"</t>
  </si>
  <si>
    <t>ТОВАРИСТВО З ОБМЕЖЕНОЮ ВІДПОВІДАЛЬНІСТЮ "КОМПАНІЯ "ТОППТЕК"</t>
  </si>
  <si>
    <t>ТОВАРИСТВО З ОБМЕЖЕНОЮ ВІДПОВІДАЛЬНІСТЮ "НАУКОВО-ЕКСПЕРТНИЙ ІНСТИТУТ У СФЕРІ ПРАВА "ПРАВНИК"</t>
  </si>
  <si>
    <t>ТОВАРИСТВО З ОБМЕЖЕНОЮ ВІДПОВІДАЛЬНІСТЮ "ТЕРМІНАЛ СКВ"</t>
  </si>
  <si>
    <t>ТОВАРИСТВО З ОБМЕЖЕНОЮ ВІДПОВІДАЛЬНІСТЮ "ЦЕНТР ІНФОРМАЦІЙНИХ І АНАЛІТИЧНИХ ТЕХНОЛОГІЙ"</t>
  </si>
  <si>
    <t>ТОВАРИСТВО З ОБМЕЖЕНОЮ ВІДПОВІДАЛЬНІСТЮ ТОРГОВЕЛЬНО-ВИРОБНИЧА ГРУПА "КУНІЦА"</t>
  </si>
  <si>
    <t xml:space="preserve">Телекомунікаційне обладнання для організації каналу конфіденційного зв’язку (засіб КЗІ) </t>
  </si>
  <si>
    <t xml:space="preserve">Телекомунікаційне обладнання для організації каналу конфіденційного зв’язку в мережі Національної системи конфіденційного зв’язку </t>
  </si>
  <si>
    <t>Телекомунікаційне обладнання для організації каналу конфідеційного зв’язку  (засіб КЗІ )</t>
  </si>
  <si>
    <t>Технічне обслуговування  (діагностування ВВК-1,4); Технічне обслуговування (діогностування ВП-5); Перезарядка вогнегасників ВВК-1,4; Технічне обслуговування (заміна розтруба до ВВК 1,4-3,5); Технічне обслуговування (заміна запірно-пускового пристрою ВВК)</t>
  </si>
  <si>
    <t>Технічний супровід програми "Єдина інформаційна система управління місцевим бюджетом"</t>
  </si>
  <si>
    <t>Тип процедури</t>
  </si>
  <si>
    <t>Товариство з обмеженою відповідальністю ВИРОБНИЧА ФІРМА «СЕРВІС»</t>
  </si>
  <si>
    <t>Узагальнена назва закупівлі</t>
  </si>
  <si>
    <t>ФОП КУНИЦЬКИЙ КОСТЯНТИН СЕРГІЙОВИЧ</t>
  </si>
  <si>
    <t>ФОП СОТНІКОВ ОЛЕКСАНДР ГЕННАДІЙОВИЧ</t>
  </si>
  <si>
    <t>ФОП Тарасенко Сергій Сергійович</t>
  </si>
  <si>
    <t>Шафа настінна 19" 12U 600х600 мм, (скло) в комплекті; Джерело безперебійного живлення Stark Pro II 1000RT ; Комутатор  Cisco Catalyst 1000 8 port GE, 2X1G SFP</t>
  </si>
  <si>
    <t>Штамп на автоматичній оснастці 20мм*57мм; Штамп на автоматичній оснастці 15мм*45мм; Штамп на автоматичній оснастці 30мм*70мм; Штамп на ручній оснастці 55мм*70мм; Штамп на автоматичній оснастці 20мм*70мм; Штамп на автоматичній оснастці 30мм*50мм; Штамп на автоматичній оснастці 20мм*60мм; Штамп на автоматичній оснастці 38мм*75мм; Печатка кругла на автоматичній оснастці 40мм; Змінна штемпельна подушка 6/4642 42мм; Змінна штемпельна подушка 6/46040 40мм; Змінна штемпельна подушка 6/49132 58мм*22мм; Змінна штемпельна подушка 6/4912 18мм*47мм; Змінна штемпельна подушка 6/4929  30мм*50мм; Змінна штемпельна подушка 6/46045 45мм</t>
  </si>
  <si>
    <t>Штамп на автоматичній оснастці 30мм*70мм; Штамп на автоматичній оснастці 20мм*65мм; Штамп на ручній оснастці 55мм*70мм; Штамп на автоматичній оснастці 15мм*45мм; Штамп на автоматичній оснастці 55мм*20мм; Штамп на автоматичній оснастці 35мм*15мм; Штамп на автоматичній оснастці 58мм*22мм; Штамп на автоматичній оснастці 60мм*40мм; Штамп на автоматичній оснастці 15мм*50мм; Печатка кругла на автоматичній оснастці 45мм; Печатка кругла на автоматичній оснастці 40мм; Змінна штемпельна подушка 6/46045 (45мм); Зміннна штемпельна подушка 6/46040 (40мм); Змінна штемпельна подушка для штампу Shany S-846 (20мм*60мм); Змінна штемпельна подушка для штампу Shany S-845 (20мм*70мм); Змінна штемпельна подушка для штампу Shany S-830 (38мм*75мм)</t>
  </si>
  <si>
    <t>Штампи, печатки, змінні штемпельні подушки</t>
  </si>
  <si>
    <t xml:space="preserve">Штампи, печатки, змінні штемпельні подушки </t>
  </si>
  <si>
    <t>Якщо ви маєте пропозицію чи побажання щодо покращення цього звіту, напишіть нам, будь ласка:</t>
  </si>
  <si>
    <t>закритий</t>
  </si>
  <si>
    <t>№</t>
  </si>
  <si>
    <t>№080426</t>
  </si>
</sst>
</file>

<file path=xl/styles.xml><?xml version="1.0" encoding="utf-8"?>
<styleSheet xmlns="http://schemas.openxmlformats.org/spreadsheetml/2006/main">
  <numFmts count="1">
    <numFmt numFmtId="164" formatCode="dd\.mm\.yyyy"/>
  </numFmts>
  <fonts count="4">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7">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4" fontId="1" fillId="0" borderId="0" xfId="0" applyNumberFormat="1" applyFont="1"/>
    <xf numFmtId="164"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y.zakupivli.pro/remote/dispatcher/state_contracting_view/11255534" TargetMode="External"/><Relationship Id="rId13" Type="http://schemas.openxmlformats.org/officeDocument/2006/relationships/hyperlink" Target="https://my.zakupivli.pro/remote/dispatcher/state_purchase_view/28661196" TargetMode="External"/><Relationship Id="rId18" Type="http://schemas.openxmlformats.org/officeDocument/2006/relationships/hyperlink" Target="https://my.zakupivli.pro/remote/dispatcher/state_contracting_view/8121983" TargetMode="External"/><Relationship Id="rId26" Type="http://schemas.openxmlformats.org/officeDocument/2006/relationships/hyperlink" Target="https://my.zakupivli.pro/remote/dispatcher/state_contracting_view/7433085" TargetMode="External"/><Relationship Id="rId3" Type="http://schemas.openxmlformats.org/officeDocument/2006/relationships/hyperlink" Target="https://my.zakupivli.pro/remote/dispatcher/state_purchase_view/23074887" TargetMode="External"/><Relationship Id="rId21" Type="http://schemas.openxmlformats.org/officeDocument/2006/relationships/hyperlink" Target="https://my.zakupivli.pro/remote/dispatcher/state_purchase_view/25165722" TargetMode="External"/><Relationship Id="rId7" Type="http://schemas.openxmlformats.org/officeDocument/2006/relationships/hyperlink" Target="https://my.zakupivli.pro/remote/dispatcher/state_purchase_view/30456960" TargetMode="External"/><Relationship Id="rId12" Type="http://schemas.openxmlformats.org/officeDocument/2006/relationships/hyperlink" Target="https://my.zakupivli.pro/remote/dispatcher/state_contracting_view/9883462" TargetMode="External"/><Relationship Id="rId17" Type="http://schemas.openxmlformats.org/officeDocument/2006/relationships/hyperlink" Target="https://my.zakupivli.pro/remote/dispatcher/state_purchase_view/25353902" TargetMode="External"/><Relationship Id="rId25" Type="http://schemas.openxmlformats.org/officeDocument/2006/relationships/hyperlink" Target="https://my.zakupivli.pro/remote/dispatcher/state_purchase_view/24243394" TargetMode="External"/><Relationship Id="rId33" Type="http://schemas.openxmlformats.org/officeDocument/2006/relationships/hyperlink" Target="https://my.zakupivli.pro/remote/dispatcher/state_purchase_view/15402001" TargetMode="External"/><Relationship Id="rId2" Type="http://schemas.openxmlformats.org/officeDocument/2006/relationships/hyperlink" Target="https://my.zakupivli.pro/remote/dispatcher/state_contracting_view/7263106" TargetMode="External"/><Relationship Id="rId16" Type="http://schemas.openxmlformats.org/officeDocument/2006/relationships/hyperlink" Target="https://my.zakupivli.pro/remote/dispatcher/state_contracting_view/8676740" TargetMode="External"/><Relationship Id="rId20" Type="http://schemas.openxmlformats.org/officeDocument/2006/relationships/hyperlink" Target="https://my.zakupivli.pro/remote/dispatcher/state_contracting_view/8794509" TargetMode="External"/><Relationship Id="rId29" Type="http://schemas.openxmlformats.org/officeDocument/2006/relationships/hyperlink" Target="https://my.zakupivli.pro/remote/dispatcher/state_purchase_view/25342535" TargetMode="External"/><Relationship Id="rId1" Type="http://schemas.openxmlformats.org/officeDocument/2006/relationships/hyperlink" Target="mailto:report-feedback@zakupivli.pro" TargetMode="External"/><Relationship Id="rId6" Type="http://schemas.openxmlformats.org/officeDocument/2006/relationships/hyperlink" Target="https://my.zakupivli.pro/remote/dispatcher/state_contracting_view/10869216" TargetMode="External"/><Relationship Id="rId11" Type="http://schemas.openxmlformats.org/officeDocument/2006/relationships/hyperlink" Target="https://my.zakupivli.pro/remote/dispatcher/state_purchase_view/31216884" TargetMode="External"/><Relationship Id="rId24" Type="http://schemas.openxmlformats.org/officeDocument/2006/relationships/hyperlink" Target="https://my.zakupivli.pro/remote/dispatcher/state_contracting_view/7777980" TargetMode="External"/><Relationship Id="rId32" Type="http://schemas.openxmlformats.org/officeDocument/2006/relationships/hyperlink" Target="https://my.zakupivli.pro/remote/dispatcher/state_contracting_view/3831658" TargetMode="External"/><Relationship Id="rId5" Type="http://schemas.openxmlformats.org/officeDocument/2006/relationships/hyperlink" Target="https://my.zakupivli.pro/remote/dispatcher/state_purchase_view/23471628" TargetMode="External"/><Relationship Id="rId15" Type="http://schemas.openxmlformats.org/officeDocument/2006/relationships/hyperlink" Target="https://my.zakupivli.pro/remote/dispatcher/state_purchase_view/27738196" TargetMode="External"/><Relationship Id="rId23" Type="http://schemas.openxmlformats.org/officeDocument/2006/relationships/hyperlink" Target="https://my.zakupivli.pro/remote/dispatcher/state_purchase_view/25197328" TargetMode="External"/><Relationship Id="rId28" Type="http://schemas.openxmlformats.org/officeDocument/2006/relationships/hyperlink" Target="https://my.zakupivli.pro/remote/dispatcher/state_contracting_view/8856400" TargetMode="External"/><Relationship Id="rId10" Type="http://schemas.openxmlformats.org/officeDocument/2006/relationships/hyperlink" Target="https://my.zakupivli.pro/remote/dispatcher/state_contracting_view/11767983" TargetMode="External"/><Relationship Id="rId19" Type="http://schemas.openxmlformats.org/officeDocument/2006/relationships/hyperlink" Target="https://my.zakupivli.pro/remote/dispatcher/state_purchase_view/24968523" TargetMode="External"/><Relationship Id="rId31" Type="http://schemas.openxmlformats.org/officeDocument/2006/relationships/hyperlink" Target="https://my.zakupivli.pro/remote/dispatcher/state_purchase_view/28352280" TargetMode="External"/><Relationship Id="rId4" Type="http://schemas.openxmlformats.org/officeDocument/2006/relationships/hyperlink" Target="https://my.zakupivli.pro/remote/dispatcher/state_contracting_view/7426471" TargetMode="External"/><Relationship Id="rId9" Type="http://schemas.openxmlformats.org/officeDocument/2006/relationships/hyperlink" Target="https://my.zakupivli.pro/remote/dispatcher/state_purchase_view/30617275" TargetMode="External"/><Relationship Id="rId14" Type="http://schemas.openxmlformats.org/officeDocument/2006/relationships/hyperlink" Target="https://my.zakupivli.pro/remote/dispatcher/state_contracting_view/9721178" TargetMode="External"/><Relationship Id="rId22" Type="http://schemas.openxmlformats.org/officeDocument/2006/relationships/hyperlink" Target="https://my.zakupivli.pro/remote/dispatcher/state_contracting_view/8239986" TargetMode="External"/><Relationship Id="rId27" Type="http://schemas.openxmlformats.org/officeDocument/2006/relationships/hyperlink" Target="https://my.zakupivli.pro/remote/dispatcher/state_purchase_view/23485864" TargetMode="External"/><Relationship Id="rId30" Type="http://schemas.openxmlformats.org/officeDocument/2006/relationships/hyperlink" Target="https://my.zakupivli.pro/remote/dispatcher/state_contracting_view/9733014" TargetMode="External"/></Relationships>
</file>

<file path=xl/worksheets/sheet1.xml><?xml version="1.0" encoding="utf-8"?>
<worksheet xmlns="http://schemas.openxmlformats.org/spreadsheetml/2006/main" xmlns:r="http://schemas.openxmlformats.org/officeDocument/2006/relationships">
  <dimension ref="A1:P56"/>
  <sheetViews>
    <sheetView tabSelected="1" workbookViewId="0">
      <pane ySplit="4" topLeftCell="A5" activePane="bottomLeft" state="frozen"/>
      <selection pane="bottomLeft" activeCell="A5" sqref="A5"/>
    </sheetView>
  </sheetViews>
  <sheetFormatPr defaultColWidth="11.42578125" defaultRowHeight="15"/>
  <cols>
    <col min="1" max="1" width="5"/>
    <col min="2" max="4" width="25"/>
    <col min="5" max="5" width="60"/>
    <col min="6" max="8" width="35"/>
    <col min="9" max="10" width="30"/>
    <col min="11" max="13" width="15"/>
    <col min="14" max="16" width="10"/>
  </cols>
  <sheetData>
    <row r="1" spans="1:16">
      <c r="A1" s="1" t="s">
        <v>297</v>
      </c>
    </row>
    <row r="2" spans="1:16">
      <c r="A2" s="2" t="s">
        <v>167</v>
      </c>
    </row>
    <row r="4" spans="1:16" ht="39">
      <c r="A4" s="3" t="s">
        <v>299</v>
      </c>
      <c r="B4" s="3" t="s">
        <v>171</v>
      </c>
      <c r="C4" s="3" t="s">
        <v>172</v>
      </c>
      <c r="D4" s="3" t="s">
        <v>149</v>
      </c>
      <c r="E4" s="3" t="s">
        <v>170</v>
      </c>
      <c r="F4" s="3" t="s">
        <v>288</v>
      </c>
      <c r="G4" s="3" t="s">
        <v>253</v>
      </c>
      <c r="H4" s="3" t="s">
        <v>204</v>
      </c>
      <c r="I4" s="3" t="s">
        <v>286</v>
      </c>
      <c r="J4" s="3" t="s">
        <v>227</v>
      </c>
      <c r="K4" s="3" t="s">
        <v>168</v>
      </c>
      <c r="L4" s="3" t="s">
        <v>218</v>
      </c>
      <c r="M4" s="3" t="s">
        <v>267</v>
      </c>
      <c r="N4" s="3" t="s">
        <v>187</v>
      </c>
      <c r="O4" s="3" t="s">
        <v>186</v>
      </c>
      <c r="P4" s="3" t="s">
        <v>262</v>
      </c>
    </row>
    <row r="5" spans="1:16" ht="15.75" customHeight="1">
      <c r="A5" s="4">
        <v>1</v>
      </c>
      <c r="B5" s="2" t="str">
        <f>HYPERLINK("https://my.zakupivli.pro/remote/dispatcher/state_purchase_view/26270075", "UA-2021-04-30-001717-b")</f>
        <v>UA-2021-04-30-001717-b</v>
      </c>
      <c r="C5" s="2" t="s">
        <v>216</v>
      </c>
      <c r="D5" s="2" t="str">
        <f>HYPERLINK("https://my.zakupivli.pro/remote/dispatcher/state_contracting_view/9302251", "UA-2021-04-30-001717-b-b1")</f>
        <v>UA-2021-04-30-001717-b-b1</v>
      </c>
      <c r="E5" s="1" t="s">
        <v>154</v>
      </c>
      <c r="F5" s="1" t="s">
        <v>296</v>
      </c>
      <c r="G5" s="1" t="s">
        <v>293</v>
      </c>
      <c r="H5" s="1" t="s">
        <v>64</v>
      </c>
      <c r="I5" s="1" t="s">
        <v>177</v>
      </c>
      <c r="J5" s="1" t="s">
        <v>269</v>
      </c>
      <c r="K5" s="1" t="s">
        <v>69</v>
      </c>
      <c r="L5" s="1" t="s">
        <v>29</v>
      </c>
      <c r="M5" s="5">
        <v>18940</v>
      </c>
      <c r="N5" s="6">
        <v>44361</v>
      </c>
      <c r="O5" s="6">
        <v>44561</v>
      </c>
      <c r="P5" s="1" t="s">
        <v>298</v>
      </c>
    </row>
    <row r="6" spans="1:16" ht="15.75" customHeight="1">
      <c r="A6" s="4">
        <v>2</v>
      </c>
      <c r="B6" s="2" t="str">
        <f>HYPERLINK("https://my.zakupivli.pro/remote/dispatcher/state_purchase_view/26267807", "UA-2021-04-29-003636-a")</f>
        <v>UA-2021-04-29-003636-a</v>
      </c>
      <c r="C6" s="2" t="s">
        <v>216</v>
      </c>
      <c r="D6" s="2" t="str">
        <f>HYPERLINK("https://my.zakupivli.pro/remote/dispatcher/state_contracting_view/9197079", "UA-2021-04-29-003636-a-b1")</f>
        <v>UA-2021-04-29-003636-a-b1</v>
      </c>
      <c r="E6" s="1" t="s">
        <v>163</v>
      </c>
      <c r="F6" s="1" t="s">
        <v>240</v>
      </c>
      <c r="G6" s="1" t="s">
        <v>240</v>
      </c>
      <c r="H6" s="1" t="s">
        <v>131</v>
      </c>
      <c r="I6" s="1" t="s">
        <v>177</v>
      </c>
      <c r="J6" s="1" t="s">
        <v>169</v>
      </c>
      <c r="K6" s="1" t="s">
        <v>98</v>
      </c>
      <c r="L6" s="1" t="s">
        <v>27</v>
      </c>
      <c r="M6" s="5">
        <v>391230</v>
      </c>
      <c r="N6" s="6">
        <v>44351</v>
      </c>
      <c r="O6" s="6">
        <v>44561</v>
      </c>
      <c r="P6" s="1" t="s">
        <v>298</v>
      </c>
    </row>
    <row r="7" spans="1:16" ht="15.75" customHeight="1">
      <c r="A7" s="4">
        <v>3</v>
      </c>
      <c r="B7" s="2" t="str">
        <f>HYPERLINK("https://my.zakupivli.pro/remote/dispatcher/state_purchase_view/29839445", "UA-2021-09-14-008089-b")</f>
        <v>UA-2021-09-14-008089-b</v>
      </c>
      <c r="C7" s="2" t="s">
        <v>216</v>
      </c>
      <c r="D7" s="2" t="str">
        <f>HYPERLINK("https://my.zakupivli.pro/remote/dispatcher/state_contracting_view/10427334", "UA-2021-09-14-008089-b-b1")</f>
        <v>UA-2021-09-14-008089-b-b1</v>
      </c>
      <c r="E7" s="1" t="s">
        <v>123</v>
      </c>
      <c r="F7" s="1" t="s">
        <v>249</v>
      </c>
      <c r="G7" s="1" t="s">
        <v>284</v>
      </c>
      <c r="H7" s="1" t="s">
        <v>117</v>
      </c>
      <c r="I7" s="1" t="s">
        <v>191</v>
      </c>
      <c r="J7" s="1" t="s">
        <v>278</v>
      </c>
      <c r="K7" s="1" t="s">
        <v>93</v>
      </c>
      <c r="L7" s="1" t="s">
        <v>19</v>
      </c>
      <c r="M7" s="5">
        <v>1692.97</v>
      </c>
      <c r="N7" s="6">
        <v>44453</v>
      </c>
      <c r="O7" s="6">
        <v>44561</v>
      </c>
      <c r="P7" s="1" t="s">
        <v>298</v>
      </c>
    </row>
    <row r="8" spans="1:16" ht="15.75" customHeight="1">
      <c r="A8" s="4">
        <v>4</v>
      </c>
      <c r="B8" s="2" t="str">
        <f>HYPERLINK("https://my.zakupivli.pro/remote/dispatcher/state_purchase_view/24529986", "UA-2021-03-02-007874-b")</f>
        <v>UA-2021-03-02-007874-b</v>
      </c>
      <c r="C8" s="2" t="s">
        <v>216</v>
      </c>
      <c r="D8" s="2" t="str">
        <f>HYPERLINK("https://my.zakupivli.pro/remote/dispatcher/state_contracting_view/8408790", "UA-2021-03-02-007874-b-c1")</f>
        <v>UA-2021-03-02-007874-b-c1</v>
      </c>
      <c r="E8" s="1" t="s">
        <v>15</v>
      </c>
      <c r="F8" s="1" t="s">
        <v>194</v>
      </c>
      <c r="G8" s="1" t="s">
        <v>193</v>
      </c>
      <c r="H8" s="1" t="s">
        <v>116</v>
      </c>
      <c r="I8" s="1" t="s">
        <v>261</v>
      </c>
      <c r="J8" s="1" t="s">
        <v>217</v>
      </c>
      <c r="K8" s="1" t="s">
        <v>84</v>
      </c>
      <c r="L8" s="1" t="s">
        <v>10</v>
      </c>
      <c r="M8" s="5">
        <v>64992</v>
      </c>
      <c r="N8" s="6">
        <v>44291</v>
      </c>
      <c r="O8" s="6">
        <v>44561</v>
      </c>
      <c r="P8" s="1" t="s">
        <v>298</v>
      </c>
    </row>
    <row r="9" spans="1:16" ht="15.75" customHeight="1">
      <c r="A9" s="4">
        <v>5</v>
      </c>
      <c r="B9" s="2" t="str">
        <f>HYPERLINK("https://my.zakupivli.pro/remote/dispatcher/state_purchase_view/27259271", "UA-2021-06-08-002261-b")</f>
        <v>UA-2021-06-08-002261-b</v>
      </c>
      <c r="C9" s="2" t="s">
        <v>216</v>
      </c>
      <c r="D9" s="2" t="str">
        <f>HYPERLINK("https://my.zakupivli.pro/remote/dispatcher/state_contracting_view/9582674", "UA-2021-06-08-002261-b-c1")</f>
        <v>UA-2021-06-08-002261-b-c1</v>
      </c>
      <c r="E9" s="1" t="s">
        <v>104</v>
      </c>
      <c r="F9" s="1" t="s">
        <v>260</v>
      </c>
      <c r="G9" s="1" t="s">
        <v>257</v>
      </c>
      <c r="H9" s="1" t="s">
        <v>72</v>
      </c>
      <c r="I9" s="1" t="s">
        <v>261</v>
      </c>
      <c r="J9" s="1" t="s">
        <v>271</v>
      </c>
      <c r="K9" s="1" t="s">
        <v>101</v>
      </c>
      <c r="L9" s="1" t="s">
        <v>30</v>
      </c>
      <c r="M9" s="5">
        <v>116125</v>
      </c>
      <c r="N9" s="6">
        <v>44384</v>
      </c>
      <c r="O9" s="6">
        <v>44561</v>
      </c>
      <c r="P9" s="1" t="s">
        <v>298</v>
      </c>
    </row>
    <row r="10" spans="1:16" ht="15.75" customHeight="1">
      <c r="A10" s="4">
        <v>6</v>
      </c>
      <c r="B10" s="2" t="str">
        <f>HYPERLINK("https://my.zakupivli.pro/remote/dispatcher/state_purchase_view/25984522", "UA-2021-04-20-002962-c")</f>
        <v>UA-2021-04-20-002962-c</v>
      </c>
      <c r="C10" s="2" t="s">
        <v>216</v>
      </c>
      <c r="D10" s="2" t="str">
        <f>HYPERLINK("https://my.zakupivli.pro/remote/dispatcher/state_contracting_view/9218415", "UA-2021-04-20-002962-c-b1")</f>
        <v>UA-2021-04-20-002962-c-b1</v>
      </c>
      <c r="E10" s="1" t="s">
        <v>41</v>
      </c>
      <c r="F10" s="1" t="s">
        <v>224</v>
      </c>
      <c r="G10" s="1" t="s">
        <v>225</v>
      </c>
      <c r="H10" s="1" t="s">
        <v>65</v>
      </c>
      <c r="I10" s="1" t="s">
        <v>177</v>
      </c>
      <c r="J10" s="1" t="s">
        <v>270</v>
      </c>
      <c r="K10" s="1" t="s">
        <v>88</v>
      </c>
      <c r="L10" s="1" t="s">
        <v>28</v>
      </c>
      <c r="M10" s="5">
        <v>778536</v>
      </c>
      <c r="N10" s="6">
        <v>44355</v>
      </c>
      <c r="O10" s="6">
        <v>44561</v>
      </c>
      <c r="P10" s="1" t="s">
        <v>298</v>
      </c>
    </row>
    <row r="11" spans="1:16" ht="15.75" customHeight="1">
      <c r="A11" s="4">
        <v>7</v>
      </c>
      <c r="B11" s="2" t="str">
        <f>HYPERLINK("https://my.zakupivli.pro/remote/dispatcher/state_purchase_view/29175000", "UA-2021-08-19-009035-a")</f>
        <v>UA-2021-08-19-009035-a</v>
      </c>
      <c r="C11" s="2" t="s">
        <v>216</v>
      </c>
      <c r="D11" s="2" t="str">
        <f>HYPERLINK("https://my.zakupivli.pro/remote/dispatcher/state_contracting_view/10118678", "UA-2021-08-19-009035-a-a1")</f>
        <v>UA-2021-08-19-009035-a-a1</v>
      </c>
      <c r="E11" s="1" t="s">
        <v>153</v>
      </c>
      <c r="F11" s="1" t="s">
        <v>281</v>
      </c>
      <c r="G11" s="1" t="s">
        <v>283</v>
      </c>
      <c r="H11" s="1" t="s">
        <v>77</v>
      </c>
      <c r="I11" s="1" t="s">
        <v>191</v>
      </c>
      <c r="J11" s="1" t="s">
        <v>181</v>
      </c>
      <c r="K11" s="1" t="s">
        <v>78</v>
      </c>
      <c r="L11" s="1" t="s">
        <v>23</v>
      </c>
      <c r="M11" s="5">
        <v>30000</v>
      </c>
      <c r="N11" s="6">
        <v>44427</v>
      </c>
      <c r="O11" s="6">
        <v>44561</v>
      </c>
      <c r="P11" s="1" t="s">
        <v>298</v>
      </c>
    </row>
    <row r="12" spans="1:16" ht="15.75" customHeight="1">
      <c r="A12" s="4">
        <v>8</v>
      </c>
      <c r="B12" s="2" t="str">
        <f>HYPERLINK("https://my.zakupivli.pro/remote/dispatcher/state_purchase_view/29177726", "UA-2021-08-19-009883-a")</f>
        <v>UA-2021-08-19-009883-a</v>
      </c>
      <c r="C12" s="2" t="s">
        <v>216</v>
      </c>
      <c r="D12" s="2" t="str">
        <f>HYPERLINK("https://my.zakupivli.pro/remote/dispatcher/state_contracting_view/10119015", "UA-2021-08-19-009883-a-a1")</f>
        <v>UA-2021-08-19-009883-a-a1</v>
      </c>
      <c r="E12" s="1" t="s">
        <v>70</v>
      </c>
      <c r="F12" s="1" t="s">
        <v>282</v>
      </c>
      <c r="G12" s="1" t="s">
        <v>292</v>
      </c>
      <c r="H12" s="1" t="s">
        <v>80</v>
      </c>
      <c r="I12" s="1" t="s">
        <v>191</v>
      </c>
      <c r="J12" s="1" t="s">
        <v>181</v>
      </c>
      <c r="K12" s="1" t="s">
        <v>78</v>
      </c>
      <c r="L12" s="1" t="s">
        <v>24</v>
      </c>
      <c r="M12" s="5">
        <v>48588</v>
      </c>
      <c r="N12" s="6">
        <v>44427</v>
      </c>
      <c r="O12" s="6">
        <v>44561</v>
      </c>
      <c r="P12" s="1" t="s">
        <v>298</v>
      </c>
    </row>
    <row r="13" spans="1:16" ht="15.75" customHeight="1">
      <c r="A13" s="4">
        <v>9</v>
      </c>
      <c r="B13" s="2" t="str">
        <f>HYPERLINK("https://my.zakupivli.pro/remote/dispatcher/state_purchase_view/29124672", "UA-2021-08-18-008316-a")</f>
        <v>UA-2021-08-18-008316-a</v>
      </c>
      <c r="C13" s="2" t="s">
        <v>216</v>
      </c>
      <c r="D13" s="2" t="str">
        <f>HYPERLINK("https://my.zakupivli.pro/remote/dispatcher/state_contracting_view/10298476", "UA-2021-08-18-008316-a-a1")</f>
        <v>UA-2021-08-18-008316-a-a1</v>
      </c>
      <c r="E13" s="1" t="s">
        <v>143</v>
      </c>
      <c r="F13" s="1" t="s">
        <v>195</v>
      </c>
      <c r="G13" s="1" t="s">
        <v>192</v>
      </c>
      <c r="H13" s="1" t="s">
        <v>116</v>
      </c>
      <c r="I13" s="1" t="s">
        <v>261</v>
      </c>
      <c r="J13" s="1" t="s">
        <v>291</v>
      </c>
      <c r="K13" s="1" t="s">
        <v>71</v>
      </c>
      <c r="L13" s="1" t="s">
        <v>47</v>
      </c>
      <c r="M13" s="5">
        <v>130200</v>
      </c>
      <c r="N13" s="6">
        <v>44445</v>
      </c>
      <c r="O13" s="6">
        <v>44561</v>
      </c>
      <c r="P13" s="1" t="s">
        <v>298</v>
      </c>
    </row>
    <row r="14" spans="1:16" ht="15.75" customHeight="1">
      <c r="A14" s="4">
        <v>10</v>
      </c>
      <c r="B14" s="2" t="str">
        <f>HYPERLINK("https://my.zakupivli.pro/remote/dispatcher/state_purchase_view/23481944", "UA-2021-02-01-005174-a")</f>
        <v>UA-2021-02-01-005174-a</v>
      </c>
      <c r="C14" s="2" t="s">
        <v>216</v>
      </c>
      <c r="D14" s="2" t="str">
        <f>HYPERLINK("https://my.zakupivli.pro/remote/dispatcher/state_contracting_view/7887648", "UA-2021-02-01-005174-a-c1")</f>
        <v>UA-2021-02-01-005174-a-c1</v>
      </c>
      <c r="E14" s="1" t="s">
        <v>157</v>
      </c>
      <c r="F14" s="1" t="s">
        <v>238</v>
      </c>
      <c r="G14" s="1" t="s">
        <v>239</v>
      </c>
      <c r="H14" s="1" t="s">
        <v>135</v>
      </c>
      <c r="I14" s="1" t="s">
        <v>261</v>
      </c>
      <c r="J14" s="1" t="s">
        <v>268</v>
      </c>
      <c r="K14" s="1" t="s">
        <v>89</v>
      </c>
      <c r="L14" s="1" t="s">
        <v>5</v>
      </c>
      <c r="M14" s="5">
        <v>138204</v>
      </c>
      <c r="N14" s="6">
        <v>44256</v>
      </c>
      <c r="O14" s="6">
        <v>44561</v>
      </c>
      <c r="P14" s="1" t="s">
        <v>298</v>
      </c>
    </row>
    <row r="15" spans="1:16" ht="15.75" customHeight="1">
      <c r="A15" s="4">
        <v>11</v>
      </c>
      <c r="B15" s="2" t="str">
        <f>HYPERLINK("https://my.zakupivli.pro/remote/dispatcher/state_purchase_view/22860002", "UA-2021-01-05-000840-c")</f>
        <v>UA-2021-01-05-000840-c</v>
      </c>
      <c r="C15" s="2" t="s">
        <v>216</v>
      </c>
      <c r="D15" s="2" t="str">
        <f>HYPERLINK("https://my.zakupivli.pro/remote/dispatcher/state_contracting_view/7369172", "UA-2021-01-05-000840-c-b1")</f>
        <v>UA-2021-01-05-000840-c-b1</v>
      </c>
      <c r="E15" s="1" t="s">
        <v>164</v>
      </c>
      <c r="F15" s="1" t="s">
        <v>250</v>
      </c>
      <c r="G15" s="1" t="s">
        <v>250</v>
      </c>
      <c r="H15" s="1" t="s">
        <v>121</v>
      </c>
      <c r="I15" s="1" t="s">
        <v>261</v>
      </c>
      <c r="J15" s="1" t="s">
        <v>188</v>
      </c>
      <c r="K15" s="1" t="s">
        <v>1</v>
      </c>
      <c r="L15" s="1" t="s">
        <v>2</v>
      </c>
      <c r="M15" s="5">
        <v>22099.919999999998</v>
      </c>
      <c r="N15" s="6">
        <v>44223</v>
      </c>
      <c r="O15" s="6">
        <v>44561</v>
      </c>
      <c r="P15" s="1" t="s">
        <v>298</v>
      </c>
    </row>
    <row r="16" spans="1:16" ht="15.75" customHeight="1">
      <c r="A16" s="4">
        <v>12</v>
      </c>
      <c r="B16" s="2" t="str">
        <f>HYPERLINK("https://my.zakupivli.pro/remote/dispatcher/state_purchase_view/23804168", "UA-2021-02-10-001223-a")</f>
        <v>UA-2021-02-10-001223-a</v>
      </c>
      <c r="C16" s="2" t="s">
        <v>216</v>
      </c>
      <c r="D16" s="2" t="str">
        <f>HYPERLINK("https://my.zakupivli.pro/remote/dispatcher/state_contracting_view/8072346", "UA-2021-02-10-001223-a-b1")</f>
        <v>UA-2021-02-10-001223-a-b1</v>
      </c>
      <c r="E16" s="1" t="s">
        <v>138</v>
      </c>
      <c r="F16" s="1" t="s">
        <v>251</v>
      </c>
      <c r="G16" s="1" t="s">
        <v>251</v>
      </c>
      <c r="H16" s="1" t="s">
        <v>132</v>
      </c>
      <c r="I16" s="1" t="s">
        <v>261</v>
      </c>
      <c r="J16" s="1" t="s">
        <v>290</v>
      </c>
      <c r="K16" s="1" t="s">
        <v>60</v>
      </c>
      <c r="L16" s="1" t="s">
        <v>8</v>
      </c>
      <c r="M16" s="5">
        <v>36000</v>
      </c>
      <c r="N16" s="6">
        <v>44266</v>
      </c>
      <c r="O16" s="6">
        <v>44561</v>
      </c>
      <c r="P16" s="1" t="s">
        <v>298</v>
      </c>
    </row>
    <row r="17" spans="1:16" ht="15.75" customHeight="1">
      <c r="A17" s="4">
        <v>13</v>
      </c>
      <c r="B17" s="2" t="str">
        <f>HYPERLINK("https://my.zakupivli.pro/remote/dispatcher/state_purchase_view/29923270", "UA-2021-09-16-005633-b")</f>
        <v>UA-2021-09-16-005633-b</v>
      </c>
      <c r="C17" s="2" t="s">
        <v>216</v>
      </c>
      <c r="D17" s="2" t="str">
        <f>HYPERLINK("https://my.zakupivli.pro/remote/dispatcher/state_contracting_view/10803965", "UA-2021-09-16-005633-b-b1")</f>
        <v>UA-2021-09-16-005633-b-b1</v>
      </c>
      <c r="E17" s="1" t="s">
        <v>4</v>
      </c>
      <c r="F17" s="1" t="s">
        <v>264</v>
      </c>
      <c r="G17" s="1" t="s">
        <v>263</v>
      </c>
      <c r="H17" s="1" t="s">
        <v>49</v>
      </c>
      <c r="I17" s="1" t="s">
        <v>261</v>
      </c>
      <c r="J17" s="1" t="s">
        <v>176</v>
      </c>
      <c r="K17" s="1" t="s">
        <v>103</v>
      </c>
      <c r="L17" s="1" t="s">
        <v>50</v>
      </c>
      <c r="M17" s="5">
        <v>97710</v>
      </c>
      <c r="N17" s="6">
        <v>44480</v>
      </c>
      <c r="O17" s="6">
        <v>44561</v>
      </c>
      <c r="P17" s="1" t="s">
        <v>298</v>
      </c>
    </row>
    <row r="18" spans="1:16" ht="15.75" customHeight="1">
      <c r="A18" s="4">
        <v>14</v>
      </c>
      <c r="B18" s="2" t="str">
        <f>HYPERLINK("https://my.zakupivli.pro/remote/dispatcher/state_purchase_view/30174092", "UA-2021-09-23-010385-b")</f>
        <v>UA-2021-09-23-010385-b</v>
      </c>
      <c r="C18" s="2" t="s">
        <v>216</v>
      </c>
      <c r="D18" s="2" t="str">
        <f>HYPERLINK("https://my.zakupivli.pro/remote/dispatcher/state_contracting_view/11107436", "UA-2021-09-23-010385-b-b1")</f>
        <v>UA-2021-09-23-010385-b-b1</v>
      </c>
      <c r="E18" s="1" t="s">
        <v>144</v>
      </c>
      <c r="F18" s="1" t="s">
        <v>295</v>
      </c>
      <c r="G18" s="1" t="s">
        <v>294</v>
      </c>
      <c r="H18" s="1" t="s">
        <v>64</v>
      </c>
      <c r="I18" s="1" t="s">
        <v>177</v>
      </c>
      <c r="J18" s="1" t="s">
        <v>280</v>
      </c>
      <c r="K18" s="1" t="s">
        <v>39</v>
      </c>
      <c r="L18" s="1" t="s">
        <v>51</v>
      </c>
      <c r="M18" s="5">
        <v>23499.96</v>
      </c>
      <c r="N18" s="6">
        <v>44502</v>
      </c>
      <c r="O18" s="6">
        <v>44561</v>
      </c>
      <c r="P18" s="1" t="s">
        <v>298</v>
      </c>
    </row>
    <row r="19" spans="1:16" ht="15.75" customHeight="1">
      <c r="A19" s="4">
        <v>15</v>
      </c>
      <c r="B19" s="2" t="str">
        <f>HYPERLINK("https://my.zakupivli.pro/remote/dispatcher/state_purchase_view/23804541", "UA-2021-02-10-001195-a")</f>
        <v>UA-2021-02-10-001195-a</v>
      </c>
      <c r="C19" s="2" t="s">
        <v>216</v>
      </c>
      <c r="D19" s="2" t="str">
        <f>HYPERLINK("https://my.zakupivli.pro/remote/dispatcher/state_contracting_view/8072342", "UA-2021-02-10-001195-a-b1")</f>
        <v>UA-2021-02-10-001195-a-b1</v>
      </c>
      <c r="E19" s="1" t="s">
        <v>114</v>
      </c>
      <c r="F19" s="1" t="s">
        <v>242</v>
      </c>
      <c r="G19" s="1" t="s">
        <v>242</v>
      </c>
      <c r="H19" s="1" t="s">
        <v>111</v>
      </c>
      <c r="I19" s="1" t="s">
        <v>261</v>
      </c>
      <c r="J19" s="1" t="s">
        <v>290</v>
      </c>
      <c r="K19" s="1" t="s">
        <v>60</v>
      </c>
      <c r="L19" s="1" t="s">
        <v>7</v>
      </c>
      <c r="M19" s="5">
        <v>25000</v>
      </c>
      <c r="N19" s="6">
        <v>44266</v>
      </c>
      <c r="O19" s="6">
        <v>44561</v>
      </c>
      <c r="P19" s="1" t="s">
        <v>298</v>
      </c>
    </row>
    <row r="20" spans="1:16" ht="15.75" customHeight="1">
      <c r="A20" s="4">
        <v>16</v>
      </c>
      <c r="B20" s="2" t="str">
        <f>HYPERLINK("https://my.zakupivli.pro/remote/dispatcher/state_purchase_view/29173716", "UA-2021-08-19-008985-a")</f>
        <v>UA-2021-08-19-008985-a</v>
      </c>
      <c r="C20" s="2" t="s">
        <v>216</v>
      </c>
      <c r="D20" s="2" t="str">
        <f>HYPERLINK("https://my.zakupivli.pro/remote/dispatcher/state_contracting_view/10118392", "UA-2021-08-19-008985-a-a1")</f>
        <v>UA-2021-08-19-008985-a-a1</v>
      </c>
      <c r="E20" s="1" t="s">
        <v>118</v>
      </c>
      <c r="F20" s="1" t="s">
        <v>234</v>
      </c>
      <c r="G20" s="1" t="s">
        <v>233</v>
      </c>
      <c r="H20" s="1" t="s">
        <v>126</v>
      </c>
      <c r="I20" s="1" t="s">
        <v>191</v>
      </c>
      <c r="J20" s="1" t="s">
        <v>181</v>
      </c>
      <c r="K20" s="1" t="s">
        <v>78</v>
      </c>
      <c r="L20" s="1" t="s">
        <v>22</v>
      </c>
      <c r="M20" s="5">
        <v>19200</v>
      </c>
      <c r="N20" s="6">
        <v>44427</v>
      </c>
      <c r="O20" s="6">
        <v>44561</v>
      </c>
      <c r="P20" s="1" t="s">
        <v>298</v>
      </c>
    </row>
    <row r="21" spans="1:16" ht="15.75" customHeight="1">
      <c r="A21" s="4">
        <v>17</v>
      </c>
      <c r="B21" s="2" t="str">
        <f>HYPERLINK("https://my.zakupivli.pro/remote/dispatcher/state_purchase_view/29437834", "UA-2021-09-01-003146-a")</f>
        <v>UA-2021-09-01-003146-a</v>
      </c>
      <c r="C21" s="2" t="s">
        <v>216</v>
      </c>
      <c r="D21" s="2" t="str">
        <f>HYPERLINK("https://my.zakupivli.pro/remote/dispatcher/state_contracting_view/10241154", "UA-2021-09-01-003146-a-a1")</f>
        <v>UA-2021-09-01-003146-a-a1</v>
      </c>
      <c r="E21" s="1" t="s">
        <v>162</v>
      </c>
      <c r="F21" s="1" t="s">
        <v>229</v>
      </c>
      <c r="G21" s="1" t="s">
        <v>229</v>
      </c>
      <c r="H21" s="1" t="s">
        <v>125</v>
      </c>
      <c r="I21" s="1" t="s">
        <v>191</v>
      </c>
      <c r="J21" s="1" t="s">
        <v>181</v>
      </c>
      <c r="K21" s="1" t="s">
        <v>78</v>
      </c>
      <c r="L21" s="1" t="s">
        <v>25</v>
      </c>
      <c r="M21" s="5">
        <v>34500</v>
      </c>
      <c r="N21" s="6">
        <v>44440</v>
      </c>
      <c r="O21" s="6">
        <v>44561</v>
      </c>
      <c r="P21" s="1" t="s">
        <v>298</v>
      </c>
    </row>
    <row r="22" spans="1:16" ht="15.75" customHeight="1">
      <c r="A22" s="4">
        <v>18</v>
      </c>
      <c r="B22" s="2" t="str">
        <f>HYPERLINK("https://my.zakupivli.pro/remote/dispatcher/state_purchase_view/23845902", "UA-2021-02-10-001642-a")</f>
        <v>UA-2021-02-10-001642-a</v>
      </c>
      <c r="C22" s="2" t="s">
        <v>216</v>
      </c>
      <c r="D22" s="2" t="str">
        <f>HYPERLINK("https://my.zakupivli.pro/remote/dispatcher/state_contracting_view/7592703", "UA-2021-02-10-001642-a-a1")</f>
        <v>UA-2021-02-10-001642-a-a1</v>
      </c>
      <c r="E22" s="1" t="s">
        <v>102</v>
      </c>
      <c r="F22" s="1" t="s">
        <v>285</v>
      </c>
      <c r="G22" s="1" t="s">
        <v>285</v>
      </c>
      <c r="H22" s="1" t="s">
        <v>131</v>
      </c>
      <c r="I22" s="1" t="s">
        <v>191</v>
      </c>
      <c r="J22" s="1" t="s">
        <v>279</v>
      </c>
      <c r="K22" s="1" t="s">
        <v>90</v>
      </c>
      <c r="L22" s="1" t="s">
        <v>46</v>
      </c>
      <c r="M22" s="5">
        <v>9600</v>
      </c>
      <c r="N22" s="6">
        <v>44236</v>
      </c>
      <c r="O22" s="6">
        <v>44561</v>
      </c>
      <c r="P22" s="1" t="s">
        <v>298</v>
      </c>
    </row>
    <row r="23" spans="1:16" ht="15.75" customHeight="1">
      <c r="A23" s="4">
        <v>19</v>
      </c>
      <c r="B23" s="2" t="str">
        <f>HYPERLINK("https://my.zakupivli.pro/remote/dispatcher/state_purchase_view/23017316", "UA-2021-01-18-001502-a")</f>
        <v>UA-2021-01-18-001502-a</v>
      </c>
      <c r="C23" s="2" t="s">
        <v>216</v>
      </c>
      <c r="D23" s="2" t="str">
        <f>HYPERLINK("https://my.zakupivli.pro/remote/dispatcher/state_contracting_view/7602821", "UA-2021-01-18-001502-a-a1")</f>
        <v>UA-2021-01-18-001502-a-a1</v>
      </c>
      <c r="E23" s="1" t="s">
        <v>137</v>
      </c>
      <c r="F23" s="1" t="s">
        <v>207</v>
      </c>
      <c r="G23" s="1" t="s">
        <v>206</v>
      </c>
      <c r="H23" s="1" t="s">
        <v>99</v>
      </c>
      <c r="I23" s="1" t="s">
        <v>261</v>
      </c>
      <c r="J23" s="1" t="s">
        <v>219</v>
      </c>
      <c r="K23" s="1" t="s">
        <v>91</v>
      </c>
      <c r="L23" s="1" t="s">
        <v>17</v>
      </c>
      <c r="M23" s="5">
        <v>9270</v>
      </c>
      <c r="N23" s="6">
        <v>44237</v>
      </c>
      <c r="O23" s="6">
        <v>44561</v>
      </c>
      <c r="P23" s="1" t="s">
        <v>298</v>
      </c>
    </row>
    <row r="24" spans="1:16" ht="15.75" customHeight="1">
      <c r="A24" s="4">
        <v>20</v>
      </c>
      <c r="B24" s="2" t="str">
        <f>HYPERLINK("https://my.zakupivli.pro/remote/dispatcher/state_purchase_view/25728674", "UA-2021-04-12-005625-a")</f>
        <v>UA-2021-04-12-005625-a</v>
      </c>
      <c r="C24" s="2" t="s">
        <v>216</v>
      </c>
      <c r="D24" s="2" t="str">
        <f>HYPERLINK("https://my.zakupivli.pro/remote/dispatcher/state_contracting_view/8484748", "UA-2021-04-12-005625-a-a1")</f>
        <v>UA-2021-04-12-005625-a-a1</v>
      </c>
      <c r="E24" s="1" t="s">
        <v>122</v>
      </c>
      <c r="F24" s="1" t="s">
        <v>211</v>
      </c>
      <c r="G24" s="1" t="s">
        <v>211</v>
      </c>
      <c r="H24" s="1" t="s">
        <v>73</v>
      </c>
      <c r="I24" s="1" t="s">
        <v>191</v>
      </c>
      <c r="J24" s="1" t="s">
        <v>179</v>
      </c>
      <c r="K24" s="1" t="s">
        <v>57</v>
      </c>
      <c r="L24" s="1" t="s">
        <v>11</v>
      </c>
      <c r="M24" s="5">
        <v>2160</v>
      </c>
      <c r="N24" s="6">
        <v>44295</v>
      </c>
      <c r="O24" s="6">
        <v>44561</v>
      </c>
      <c r="P24" s="1" t="s">
        <v>298</v>
      </c>
    </row>
    <row r="25" spans="1:16" ht="15.75" customHeight="1">
      <c r="A25" s="4">
        <v>21</v>
      </c>
      <c r="B25" s="2" t="str">
        <f>HYPERLINK("https://my.zakupivli.pro/remote/dispatcher/state_purchase_view/32545103", "UA-2021-12-03-012895-c")</f>
        <v>UA-2021-12-03-012895-c</v>
      </c>
      <c r="C25" s="2" t="s">
        <v>216</v>
      </c>
      <c r="D25" s="2" t="str">
        <f>HYPERLINK("https://my.zakupivli.pro/remote/dispatcher/state_contracting_view/11910141", "UA-2021-12-03-012895-c-c1")</f>
        <v>UA-2021-12-03-012895-c-c1</v>
      </c>
      <c r="E25" s="1" t="s">
        <v>108</v>
      </c>
      <c r="F25" s="1" t="s">
        <v>213</v>
      </c>
      <c r="G25" s="1" t="s">
        <v>212</v>
      </c>
      <c r="H25" s="1" t="s">
        <v>48</v>
      </c>
      <c r="I25" s="1" t="s">
        <v>226</v>
      </c>
      <c r="J25" s="1" t="s">
        <v>185</v>
      </c>
      <c r="K25" s="1" t="s">
        <v>54</v>
      </c>
      <c r="L25" s="1" t="s">
        <v>31</v>
      </c>
      <c r="M25" s="5">
        <v>624659.5</v>
      </c>
      <c r="N25" s="6">
        <v>44544</v>
      </c>
      <c r="O25" s="6">
        <v>44561</v>
      </c>
      <c r="P25" s="1" t="s">
        <v>298</v>
      </c>
    </row>
    <row r="26" spans="1:16" ht="15.75" customHeight="1">
      <c r="A26" s="4">
        <v>22</v>
      </c>
      <c r="B26" s="2" t="str">
        <f>HYPERLINK("https://my.zakupivli.pro/remote/dispatcher/state_purchase_view/31173814", "UA-2021-10-27-007562-a")</f>
        <v>UA-2021-10-27-007562-a</v>
      </c>
      <c r="C26" s="2" t="s">
        <v>216</v>
      </c>
      <c r="D26" s="2" t="str">
        <f>HYPERLINK("https://my.zakupivli.pro/remote/dispatcher/state_contracting_view/11206267", "UA-2021-10-27-007562-a-a1")</f>
        <v>UA-2021-10-27-007562-a-a1</v>
      </c>
      <c r="E26" s="1" t="s">
        <v>155</v>
      </c>
      <c r="F26" s="1" t="s">
        <v>254</v>
      </c>
      <c r="G26" s="1" t="s">
        <v>254</v>
      </c>
      <c r="H26" s="1" t="s">
        <v>68</v>
      </c>
      <c r="I26" s="1" t="s">
        <v>226</v>
      </c>
      <c r="J26" s="1" t="s">
        <v>276</v>
      </c>
      <c r="K26" s="1" t="s">
        <v>97</v>
      </c>
      <c r="L26" s="1" t="s">
        <v>200</v>
      </c>
      <c r="M26" s="5">
        <v>204000</v>
      </c>
      <c r="N26" s="6">
        <v>44508</v>
      </c>
      <c r="O26" s="6">
        <v>44561</v>
      </c>
      <c r="P26" s="1" t="s">
        <v>222</v>
      </c>
    </row>
    <row r="27" spans="1:16" ht="15.75" customHeight="1">
      <c r="A27" s="4">
        <v>23</v>
      </c>
      <c r="B27" s="2" t="str">
        <f>HYPERLINK("https://my.zakupivli.pro/remote/dispatcher/state_purchase_view/30665210", "UA-2021-10-11-004722-b")</f>
        <v>UA-2021-10-11-004722-b</v>
      </c>
      <c r="C27" s="2" t="s">
        <v>216</v>
      </c>
      <c r="D27" s="2" t="str">
        <f>HYPERLINK("https://my.zakupivli.pro/remote/dispatcher/state_contracting_view/10805813", "UA-2021-10-11-004722-b-b1")</f>
        <v>UA-2021-10-11-004722-b-b1</v>
      </c>
      <c r="E27" s="1" t="s">
        <v>145</v>
      </c>
      <c r="F27" s="1" t="s">
        <v>252</v>
      </c>
      <c r="G27" s="1" t="s">
        <v>252</v>
      </c>
      <c r="H27" s="1" t="s">
        <v>110</v>
      </c>
      <c r="I27" s="1" t="s">
        <v>191</v>
      </c>
      <c r="J27" s="1" t="s">
        <v>256</v>
      </c>
      <c r="K27" s="1" t="s">
        <v>60</v>
      </c>
      <c r="L27" s="1" t="s">
        <v>35</v>
      </c>
      <c r="M27" s="5">
        <v>2999</v>
      </c>
      <c r="N27" s="6">
        <v>44480</v>
      </c>
      <c r="O27" s="6">
        <v>44561</v>
      </c>
      <c r="P27" s="1" t="s">
        <v>298</v>
      </c>
    </row>
    <row r="28" spans="1:16" ht="15.75" customHeight="1">
      <c r="A28" s="4">
        <v>24</v>
      </c>
      <c r="B28" s="2" t="str">
        <f>HYPERLINK("https://my.zakupivli.pro/remote/dispatcher/state_purchase_view/27885497", "UA-2021-07-01-005600-c")</f>
        <v>UA-2021-07-01-005600-c</v>
      </c>
      <c r="C28" s="2" t="s">
        <v>216</v>
      </c>
      <c r="D28" s="2" t="str">
        <f>HYPERLINK("https://my.zakupivli.pro/remote/dispatcher/state_contracting_view/9938638", "UA-2021-07-01-005600-c-b1")</f>
        <v>UA-2021-07-01-005600-c-b1</v>
      </c>
      <c r="E28" s="1" t="s">
        <v>40</v>
      </c>
      <c r="F28" s="1" t="s">
        <v>190</v>
      </c>
      <c r="G28" s="1" t="s">
        <v>189</v>
      </c>
      <c r="H28" s="1" t="s">
        <v>74</v>
      </c>
      <c r="I28" s="1" t="s">
        <v>261</v>
      </c>
      <c r="J28" s="1" t="s">
        <v>289</v>
      </c>
      <c r="K28" s="1" t="s">
        <v>75</v>
      </c>
      <c r="L28" s="1" t="s">
        <v>38</v>
      </c>
      <c r="M28" s="5">
        <v>199340</v>
      </c>
      <c r="N28" s="6">
        <v>44412</v>
      </c>
      <c r="O28" s="6">
        <v>44561</v>
      </c>
      <c r="P28" s="1" t="s">
        <v>298</v>
      </c>
    </row>
    <row r="29" spans="1:16" ht="15.75" customHeight="1">
      <c r="A29" s="4">
        <v>25</v>
      </c>
      <c r="B29" s="2" t="str">
        <f>HYPERLINK("https://my.zakupivli.pro/remote/dispatcher/state_purchase_view/28726583", "UA-2021-08-04-001894-b")</f>
        <v>UA-2021-08-04-001894-b</v>
      </c>
      <c r="C29" s="2" t="s">
        <v>216</v>
      </c>
      <c r="D29" s="2" t="str">
        <f>HYPERLINK("https://my.zakupivli.pro/remote/dispatcher/state_contracting_view/9908167", "UA-2021-08-04-001894-b-b1")</f>
        <v>UA-2021-08-04-001894-b-b1</v>
      </c>
      <c r="E29" s="1" t="s">
        <v>109</v>
      </c>
      <c r="F29" s="1" t="s">
        <v>208</v>
      </c>
      <c r="G29" s="1" t="s">
        <v>208</v>
      </c>
      <c r="H29" s="1" t="s">
        <v>133</v>
      </c>
      <c r="I29" s="1" t="s">
        <v>191</v>
      </c>
      <c r="J29" s="1" t="s">
        <v>178</v>
      </c>
      <c r="K29" s="1" t="s">
        <v>85</v>
      </c>
      <c r="L29" s="1" t="s">
        <v>37</v>
      </c>
      <c r="M29" s="5">
        <v>13000</v>
      </c>
      <c r="N29" s="6">
        <v>44411</v>
      </c>
      <c r="O29" s="6">
        <v>44561</v>
      </c>
      <c r="P29" s="1" t="s">
        <v>298</v>
      </c>
    </row>
    <row r="30" spans="1:16" ht="15.75" customHeight="1">
      <c r="A30" s="4">
        <v>26</v>
      </c>
      <c r="B30" s="2" t="str">
        <f>HYPERLINK("https://my.zakupivli.pro/remote/dispatcher/state_purchase_view/27776211", "UA-2021-06-25-004399-c")</f>
        <v>UA-2021-06-25-004399-c</v>
      </c>
      <c r="C30" s="2" t="s">
        <v>216</v>
      </c>
      <c r="D30" s="2" t="str">
        <f>HYPERLINK("https://my.zakupivli.pro/remote/dispatcher/state_contracting_view/9893803", "UA-2021-06-25-004399-c-b1")</f>
        <v>UA-2021-06-25-004399-c-b1</v>
      </c>
      <c r="E30" s="1" t="s">
        <v>113</v>
      </c>
      <c r="F30" s="1" t="s">
        <v>235</v>
      </c>
      <c r="G30" s="1" t="s">
        <v>235</v>
      </c>
      <c r="H30" s="1" t="s">
        <v>129</v>
      </c>
      <c r="I30" s="1" t="s">
        <v>177</v>
      </c>
      <c r="J30" s="1" t="s">
        <v>169</v>
      </c>
      <c r="K30" s="1" t="s">
        <v>98</v>
      </c>
      <c r="L30" s="1" t="s">
        <v>34</v>
      </c>
      <c r="M30" s="5">
        <v>1292490</v>
      </c>
      <c r="N30" s="6">
        <v>44410</v>
      </c>
      <c r="O30" s="6">
        <v>44561</v>
      </c>
      <c r="P30" s="1" t="s">
        <v>298</v>
      </c>
    </row>
    <row r="31" spans="1:16" ht="15.75" customHeight="1">
      <c r="A31" s="4">
        <v>27</v>
      </c>
      <c r="B31" s="2" t="str">
        <f>HYPERLINK("https://my.zakupivli.pro/remote/dispatcher/state_purchase_view/31165951", "UA-2021-10-27-005395-a")</f>
        <v>UA-2021-10-27-005395-a</v>
      </c>
      <c r="C31" s="2" t="s">
        <v>216</v>
      </c>
      <c r="D31" s="2" t="str">
        <f>HYPERLINK("https://my.zakupivli.pro/remote/dispatcher/state_contracting_view/11195543", "UA-2021-10-27-005395-a-a1")</f>
        <v>UA-2021-10-27-005395-a-a1</v>
      </c>
      <c r="E31" s="1" t="s">
        <v>152</v>
      </c>
      <c r="F31" s="1" t="s">
        <v>223</v>
      </c>
      <c r="G31" s="1" t="s">
        <v>223</v>
      </c>
      <c r="H31" s="1" t="s">
        <v>65</v>
      </c>
      <c r="I31" s="1" t="s">
        <v>226</v>
      </c>
      <c r="J31" s="1" t="s">
        <v>274</v>
      </c>
      <c r="K31" s="1" t="s">
        <v>88</v>
      </c>
      <c r="L31" s="1" t="s">
        <v>56</v>
      </c>
      <c r="M31" s="5">
        <v>924000</v>
      </c>
      <c r="N31" s="6">
        <v>44508</v>
      </c>
      <c r="O31" s="6">
        <v>44561</v>
      </c>
      <c r="P31" s="1" t="s">
        <v>298</v>
      </c>
    </row>
    <row r="32" spans="1:16" ht="15.75" customHeight="1">
      <c r="A32" s="4">
        <v>28</v>
      </c>
      <c r="B32" s="2" t="str">
        <f>HYPERLINK("https://my.zakupivli.pro/remote/dispatcher/state_purchase_view/29438841", "UA-2021-09-01-003415-a")</f>
        <v>UA-2021-09-01-003415-a</v>
      </c>
      <c r="C32" s="2" t="s">
        <v>216</v>
      </c>
      <c r="D32" s="2" t="str">
        <f>HYPERLINK("https://my.zakupivli.pro/remote/dispatcher/state_contracting_view/10241431", "UA-2021-09-01-003415-a-a1")</f>
        <v>UA-2021-09-01-003415-a-a1</v>
      </c>
      <c r="E32" s="1" t="s">
        <v>119</v>
      </c>
      <c r="F32" s="1" t="s">
        <v>237</v>
      </c>
      <c r="G32" s="1" t="s">
        <v>236</v>
      </c>
      <c r="H32" s="1" t="s">
        <v>127</v>
      </c>
      <c r="I32" s="1" t="s">
        <v>191</v>
      </c>
      <c r="J32" s="1" t="s">
        <v>181</v>
      </c>
      <c r="K32" s="1" t="s">
        <v>78</v>
      </c>
      <c r="L32" s="1" t="s">
        <v>26</v>
      </c>
      <c r="M32" s="5">
        <v>34650</v>
      </c>
      <c r="N32" s="6">
        <v>44440</v>
      </c>
      <c r="O32" s="6">
        <v>44561</v>
      </c>
      <c r="P32" s="1" t="s">
        <v>298</v>
      </c>
    </row>
    <row r="33" spans="1:16" ht="15.75" customHeight="1">
      <c r="A33" s="4">
        <v>29</v>
      </c>
      <c r="B33" s="2" t="str">
        <f>HYPERLINK("https://my.zakupivli.pro/remote/dispatcher/state_purchase_view/28542602", "UA-2021-07-27-005776-b")</f>
        <v>UA-2021-07-27-005776-b</v>
      </c>
      <c r="C33" s="2" t="s">
        <v>216</v>
      </c>
      <c r="D33" s="2" t="str">
        <f>HYPERLINK("https://my.zakupivli.pro/remote/dispatcher/state_contracting_view/10039537", "UA-2021-07-27-005776-b-a1")</f>
        <v>UA-2021-07-27-005776-b-a1</v>
      </c>
      <c r="E33" s="1" t="s">
        <v>136</v>
      </c>
      <c r="F33" s="1" t="s">
        <v>196</v>
      </c>
      <c r="G33" s="1" t="s">
        <v>196</v>
      </c>
      <c r="H33" s="1" t="s">
        <v>81</v>
      </c>
      <c r="I33" s="1" t="s">
        <v>261</v>
      </c>
      <c r="J33" s="1" t="s">
        <v>273</v>
      </c>
      <c r="K33" s="1" t="s">
        <v>83</v>
      </c>
      <c r="L33" s="1" t="s">
        <v>43</v>
      </c>
      <c r="M33" s="5">
        <v>48750</v>
      </c>
      <c r="N33" s="6">
        <v>44421</v>
      </c>
      <c r="O33" s="6">
        <v>44561</v>
      </c>
      <c r="P33" s="1" t="s">
        <v>298</v>
      </c>
    </row>
    <row r="34" spans="1:16" ht="15.75" customHeight="1">
      <c r="A34" s="4">
        <v>30</v>
      </c>
      <c r="B34" s="2" t="str">
        <f>HYPERLINK("https://my.zakupivli.pro/remote/dispatcher/state_purchase_view/28353600", "UA-2021-07-20-001594-b")</f>
        <v>UA-2021-07-20-001594-b</v>
      </c>
      <c r="C34" s="2" t="s">
        <v>216</v>
      </c>
      <c r="D34" s="2" t="str">
        <f>HYPERLINK("https://my.zakupivli.pro/remote/dispatcher/state_contracting_view/9733615", "UA-2021-07-20-001594-b-b1")</f>
        <v>UA-2021-07-20-001594-b-b1</v>
      </c>
      <c r="E34" s="1" t="s">
        <v>161</v>
      </c>
      <c r="F34" s="1" t="s">
        <v>247</v>
      </c>
      <c r="G34" s="1" t="s">
        <v>247</v>
      </c>
      <c r="H34" s="1" t="s">
        <v>131</v>
      </c>
      <c r="I34" s="1" t="s">
        <v>191</v>
      </c>
      <c r="J34" s="1" t="s">
        <v>180</v>
      </c>
      <c r="K34" s="1" t="s">
        <v>100</v>
      </c>
      <c r="L34" s="1" t="s">
        <v>182</v>
      </c>
      <c r="M34" s="5">
        <v>10800</v>
      </c>
      <c r="N34" s="6">
        <v>44393</v>
      </c>
      <c r="O34" s="6">
        <v>44561</v>
      </c>
      <c r="P34" s="1" t="s">
        <v>298</v>
      </c>
    </row>
    <row r="35" spans="1:16" ht="15.75" customHeight="1">
      <c r="A35" s="4">
        <v>31</v>
      </c>
      <c r="B35" s="2" t="str">
        <f>HYPERLINK("https://my.zakupivli.pro/remote/dispatcher/state_purchase_view/30373697", "UA-2021-09-30-004540-b")</f>
        <v>UA-2021-09-30-004540-b</v>
      </c>
      <c r="C35" s="2" t="s">
        <v>216</v>
      </c>
      <c r="D35" s="2" t="str">
        <f>HYPERLINK("https://my.zakupivli.pro/remote/dispatcher/state_contracting_view/11162593", "UA-2021-09-30-004540-b-b1")</f>
        <v>UA-2021-09-30-004540-b-b1</v>
      </c>
      <c r="E35" s="1" t="s">
        <v>140</v>
      </c>
      <c r="F35" s="1" t="s">
        <v>205</v>
      </c>
      <c r="G35" s="1" t="s">
        <v>228</v>
      </c>
      <c r="H35" s="1" t="s">
        <v>66</v>
      </c>
      <c r="I35" s="1" t="s">
        <v>177</v>
      </c>
      <c r="J35" s="1" t="s">
        <v>287</v>
      </c>
      <c r="K35" s="1" t="s">
        <v>53</v>
      </c>
      <c r="L35" s="1" t="s">
        <v>52</v>
      </c>
      <c r="M35" s="5">
        <v>1493850</v>
      </c>
      <c r="N35" s="6">
        <v>44504</v>
      </c>
      <c r="O35" s="6">
        <v>44561</v>
      </c>
      <c r="P35" s="1" t="s">
        <v>298</v>
      </c>
    </row>
    <row r="36" spans="1:16" ht="15.75" customHeight="1">
      <c r="A36" s="4">
        <v>32</v>
      </c>
      <c r="B36" s="2" t="str">
        <f>HYPERLINK("https://my.zakupivli.pro/remote/dispatcher/state_purchase_view/30717744", "UA-2021-10-12-006711-b")</f>
        <v>UA-2021-10-12-006711-b</v>
      </c>
      <c r="C36" s="2" t="s">
        <v>216</v>
      </c>
      <c r="D36" s="2" t="str">
        <f>HYPERLINK("https://my.zakupivli.pro/remote/dispatcher/state_contracting_view/11178266", "UA-2021-10-12-006711-b-a1")</f>
        <v>UA-2021-10-12-006711-b-a1</v>
      </c>
      <c r="E36" s="1" t="s">
        <v>158</v>
      </c>
      <c r="F36" s="1" t="s">
        <v>266</v>
      </c>
      <c r="G36" s="1" t="s">
        <v>265</v>
      </c>
      <c r="H36" s="1" t="s">
        <v>95</v>
      </c>
      <c r="I36" s="1" t="s">
        <v>261</v>
      </c>
      <c r="J36" s="1" t="s">
        <v>175</v>
      </c>
      <c r="K36" s="1" t="s">
        <v>92</v>
      </c>
      <c r="L36" s="1" t="s">
        <v>55</v>
      </c>
      <c r="M36" s="5">
        <v>101136</v>
      </c>
      <c r="N36" s="6">
        <v>44505</v>
      </c>
      <c r="O36" s="6">
        <v>44561</v>
      </c>
      <c r="P36" s="1" t="s">
        <v>298</v>
      </c>
    </row>
    <row r="37" spans="1:16" ht="15.75" customHeight="1">
      <c r="A37" s="4">
        <v>33</v>
      </c>
      <c r="B37" s="2" t="str">
        <f>HYPERLINK("https://my.zakupivli.pro/remote/dispatcher/state_purchase_view/31348770", "UA-2021-11-02-013654-a")</f>
        <v>UA-2021-11-02-013654-a</v>
      </c>
      <c r="C37" s="2" t="s">
        <v>216</v>
      </c>
      <c r="D37" s="2" t="str">
        <f>HYPERLINK("https://my.zakupivli.pro/remote/dispatcher/state_contracting_view/11362243", "UA-2021-11-02-013654-a-a1")</f>
        <v>UA-2021-11-02-013654-a-a1</v>
      </c>
      <c r="E37" s="1" t="s">
        <v>166</v>
      </c>
      <c r="F37" s="1" t="s">
        <v>221</v>
      </c>
      <c r="G37" s="1" t="s">
        <v>220</v>
      </c>
      <c r="H37" s="1" t="s">
        <v>96</v>
      </c>
      <c r="I37" s="1" t="s">
        <v>261</v>
      </c>
      <c r="J37" s="1" t="s">
        <v>270</v>
      </c>
      <c r="K37" s="1" t="s">
        <v>88</v>
      </c>
      <c r="L37" s="1" t="s">
        <v>61</v>
      </c>
      <c r="M37" s="5">
        <v>198000</v>
      </c>
      <c r="N37" s="6">
        <v>44516</v>
      </c>
      <c r="O37" s="6">
        <v>44561</v>
      </c>
      <c r="P37" s="1" t="s">
        <v>298</v>
      </c>
    </row>
    <row r="38" spans="1:16" ht="15.75" customHeight="1">
      <c r="A38" s="4">
        <v>34</v>
      </c>
      <c r="B38" s="2" t="str">
        <f>HYPERLINK("https://my.zakupivli.pro/remote/dispatcher/state_purchase_view/30663571", "UA-2021-10-11-004249-b")</f>
        <v>UA-2021-10-11-004249-b</v>
      </c>
      <c r="C38" s="2" t="s">
        <v>216</v>
      </c>
      <c r="D38" s="2" t="str">
        <f>HYPERLINK("https://my.zakupivli.pro/remote/dispatcher/state_contracting_view/10806053", "UA-2021-10-11-004249-b-b1")</f>
        <v>UA-2021-10-11-004249-b-b1</v>
      </c>
      <c r="E38" s="1" t="s">
        <v>141</v>
      </c>
      <c r="F38" s="1" t="s">
        <v>244</v>
      </c>
      <c r="G38" s="1" t="s">
        <v>244</v>
      </c>
      <c r="H38" s="1" t="s">
        <v>111</v>
      </c>
      <c r="I38" s="1" t="s">
        <v>191</v>
      </c>
      <c r="J38" s="1" t="s">
        <v>256</v>
      </c>
      <c r="K38" s="1" t="s">
        <v>60</v>
      </c>
      <c r="L38" s="1" t="s">
        <v>36</v>
      </c>
      <c r="M38" s="5">
        <v>7200</v>
      </c>
      <c r="N38" s="6">
        <v>44480</v>
      </c>
      <c r="O38" s="6">
        <v>44561</v>
      </c>
      <c r="P38" s="1" t="s">
        <v>298</v>
      </c>
    </row>
    <row r="39" spans="1:16" ht="15.75" customHeight="1">
      <c r="A39" s="4">
        <v>35</v>
      </c>
      <c r="B39" s="2" t="str">
        <f>HYPERLINK("https://my.zakupivli.pro/remote/dispatcher/state_purchase_view/28472408", "UA-2021-07-23-004572-b")</f>
        <v>UA-2021-07-23-004572-b</v>
      </c>
      <c r="C39" s="2" t="s">
        <v>216</v>
      </c>
      <c r="D39" s="2" t="str">
        <f>HYPERLINK("https://my.zakupivli.pro/remote/dispatcher/state_contracting_view/9966621", "UA-2021-07-23-004572-b-b1")</f>
        <v>UA-2021-07-23-004572-b-b1</v>
      </c>
      <c r="E39" s="1" t="s">
        <v>87</v>
      </c>
      <c r="F39" s="1" t="s">
        <v>238</v>
      </c>
      <c r="G39" s="1" t="s">
        <v>238</v>
      </c>
      <c r="H39" s="1" t="s">
        <v>135</v>
      </c>
      <c r="I39" s="1" t="s">
        <v>261</v>
      </c>
      <c r="J39" s="1" t="s">
        <v>215</v>
      </c>
      <c r="K39" s="1" t="s">
        <v>79</v>
      </c>
      <c r="L39" s="1" t="s">
        <v>42</v>
      </c>
      <c r="M39" s="5">
        <v>9000</v>
      </c>
      <c r="N39" s="6">
        <v>44413</v>
      </c>
      <c r="O39" s="6">
        <v>44561</v>
      </c>
      <c r="P39" s="1" t="s">
        <v>298</v>
      </c>
    </row>
    <row r="40" spans="1:16">
      <c r="A40" s="4">
        <v>36</v>
      </c>
      <c r="B40" s="2" t="str">
        <f>HYPERLINK("https://my.zakupivli.pro/remote/dispatcher/state_purchase_view/15402001", "UA-2020-02-20-002880-b")</f>
        <v>UA-2020-02-20-002880-b</v>
      </c>
      <c r="C40" s="2" t="s">
        <v>216</v>
      </c>
      <c r="D40" s="2" t="str">
        <f>HYPERLINK("https://my.zakupivli.pro/remote/dispatcher/state_contracting_view/3831658", "UA-2020-02-20-002880-b-b1")</f>
        <v>UA-2020-02-20-002880-b-b1</v>
      </c>
      <c r="E40" s="1" t="s">
        <v>159</v>
      </c>
      <c r="F40" s="1" t="s">
        <v>209</v>
      </c>
      <c r="G40" s="1" t="s">
        <v>243</v>
      </c>
      <c r="H40" s="1" t="s">
        <v>121</v>
      </c>
      <c r="I40" s="1" t="s">
        <v>191</v>
      </c>
      <c r="J40" s="1" t="s">
        <v>181</v>
      </c>
      <c r="K40" s="1" t="s">
        <v>78</v>
      </c>
      <c r="L40" s="1" t="s">
        <v>21</v>
      </c>
      <c r="M40" s="5">
        <v>172548.31</v>
      </c>
      <c r="N40" s="6">
        <v>43881</v>
      </c>
      <c r="O40" s="6">
        <v>44561</v>
      </c>
      <c r="P40" s="1" t="s">
        <v>298</v>
      </c>
    </row>
    <row r="41" spans="1:16">
      <c r="A41" s="4">
        <v>37</v>
      </c>
      <c r="B41" s="2" t="str">
        <f>HYPERLINK("https://my.zakupivli.pro/remote/dispatcher/state_purchase_view/28352280", "UA-2021-07-20-001302-b")</f>
        <v>UA-2021-07-20-001302-b</v>
      </c>
      <c r="C41" s="2" t="s">
        <v>216</v>
      </c>
      <c r="D41" s="2" t="str">
        <f>HYPERLINK("https://my.zakupivli.pro/remote/dispatcher/state_contracting_view/9733014", "UA-2021-07-20-001302-b-b1")</f>
        <v>UA-2021-07-20-001302-b-b1</v>
      </c>
      <c r="E41" s="1" t="s">
        <v>44</v>
      </c>
      <c r="F41" s="1" t="s">
        <v>173</v>
      </c>
      <c r="G41" s="1" t="s">
        <v>173</v>
      </c>
      <c r="H41" s="1" t="s">
        <v>130</v>
      </c>
      <c r="I41" s="1" t="s">
        <v>191</v>
      </c>
      <c r="J41" s="1" t="s">
        <v>180</v>
      </c>
      <c r="K41" s="1" t="s">
        <v>100</v>
      </c>
      <c r="L41" s="1" t="s">
        <v>183</v>
      </c>
      <c r="M41" s="5">
        <v>72900</v>
      </c>
      <c r="N41" s="6">
        <v>44393</v>
      </c>
      <c r="O41" s="6">
        <v>44561</v>
      </c>
      <c r="P41" s="1" t="s">
        <v>298</v>
      </c>
    </row>
    <row r="42" spans="1:16">
      <c r="A42" s="4">
        <v>38</v>
      </c>
      <c r="B42" s="2" t="str">
        <f>HYPERLINK("https://my.zakupivli.pro/remote/dispatcher/state_purchase_view/25342535", "UA-2021-03-29-003297-b")</f>
        <v>UA-2021-03-29-003297-b</v>
      </c>
      <c r="C42" s="2" t="s">
        <v>216</v>
      </c>
      <c r="D42" s="2" t="str">
        <f>HYPERLINK("https://my.zakupivli.pro/remote/dispatcher/state_contracting_view/8856400", "UA-2021-03-29-003297-b-c1")</f>
        <v>UA-2021-03-29-003297-b-c1</v>
      </c>
      <c r="E42" s="1" t="s">
        <v>160</v>
      </c>
      <c r="F42" s="1" t="s">
        <v>248</v>
      </c>
      <c r="G42" s="1" t="s">
        <v>241</v>
      </c>
      <c r="H42" s="1" t="s">
        <v>115</v>
      </c>
      <c r="I42" s="1" t="s">
        <v>177</v>
      </c>
      <c r="J42" s="1" t="s">
        <v>289</v>
      </c>
      <c r="K42" s="1" t="s">
        <v>75</v>
      </c>
      <c r="L42" s="1" t="s">
        <v>18</v>
      </c>
      <c r="M42" s="5">
        <v>464301</v>
      </c>
      <c r="N42" s="6">
        <v>44327</v>
      </c>
      <c r="O42" s="6">
        <v>44561</v>
      </c>
      <c r="P42" s="1" t="s">
        <v>298</v>
      </c>
    </row>
    <row r="43" spans="1:16">
      <c r="A43" s="4">
        <v>39</v>
      </c>
      <c r="B43" s="2" t="str">
        <f>HYPERLINK("https://my.zakupivli.pro/remote/dispatcher/state_purchase_view/23485864", "UA-2021-02-01-006424-a")</f>
        <v>UA-2021-02-01-006424-a</v>
      </c>
      <c r="C43" s="2" t="s">
        <v>216</v>
      </c>
      <c r="D43" s="2" t="str">
        <f>HYPERLINK("https://my.zakupivli.pro/remote/dispatcher/state_contracting_view/7433085", "UA-2021-02-01-006424-a-a1")</f>
        <v>UA-2021-02-01-006424-a-a1</v>
      </c>
      <c r="E43" s="1" t="s">
        <v>105</v>
      </c>
      <c r="F43" s="1" t="s">
        <v>174</v>
      </c>
      <c r="G43" s="1" t="s">
        <v>174</v>
      </c>
      <c r="H43" s="1" t="s">
        <v>142</v>
      </c>
      <c r="I43" s="1" t="s">
        <v>191</v>
      </c>
      <c r="J43" s="1" t="s">
        <v>277</v>
      </c>
      <c r="K43" s="1" t="s">
        <v>107</v>
      </c>
      <c r="L43" s="1" t="s">
        <v>3</v>
      </c>
      <c r="M43" s="5">
        <v>850</v>
      </c>
      <c r="N43" s="6">
        <v>44228</v>
      </c>
      <c r="O43" s="6">
        <v>44561</v>
      </c>
      <c r="P43" s="1" t="s">
        <v>298</v>
      </c>
    </row>
    <row r="44" spans="1:16">
      <c r="A44" s="4">
        <v>40</v>
      </c>
      <c r="B44" s="2" t="str">
        <f>HYPERLINK("https://my.zakupivli.pro/remote/dispatcher/state_purchase_view/24243394", "UA-2021-02-22-004733-b")</f>
        <v>UA-2021-02-22-004733-b</v>
      </c>
      <c r="C44" s="2" t="s">
        <v>216</v>
      </c>
      <c r="D44" s="2" t="str">
        <f>HYPERLINK("https://my.zakupivli.pro/remote/dispatcher/state_contracting_view/7777980", "UA-2021-02-22-004733-b-b1")</f>
        <v>UA-2021-02-22-004733-b-b1</v>
      </c>
      <c r="E44" s="1" t="s">
        <v>156</v>
      </c>
      <c r="F44" s="1" t="s">
        <v>230</v>
      </c>
      <c r="G44" s="1" t="s">
        <v>230</v>
      </c>
      <c r="H44" s="1" t="s">
        <v>14</v>
      </c>
      <c r="I44" s="1" t="s">
        <v>191</v>
      </c>
      <c r="J44" s="1" t="s">
        <v>198</v>
      </c>
      <c r="K44" s="1" t="s">
        <v>82</v>
      </c>
      <c r="L44" s="1" t="s">
        <v>300</v>
      </c>
      <c r="M44" s="5">
        <v>100000</v>
      </c>
      <c r="N44" s="6">
        <v>44249</v>
      </c>
      <c r="O44" s="6">
        <v>44561</v>
      </c>
      <c r="P44" s="1" t="s">
        <v>298</v>
      </c>
    </row>
    <row r="45" spans="1:16">
      <c r="A45" s="4">
        <v>41</v>
      </c>
      <c r="B45" s="2" t="str">
        <f>HYPERLINK("https://my.zakupivli.pro/remote/dispatcher/state_purchase_view/25197328", "UA-2021-03-24-003306-a")</f>
        <v>UA-2021-03-24-003306-a</v>
      </c>
      <c r="C45" s="2" t="s">
        <v>216</v>
      </c>
      <c r="D45" s="2" t="str">
        <f>HYPERLINK("https://my.zakupivli.pro/remote/dispatcher/state_contracting_view/8239986", "UA-2021-03-24-003306-a-a1")</f>
        <v>UA-2021-03-24-003306-a-a1</v>
      </c>
      <c r="E45" s="1" t="s">
        <v>120</v>
      </c>
      <c r="F45" s="1" t="s">
        <v>246</v>
      </c>
      <c r="G45" s="1" t="s">
        <v>246</v>
      </c>
      <c r="H45" s="1" t="s">
        <v>124</v>
      </c>
      <c r="I45" s="1" t="s">
        <v>191</v>
      </c>
      <c r="J45" s="1" t="s">
        <v>275</v>
      </c>
      <c r="K45" s="1" t="s">
        <v>86</v>
      </c>
      <c r="L45" s="1" t="s">
        <v>9</v>
      </c>
      <c r="M45" s="5">
        <v>2100</v>
      </c>
      <c r="N45" s="6">
        <v>44279</v>
      </c>
      <c r="O45" s="6">
        <v>44561</v>
      </c>
      <c r="P45" s="1" t="s">
        <v>298</v>
      </c>
    </row>
    <row r="46" spans="1:16">
      <c r="A46" s="4">
        <v>42</v>
      </c>
      <c r="B46" s="2" t="str">
        <f>HYPERLINK("https://my.zakupivli.pro/remote/dispatcher/state_purchase_view/25165722", "UA-2021-03-23-008395-c")</f>
        <v>UA-2021-03-23-008395-c</v>
      </c>
      <c r="C46" s="2" t="s">
        <v>216</v>
      </c>
      <c r="D46" s="2" t="str">
        <f>HYPERLINK("https://my.zakupivli.pro/remote/dispatcher/state_contracting_view/8794509", "UA-2021-03-23-008395-c-b1")</f>
        <v>UA-2021-03-23-008395-c-b1</v>
      </c>
      <c r="E46" s="1" t="s">
        <v>148</v>
      </c>
      <c r="F46" s="1" t="s">
        <v>232</v>
      </c>
      <c r="G46" s="1" t="s">
        <v>231</v>
      </c>
      <c r="H46" s="1" t="s">
        <v>128</v>
      </c>
      <c r="I46" s="1" t="s">
        <v>177</v>
      </c>
      <c r="J46" s="1" t="s">
        <v>289</v>
      </c>
      <c r="K46" s="1" t="s">
        <v>75</v>
      </c>
      <c r="L46" s="1" t="s">
        <v>13</v>
      </c>
      <c r="M46" s="5">
        <v>287955</v>
      </c>
      <c r="N46" s="6">
        <v>44323</v>
      </c>
      <c r="O46" s="6">
        <v>44561</v>
      </c>
      <c r="P46" s="1" t="s">
        <v>298</v>
      </c>
    </row>
    <row r="47" spans="1:16">
      <c r="A47" s="4">
        <v>43</v>
      </c>
      <c r="B47" s="2" t="str">
        <f>HYPERLINK("https://my.zakupivli.pro/remote/dispatcher/state_purchase_view/24968523", "UA-2021-03-17-002945-c")</f>
        <v>UA-2021-03-17-002945-c</v>
      </c>
      <c r="C47" s="2" t="s">
        <v>216</v>
      </c>
      <c r="D47" s="2" t="str">
        <f>HYPERLINK("https://my.zakupivli.pro/remote/dispatcher/state_contracting_view/8121983", "UA-2021-03-17-002945-c-c1")</f>
        <v>UA-2021-03-17-002945-c-c1</v>
      </c>
      <c r="E47" s="1" t="s">
        <v>59</v>
      </c>
      <c r="F47" s="1" t="s">
        <v>203</v>
      </c>
      <c r="G47" s="1" t="s">
        <v>203</v>
      </c>
      <c r="H47" s="1" t="s">
        <v>133</v>
      </c>
      <c r="I47" s="1" t="s">
        <v>191</v>
      </c>
      <c r="J47" s="1" t="s">
        <v>178</v>
      </c>
      <c r="K47" s="1" t="s">
        <v>85</v>
      </c>
      <c r="L47" s="1" t="s">
        <v>6</v>
      </c>
      <c r="M47" s="5">
        <v>30000</v>
      </c>
      <c r="N47" s="6">
        <v>44272</v>
      </c>
      <c r="O47" s="6">
        <v>44561</v>
      </c>
      <c r="P47" s="1" t="s">
        <v>298</v>
      </c>
    </row>
    <row r="48" spans="1:16">
      <c r="A48" s="4">
        <v>44</v>
      </c>
      <c r="B48" s="2" t="str">
        <f>HYPERLINK("https://my.zakupivli.pro/remote/dispatcher/state_purchase_view/25353902", "UA-2021-03-29-004634-b")</f>
        <v>UA-2021-03-29-004634-b</v>
      </c>
      <c r="C48" s="2" t="s">
        <v>216</v>
      </c>
      <c r="D48" s="2" t="str">
        <f>HYPERLINK("https://my.zakupivli.pro/remote/dispatcher/state_contracting_view/8676740", "UA-2021-03-29-004634-b-a1")</f>
        <v>UA-2021-03-29-004634-b-a1</v>
      </c>
      <c r="E48" s="1" t="s">
        <v>147</v>
      </c>
      <c r="F48" s="1" t="s">
        <v>259</v>
      </c>
      <c r="G48" s="1" t="s">
        <v>258</v>
      </c>
      <c r="H48" s="1" t="s">
        <v>72</v>
      </c>
      <c r="I48" s="1" t="s">
        <v>261</v>
      </c>
      <c r="J48" s="1" t="s">
        <v>271</v>
      </c>
      <c r="K48" s="1" t="s">
        <v>101</v>
      </c>
      <c r="L48" s="1" t="s">
        <v>12</v>
      </c>
      <c r="M48" s="5">
        <v>129982.8</v>
      </c>
      <c r="N48" s="6">
        <v>44312</v>
      </c>
      <c r="O48" s="6">
        <v>44561</v>
      </c>
      <c r="P48" s="1" t="s">
        <v>222</v>
      </c>
    </row>
    <row r="49" spans="1:16">
      <c r="A49" s="4">
        <v>45</v>
      </c>
      <c r="B49" s="2" t="str">
        <f>HYPERLINK("https://my.zakupivli.pro/remote/dispatcher/state_purchase_view/27738196", "UA-2021-06-24-004370-c")</f>
        <v>UA-2021-06-24-004370-c</v>
      </c>
      <c r="C49" s="2" t="s">
        <v>216</v>
      </c>
      <c r="D49" s="2" t="str">
        <f>HYPERLINK("https://my.zakupivli.pro/remote/dispatcher/state_contracting_view/9721178", "UA-2021-06-24-004370-c-c1")</f>
        <v>UA-2021-06-24-004370-c-c1</v>
      </c>
      <c r="E49" s="1" t="s">
        <v>139</v>
      </c>
      <c r="F49" s="1" t="s">
        <v>245</v>
      </c>
      <c r="G49" s="1" t="s">
        <v>245</v>
      </c>
      <c r="H49" s="1" t="s">
        <v>112</v>
      </c>
      <c r="I49" s="1" t="s">
        <v>261</v>
      </c>
      <c r="J49" s="1" t="s">
        <v>272</v>
      </c>
      <c r="K49" s="1" t="s">
        <v>94</v>
      </c>
      <c r="L49" s="1" t="s">
        <v>32</v>
      </c>
      <c r="M49" s="5">
        <v>3648.96</v>
      </c>
      <c r="N49" s="6">
        <v>44396</v>
      </c>
      <c r="O49" s="6">
        <v>44561</v>
      </c>
      <c r="P49" s="1" t="s">
        <v>298</v>
      </c>
    </row>
    <row r="50" spans="1:16">
      <c r="A50" s="4">
        <v>46</v>
      </c>
      <c r="B50" s="2" t="str">
        <f>HYPERLINK("https://my.zakupivli.pro/remote/dispatcher/state_purchase_view/28661196", "UA-2021-08-02-008731-b")</f>
        <v>UA-2021-08-02-008731-b</v>
      </c>
      <c r="C50" s="2" t="s">
        <v>216</v>
      </c>
      <c r="D50" s="2" t="str">
        <f>HYPERLINK("https://my.zakupivli.pro/remote/dispatcher/state_contracting_view/9883462", "UA-2021-08-02-008731-b-b1")</f>
        <v>UA-2021-08-02-008731-b-b1</v>
      </c>
      <c r="E50" s="1" t="s">
        <v>150</v>
      </c>
      <c r="F50" s="1" t="s">
        <v>214</v>
      </c>
      <c r="G50" s="1" t="s">
        <v>214</v>
      </c>
      <c r="H50" s="1" t="s">
        <v>76</v>
      </c>
      <c r="I50" s="1" t="s">
        <v>191</v>
      </c>
      <c r="J50" s="1" t="s">
        <v>280</v>
      </c>
      <c r="K50" s="1" t="s">
        <v>39</v>
      </c>
      <c r="L50" s="1" t="s">
        <v>33</v>
      </c>
      <c r="M50" s="5">
        <v>5499.96</v>
      </c>
      <c r="N50" s="6">
        <v>44410</v>
      </c>
      <c r="O50" s="6">
        <v>44561</v>
      </c>
      <c r="P50" s="1" t="s">
        <v>298</v>
      </c>
    </row>
    <row r="51" spans="1:16">
      <c r="A51" s="4">
        <v>47</v>
      </c>
      <c r="B51" s="2" t="str">
        <f>HYPERLINK("https://my.zakupivli.pro/remote/dispatcher/state_purchase_view/31216884", "UA-2021-10-28-007094-a")</f>
        <v>UA-2021-10-28-007094-a</v>
      </c>
      <c r="C51" s="2" t="s">
        <v>216</v>
      </c>
      <c r="D51" s="2" t="str">
        <f>HYPERLINK("https://my.zakupivli.pro/remote/dispatcher/state_contracting_view/11767983", "UA-2021-10-28-007094-a-a1")</f>
        <v>UA-2021-10-28-007094-a-a1</v>
      </c>
      <c r="E51" s="1" t="s">
        <v>146</v>
      </c>
      <c r="F51" s="1" t="s">
        <v>255</v>
      </c>
      <c r="G51" s="1" t="s">
        <v>255</v>
      </c>
      <c r="H51" s="1" t="s">
        <v>67</v>
      </c>
      <c r="I51" s="1" t="s">
        <v>177</v>
      </c>
      <c r="J51" s="1" t="s">
        <v>201</v>
      </c>
      <c r="K51" s="1" t="s">
        <v>106</v>
      </c>
      <c r="L51" s="1" t="s">
        <v>62</v>
      </c>
      <c r="M51" s="5">
        <v>349400</v>
      </c>
      <c r="N51" s="6">
        <v>44538</v>
      </c>
      <c r="O51" s="6">
        <v>44561</v>
      </c>
      <c r="P51" s="1" t="s">
        <v>298</v>
      </c>
    </row>
    <row r="52" spans="1:16">
      <c r="A52" s="4">
        <v>48</v>
      </c>
      <c r="B52" s="2" t="str">
        <f>HYPERLINK("https://my.zakupivli.pro/remote/dispatcher/state_purchase_view/30617275", "UA-2021-10-08-005736-b")</f>
        <v>UA-2021-10-08-005736-b</v>
      </c>
      <c r="C52" s="2" t="s">
        <v>216</v>
      </c>
      <c r="D52" s="2" t="str">
        <f>HYPERLINK("https://my.zakupivli.pro/remote/dispatcher/state_contracting_view/11255534", "UA-2021-10-08-005736-b-a1")</f>
        <v>UA-2021-10-08-005736-b-a1</v>
      </c>
      <c r="E52" s="1" t="s">
        <v>151</v>
      </c>
      <c r="F52" s="1" t="s">
        <v>202</v>
      </c>
      <c r="G52" s="1" t="s">
        <v>0</v>
      </c>
      <c r="H52" s="1" t="s">
        <v>63</v>
      </c>
      <c r="I52" s="1" t="s">
        <v>177</v>
      </c>
      <c r="J52" s="1" t="s">
        <v>280</v>
      </c>
      <c r="K52" s="1" t="s">
        <v>39</v>
      </c>
      <c r="L52" s="1" t="s">
        <v>58</v>
      </c>
      <c r="M52" s="5">
        <v>999974.34</v>
      </c>
      <c r="N52" s="6">
        <v>44510</v>
      </c>
      <c r="O52" s="6">
        <v>44561</v>
      </c>
      <c r="P52" s="1" t="s">
        <v>222</v>
      </c>
    </row>
    <row r="53" spans="1:16">
      <c r="A53" s="4">
        <v>49</v>
      </c>
      <c r="B53" s="2" t="str">
        <f>HYPERLINK("https://my.zakupivli.pro/remote/dispatcher/state_purchase_view/30456960", "UA-2021-10-04-010024-b")</f>
        <v>UA-2021-10-04-010024-b</v>
      </c>
      <c r="C53" s="2" t="s">
        <v>216</v>
      </c>
      <c r="D53" s="2" t="str">
        <f>HYPERLINK("https://my.zakupivli.pro/remote/dispatcher/state_contracting_view/10869216", "UA-2021-10-04-010024-b-b1")</f>
        <v>UA-2021-10-04-010024-b-b1</v>
      </c>
      <c r="E53" s="1" t="s">
        <v>165</v>
      </c>
      <c r="F53" s="1" t="s">
        <v>254</v>
      </c>
      <c r="G53" s="1" t="s">
        <v>254</v>
      </c>
      <c r="H53" s="1" t="s">
        <v>68</v>
      </c>
      <c r="I53" s="1" t="s">
        <v>226</v>
      </c>
      <c r="J53" s="1" t="s">
        <v>276</v>
      </c>
      <c r="K53" s="1" t="s">
        <v>97</v>
      </c>
      <c r="L53" s="1" t="s">
        <v>199</v>
      </c>
      <c r="M53" s="5">
        <v>204000</v>
      </c>
      <c r="N53" s="6">
        <v>44487</v>
      </c>
      <c r="O53" s="6">
        <v>44561</v>
      </c>
      <c r="P53" s="1" t="s">
        <v>222</v>
      </c>
    </row>
    <row r="54" spans="1:16">
      <c r="A54" s="4">
        <v>50</v>
      </c>
      <c r="B54" s="2" t="str">
        <f>HYPERLINK("https://my.zakupivli.pro/remote/dispatcher/state_purchase_view/23471628", "UA-2021-02-01-001768-a")</f>
        <v>UA-2021-02-01-001768-a</v>
      </c>
      <c r="C54" s="2" t="s">
        <v>216</v>
      </c>
      <c r="D54" s="2" t="str">
        <f>HYPERLINK("https://my.zakupivli.pro/remote/dispatcher/state_contracting_view/7426471", "UA-2021-02-01-001768-a-a1")</f>
        <v>UA-2021-02-01-001768-a-a1</v>
      </c>
      <c r="E54" s="1" t="s">
        <v>45</v>
      </c>
      <c r="F54" s="1" t="s">
        <v>210</v>
      </c>
      <c r="G54" s="1" t="s">
        <v>210</v>
      </c>
      <c r="H54" s="1" t="s">
        <v>134</v>
      </c>
      <c r="I54" s="1" t="s">
        <v>191</v>
      </c>
      <c r="J54" s="1" t="s">
        <v>181</v>
      </c>
      <c r="K54" s="1" t="s">
        <v>78</v>
      </c>
      <c r="L54" s="1" t="s">
        <v>20</v>
      </c>
      <c r="M54" s="5">
        <v>188234.52</v>
      </c>
      <c r="N54" s="6">
        <v>44228</v>
      </c>
      <c r="O54" s="6">
        <v>44561</v>
      </c>
      <c r="P54" s="1" t="s">
        <v>298</v>
      </c>
    </row>
    <row r="55" spans="1:16">
      <c r="A55" s="4">
        <v>51</v>
      </c>
      <c r="B55" s="2" t="str">
        <f>HYPERLINK("https://my.zakupivli.pro/remote/dispatcher/state_purchase_view/23074887", "UA-2021-01-20-001079-b")</f>
        <v>UA-2021-01-20-001079-b</v>
      </c>
      <c r="C55" s="2" t="s">
        <v>216</v>
      </c>
      <c r="D55" s="2" t="str">
        <f>HYPERLINK("https://my.zakupivli.pro/remote/dispatcher/state_contracting_view/7263106", "UA-2021-01-20-001079-b-b1")</f>
        <v>UA-2021-01-20-001079-b-b1</v>
      </c>
      <c r="E55" s="1" t="s">
        <v>16</v>
      </c>
      <c r="F55" s="1" t="s">
        <v>203</v>
      </c>
      <c r="G55" s="1" t="s">
        <v>203</v>
      </c>
      <c r="H55" s="1" t="s">
        <v>133</v>
      </c>
      <c r="I55" s="1" t="s">
        <v>191</v>
      </c>
      <c r="J55" s="1" t="s">
        <v>180</v>
      </c>
      <c r="K55" s="1" t="s">
        <v>100</v>
      </c>
      <c r="L55" s="1" t="s">
        <v>184</v>
      </c>
      <c r="M55" s="5">
        <v>18000</v>
      </c>
      <c r="N55" s="6">
        <v>44215</v>
      </c>
      <c r="O55" s="6">
        <v>44396</v>
      </c>
      <c r="P55" s="1" t="s">
        <v>298</v>
      </c>
    </row>
    <row r="56" spans="1:16">
      <c r="A56" s="1" t="s">
        <v>197</v>
      </c>
    </row>
  </sheetData>
  <autoFilter ref="A4:P55"/>
  <hyperlinks>
    <hyperlink ref="A2" r:id="rId1" display="mailto:report-feedback@zakupivli.pro"/>
    <hyperlink ref="D55" r:id="rId2" display="https://my.zakupivli.pro/remote/dispatcher/state_contracting_view/7263106"/>
    <hyperlink ref="B55" r:id="rId3" display="https://my.zakupivli.pro/remote/dispatcher/state_purchase_view/23074887"/>
    <hyperlink ref="D54" r:id="rId4" display="https://my.zakupivli.pro/remote/dispatcher/state_contracting_view/7426471"/>
    <hyperlink ref="B54" r:id="rId5" display="https://my.zakupivli.pro/remote/dispatcher/state_purchase_view/23471628"/>
    <hyperlink ref="D53" r:id="rId6" display="https://my.zakupivli.pro/remote/dispatcher/state_contracting_view/10869216"/>
    <hyperlink ref="B53" r:id="rId7" display="https://my.zakupivli.pro/remote/dispatcher/state_purchase_view/30456960"/>
    <hyperlink ref="D52" r:id="rId8" display="https://my.zakupivli.pro/remote/dispatcher/state_contracting_view/11255534"/>
    <hyperlink ref="B52" r:id="rId9" display="https://my.zakupivli.pro/remote/dispatcher/state_purchase_view/30617275"/>
    <hyperlink ref="D51" r:id="rId10" display="https://my.zakupivli.pro/remote/dispatcher/state_contracting_view/11767983"/>
    <hyperlink ref="B51" r:id="rId11" display="https://my.zakupivli.pro/remote/dispatcher/state_purchase_view/31216884"/>
    <hyperlink ref="D50" r:id="rId12" display="https://my.zakupivli.pro/remote/dispatcher/state_contracting_view/9883462"/>
    <hyperlink ref="B50" r:id="rId13" display="https://my.zakupivli.pro/remote/dispatcher/state_purchase_view/28661196"/>
    <hyperlink ref="D49" r:id="rId14" display="https://my.zakupivli.pro/remote/dispatcher/state_contracting_view/9721178"/>
    <hyperlink ref="B49" r:id="rId15" display="https://my.zakupivli.pro/remote/dispatcher/state_purchase_view/27738196"/>
    <hyperlink ref="D48" r:id="rId16" display="https://my.zakupivli.pro/remote/dispatcher/state_contracting_view/8676740"/>
    <hyperlink ref="B48" r:id="rId17" display="https://my.zakupivli.pro/remote/dispatcher/state_purchase_view/25353902"/>
    <hyperlink ref="D47" r:id="rId18" display="https://my.zakupivli.pro/remote/dispatcher/state_contracting_view/8121983"/>
    <hyperlink ref="B47" r:id="rId19" display="https://my.zakupivli.pro/remote/dispatcher/state_purchase_view/24968523"/>
    <hyperlink ref="D46" r:id="rId20" display="https://my.zakupivli.pro/remote/dispatcher/state_contracting_view/8794509"/>
    <hyperlink ref="B46" r:id="rId21" display="https://my.zakupivli.pro/remote/dispatcher/state_purchase_view/25165722"/>
    <hyperlink ref="D45" r:id="rId22" display="https://my.zakupivli.pro/remote/dispatcher/state_contracting_view/8239986"/>
    <hyperlink ref="B45" r:id="rId23" display="https://my.zakupivli.pro/remote/dispatcher/state_purchase_view/25197328"/>
    <hyperlink ref="D44" r:id="rId24" display="https://my.zakupivli.pro/remote/dispatcher/state_contracting_view/7777980"/>
    <hyperlink ref="B44" r:id="rId25" display="https://my.zakupivli.pro/remote/dispatcher/state_purchase_view/24243394"/>
    <hyperlink ref="D43" r:id="rId26" display="https://my.zakupivli.pro/remote/dispatcher/state_contracting_view/7433085"/>
    <hyperlink ref="B43" r:id="rId27" display="https://my.zakupivli.pro/remote/dispatcher/state_purchase_view/23485864"/>
    <hyperlink ref="D42" r:id="rId28" display="https://my.zakupivli.pro/remote/dispatcher/state_contracting_view/8856400"/>
    <hyperlink ref="B42" r:id="rId29" display="https://my.zakupivli.pro/remote/dispatcher/state_purchase_view/25342535"/>
    <hyperlink ref="D41" r:id="rId30" display="https://my.zakupivli.pro/remote/dispatcher/state_contracting_view/9733014"/>
    <hyperlink ref="B41" r:id="rId31" display="https://my.zakupivli.pro/remote/dispatcher/state_purchase_view/28352280"/>
    <hyperlink ref="D40" r:id="rId32" display="https://my.zakupivli.pro/remote/dispatcher/state_contracting_view/3831658"/>
    <hyperlink ref="B40" r:id="rId33" display="https://my.zakupivli.pro/remote/dispatcher/state_purchase_view/15402001"/>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Vlad</cp:lastModifiedBy>
  <dcterms:created xsi:type="dcterms:W3CDTF">2024-02-08T15:30:27Z</dcterms:created>
  <dcterms:modified xsi:type="dcterms:W3CDTF">2024-02-09T11:50:38Z</dcterms:modified>
</cp:coreProperties>
</file>