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 на днепрорада\"/>
    </mc:Choice>
  </mc:AlternateContent>
  <bookViews>
    <workbookView xWindow="0" yWindow="0" windowWidth="28770" windowHeight="12990"/>
  </bookViews>
  <sheets>
    <sheet name="Sheet" sheetId="1" r:id="rId1"/>
  </sheets>
  <definedNames>
    <definedName name="_xlnm._FilterDatabase" localSheetId="0" hidden="1">Sheet!$A$5:$BF$81</definedName>
  </definedNames>
  <calcPr calcId="162913"/>
</workbook>
</file>

<file path=xl/calcChain.xml><?xml version="1.0" encoding="utf-8"?>
<calcChain xmlns="http://schemas.openxmlformats.org/spreadsheetml/2006/main">
  <c r="B81" i="1" l="1"/>
  <c r="B80" i="1"/>
  <c r="AR79" i="1"/>
  <c r="B79" i="1"/>
  <c r="B78" i="1"/>
  <c r="B77" i="1"/>
  <c r="B76" i="1"/>
  <c r="B75" i="1"/>
  <c r="B74" i="1"/>
  <c r="AR73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AR49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AR24" i="1"/>
  <c r="B24" i="1"/>
  <c r="B23" i="1"/>
  <c r="B22" i="1"/>
  <c r="B21" i="1"/>
  <c r="AR20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<sst xmlns="http://schemas.openxmlformats.org/spreadsheetml/2006/main" count="2153" uniqueCount="438">
  <si>
    <t xml:space="preserve"> +380676326766</t>
  </si>
  <si>
    <t>% зниження</t>
  </si>
  <si>
    <t>+380442062600</t>
  </si>
  <si>
    <t>+380442063782</t>
  </si>
  <si>
    <t>+380443777317</t>
  </si>
  <si>
    <t>+380502845302</t>
  </si>
  <si>
    <t>+380506209989</t>
  </si>
  <si>
    <t>+380508190110</t>
  </si>
  <si>
    <t>+380562301229</t>
  </si>
  <si>
    <t>+380563727231</t>
  </si>
  <si>
    <t>+380567361952</t>
  </si>
  <si>
    <t>+380567442225</t>
  </si>
  <si>
    <t>+380567854628</t>
  </si>
  <si>
    <t>+380634713677</t>
  </si>
  <si>
    <t>+380661419088</t>
  </si>
  <si>
    <t>+380666166919</t>
  </si>
  <si>
    <t>+380673468657</t>
  </si>
  <si>
    <t>+380675232778</t>
  </si>
  <si>
    <t>+380675265812</t>
  </si>
  <si>
    <t>+380675385542</t>
  </si>
  <si>
    <t>+380675521707</t>
  </si>
  <si>
    <t>+380675654064</t>
  </si>
  <si>
    <t>+380675672721</t>
  </si>
  <si>
    <t>+380676104104</t>
  </si>
  <si>
    <t>+380676318379</t>
  </si>
  <si>
    <t>+380676322378</t>
  </si>
  <si>
    <t>+380676323910</t>
  </si>
  <si>
    <t>+380676334329</t>
  </si>
  <si>
    <t>+380676358479</t>
  </si>
  <si>
    <t>+380676408707</t>
  </si>
  <si>
    <t>+380679585171</t>
  </si>
  <si>
    <t>+380731348102,+380662878191,+380577568373,+380443927235</t>
  </si>
  <si>
    <t>+380933686005</t>
  </si>
  <si>
    <t>+380966103796</t>
  </si>
  <si>
    <t>+380973737727</t>
  </si>
  <si>
    <t>,,</t>
  </si>
  <si>
    <t>0 (0)</t>
  </si>
  <si>
    <t>01-01/07</t>
  </si>
  <si>
    <t>01-01/12</t>
  </si>
  <si>
    <t>01-02/07</t>
  </si>
  <si>
    <t>01-03/12</t>
  </si>
  <si>
    <t>01-07/09</t>
  </si>
  <si>
    <t>01-08/09</t>
  </si>
  <si>
    <t>01-08/10</t>
  </si>
  <si>
    <t>01-09/02</t>
  </si>
  <si>
    <t>01-09/03</t>
  </si>
  <si>
    <t>01-09/08</t>
  </si>
  <si>
    <t>01-10/03</t>
  </si>
  <si>
    <t>01-11/03</t>
  </si>
  <si>
    <t>01-11/08</t>
  </si>
  <si>
    <t>01-12/03</t>
  </si>
  <si>
    <t>01-14/04</t>
  </si>
  <si>
    <t>01-15/03</t>
  </si>
  <si>
    <t>01-15/06</t>
  </si>
  <si>
    <t>01-15/12</t>
  </si>
  <si>
    <t>01-16/06</t>
  </si>
  <si>
    <t>01-16/08</t>
  </si>
  <si>
    <t>01-17/02</t>
  </si>
  <si>
    <t>01-17/08</t>
  </si>
  <si>
    <t>01-18/03</t>
  </si>
  <si>
    <t>01-18/08</t>
  </si>
  <si>
    <t>01-18/10</t>
  </si>
  <si>
    <t>01-21/09</t>
  </si>
  <si>
    <t>01-22/12</t>
  </si>
  <si>
    <t>01-24/06</t>
  </si>
  <si>
    <t>01-25/02</t>
  </si>
  <si>
    <t>01-25/05</t>
  </si>
  <si>
    <t>01-30/08</t>
  </si>
  <si>
    <t>01-31/03</t>
  </si>
  <si>
    <t>01-31/12-ШСМ</t>
  </si>
  <si>
    <t>02-08/10</t>
  </si>
  <si>
    <t>02-10/03</t>
  </si>
  <si>
    <t>02-16/08</t>
  </si>
  <si>
    <t>02-18/08</t>
  </si>
  <si>
    <t>02-18/10</t>
  </si>
  <si>
    <t>02-22/12</t>
  </si>
  <si>
    <t>02-24/06</t>
  </si>
  <si>
    <t>03-08/10</t>
  </si>
  <si>
    <t>03410000-7 Деревина</t>
  </si>
  <si>
    <t>04-08/10</t>
  </si>
  <si>
    <t>05-08/10</t>
  </si>
  <si>
    <t>05/24-Б</t>
  </si>
  <si>
    <t>0532508508</t>
  </si>
  <si>
    <t>06-08/10</t>
  </si>
  <si>
    <t>0673200710</t>
  </si>
  <si>
    <t>0676320993</t>
  </si>
  <si>
    <t>0683082827@ukr.net</t>
  </si>
  <si>
    <t>1 (0)</t>
  </si>
  <si>
    <t>1231</t>
  </si>
  <si>
    <t>14715000-6 Мідь</t>
  </si>
  <si>
    <t>1709-1</t>
  </si>
  <si>
    <t>18000000-9 Одяг, взуття, сумки та аксесуари</t>
  </si>
  <si>
    <t>18424300-0 Одноразові рукавички</t>
  </si>
  <si>
    <t>19143995</t>
  </si>
  <si>
    <t>1936004455</t>
  </si>
  <si>
    <t>20267461</t>
  </si>
  <si>
    <t>2155002109,ФОП Соловйова І.П.,Україна</t>
  </si>
  <si>
    <t>2210/1</t>
  </si>
  <si>
    <t>22461000-9 Каталоги</t>
  </si>
  <si>
    <t>22850000-3 Швидкозшивачі та супутнє приладдя</t>
  </si>
  <si>
    <t>23065</t>
  </si>
  <si>
    <t>23066</t>
  </si>
  <si>
    <t>23391</t>
  </si>
  <si>
    <t>2386000821</t>
  </si>
  <si>
    <t>24200000-6 Барвники та пігменти</t>
  </si>
  <si>
    <t>24389020</t>
  </si>
  <si>
    <t>2506806232</t>
  </si>
  <si>
    <t>2548310664</t>
  </si>
  <si>
    <t>256</t>
  </si>
  <si>
    <t>2602900677</t>
  </si>
  <si>
    <t>2626713093,ФОП "ЧМИХУН ВОЛОДИМИР ВОЛОДИМИРОВИЧ",Україна;2974300628,ФОП Кутенкова О.О.,Україна;2976309684,ФОП "ЛІСНА ІРИНА ОЛЕКСАНДРІВНА",Україна;2506806232,ФІЗИЧНА ОСОБА-ПІДПРИЄМЕЦЬ БЕДНІН ОЛЕГ АНАТОЛІЙОВИЧ,Україна</t>
  </si>
  <si>
    <t>267</t>
  </si>
  <si>
    <t>268</t>
  </si>
  <si>
    <t>270803</t>
  </si>
  <si>
    <t>2806911850</t>
  </si>
  <si>
    <t>2806911850,ФОП БЕГДЖАНЯН МАНУЕЛЬ СУРИКОВИЧ,Україна</t>
  </si>
  <si>
    <t>2817106258</t>
  </si>
  <si>
    <t>2884904980</t>
  </si>
  <si>
    <t>2884904980,ФОП "ЛИГІНА ОЛЕНА ДМИТРІВНА",Україна;3231112112,ФОП "ТРЕТЯКОВ ОЛЕКСІЙ ІГОРОВИЧ",Україна</t>
  </si>
  <si>
    <t>2974300628</t>
  </si>
  <si>
    <t>2974300628,ФОП Кутенкова О.О.,Україна</t>
  </si>
  <si>
    <t>30125100-2 Картриджі з тонером</t>
  </si>
  <si>
    <t>30190000-7 Офісне устаткування та приладдя різне</t>
  </si>
  <si>
    <t>30196000-9 Планувальні системи</t>
  </si>
  <si>
    <t>30197600-2 Оброблені папір і картон</t>
  </si>
  <si>
    <t>30210000-4 Машини для обробки даних (апаратна частина)</t>
  </si>
  <si>
    <t>30213100-6 Портативні комп’ютери</t>
  </si>
  <si>
    <t>30230000-0 Комп’ютерне обладнання</t>
  </si>
  <si>
    <t>30234500-3 Зовнішні запам’ятовувальні пристрої</t>
  </si>
  <si>
    <t>30237400-3 Пристрої введення даних</t>
  </si>
  <si>
    <t>30256061</t>
  </si>
  <si>
    <t>30425524</t>
  </si>
  <si>
    <t>3055411097</t>
  </si>
  <si>
    <t>3065505947</t>
  </si>
  <si>
    <t>30728887</t>
  </si>
  <si>
    <t>3108301301</t>
  </si>
  <si>
    <t>3108301301,ФІЗИЧНА ОСОБА-ПІДПРИЄМЕЦЬ ПЛАЧКОВА АЛІНА ВОЛОДИМИРІВНА,Україна</t>
  </si>
  <si>
    <t>3221612078</t>
  </si>
  <si>
    <t>32342400-6 Акустичні пристрої</t>
  </si>
  <si>
    <t>32413100-2 Маршрутизатори</t>
  </si>
  <si>
    <t>32490244</t>
  </si>
  <si>
    <t>3330607825</t>
  </si>
  <si>
    <t>33474841</t>
  </si>
  <si>
    <t>33588332</t>
  </si>
  <si>
    <t>3360211252,ФОП ВІНАТ АРТЕМ ВАЛЕНТИНОВИЧ,Україна;40989803,ТОВАРИСТВО З ОБМЕЖЕНОЮ ВІДПОВІДАЛЬНІСТЮ "МАГАЗИН ПОЗИТИВ",Україна;3306908433,ФОП "МЕЛЬНИК ДМИТРО ЮРІЙОВИЧ",Україна</t>
  </si>
  <si>
    <t>341</t>
  </si>
  <si>
    <t>34774319</t>
  </si>
  <si>
    <t>35043081</t>
  </si>
  <si>
    <t>35110000-8 Протипожежне, рятувальне та захисне обладнання</t>
  </si>
  <si>
    <t>35110000-8 Протипожежне, рятувальне та захисне обладнання (Напівмаска, фільтри, респіратор)</t>
  </si>
  <si>
    <t>36207554</t>
  </si>
  <si>
    <t>36208041</t>
  </si>
  <si>
    <t>37431162</t>
  </si>
  <si>
    <t>37431162,ТОВ" МОСТ АЙ ТІ",Україна</t>
  </si>
  <si>
    <t>37653216</t>
  </si>
  <si>
    <t>37653216,ТОВАРИСТВО З ОБМЕЖЕНОЮ ВІДПОВІДАЛЬНІСТЮ "ІНТЕР СИСТЕМС",Україна</t>
  </si>
  <si>
    <t>37823500-8 Крейдований папір і крафт-папір</t>
  </si>
  <si>
    <t>380442062619</t>
  </si>
  <si>
    <t>380445173622</t>
  </si>
  <si>
    <t>380503206448</t>
  </si>
  <si>
    <t>380673468657</t>
  </si>
  <si>
    <t>380675481000</t>
  </si>
  <si>
    <t>38359433</t>
  </si>
  <si>
    <t>38433836</t>
  </si>
  <si>
    <t>38653400-1 Проекційні екрани</t>
  </si>
  <si>
    <t>38675953</t>
  </si>
  <si>
    <t>39219714</t>
  </si>
  <si>
    <t>39224210-3 Пензлі для фарбування</t>
  </si>
  <si>
    <t>39298100-8 Рамки для фотографій</t>
  </si>
  <si>
    <t>40989803</t>
  </si>
  <si>
    <t>41514553</t>
  </si>
  <si>
    <t>42</t>
  </si>
  <si>
    <t>42517010</t>
  </si>
  <si>
    <t>42517010,ТОВ "СОФТКЕЙ ЮА",Україна</t>
  </si>
  <si>
    <t>42587109</t>
  </si>
  <si>
    <t>42668690,ТОВ "КОМПАКОМ-2000",Україна;30256061,ТОВ "ДІАВЕСТЕНД КОМПЛЕКСНІ РІШЕННЯ",Україна</t>
  </si>
  <si>
    <t>43317165</t>
  </si>
  <si>
    <t>43317165,ТОВ "КВОРУМ СИСТЕМС",Україна</t>
  </si>
  <si>
    <t>43509985,ТОВАРИСТВО З ОБМЕЖЕНОЮ ВІДПОВІДАЛЬНІСТЮ "БІ2СІ ЕЛЕКТРОНІКС",Україна;42668690,ТОВ "КОМПАКОМ-2000",Україна;30256061,ТОВ "ДІАВЕСТЕНД КОМПЛЕКСНІ РІШЕННЯ",Україна</t>
  </si>
  <si>
    <t>44115310-5 Ролети</t>
  </si>
  <si>
    <t>44191100-6 Фанера</t>
  </si>
  <si>
    <t>44200000-2 Конструкційні вироби</t>
  </si>
  <si>
    <t>44220000-8 Столярні вироби</t>
  </si>
  <si>
    <t>44305794</t>
  </si>
  <si>
    <t>44420000-0 Будівельні товари</t>
  </si>
  <si>
    <t>44510000-8 Знаряддя</t>
  </si>
  <si>
    <t>44530000-4 Кріпильні деталі</t>
  </si>
  <si>
    <t>44618000-5 Легкі контейнери, корки, кришки контейнерів, чани та кришки</t>
  </si>
  <si>
    <t>44810000-1 Фарби</t>
  </si>
  <si>
    <t>44812100-6 Емалі та глазурі</t>
  </si>
  <si>
    <t>45212314-0 Будівництво історичних пам’ятників або меморіалів</t>
  </si>
  <si>
    <t>48310000-4 Пакети програмного забезпечення для створення документів</t>
  </si>
  <si>
    <t>48320000-7 Пакети програмного забезпечення для роботи з графікою та зображеннями</t>
  </si>
  <si>
    <t>523</t>
  </si>
  <si>
    <t>55500000-5 Послуги їдалень та кейтерингові послуги</t>
  </si>
  <si>
    <t>6/6920</t>
  </si>
  <si>
    <t>60180000-3 Прокат вантажних транспортних засобів із водієм для перевезення товарів</t>
  </si>
  <si>
    <t>70220000-9 Послуги з надання в оренду чи лізингу нежитлової нерухомості</t>
  </si>
  <si>
    <t>79340000-9 Рекламні та маркетингові послуги</t>
  </si>
  <si>
    <t>79341000-6 Рекламні послуги</t>
  </si>
  <si>
    <t>79800000-2 Друкарські та супутні послуги</t>
  </si>
  <si>
    <t>79810000-5 Друкарські послуги</t>
  </si>
  <si>
    <t>79930000-2 Професійні дизайнерські послуги</t>
  </si>
  <si>
    <t>79950000-8 Послуги з організації виставок, ярмарок і конгресів</t>
  </si>
  <si>
    <t>92311000-4 Витвори мистецтва</t>
  </si>
  <si>
    <t>98390000-3 Інші послуги</t>
  </si>
  <si>
    <t>99999999-9 Не відображене в інших розділах</t>
  </si>
  <si>
    <t>DT-0231919</t>
  </si>
  <si>
    <t>DT-0231921</t>
  </si>
  <si>
    <t>EVGENIY.SADOVNIKOV@INTER-SYSTEMS.COM.UA</t>
  </si>
  <si>
    <t>MAGAZINPOZITIV@GMAIL.COM</t>
  </si>
  <si>
    <t>UAH</t>
  </si>
  <si>
    <t>decorative2020@gmail.com</t>
  </si>
  <si>
    <t>dir9@diawest.com</t>
  </si>
  <si>
    <t>dir_a@diawest.com</t>
  </si>
  <si>
    <t>igor_sv@kunica.com.ua</t>
  </si>
  <si>
    <t>kutmary@ukr.net</t>
  </si>
  <si>
    <t>kvorumsystems@gmail.com</t>
  </si>
  <si>
    <t>lygelena2020@gmail.com</t>
  </si>
  <si>
    <t>prozorromarketep@gmail.com</t>
  </si>
  <si>
    <t>report.zakupki@prom.ua</t>
  </si>
  <si>
    <t>roz1@ulis.com.ua</t>
  </si>
  <si>
    <t>sales@most-it.com.ua</t>
  </si>
  <si>
    <t>school sidur</t>
  </si>
  <si>
    <t>vv@softkey.ua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</si>
  <si>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</si>
  <si>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</si>
  <si>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</si>
  <si>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</si>
  <si>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Акустична система</t>
  </si>
  <si>
    <t>Акустична система SVEN 357</t>
  </si>
  <si>
    <t>БАЛАЖ ТАРАС ВАСИЛЬОВИЧ</t>
  </si>
  <si>
    <t>БЕГДЖАНЯН МАНУЕЛЬ СУРИКОВИЧ</t>
  </si>
  <si>
    <t>БОРДАЛЬ СВІТЛАНА АНАТОЛІЇВНА</t>
  </si>
  <si>
    <t>Брус строганий</t>
  </si>
  <si>
    <t>Валики</t>
  </si>
  <si>
    <t>Валики, спонж</t>
  </si>
  <si>
    <t>Валюта</t>
  </si>
  <si>
    <t>Виготовлення та встановлення меморіальної дошки</t>
  </si>
  <si>
    <t>Виготовлення трафарету</t>
  </si>
  <si>
    <t>Виготовлення інформаційних табличок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</si>
  <si>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</si>
  <si>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</si>
  <si>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</si>
  <si>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</si>
  <si>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</si>
  <si>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Відсутнє</t>
  </si>
  <si>
    <t>ДК 021-2015: 55500000-5 –  «Послуги їдалень та кейтерингові послуги» (Послуги з кейтерингу в рамках заходу "Зустріч весни")</t>
  </si>
  <si>
    <t>ДК 021:2015 - 79800000-2 Друкарські та супутні послуги</t>
  </si>
  <si>
    <t xml:space="preserve">ДК 021:2015 - 79800000-2 Друкарські та супутні послуги
</t>
  </si>
  <si>
    <t xml:space="preserve">ДК 021:2015 - 79950000-8 Послуги з організації виставок, ярмарок і конгресів
(послуги з організації та проведення Всеукраїнського архітектурного форуму «Міста України -2021»  ДК 021:2015 – 79952000-2 – Послуги з організації заходів)
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</si>
  <si>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</si>
  <si>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</si>
  <si>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</si>
  <si>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</si>
  <si>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</si>
  <si>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</si>
  <si>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Дерев'яні планшети</t>
  </si>
  <si>
    <t>Договір діє до:</t>
  </si>
  <si>
    <t>Допорогова закупівля</t>
  </si>
  <si>
    <t>Друкарські послуги</t>
  </si>
  <si>
    <t>Електронна пошта переможця тендеру</t>
  </si>
  <si>
    <t>Емаль порошкова</t>
  </si>
  <si>
    <t xml:space="preserve">Емаль порошкова, код CPV за Єдиним закупівельним словником ДК 021:2015 – 44812100-6 «Емалі та глазурі»   </t>
  </si>
  <si>
    <t>З ПДВ</t>
  </si>
  <si>
    <t>Завершити закупівлю</t>
  </si>
  <si>
    <t>Закупівля без використання електронної системи</t>
  </si>
  <si>
    <t>Звіт створено 18 січня о 12:41 з використанням http://zakupki.prom.ua</t>
  </si>
  <si>
    <t>Зовнішній портативний вінчестер</t>
  </si>
  <si>
    <t>КАС – 01-05/08</t>
  </si>
  <si>
    <t>КЕП</t>
  </si>
  <si>
    <t>КОКАРЄВ МИКОЛА ВОЛОДИМИРОВИЧ</t>
  </si>
  <si>
    <t>КОМУНАЛЬНЕ ПІДПРИЄМСТВО "ШКОЛА СУЧАСНОГО ОБРАЗОТВОРЧОГО МИСТЕЦТВА ТА ДИЗАЙНУ ІМ. ВАДИМА СІДУРА" ДНІПРОВСЬКОЇ МІСЬКОЇ РАДИ</t>
  </si>
  <si>
    <t>Картриджі до багатофункціонального пристрою  HP  Color  Laser  Jet  Pro MFP M181fw</t>
  </si>
  <si>
    <t>Картриджі до багатофункціонального пристрою HP  Color  Laser  Jet  Pro MFP M181fw</t>
  </si>
  <si>
    <t xml:space="preserve">Картриджі до багатофункціонального пристрою HP  Color  Laser  Jet  Pro MFP M181fw, код CPV за Єдиним закупівельним словником ДК 021:2015 – 30125100-2 «Картриджі з тонером»   </t>
  </si>
  <si>
    <t>Каталог Sigma Colour System C21.3 Colour Chart - NCS +RAL</t>
  </si>
  <si>
    <t>Каталог Sigma Colour System C21.3 NCS+RAL</t>
  </si>
  <si>
    <t>Класифікатор</t>
  </si>
  <si>
    <t>Клеючі подушечки</t>
  </si>
  <si>
    <t>Колер-паста</t>
  </si>
  <si>
    <t>Комп'ютерне обладнання (Клавіатура та миша бездротова)</t>
  </si>
  <si>
    <t>Комп’ютерне обладнання</t>
  </si>
  <si>
    <t>Комп’ютерне обладнання (ДБЖ APC Back-UPS 1100VA (BX1100CI-RS)); Комп’ютерне обладнання (ДБЖ APC EASY UPS BV 1000VA (BV1000I-GR))</t>
  </si>
  <si>
    <t>Комп’ютерне обладнання (ДБЖ APC EASY UPS BV 1000VA (BV1000I-GR)); Комп’ютерне обладнання (ДБЖ APC Back-UPS 1100VA (BX1100CI-RS))</t>
  </si>
  <si>
    <t>Комп’ютерне обладнання (Монітор 27" (2560x1440) IPS, 16:9, 2xUSB 3.0, 2xUSB 2.0, HAS, D-Sub, DVI, HDMI 1.4, DisplayPort 1.2)</t>
  </si>
  <si>
    <t>Контактний телефон переможця тендеру</t>
  </si>
  <si>
    <t>Копильченко Андрій Сергійович</t>
  </si>
  <si>
    <t>Крафт папір</t>
  </si>
  <si>
    <t>Крок зниження</t>
  </si>
  <si>
    <t>Кріпильні деталі</t>
  </si>
  <si>
    <t>Кріплення для панелей</t>
  </si>
  <si>
    <t>Кількість одиниць</t>
  </si>
  <si>
    <t>Кількість учасників аукціону</t>
  </si>
  <si>
    <t>ЛИГІНА ОЛЕНА ДМИТРІВНА</t>
  </si>
  <si>
    <t xml:space="preserve">Металеві конструкції Арт-об’єктів </t>
  </si>
  <si>
    <t>Мої дії</t>
  </si>
  <si>
    <t xml:space="preserve">Мідь листова  М2 </t>
  </si>
  <si>
    <t xml:space="preserve">Мідь листова  М2 (лист формату 0,8 мм х 600 мм х 1500 мм), </t>
  </si>
  <si>
    <t>Мідь листова М1</t>
  </si>
  <si>
    <t xml:space="preserve">Мідь листова М2
</t>
  </si>
  <si>
    <t>Мідь листова М2
(лист формату 0,8 мм х 600 мм х 1500 мм)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</si>
  <si>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</si>
  <si>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</si>
  <si>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</si>
  <si>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</si>
  <si>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Ноутбук з встановленим програмним забезпеченням Windows 10 Pro</t>
  </si>
  <si>
    <t>Ноутбук з встановленим програмним забезпеченням Windows 10 Pro, код CPV за Єдиним закупівельним словником ДК 021:2015 – 30213100-6 «Портативні комп’ютери»</t>
  </si>
  <si>
    <t>Ні</t>
  </si>
  <si>
    <t>Одиниця виміру</t>
  </si>
  <si>
    <t>Організатор</t>
  </si>
  <si>
    <t>Організатор закупівлі</t>
  </si>
  <si>
    <t>Оренда приміщення. (Оплатне користування (суборенда) облаштованого нежитлового приміщення)</t>
  </si>
  <si>
    <t>Основний контакт</t>
  </si>
  <si>
    <t>Офісне устаткування та приладдя різне</t>
  </si>
  <si>
    <t>Офісне устаткування та приладдя різне (Папка-реєстратор Buromax (BM.3011-04c) А4, 70 мм, одностороння ламінація PP, зелена); Офісне устаткування та приладдя різне (Папка-реєстратор Buromax (BM.3011-09c) А4, 70 мм, одностороння ламінація PP, сіра); Офісне устаткування та приладдя різне (Папка-реєстратор Buromax (BM.3012-09c) А4, 50 мм, одностороння ламінація PP, сіра); Офісне устаткування та приладдя різне (Папка-реєстратор Buromax (BM.3011-11c) А4, 70 мм, одностороння ламінація PP, помаранчева); Офісне устаткування та приладдя різне (Ручка кулькова Axent (DB2054-02) Delta, не автоматична, корпус пластиковий, з ергономічними вставками, стрижень не змінний, чорнила синього кольору); Офісне устаткування та приладдя різне (Коректуюча рідина); Офісне устаткування та приладдя різне (Скоби для степлера Axent (D4102), розмір №24/6, 1000 шт.); Офісне устаткування та приладдя різне (Клей-олівець BUROMAX (BM.4904), PVA, 21г); Офісне устаткування та приладдя різне (Маркер перманентний Buromax BM.8700-01, чорний); Офісне устаткування та приладдя різне (Скріпки Economix (E41013) 28 мм, круглі 100 шт.); Офісне устаткування та приладдя різне (Лінійка пластикова Buromax (BM.5826-40), 40 см.); Офісне устаткування та приладдя різне (Олівець графітовий Buromax (BM.8510) HB, тригранний, довжина 189 мм., матеріал корпусу- дерево, матове покриття, з ластиком); Офісне устаткування та приладдя різне (Ножиці BUROMAX (BM.4529), 210 мм, пластикові ручки без ергоном. вставок); Офісне устаткування та приладдя різне (Точило для олівців Buromax (BM.4753), пластикове з контейнером, ластиком); Офісне устаткування та приладдя різне (Гумка для видалення написів Axent (1185-A)); Офісне устаткування та приладдя різне (Ніж канцелярський Axent (D6526) Delta, корпус пластиковий, ширина леза 18 мм); Офісне устаткування та приладдя різне (Щоденник недатований BUROMAX (BM.2004-01), А5, вн. блок білий, щільність 70 г/м², 288 арк., обкладинка бумвініл); Офісне устаткування та приладдя різне (Папка-реєстратор Buromax (BM.3011-01c) А4, 70 мм, одностороння ламінація PP, чорна); Офісне устаткування та приладдя різне (Скоби для степлера Axent (D4101), розмір №10, 1000 шт.); Офісне устаткування та приладдя різне (Етикетки самоклеючі Axent (2460-A), 210х297 мм., 1 шт. на аркуші, 100 шт. в пачці); Офісне устаткування та приладдя різне (Ручка кулькова Axent (AB1011-02-A) Milagro, не автоматична, корпус пластиковий, без ергономічних вставок, зі змінним стрижнем, чорнила синього кольору); Офісне устаткування та приладдя різне (Ручка кулькова Axent (AB1083-02-A), не автоматична, корпус пластиковий, без ергономічних вставок, зі змінним стрижнем, чорнила синього кольору); Офісне устаткування та приладдя різне (Коректор-ручка); Офісне устаткування та приладдя різне (Скріпки кольорові Buromax (BM.5015) 28 мм, круглі 100 шт.); Клейка стрічка канцелярська (Клейка стрічка Buromax (BM.7173-01), 24мм х 20м, 40мкм, прозора); Офісне устаткування та приладдя різне (Паперовий блок для нотаток Buromax (BM.2284) проклеєний, 55 г/м2, 90х90мм, 440 шт.); Офісне устаткування та приладдя різне (Гумка для видалення написів Koh-i-Noor (6541/60)); Офісне устаткування та приладдя різне (Паперовий блок для нотаток Delta (D3314-01) проклеєний, 75 г/м2, 75х75мм, 100 шт.); Клейка стрічка канцелярська (Клейка стрічка Buromax (BM.7505), 24мм х 10м, двохстороння); Офісне устаткування та приладдя різне (Клей ПВА Buromax (BM.4823) 200мл, кришка-дозатор); Офісне устаткування та приладдя різне (Гумка для видалення написів Koh-i-Noor (6521/60)); Офісне устаткування та приладдя різне (Скріпки кольорові Axent (4106-A) 28 мм, круглі 100 шт.); Офісне устаткування та приладдя різне (Файли для документів Axent Delta (D1003) А4+ економ, PP 20 мкм, глянець прозорий, 100 шт.); Офісне устаткування та приладдя різне (Паперовий блок для нотаток Delta (D3314-02) проклеєний, 75 г/м2, 75х75мм, 100 шт.); Офісне устаткування та приладдя різне (Ручка кулькова Axent (AB1012-02-A) Kaprice, не автоматична, корпус пластиковий, рельефний, без ергономічних вставок, зі змінним стрижнем, чорнила синього кольору); Офісне устаткування та приладдя різне (Файли для документів Economix (E31102) А4, PP 30 мкм, глянець прозорий, 100 шт.); Офісне устаткування та приладдя різне (Лінійка сталева Axent (7750-A), на одній стороні дві сантиметрові шкали, а на другій - сантиметрова і дюймова, 50 см.); Офісне устаткування та приладдя різне (Кнопки Axent (4213-A) металеві з пластиковим гвіздочком, 50шт.); Офісне устаткування та приладдя різне (Папка-реєстратор Buromax (BM.3012-04c) А4, 50 мм, одностороння ламінація PP, зелена); Офісне устаткування та приладдя різне (Планшет Buromax А4 (BM.3411-03)); Офісне устаткування та приладдя різне (Папка-реєстратор Buromax (BM.3011-10c) А4, 70 мм, одностороння ламінація PP, рожева); Офісне устаткування та приладдя різне (Ніж канцелярський Buromax (BM.4646), корпус пластиковий, ширина леза 18 мм); Офісне устаткування та приладдя різне (Затискачі для паперів Axent (4404-A), 41 мм., 12 шт. в пачці); Офісне устаткування та приладдя різне (Затискачі для паперів Axent (4405-A), 51 мм., 12 шт. в пачці); Офісне устаткування та приладдя різне (Затискачі для паперів Axent (4403-A), 32 мм., 12 шт. в пачці); Офісне устаткування та приладдя різне (Затискачі для паперів Axent (4402-A), 25 мм., 12 шт. в пачці); Офісне устаткування та приладдя різне (Затискачі для паперів Axent (4401-A), 19 мм., 12 шт. в пачці); Офісне устаткування та приладдя різне (Олівець графітовий Delta by Axent (D2103) HB, шестигранний, довжиною- 189 мм., діаметр- 7 мм., матеріал корпусу- дерево, глянцеве покриття, з ластиком)</t>
  </si>
  <si>
    <t>Офісне устаткування та приладдя різне (Папір для друку StoraEnso Zoom А4, 80 г/м² 500 арк., білий)</t>
  </si>
  <si>
    <t>Очікувана вартість закупівлі</t>
  </si>
  <si>
    <t>Очікувана вартість лота</t>
  </si>
  <si>
    <t>Очікувана вартість, одиниця</t>
  </si>
  <si>
    <t>ПРИВАТНЕ ПІДПРИЄМСТВО "ТОРГІВЕЛЬНА ГРУПА "ПАРТНЕР"</t>
  </si>
  <si>
    <t>ПРИВАТНЕ ПІДПРИЄМСТВО "ЦМТ-СЕРВИС"</t>
  </si>
  <si>
    <t>ПРИВАТНЕ ПІДПРИЄМСТВО ВИРОБНИЧА ФІРМА "ЕМАЛЬ"</t>
  </si>
  <si>
    <t>ПУЧКА ГАННА ОЛЕКСАНДРІВНА</t>
  </si>
  <si>
    <t>Папір та картон для пастелі</t>
  </si>
  <si>
    <t>Перевезення вантажу</t>
  </si>
  <si>
    <t>Планінг</t>
  </si>
  <si>
    <t>Планінг 2022 року</t>
  </si>
  <si>
    <t>Пластикові контейнери, кювети</t>
  </si>
  <si>
    <t>Посилання на редукціон</t>
  </si>
  <si>
    <t xml:space="preserve">Послуги з організації та проведення Всеукраїнського архітектурного форуму «Міста України -2021»  ДК 021:2015 – 79952000-2 – Послуги з організації заходів)
</t>
  </si>
  <si>
    <t>Послуги з організації харчування учасників заходу "Зустріч весни"</t>
  </si>
  <si>
    <t>Послуги з розробки дизайну, художнього оформлення та виготовлення брендованої подарункової упаковки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</si>
  <si>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</si>
  <si>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</si>
  <si>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</si>
  <si>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</si>
  <si>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Програмне забезпечення AutoCAD LT Commercial (Підписка на 1 рік)</t>
  </si>
  <si>
    <t>Програмне забезпечення Microsoft Office Home and Business 2019 All Lng PKL Onln CEE Only DwnL (T5D-03189)</t>
  </si>
  <si>
    <t>Програмне забезпечення SU Podium V2.6 для SketchUp 2021 (Ліцензія на постійне користування)</t>
  </si>
  <si>
    <t>Програмне забезпечення SketchUp Pro 2021 для Windows 10 x 64 (Підписка на 1 рік)</t>
  </si>
  <si>
    <t>Програмний комплекс «Автоматизований випуск кошторисів» - ПК АВК-5 (редакція 3.6.0) КД + ДЦ з послугами по технічному  супроводженню (підтримці)</t>
  </si>
  <si>
    <t>Програмний комплекс «Автоматизований випуск кошторисів» - ПК АВК-5 (редакція 3.6.0) КД + ДЦ з послугами по технічному супроводженню (підтримці)</t>
  </si>
  <si>
    <t>Проекційний екран</t>
  </si>
  <si>
    <t xml:space="preserve">Проекційний екран Walfix настінний/стельовий з механізмом повернення </t>
  </si>
  <si>
    <t>Проекційний екран моторизований 300*220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</si>
  <si>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</si>
  <si>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</si>
  <si>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РНк-41404</t>
  </si>
  <si>
    <t>Рамки для фотографій</t>
  </si>
  <si>
    <t>Рнк-45517</t>
  </si>
  <si>
    <t>Розкрій фанери ЧПУ</t>
  </si>
  <si>
    <t>Розробка зовнішнього вигляду, виготовлення та встановлення рекламної конструкції</t>
  </si>
  <si>
    <t>Роутер</t>
  </si>
  <si>
    <t>Роутер XIAOMI Mi</t>
  </si>
  <si>
    <t>Рукавички нітрилові</t>
  </si>
  <si>
    <t>Системний блок ПК з встановленим програмним забезпеченням Windows 10 Pro 64-bit</t>
  </si>
  <si>
    <t>Скульптурні композиції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</si>
  <si>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</si>
  <si>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</si>
  <si>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</si>
  <si>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</si>
  <si>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</si>
  <si>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</si>
  <si>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</si>
  <si>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</si>
  <si>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</si>
  <si>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Сумка/еко з фетру</t>
  </si>
  <si>
    <t>ТОВ "ДІАВЕСТЕНД КОМПЛЕКСНІ РІШЕННЯ"</t>
  </si>
  <si>
    <t>ТОВ "Епіцентр К"</t>
  </si>
  <si>
    <t>ТОВ "КВОРУМ СИСТЕМС"</t>
  </si>
  <si>
    <t>ТОВ "КОМПАКОМ-2000"</t>
  </si>
  <si>
    <t>ТОВ "СОФТКЕЙ ЮА"</t>
  </si>
  <si>
    <t>ТОВ" МОСТ АЙ ТІ"</t>
  </si>
  <si>
    <t>ТОВАРИСТВО З ОБМЕЖЕНОЮ ВІДПОВІДАЛЬНІСТЮ "ІНТЕР СИСТЕМС"</t>
  </si>
  <si>
    <t>ТОВАРИСТВО З ОБМЕЖЕНОЮ ВІДПОВІДАЛЬНІСТЮ "ІТ - СЕРВІС"</t>
  </si>
  <si>
    <t>ТОВАРИСТВО З ОБМЕЖЕНОЮ ВІДПОВІДАЛЬНІСТЮ "АЛЬФАПОЛІГРАФ"</t>
  </si>
  <si>
    <t>ТОВАРИСТВО З ОБМЕЖЕНОЮ ВІДПОВІДАЛЬНІСТЮ "АС - ТОР"</t>
  </si>
  <si>
    <t>ТОВАРИСТВО З ОБМЕЖЕНОЮ ВІДПОВІДАЛЬНІСТЮ "БІ2СІ ЕЛЕКТРОНІКС"</t>
  </si>
  <si>
    <t>ТОВАРИСТВО З ОБМЕЖЕНОЮ ВІДПОВІДАЛЬНІСТЮ "ВІСКАМ"</t>
  </si>
  <si>
    <t>ТОВАРИСТВО З ОБМЕЖЕНОЮ ВІДПОВІДАЛЬНІСТЮ "ВЕЖА-2017"</t>
  </si>
  <si>
    <t>ТОВАРИСТВО З ОБМЕЖЕНОЮ ВІДПОВІДАЛЬНІСТЮ "ЕПІЦЕНТР К"</t>
  </si>
  <si>
    <t>ТОВАРИСТВО З ОБМЕЖЕНОЮ ВІДПОВІДАЛЬНІСТЮ "КЭН"</t>
  </si>
  <si>
    <t>ТОВАРИСТВО З ОБМЕЖЕНОЮ ВІДПОВІДАЛЬНІСТЮ "МАГАЗИН ПОЗИТИВ"</t>
  </si>
  <si>
    <t>ТОВАРИСТВО З ОБМЕЖЕНОЮ ВІДПОВІДАЛЬНІСТЮ "НОВА ЛІНІЯ 1"</t>
  </si>
  <si>
    <t>ТОВАРИСТВО З ОБМЕЖЕНОЮ ВІДПОВІДАЛЬНІСТЮ "РВА ПРОМОЦЕНТР"</t>
  </si>
  <si>
    <t>ТОВАРИСТВО З ОБМЕЖЕНОЮ ВІДПОВІДАЛЬНІСТЮ "РЕКЛАМНО-ВИРОБНИЧА КОМПАНІЯ "АІДА"</t>
  </si>
  <si>
    <t>ТОВАРИСТВО З ОБМЕЖЕНОЮ ВІДПОВІДАЛЬНІСТЮ "РОСТРА-ТРАНС"</t>
  </si>
  <si>
    <t>ТОВАРИСТВО З ОБМЕЖЕНОЮ ВІДПОВІДАЛЬНІСТЮ "ТАРКАС"</t>
  </si>
  <si>
    <t>ТОВАРИСТВО З ОБМЕЖЕНОЮ ВІДПОВІДАЛЬНІСТЮ ТОРГОВЕЛЬНО-ВИРОБНИЧА ГРУПА "КУНІЦА"</t>
  </si>
  <si>
    <t>ТОВАРИСТВО З ОБМЕЖЕНОЮ ВІДПОВІДАЛЬНІСТЮ ТОРГОВЕЛЬНО-ВИРОБНИЧА ГРУПА «КУНІЦА»</t>
  </si>
  <si>
    <t>Так</t>
  </si>
  <si>
    <t>Тип процедури</t>
  </si>
  <si>
    <t>Тканинні ролети (з послугами монтажу)</t>
  </si>
  <si>
    <t>Товариство з обмеженою відповідальністю «Діавестенд комплексні рішення»</t>
  </si>
  <si>
    <t>Товариство з обмеженою відповідальністю «Торговельна компанія «ЮЛІС»</t>
  </si>
  <si>
    <t>УСТАНОВА КУЛЬТУРИ "МУЗЕЙ УКРАЇНСЬКОГО ЖИВОПИСУ"</t>
  </si>
  <si>
    <t>Узагальнена назва закупівлі</t>
  </si>
  <si>
    <t>Укладення договору до:</t>
  </si>
  <si>
    <t>Укладення договору з:</t>
  </si>
  <si>
    <t>ФІЗИЧНА ОСОБА-ПІДПРИЄМЕЦЬ БЕДНІН ОЛЕГ АНАТОЛІЙОВИЧ</t>
  </si>
  <si>
    <t>ФІЗИЧНА ОСОБА-ПІДПРИЄМЕЦЬ ПЛАЧКОВА АЛІНА ВОЛОДИМИРІВНА</t>
  </si>
  <si>
    <t>ФОП "ЛИГІНА ОЛЕНА ДМИТРІВНА"</t>
  </si>
  <si>
    <t>ФОП "ЧМИХУН ВОЛОДИМИР ВОЛОДИМИРОВИЧ"</t>
  </si>
  <si>
    <t>ФОП БЕГДЖАНЯН МАНУЕЛЬ СУРИКОВИЧ</t>
  </si>
  <si>
    <t>ФОП ВІНАТ АРТЕМ ВАЛЕНТИНОВИЧ</t>
  </si>
  <si>
    <t>ФОП Кутенкова О.О.</t>
  </si>
  <si>
    <t>ФОП Любавін О.А.</t>
  </si>
  <si>
    <t>ФОП НИЖНИК ВОЛОДИМИР ІЛЛІЧ</t>
  </si>
  <si>
    <t>ФОП Соловйова І.П.</t>
  </si>
  <si>
    <t>Фактичний переможець</t>
  </si>
  <si>
    <t>Фанера</t>
  </si>
  <si>
    <t>Фанера ФК 3мм (лист 1525*1525*с 2/4 Ш2)</t>
  </si>
  <si>
    <t>Фанера ФСФ 15 мм</t>
  </si>
  <si>
    <t>Фарба</t>
  </si>
  <si>
    <t xml:space="preserve">Фарба </t>
  </si>
  <si>
    <t>ЧИКОЛЬБА ТЕТЯНА ЮРІЇВНА</t>
  </si>
  <si>
    <t>Швидкозшивачі та супутнє приладдя</t>
  </si>
  <si>
    <t>Швидкозшивачі та супутнє приладдя (Папка-швидкозшивач Economix (E31511-02) з прозорим верхом А4, поліпропілен 120/160 мкм); Швидкозшивачі та супутнє приладдя (Папка-швидкозшивач Economix (E31510-06) з прозорим верхом А4, поліпропілен 120/160 мкм, бокова перфорація); Швидкозшивачі та супутнє приладдя (Папка-швидкозшивач Economix (E31510-03) з прозорим верхом А4, поліпропілен 120/160 мкм, бокова перфорація); Швидкозшивачі та супутнє приладдя (Папка-швидкозшивач Axent (1317-26-A) з прозорим верхом А4, поліпропілен 120/150 мкм); Швидкозшивачі та супутнє приладдя (Папка-швидкозшивач Buromax (BM.3407-05) Clip A, А4, поліпропілен 700 мкм); Швидкозшивачі та супутнє приладдя (Папка з притиском Buromax (BM.3402-02) Clip B, А4, поліпропілен 600 мкм); Швидкозшивачі та супутнє приладдя (Папка-швидкозшивач Axent (1317-22-A) з прозорим верхом А4, поліпропілен 120/150 мкм); Швидкозшивачі та супутнє приладдя (Папка на гумках Axent B5 (1505-22-A), поліпропілен 450 мкм)</t>
  </si>
  <si>
    <t>ЯКУБИШИНА КРІСТІНА ВОЛОДИМИРІВНА</t>
  </si>
  <si>
    <t>Якщо ви маєте пропозицію чи побажання щодо покращення цього звіту, напишіть нам, будь ласка:</t>
  </si>
  <si>
    <t>активна</t>
  </si>
  <si>
    <t>аукціон не передбачено</t>
  </si>
  <si>
    <t>аукціон не проводився</t>
  </si>
  <si>
    <t>банка</t>
  </si>
  <si>
    <t>завершено</t>
  </si>
  <si>
    <t>закупівля не відбулась</t>
  </si>
  <si>
    <t>кілограми</t>
  </si>
  <si>
    <t>кілька позицій</t>
  </si>
  <si>
    <t>мілілітр</t>
  </si>
  <si>
    <t>не указано</t>
  </si>
  <si>
    <t>очікує підпису</t>
  </si>
  <si>
    <t>пачка</t>
  </si>
  <si>
    <t>послуга</t>
  </si>
  <si>
    <t>підписано</t>
  </si>
  <si>
    <t>роботи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</si>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</sst>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29160789" TargetMode="External"/><Relationship Id="rId21" Type="http://schemas.openxmlformats.org/officeDocument/2006/relationships/hyperlink" Target="https://my.zakupki.prom.ua/remote/dispatcher/state_purchase_view/23574888" TargetMode="External"/><Relationship Id="rId42" Type="http://schemas.openxmlformats.org/officeDocument/2006/relationships/hyperlink" Target="https://my.zakupki.prom.ua/remote/dispatcher/state_purchase_view/29174415" TargetMode="External"/><Relationship Id="rId47" Type="http://schemas.openxmlformats.org/officeDocument/2006/relationships/hyperlink" Target="https://my.zakupki.prom.ua/remote/dispatcher/state_purchase_view/26391111" TargetMode="External"/><Relationship Id="rId63" Type="http://schemas.openxmlformats.org/officeDocument/2006/relationships/hyperlink" Target="https://my.zakupki.prom.ua/remote/dispatcher/state_purchase_view/26326383" TargetMode="External"/><Relationship Id="rId68" Type="http://schemas.openxmlformats.org/officeDocument/2006/relationships/hyperlink" Target="https://my.zakupki.prom.ua/remote/dispatcher/state_purchase_view/29396046" TargetMode="External"/><Relationship Id="rId16" Type="http://schemas.openxmlformats.org/officeDocument/2006/relationships/hyperlink" Target="https://my.zakupki.prom.ua/remote/dispatcher/state_purchase_view/23859030" TargetMode="External"/><Relationship Id="rId11" Type="http://schemas.openxmlformats.org/officeDocument/2006/relationships/hyperlink" Target="https://my.zakupki.prom.ua/remote/dispatcher/state_purchase_view/28977646" TargetMode="External"/><Relationship Id="rId32" Type="http://schemas.openxmlformats.org/officeDocument/2006/relationships/hyperlink" Target="https://my.zakupki.prom.ua/remote/dispatcher/state_purchase_view/30731074" TargetMode="External"/><Relationship Id="rId37" Type="http://schemas.openxmlformats.org/officeDocument/2006/relationships/hyperlink" Target="https://my.zakupki.prom.ua/remote/dispatcher/state_purchase_view/30731911" TargetMode="External"/><Relationship Id="rId53" Type="http://schemas.openxmlformats.org/officeDocument/2006/relationships/hyperlink" Target="https://my.zakupki.prom.ua/remote/dispatcher/state_purchase_view/24810045" TargetMode="External"/><Relationship Id="rId58" Type="http://schemas.openxmlformats.org/officeDocument/2006/relationships/hyperlink" Target="https://my.zakupki.prom.ua/remote/dispatcher/state_purchase_view/29379235" TargetMode="External"/><Relationship Id="rId74" Type="http://schemas.openxmlformats.org/officeDocument/2006/relationships/hyperlink" Target="https://my.zakupki.prom.ua/remote/dispatcher/state_purchase_view/29734109" TargetMode="External"/><Relationship Id="rId79" Type="http://schemas.openxmlformats.org/officeDocument/2006/relationships/hyperlink" Target="https://my.zakupki.prom.ua/remote/dispatcher/state_purchase_view/31495170" TargetMode="External"/><Relationship Id="rId5" Type="http://schemas.openxmlformats.org/officeDocument/2006/relationships/hyperlink" Target="https://my.zakupki.prom.ua/remote/dispatcher/state_purchase_view/22868720" TargetMode="External"/><Relationship Id="rId61" Type="http://schemas.openxmlformats.org/officeDocument/2006/relationships/hyperlink" Target="https://my.zakupki.prom.ua/remote/dispatcher/state_purchase_view/26895458" TargetMode="External"/><Relationship Id="rId82" Type="http://schemas.openxmlformats.org/officeDocument/2006/relationships/hyperlink" Target="https://my.zakupki.prom.ua/remote/dispatcher/state_purchase_view/30734995" TargetMode="External"/><Relationship Id="rId19" Type="http://schemas.openxmlformats.org/officeDocument/2006/relationships/hyperlink" Target="https://my.zakupki.prom.ua/remote/dispatcher/state_purchase_view/23076983" TargetMode="External"/><Relationship Id="rId14" Type="http://schemas.openxmlformats.org/officeDocument/2006/relationships/hyperlink" Target="https://my.zakupki.prom.ua/remote/dispatcher/state_purchase_view/29923276" TargetMode="External"/><Relationship Id="rId22" Type="http://schemas.openxmlformats.org/officeDocument/2006/relationships/hyperlink" Target="https://auction.openprocurement.org/tenders/fe4e323de5ae4122bd0b8099ca9f8874" TargetMode="External"/><Relationship Id="rId27" Type="http://schemas.openxmlformats.org/officeDocument/2006/relationships/hyperlink" Target="https://my.zakupki.prom.ua/remote/dispatcher/state_purchase_view/29359578" TargetMode="External"/><Relationship Id="rId30" Type="http://schemas.openxmlformats.org/officeDocument/2006/relationships/hyperlink" Target="https://my.zakupki.prom.ua/remote/dispatcher/state_purchase_view/30440928" TargetMode="External"/><Relationship Id="rId35" Type="http://schemas.openxmlformats.org/officeDocument/2006/relationships/hyperlink" Target="https://my.zakupki.prom.ua/remote/dispatcher/state_purchase_view/25357595" TargetMode="External"/><Relationship Id="rId43" Type="http://schemas.openxmlformats.org/officeDocument/2006/relationships/hyperlink" Target="https://my.zakupki.prom.ua/remote/dispatcher/state_purchase_view/28933139" TargetMode="External"/><Relationship Id="rId48" Type="http://schemas.openxmlformats.org/officeDocument/2006/relationships/hyperlink" Target="https://auctions.prozorro.gov.ua/tenders/98ccff2a5a2e411baaa20284a948ddc5" TargetMode="External"/><Relationship Id="rId56" Type="http://schemas.openxmlformats.org/officeDocument/2006/relationships/hyperlink" Target="https://my.zakupki.prom.ua/remote/dispatcher/state_purchase_view/29921675" TargetMode="External"/><Relationship Id="rId64" Type="http://schemas.openxmlformats.org/officeDocument/2006/relationships/hyperlink" Target="https://my.zakupki.prom.ua/remote/dispatcher/state_purchase_view/25780493" TargetMode="External"/><Relationship Id="rId69" Type="http://schemas.openxmlformats.org/officeDocument/2006/relationships/hyperlink" Target="https://my.zakupki.prom.ua/remote/dispatcher/state_purchase_view/28481738" TargetMode="External"/><Relationship Id="rId77" Type="http://schemas.openxmlformats.org/officeDocument/2006/relationships/hyperlink" Target="https://my.zakupki.prom.ua/remote/dispatcher/state_purchase_view/26770164" TargetMode="External"/><Relationship Id="rId8" Type="http://schemas.openxmlformats.org/officeDocument/2006/relationships/hyperlink" Target="https://my.zakupki.prom.ua/remote/dispatcher/state_purchase_view/29396130" TargetMode="External"/><Relationship Id="rId51" Type="http://schemas.openxmlformats.org/officeDocument/2006/relationships/hyperlink" Target="https://my.zakupki.prom.ua/remote/dispatcher/state_purchase_view/33542382" TargetMode="External"/><Relationship Id="rId72" Type="http://schemas.openxmlformats.org/officeDocument/2006/relationships/hyperlink" Target="https://my.zakupki.prom.ua/remote/dispatcher/state_purchase_view/26473409" TargetMode="External"/><Relationship Id="rId80" Type="http://schemas.openxmlformats.org/officeDocument/2006/relationships/hyperlink" Target="https://auctions.prozorro.gov.ua/tenders/d17a34ea92e4423a9dda40673818333f" TargetMode="External"/><Relationship Id="rId3" Type="http://schemas.openxmlformats.org/officeDocument/2006/relationships/hyperlink" Target="https://my.zakupki.prom.ua/remote/dispatcher/state_purchase_view/27863710" TargetMode="External"/><Relationship Id="rId12" Type="http://schemas.openxmlformats.org/officeDocument/2006/relationships/hyperlink" Target="https://my.zakupki.prom.ua/remote/dispatcher/state_purchase_view/30727517" TargetMode="External"/><Relationship Id="rId17" Type="http://schemas.openxmlformats.org/officeDocument/2006/relationships/hyperlink" Target="https://auction.openprocurement.org/tenders/af630d8f4f5e4c7ab3c37ac4f8367b0a" TargetMode="External"/><Relationship Id="rId25" Type="http://schemas.openxmlformats.org/officeDocument/2006/relationships/hyperlink" Target="https://my.zakupki.prom.ua/remote/dispatcher/state_purchase_view/31017811" TargetMode="External"/><Relationship Id="rId33" Type="http://schemas.openxmlformats.org/officeDocument/2006/relationships/hyperlink" Target="https://my.zakupki.prom.ua/remote/dispatcher/state_purchase_view/24957130" TargetMode="External"/><Relationship Id="rId38" Type="http://schemas.openxmlformats.org/officeDocument/2006/relationships/hyperlink" Target="https://my.zakupki.prom.ua/remote/dispatcher/state_purchase_view/30856818" TargetMode="External"/><Relationship Id="rId46" Type="http://schemas.openxmlformats.org/officeDocument/2006/relationships/hyperlink" Target="https://my.zakupki.prom.ua/remote/dispatcher/state_purchase_view/32578538" TargetMode="External"/><Relationship Id="rId59" Type="http://schemas.openxmlformats.org/officeDocument/2006/relationships/hyperlink" Target="https://my.zakupki.prom.ua/remote/dispatcher/state_purchase_view/29411381" TargetMode="External"/><Relationship Id="rId67" Type="http://schemas.openxmlformats.org/officeDocument/2006/relationships/hyperlink" Target="https://my.zakupki.prom.ua/remote/dispatcher/state_purchase_view/29922362" TargetMode="External"/><Relationship Id="rId20" Type="http://schemas.openxmlformats.org/officeDocument/2006/relationships/hyperlink" Target="https://my.zakupki.prom.ua/remote/dispatcher/state_purchase_view/25271203" TargetMode="External"/><Relationship Id="rId41" Type="http://schemas.openxmlformats.org/officeDocument/2006/relationships/hyperlink" Target="https://my.zakupki.prom.ua/remote/dispatcher/state_purchase_view/26896665" TargetMode="External"/><Relationship Id="rId54" Type="http://schemas.openxmlformats.org/officeDocument/2006/relationships/hyperlink" Target="https://my.zakupki.prom.ua/remote/dispatcher/state_purchase_view/29047037" TargetMode="External"/><Relationship Id="rId62" Type="http://schemas.openxmlformats.org/officeDocument/2006/relationships/hyperlink" Target="https://my.zakupki.prom.ua/remote/dispatcher/state_purchase_view/25083420" TargetMode="External"/><Relationship Id="rId70" Type="http://schemas.openxmlformats.org/officeDocument/2006/relationships/hyperlink" Target="https://my.zakupki.prom.ua/remote/dispatcher/state_purchase_view/28931305" TargetMode="External"/><Relationship Id="rId75" Type="http://schemas.openxmlformats.org/officeDocument/2006/relationships/hyperlink" Target="https://my.zakupki.prom.ua/remote/dispatcher/state_purchase_view/33721585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0835070" TargetMode="External"/><Relationship Id="rId15" Type="http://schemas.openxmlformats.org/officeDocument/2006/relationships/hyperlink" Target="https://my.zakupki.prom.ua/remote/dispatcher/state_purchase_view/30733464" TargetMode="External"/><Relationship Id="rId23" Type="http://schemas.openxmlformats.org/officeDocument/2006/relationships/hyperlink" Target="https://my.zakupki.prom.ua/remote/dispatcher/state_purchase_view/33891561" TargetMode="External"/><Relationship Id="rId28" Type="http://schemas.openxmlformats.org/officeDocument/2006/relationships/hyperlink" Target="https://my.zakupki.prom.ua/remote/dispatcher/state_purchase_view/28204969" TargetMode="External"/><Relationship Id="rId36" Type="http://schemas.openxmlformats.org/officeDocument/2006/relationships/hyperlink" Target="https://my.zakupki.prom.ua/remote/dispatcher/state_purchase_view/23995065" TargetMode="External"/><Relationship Id="rId49" Type="http://schemas.openxmlformats.org/officeDocument/2006/relationships/hyperlink" Target="https://my.zakupki.prom.ua/remote/dispatcher/state_purchase_view/33856483" TargetMode="External"/><Relationship Id="rId57" Type="http://schemas.openxmlformats.org/officeDocument/2006/relationships/hyperlink" Target="https://my.zakupki.prom.ua/remote/dispatcher/state_purchase_view/33169809" TargetMode="External"/><Relationship Id="rId10" Type="http://schemas.openxmlformats.org/officeDocument/2006/relationships/hyperlink" Target="https://my.zakupki.prom.ua/remote/dispatcher/state_purchase_view/25787309" TargetMode="External"/><Relationship Id="rId31" Type="http://schemas.openxmlformats.org/officeDocument/2006/relationships/hyperlink" Target="https://my.zakupki.prom.ua/remote/dispatcher/state_purchase_view/29628366" TargetMode="External"/><Relationship Id="rId44" Type="http://schemas.openxmlformats.org/officeDocument/2006/relationships/hyperlink" Target="https://my.zakupki.prom.ua/remote/dispatcher/state_purchase_view/33467055" TargetMode="External"/><Relationship Id="rId52" Type="http://schemas.openxmlformats.org/officeDocument/2006/relationships/hyperlink" Target="https://my.zakupki.prom.ua/remote/dispatcher/state_purchase_view/27674198" TargetMode="External"/><Relationship Id="rId60" Type="http://schemas.openxmlformats.org/officeDocument/2006/relationships/hyperlink" Target="https://my.zakupki.prom.ua/remote/dispatcher/state_purchase_view/24012921" TargetMode="External"/><Relationship Id="rId65" Type="http://schemas.openxmlformats.org/officeDocument/2006/relationships/hyperlink" Target="https://my.zakupki.prom.ua/remote/dispatcher/state_purchase_view/33719104" TargetMode="External"/><Relationship Id="rId73" Type="http://schemas.openxmlformats.org/officeDocument/2006/relationships/hyperlink" Target="https://auctions.prozorro.gov.ua/tenders/bc254c390f1e46febdb2845ff898dcbb" TargetMode="External"/><Relationship Id="rId78" Type="http://schemas.openxmlformats.org/officeDocument/2006/relationships/hyperlink" Target="https://my.zakupki.prom.ua/remote/dispatcher/state_purchase_view/27863248" TargetMode="External"/><Relationship Id="rId81" Type="http://schemas.openxmlformats.org/officeDocument/2006/relationships/hyperlink" Target="https://my.zakupki.prom.ua/remote/dispatcher/state_purchase_view/27509314" TargetMode="External"/><Relationship Id="rId4" Type="http://schemas.openxmlformats.org/officeDocument/2006/relationships/hyperlink" Target="https://my.zakupki.prom.ua/remote/dispatcher/state_purchase_view/29740967" TargetMode="External"/><Relationship Id="rId9" Type="http://schemas.openxmlformats.org/officeDocument/2006/relationships/hyperlink" Target="https://my.zakupki.prom.ua/remote/dispatcher/state_purchase_view/29395962" TargetMode="External"/><Relationship Id="rId13" Type="http://schemas.openxmlformats.org/officeDocument/2006/relationships/hyperlink" Target="https://my.zakupki.prom.ua/remote/dispatcher/state_purchase_view/29395848" TargetMode="External"/><Relationship Id="rId18" Type="http://schemas.openxmlformats.org/officeDocument/2006/relationships/hyperlink" Target="https://my.zakupki.prom.ua/remote/dispatcher/state_purchase_view/24824509" TargetMode="External"/><Relationship Id="rId39" Type="http://schemas.openxmlformats.org/officeDocument/2006/relationships/hyperlink" Target="https://my.zakupki.prom.ua/remote/dispatcher/state_purchase_view/23646510" TargetMode="External"/><Relationship Id="rId34" Type="http://schemas.openxmlformats.org/officeDocument/2006/relationships/hyperlink" Target="https://my.zakupki.prom.ua/remote/dispatcher/state_purchase_view/24935141" TargetMode="External"/><Relationship Id="rId50" Type="http://schemas.openxmlformats.org/officeDocument/2006/relationships/hyperlink" Target="https://my.zakupki.prom.ua/remote/dispatcher/state_purchase_view/26352110" TargetMode="External"/><Relationship Id="rId55" Type="http://schemas.openxmlformats.org/officeDocument/2006/relationships/hyperlink" Target="https://my.zakupki.prom.ua/remote/dispatcher/state_purchase_view/30051770" TargetMode="External"/><Relationship Id="rId76" Type="http://schemas.openxmlformats.org/officeDocument/2006/relationships/hyperlink" Target="https://my.zakupki.prom.ua/remote/dispatcher/state_purchase_view/30127552" TargetMode="External"/><Relationship Id="rId7" Type="http://schemas.openxmlformats.org/officeDocument/2006/relationships/hyperlink" Target="https://my.zakupki.prom.ua/remote/dispatcher/state_purchase_view/30729525" TargetMode="External"/><Relationship Id="rId71" Type="http://schemas.openxmlformats.org/officeDocument/2006/relationships/hyperlink" Target="https://my.zakupki.prom.ua/remote/dispatcher/state_purchase_view/29169317" TargetMode="External"/><Relationship Id="rId2" Type="http://schemas.openxmlformats.org/officeDocument/2006/relationships/hyperlink" Target="https://my.zakupki.prom.ua/remote/dispatcher/state_purchase_view/27759282" TargetMode="External"/><Relationship Id="rId29" Type="http://schemas.openxmlformats.org/officeDocument/2006/relationships/hyperlink" Target="https://my.zakupki.prom.ua/remote/dispatcher/state_purchase_view/30135382" TargetMode="External"/><Relationship Id="rId24" Type="http://schemas.openxmlformats.org/officeDocument/2006/relationships/hyperlink" Target="https://my.zakupki.prom.ua/remote/dispatcher/state_purchase_view/32564523" TargetMode="External"/><Relationship Id="rId40" Type="http://schemas.openxmlformats.org/officeDocument/2006/relationships/hyperlink" Target="https://my.zakupki.prom.ua/remote/dispatcher/state_purchase_view/24544318" TargetMode="External"/><Relationship Id="rId45" Type="http://schemas.openxmlformats.org/officeDocument/2006/relationships/hyperlink" Target="https://my.zakupki.prom.ua/remote/dispatcher/state_purchase_view/29182017" TargetMode="External"/><Relationship Id="rId66" Type="http://schemas.openxmlformats.org/officeDocument/2006/relationships/hyperlink" Target="https://my.zakupki.prom.ua/remote/dispatcher/state_purchase_view/33725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2" width="20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7" width="20"/>
    <col min="58" max="58" width="50"/>
  </cols>
  <sheetData>
    <row r="1" spans="1:58" x14ac:dyDescent="0.25">
      <c r="A1" s="1" t="s">
        <v>420</v>
      </c>
    </row>
    <row r="2" spans="1:58" x14ac:dyDescent="0.25">
      <c r="A2" s="2" t="s">
        <v>220</v>
      </c>
    </row>
    <row r="4" spans="1:58" x14ac:dyDescent="0.25">
      <c r="A4" s="1" t="s">
        <v>358</v>
      </c>
    </row>
    <row r="5" spans="1:58" ht="153.75" x14ac:dyDescent="0.25">
      <c r="A5" s="3" t="s">
        <v>437</v>
      </c>
      <c r="B5" s="3" t="s">
        <v>227</v>
      </c>
      <c r="C5" s="3" t="s">
        <v>228</v>
      </c>
      <c r="D5" s="3" t="s">
        <v>397</v>
      </c>
      <c r="E5" s="3" t="s">
        <v>333</v>
      </c>
      <c r="F5" s="3" t="s">
        <v>278</v>
      </c>
      <c r="G5" s="3" t="s">
        <v>392</v>
      </c>
      <c r="H5" s="3" t="s">
        <v>270</v>
      </c>
      <c r="I5" s="3" t="s">
        <v>310</v>
      </c>
      <c r="J5" s="3" t="s">
        <v>225</v>
      </c>
      <c r="K5" s="3" t="s">
        <v>311</v>
      </c>
      <c r="L5" s="3" t="s">
        <v>313</v>
      </c>
      <c r="M5" s="3" t="s">
        <v>242</v>
      </c>
      <c r="N5" s="3" t="s">
        <v>243</v>
      </c>
      <c r="O5" s="3" t="s">
        <v>241</v>
      </c>
      <c r="P5" s="3" t="s">
        <v>253</v>
      </c>
      <c r="Q5" s="3" t="s">
        <v>256</v>
      </c>
      <c r="R5" s="3" t="s">
        <v>255</v>
      </c>
      <c r="S5" s="3" t="s">
        <v>335</v>
      </c>
      <c r="T5" s="3" t="s">
        <v>334</v>
      </c>
      <c r="U5" s="3" t="s">
        <v>251</v>
      </c>
      <c r="V5" s="3" t="s">
        <v>293</v>
      </c>
      <c r="W5" s="3" t="s">
        <v>317</v>
      </c>
      <c r="X5" s="3" t="s">
        <v>318</v>
      </c>
      <c r="Y5" s="3" t="s">
        <v>292</v>
      </c>
      <c r="Z5" s="3" t="s">
        <v>319</v>
      </c>
      <c r="AA5" s="3" t="s">
        <v>309</v>
      </c>
      <c r="AB5" s="3" t="s">
        <v>289</v>
      </c>
      <c r="AC5" s="3" t="s">
        <v>237</v>
      </c>
      <c r="AD5" s="3" t="s">
        <v>264</v>
      </c>
      <c r="AE5" s="3" t="s">
        <v>364</v>
      </c>
      <c r="AF5" s="3" t="s">
        <v>304</v>
      </c>
      <c r="AG5" s="3" t="s">
        <v>346</v>
      </c>
      <c r="AH5" s="3" t="s">
        <v>347</v>
      </c>
      <c r="AI5" s="3" t="s">
        <v>302</v>
      </c>
      <c r="AJ5" s="3" t="s">
        <v>365</v>
      </c>
      <c r="AK5" s="3" t="s">
        <v>1</v>
      </c>
      <c r="AL5" s="3" t="s">
        <v>410</v>
      </c>
      <c r="AM5" s="3" t="s">
        <v>226</v>
      </c>
      <c r="AN5" s="3" t="s">
        <v>261</v>
      </c>
      <c r="AO5" s="3" t="s">
        <v>286</v>
      </c>
      <c r="AP5" s="3" t="s">
        <v>365</v>
      </c>
      <c r="AQ5" s="3" t="s">
        <v>1</v>
      </c>
      <c r="AR5" s="3" t="s">
        <v>329</v>
      </c>
      <c r="AS5" s="3" t="s">
        <v>254</v>
      </c>
      <c r="AT5" s="3" t="s">
        <v>399</v>
      </c>
      <c r="AU5" s="3" t="s">
        <v>398</v>
      </c>
      <c r="AV5" s="3" t="s">
        <v>360</v>
      </c>
      <c r="AW5" s="3" t="s">
        <v>252</v>
      </c>
      <c r="AX5" s="3" t="s">
        <v>305</v>
      </c>
      <c r="AY5" s="3" t="s">
        <v>366</v>
      </c>
      <c r="AZ5" s="3" t="s">
        <v>363</v>
      </c>
      <c r="BA5" s="3" t="s">
        <v>362</v>
      </c>
      <c r="BB5" s="3" t="s">
        <v>258</v>
      </c>
      <c r="BC5" s="3" t="s">
        <v>361</v>
      </c>
      <c r="BD5" s="3" t="s">
        <v>336</v>
      </c>
      <c r="BE5" s="3" t="s">
        <v>296</v>
      </c>
      <c r="BF5" s="3" t="s">
        <v>244</v>
      </c>
    </row>
    <row r="6" spans="1:58" x14ac:dyDescent="0.25">
      <c r="A6" s="4">
        <v>1</v>
      </c>
      <c r="B6" s="2" t="str">
        <f>HYPERLINK("https://my.zakupki.prom.ua/remote/dispatcher/state_purchase_view/27759282", "UA-2021-06-24-010352-c")</f>
        <v>UA-2021-06-24-010352-c</v>
      </c>
      <c r="C6" s="2" t="s">
        <v>303</v>
      </c>
      <c r="D6" s="1" t="s">
        <v>282</v>
      </c>
      <c r="E6" s="1" t="s">
        <v>285</v>
      </c>
      <c r="F6" s="1" t="s">
        <v>127</v>
      </c>
      <c r="G6" s="1" t="s">
        <v>266</v>
      </c>
      <c r="H6" s="1" t="s">
        <v>391</v>
      </c>
      <c r="I6" s="1" t="s">
        <v>272</v>
      </c>
      <c r="J6" s="1" t="s">
        <v>174</v>
      </c>
      <c r="K6" s="1" t="s">
        <v>223</v>
      </c>
      <c r="L6" s="1" t="s">
        <v>223</v>
      </c>
      <c r="M6" s="1" t="s">
        <v>36</v>
      </c>
      <c r="N6" s="1" t="s">
        <v>36</v>
      </c>
      <c r="O6" s="1" t="s">
        <v>36</v>
      </c>
      <c r="P6" s="5">
        <v>44371</v>
      </c>
      <c r="Q6" s="1"/>
      <c r="R6" s="1"/>
      <c r="S6" s="1"/>
      <c r="T6" s="1"/>
      <c r="U6" s="1" t="s">
        <v>422</v>
      </c>
      <c r="V6" s="4">
        <v>1</v>
      </c>
      <c r="W6" s="6">
        <v>9840</v>
      </c>
      <c r="X6" s="1" t="s">
        <v>303</v>
      </c>
      <c r="Y6" s="4">
        <v>1</v>
      </c>
      <c r="Z6" s="6">
        <v>9840</v>
      </c>
      <c r="AA6" s="1" t="s">
        <v>436</v>
      </c>
      <c r="AB6" s="1" t="s">
        <v>430</v>
      </c>
      <c r="AC6" s="1" t="s">
        <v>211</v>
      </c>
      <c r="AD6" s="1" t="s">
        <v>391</v>
      </c>
      <c r="AE6" s="1" t="s">
        <v>246</v>
      </c>
      <c r="AF6" s="1" t="s">
        <v>308</v>
      </c>
      <c r="AG6" s="6">
        <v>9840</v>
      </c>
      <c r="AH6" s="6">
        <v>9840</v>
      </c>
      <c r="AI6" s="1"/>
      <c r="AJ6" s="1"/>
      <c r="AK6" s="1"/>
      <c r="AL6" s="1" t="s">
        <v>394</v>
      </c>
      <c r="AM6" s="1" t="s">
        <v>130</v>
      </c>
      <c r="AN6" s="1" t="s">
        <v>214</v>
      </c>
      <c r="AO6" s="1" t="s">
        <v>84</v>
      </c>
      <c r="AP6" s="1"/>
      <c r="AQ6" s="1"/>
      <c r="AR6" s="2"/>
      <c r="AS6" s="1"/>
      <c r="AT6" s="1"/>
      <c r="AU6" s="1"/>
      <c r="AV6" s="1" t="s">
        <v>425</v>
      </c>
      <c r="AW6" s="7">
        <v>44406.633851734245</v>
      </c>
      <c r="AX6" s="1" t="s">
        <v>37</v>
      </c>
      <c r="AY6" s="6">
        <v>9840</v>
      </c>
      <c r="AZ6" s="1"/>
      <c r="BA6" s="5">
        <v>44383</v>
      </c>
      <c r="BB6" s="7">
        <v>44561</v>
      </c>
      <c r="BC6" s="1" t="s">
        <v>434</v>
      </c>
      <c r="BD6" s="1"/>
      <c r="BE6" s="1"/>
      <c r="BF6" s="1" t="s">
        <v>35</v>
      </c>
    </row>
    <row r="7" spans="1:58" x14ac:dyDescent="0.25">
      <c r="A7" s="4">
        <v>2</v>
      </c>
      <c r="B7" s="2" t="str">
        <f>HYPERLINK("https://my.zakupki.prom.ua/remote/dispatcher/state_purchase_view/27863710", "UA-2021-06-30-007886-c")</f>
        <v>UA-2021-06-30-007886-c</v>
      </c>
      <c r="C7" s="2" t="s">
        <v>303</v>
      </c>
      <c r="D7" s="1" t="s">
        <v>341</v>
      </c>
      <c r="E7" s="1" t="s">
        <v>341</v>
      </c>
      <c r="F7" s="1" t="s">
        <v>191</v>
      </c>
      <c r="G7" s="1" t="s">
        <v>359</v>
      </c>
      <c r="H7" s="1" t="s">
        <v>391</v>
      </c>
      <c r="I7" s="1" t="s">
        <v>272</v>
      </c>
      <c r="J7" s="1" t="s">
        <v>174</v>
      </c>
      <c r="K7" s="1" t="s">
        <v>223</v>
      </c>
      <c r="L7" s="1" t="s">
        <v>223</v>
      </c>
      <c r="M7" s="1" t="s">
        <v>36</v>
      </c>
      <c r="N7" s="1" t="s">
        <v>36</v>
      </c>
      <c r="O7" s="1" t="s">
        <v>36</v>
      </c>
      <c r="P7" s="5">
        <v>44377</v>
      </c>
      <c r="Q7" s="5">
        <v>44377</v>
      </c>
      <c r="R7" s="5">
        <v>44383</v>
      </c>
      <c r="S7" s="5">
        <v>44383</v>
      </c>
      <c r="T7" s="5">
        <v>44386</v>
      </c>
      <c r="U7" s="1" t="s">
        <v>423</v>
      </c>
      <c r="V7" s="4">
        <v>0</v>
      </c>
      <c r="W7" s="6">
        <v>7080</v>
      </c>
      <c r="X7" s="1" t="s">
        <v>303</v>
      </c>
      <c r="Y7" s="4">
        <v>1</v>
      </c>
      <c r="Z7" s="6">
        <v>7080</v>
      </c>
      <c r="AA7" s="1" t="s">
        <v>436</v>
      </c>
      <c r="AB7" s="6">
        <v>70.8</v>
      </c>
      <c r="AC7" s="1" t="s">
        <v>211</v>
      </c>
      <c r="AD7" s="1" t="s">
        <v>391</v>
      </c>
      <c r="AE7" s="1" t="s">
        <v>246</v>
      </c>
      <c r="AF7" s="1" t="s">
        <v>308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2"/>
      <c r="AS7" s="1"/>
      <c r="AT7" s="1"/>
      <c r="AU7" s="1"/>
      <c r="AV7" s="1" t="s">
        <v>426</v>
      </c>
      <c r="AW7" s="7">
        <v>44386.003456063598</v>
      </c>
      <c r="AX7" s="1"/>
      <c r="AY7" s="1"/>
      <c r="AZ7" s="1"/>
      <c r="BA7" s="5">
        <v>44405</v>
      </c>
      <c r="BB7" s="1"/>
      <c r="BC7" s="1"/>
      <c r="BD7" s="1"/>
      <c r="BE7" s="1"/>
      <c r="BF7" s="1"/>
    </row>
    <row r="8" spans="1:58" x14ac:dyDescent="0.25">
      <c r="A8" s="4">
        <v>3</v>
      </c>
      <c r="B8" s="2" t="str">
        <f>HYPERLINK("https://my.zakupki.prom.ua/remote/dispatcher/state_purchase_view/29740967", "UA-2021-09-10-005294-c")</f>
        <v>UA-2021-09-10-005294-c</v>
      </c>
      <c r="C8" s="2" t="s">
        <v>303</v>
      </c>
      <c r="D8" s="1" t="s">
        <v>238</v>
      </c>
      <c r="E8" s="1" t="s">
        <v>238</v>
      </c>
      <c r="F8" s="1" t="s">
        <v>190</v>
      </c>
      <c r="G8" s="1" t="s">
        <v>266</v>
      </c>
      <c r="H8" s="1" t="s">
        <v>391</v>
      </c>
      <c r="I8" s="1" t="s">
        <v>272</v>
      </c>
      <c r="J8" s="1" t="s">
        <v>174</v>
      </c>
      <c r="K8" s="1" t="s">
        <v>223</v>
      </c>
      <c r="L8" s="1" t="s">
        <v>223</v>
      </c>
      <c r="M8" s="1" t="s">
        <v>36</v>
      </c>
      <c r="N8" s="1" t="s">
        <v>36</v>
      </c>
      <c r="O8" s="1" t="s">
        <v>36</v>
      </c>
      <c r="P8" s="5">
        <v>44449</v>
      </c>
      <c r="Q8" s="1"/>
      <c r="R8" s="1"/>
      <c r="S8" s="1"/>
      <c r="T8" s="1"/>
      <c r="U8" s="1" t="s">
        <v>422</v>
      </c>
      <c r="V8" s="4">
        <v>1</v>
      </c>
      <c r="W8" s="6">
        <v>5000</v>
      </c>
      <c r="X8" s="1" t="s">
        <v>303</v>
      </c>
      <c r="Y8" s="4">
        <v>1</v>
      </c>
      <c r="Z8" s="6">
        <v>5000</v>
      </c>
      <c r="AA8" s="1" t="s">
        <v>435</v>
      </c>
      <c r="AB8" s="1" t="s">
        <v>430</v>
      </c>
      <c r="AC8" s="1" t="s">
        <v>211</v>
      </c>
      <c r="AD8" s="1" t="s">
        <v>308</v>
      </c>
      <c r="AE8" s="1" t="s">
        <v>246</v>
      </c>
      <c r="AF8" s="1" t="s">
        <v>308</v>
      </c>
      <c r="AG8" s="6">
        <v>5000</v>
      </c>
      <c r="AH8" s="6">
        <v>5000</v>
      </c>
      <c r="AI8" s="1"/>
      <c r="AJ8" s="1"/>
      <c r="AK8" s="1"/>
      <c r="AL8" s="1" t="s">
        <v>408</v>
      </c>
      <c r="AM8" s="1" t="s">
        <v>94</v>
      </c>
      <c r="AN8" s="1"/>
      <c r="AO8" s="1" t="s">
        <v>34</v>
      </c>
      <c r="AP8" s="1"/>
      <c r="AQ8" s="1"/>
      <c r="AR8" s="2"/>
      <c r="AS8" s="1"/>
      <c r="AT8" s="1"/>
      <c r="AU8" s="1"/>
      <c r="AV8" s="1" t="s">
        <v>421</v>
      </c>
      <c r="AW8" s="1"/>
      <c r="AX8" s="1"/>
      <c r="AY8" s="6">
        <v>5000</v>
      </c>
      <c r="AZ8" s="1"/>
      <c r="BA8" s="5">
        <v>44454</v>
      </c>
      <c r="BB8" s="1"/>
      <c r="BC8" s="1" t="s">
        <v>431</v>
      </c>
      <c r="BD8" s="1"/>
      <c r="BE8" s="1" t="s">
        <v>265</v>
      </c>
      <c r="BF8" s="1" t="s">
        <v>35</v>
      </c>
    </row>
    <row r="9" spans="1:58" x14ac:dyDescent="0.25">
      <c r="A9" s="4">
        <v>4</v>
      </c>
      <c r="B9" s="2" t="str">
        <f>HYPERLINK("https://my.zakupki.prom.ua/remote/dispatcher/state_purchase_view/22868720", "UA-2021-01-05-002658-c")</f>
        <v>UA-2021-01-05-002658-c</v>
      </c>
      <c r="C9" s="2" t="s">
        <v>303</v>
      </c>
      <c r="D9" s="1" t="s">
        <v>312</v>
      </c>
      <c r="E9" s="1" t="s">
        <v>312</v>
      </c>
      <c r="F9" s="1" t="s">
        <v>197</v>
      </c>
      <c r="G9" s="1" t="s">
        <v>266</v>
      </c>
      <c r="H9" s="1" t="s">
        <v>391</v>
      </c>
      <c r="I9" s="1" t="s">
        <v>272</v>
      </c>
      <c r="J9" s="1" t="s">
        <v>174</v>
      </c>
      <c r="K9" s="1" t="s">
        <v>223</v>
      </c>
      <c r="L9" s="1" t="s">
        <v>223</v>
      </c>
      <c r="M9" s="1" t="s">
        <v>36</v>
      </c>
      <c r="N9" s="1" t="s">
        <v>36</v>
      </c>
      <c r="O9" s="1" t="s">
        <v>36</v>
      </c>
      <c r="P9" s="5">
        <v>44201</v>
      </c>
      <c r="Q9" s="1"/>
      <c r="R9" s="1"/>
      <c r="S9" s="1"/>
      <c r="T9" s="1"/>
      <c r="U9" s="1" t="s">
        <v>422</v>
      </c>
      <c r="V9" s="4">
        <v>1</v>
      </c>
      <c r="W9" s="6">
        <v>903571.2</v>
      </c>
      <c r="X9" s="1" t="s">
        <v>303</v>
      </c>
      <c r="Y9" s="4">
        <v>1</v>
      </c>
      <c r="Z9" s="6">
        <v>903571.2</v>
      </c>
      <c r="AA9" s="1" t="s">
        <v>433</v>
      </c>
      <c r="AB9" s="1" t="s">
        <v>430</v>
      </c>
      <c r="AC9" s="1" t="s">
        <v>211</v>
      </c>
      <c r="AD9" s="1" t="s">
        <v>308</v>
      </c>
      <c r="AE9" s="1" t="s">
        <v>246</v>
      </c>
      <c r="AF9" s="1" t="s">
        <v>308</v>
      </c>
      <c r="AG9" s="6">
        <v>903571.2</v>
      </c>
      <c r="AH9" s="6">
        <v>903571.2</v>
      </c>
      <c r="AI9" s="1"/>
      <c r="AJ9" s="1"/>
      <c r="AK9" s="1"/>
      <c r="AL9" s="1" t="s">
        <v>396</v>
      </c>
      <c r="AM9" s="1" t="s">
        <v>166</v>
      </c>
      <c r="AN9" s="1"/>
      <c r="AO9" s="1" t="s">
        <v>33</v>
      </c>
      <c r="AP9" s="1"/>
      <c r="AQ9" s="1"/>
      <c r="AR9" s="2"/>
      <c r="AS9" s="1"/>
      <c r="AT9" s="1"/>
      <c r="AU9" s="1"/>
      <c r="AV9" s="1" t="s">
        <v>425</v>
      </c>
      <c r="AW9" s="7">
        <v>44232.401598992976</v>
      </c>
      <c r="AX9" s="1" t="s">
        <v>69</v>
      </c>
      <c r="AY9" s="6">
        <v>903571.2</v>
      </c>
      <c r="AZ9" s="5">
        <v>44197</v>
      </c>
      <c r="BA9" s="5">
        <v>44561</v>
      </c>
      <c r="BB9" s="7">
        <v>44561</v>
      </c>
      <c r="BC9" s="1" t="s">
        <v>434</v>
      </c>
      <c r="BD9" s="1"/>
      <c r="BE9" s="1"/>
      <c r="BF9" s="1" t="s">
        <v>35</v>
      </c>
    </row>
    <row r="10" spans="1:58" x14ac:dyDescent="0.25">
      <c r="A10" s="4">
        <v>5</v>
      </c>
      <c r="B10" s="2" t="str">
        <f>HYPERLINK("https://my.zakupki.prom.ua/remote/dispatcher/state_purchase_view/30835070", "UA-2021-10-18-013990-c")</f>
        <v>UA-2021-10-18-013990-c</v>
      </c>
      <c r="C10" s="2" t="s">
        <v>303</v>
      </c>
      <c r="D10" s="1" t="s">
        <v>343</v>
      </c>
      <c r="E10" s="1" t="s">
        <v>345</v>
      </c>
      <c r="F10" s="1" t="s">
        <v>164</v>
      </c>
      <c r="G10" s="1" t="s">
        <v>266</v>
      </c>
      <c r="H10" s="1" t="s">
        <v>391</v>
      </c>
      <c r="I10" s="1" t="s">
        <v>272</v>
      </c>
      <c r="J10" s="1" t="s">
        <v>174</v>
      </c>
      <c r="K10" s="1" t="s">
        <v>223</v>
      </c>
      <c r="L10" s="1" t="s">
        <v>223</v>
      </c>
      <c r="M10" s="1" t="s">
        <v>36</v>
      </c>
      <c r="N10" s="1" t="s">
        <v>36</v>
      </c>
      <c r="O10" s="1" t="s">
        <v>36</v>
      </c>
      <c r="P10" s="5">
        <v>44487</v>
      </c>
      <c r="Q10" s="1"/>
      <c r="R10" s="1"/>
      <c r="S10" s="1"/>
      <c r="T10" s="1"/>
      <c r="U10" s="1" t="s">
        <v>422</v>
      </c>
      <c r="V10" s="4">
        <v>1</v>
      </c>
      <c r="W10" s="6">
        <v>5500</v>
      </c>
      <c r="X10" s="1" t="s">
        <v>303</v>
      </c>
      <c r="Y10" s="4">
        <v>1</v>
      </c>
      <c r="Z10" s="6">
        <v>5500</v>
      </c>
      <c r="AA10" s="1" t="s">
        <v>436</v>
      </c>
      <c r="AB10" s="1" t="s">
        <v>430</v>
      </c>
      <c r="AC10" s="1" t="s">
        <v>211</v>
      </c>
      <c r="AD10" s="1" t="s">
        <v>391</v>
      </c>
      <c r="AE10" s="1" t="s">
        <v>246</v>
      </c>
      <c r="AF10" s="1" t="s">
        <v>308</v>
      </c>
      <c r="AG10" s="6">
        <v>5500</v>
      </c>
      <c r="AH10" s="6">
        <v>5500</v>
      </c>
      <c r="AI10" s="1"/>
      <c r="AJ10" s="1"/>
      <c r="AK10" s="1"/>
      <c r="AL10" s="1" t="s">
        <v>374</v>
      </c>
      <c r="AM10" s="1" t="s">
        <v>154</v>
      </c>
      <c r="AN10" s="1"/>
      <c r="AO10" s="1" t="s">
        <v>5</v>
      </c>
      <c r="AP10" s="1"/>
      <c r="AQ10" s="1"/>
      <c r="AR10" s="2"/>
      <c r="AS10" s="1"/>
      <c r="AT10" s="1"/>
      <c r="AU10" s="1"/>
      <c r="AV10" s="1" t="s">
        <v>425</v>
      </c>
      <c r="AW10" s="7">
        <v>44487.727281653875</v>
      </c>
      <c r="AX10" s="1" t="s">
        <v>74</v>
      </c>
      <c r="AY10" s="6">
        <v>5500</v>
      </c>
      <c r="AZ10" s="5">
        <v>44494</v>
      </c>
      <c r="BA10" s="5">
        <v>44498</v>
      </c>
      <c r="BB10" s="7">
        <v>44561</v>
      </c>
      <c r="BC10" s="1" t="s">
        <v>434</v>
      </c>
      <c r="BD10" s="1"/>
      <c r="BE10" s="1"/>
      <c r="BF10" s="1" t="s">
        <v>35</v>
      </c>
    </row>
    <row r="11" spans="1:58" x14ac:dyDescent="0.25">
      <c r="A11" s="4">
        <v>6</v>
      </c>
      <c r="B11" s="2" t="str">
        <f>HYPERLINK("https://my.zakupki.prom.ua/remote/dispatcher/state_purchase_view/30729525", "UA-2021-10-12-010061-b")</f>
        <v>UA-2021-10-12-010061-b</v>
      </c>
      <c r="C11" s="2" t="s">
        <v>303</v>
      </c>
      <c r="D11" s="1" t="s">
        <v>236</v>
      </c>
      <c r="E11" s="1" t="s">
        <v>236</v>
      </c>
      <c r="F11" s="1" t="s">
        <v>167</v>
      </c>
      <c r="G11" s="1" t="s">
        <v>266</v>
      </c>
      <c r="H11" s="1" t="s">
        <v>391</v>
      </c>
      <c r="I11" s="1" t="s">
        <v>272</v>
      </c>
      <c r="J11" s="1" t="s">
        <v>174</v>
      </c>
      <c r="K11" s="1" t="s">
        <v>223</v>
      </c>
      <c r="L11" s="1" t="s">
        <v>223</v>
      </c>
      <c r="M11" s="1" t="s">
        <v>36</v>
      </c>
      <c r="N11" s="1" t="s">
        <v>36</v>
      </c>
      <c r="O11" s="1" t="s">
        <v>36</v>
      </c>
      <c r="P11" s="5">
        <v>44481</v>
      </c>
      <c r="Q11" s="1"/>
      <c r="R11" s="1"/>
      <c r="S11" s="1"/>
      <c r="T11" s="1"/>
      <c r="U11" s="1" t="s">
        <v>422</v>
      </c>
      <c r="V11" s="4">
        <v>1</v>
      </c>
      <c r="W11" s="6">
        <v>7561.32</v>
      </c>
      <c r="X11" s="1" t="s">
        <v>303</v>
      </c>
      <c r="Y11" s="4">
        <v>150</v>
      </c>
      <c r="Z11" s="6">
        <v>50.41</v>
      </c>
      <c r="AA11" s="1" t="s">
        <v>436</v>
      </c>
      <c r="AB11" s="1" t="s">
        <v>430</v>
      </c>
      <c r="AC11" s="1" t="s">
        <v>211</v>
      </c>
      <c r="AD11" s="1" t="s">
        <v>391</v>
      </c>
      <c r="AE11" s="1" t="s">
        <v>246</v>
      </c>
      <c r="AF11" s="1" t="s">
        <v>308</v>
      </c>
      <c r="AG11" s="6">
        <v>7561.32</v>
      </c>
      <c r="AH11" s="6">
        <v>50.408799999999999</v>
      </c>
      <c r="AI11" s="1"/>
      <c r="AJ11" s="1"/>
      <c r="AK11" s="1"/>
      <c r="AL11" s="1" t="s">
        <v>389</v>
      </c>
      <c r="AM11" s="1" t="s">
        <v>93</v>
      </c>
      <c r="AN11" s="1"/>
      <c r="AO11" s="1" t="s">
        <v>11</v>
      </c>
      <c r="AP11" s="1"/>
      <c r="AQ11" s="1"/>
      <c r="AR11" s="2"/>
      <c r="AS11" s="1"/>
      <c r="AT11" s="1"/>
      <c r="AU11" s="1"/>
      <c r="AV11" s="1" t="s">
        <v>425</v>
      </c>
      <c r="AW11" s="7">
        <v>44481.655091389177</v>
      </c>
      <c r="AX11" s="1" t="s">
        <v>70</v>
      </c>
      <c r="AY11" s="6">
        <v>7561.32</v>
      </c>
      <c r="AZ11" s="1"/>
      <c r="BA11" s="5">
        <v>44484</v>
      </c>
      <c r="BB11" s="7">
        <v>44561</v>
      </c>
      <c r="BC11" s="1" t="s">
        <v>434</v>
      </c>
      <c r="BD11" s="1"/>
      <c r="BE11" s="1"/>
      <c r="BF11" s="1" t="s">
        <v>35</v>
      </c>
    </row>
    <row r="12" spans="1:58" x14ac:dyDescent="0.25">
      <c r="A12" s="4">
        <v>7</v>
      </c>
      <c r="B12" s="2" t="str">
        <f>HYPERLINK("https://my.zakupki.prom.ua/remote/dispatcher/state_purchase_view/29396130", "UA-2021-08-30-009005-a")</f>
        <v>UA-2021-08-30-009005-a</v>
      </c>
      <c r="C12" s="2" t="s">
        <v>303</v>
      </c>
      <c r="D12" s="1" t="s">
        <v>279</v>
      </c>
      <c r="E12" s="1" t="s">
        <v>279</v>
      </c>
      <c r="F12" s="1" t="s">
        <v>184</v>
      </c>
      <c r="G12" s="1" t="s">
        <v>266</v>
      </c>
      <c r="H12" s="1" t="s">
        <v>391</v>
      </c>
      <c r="I12" s="1" t="s">
        <v>272</v>
      </c>
      <c r="J12" s="1" t="s">
        <v>174</v>
      </c>
      <c r="K12" s="1" t="s">
        <v>223</v>
      </c>
      <c r="L12" s="1" t="s">
        <v>223</v>
      </c>
      <c r="M12" s="1" t="s">
        <v>36</v>
      </c>
      <c r="N12" s="1" t="s">
        <v>36</v>
      </c>
      <c r="O12" s="1" t="s">
        <v>36</v>
      </c>
      <c r="P12" s="5">
        <v>44438</v>
      </c>
      <c r="Q12" s="1"/>
      <c r="R12" s="1"/>
      <c r="S12" s="1"/>
      <c r="T12" s="1"/>
      <c r="U12" s="1" t="s">
        <v>422</v>
      </c>
      <c r="V12" s="4">
        <v>1</v>
      </c>
      <c r="W12" s="6">
        <v>614.88</v>
      </c>
      <c r="X12" s="1" t="s">
        <v>303</v>
      </c>
      <c r="Y12" s="4">
        <v>10</v>
      </c>
      <c r="Z12" s="6">
        <v>61.49</v>
      </c>
      <c r="AA12" s="1" t="s">
        <v>436</v>
      </c>
      <c r="AB12" s="1" t="s">
        <v>430</v>
      </c>
      <c r="AC12" s="1" t="s">
        <v>211</v>
      </c>
      <c r="AD12" s="1" t="s">
        <v>308</v>
      </c>
      <c r="AE12" s="1" t="s">
        <v>246</v>
      </c>
      <c r="AF12" s="1" t="s">
        <v>308</v>
      </c>
      <c r="AG12" s="6">
        <v>614.88</v>
      </c>
      <c r="AH12" s="6">
        <v>61.488</v>
      </c>
      <c r="AI12" s="1"/>
      <c r="AJ12" s="1"/>
      <c r="AK12" s="1"/>
      <c r="AL12" s="1" t="s">
        <v>416</v>
      </c>
      <c r="AM12" s="1" t="s">
        <v>103</v>
      </c>
      <c r="AN12" s="1"/>
      <c r="AO12" s="1" t="s">
        <v>7</v>
      </c>
      <c r="AP12" s="1"/>
      <c r="AQ12" s="1"/>
      <c r="AR12" s="2"/>
      <c r="AS12" s="1"/>
      <c r="AT12" s="1"/>
      <c r="AU12" s="1"/>
      <c r="AV12" s="1" t="s">
        <v>425</v>
      </c>
      <c r="AW12" s="7">
        <v>44438.767650359499</v>
      </c>
      <c r="AX12" s="1" t="s">
        <v>145</v>
      </c>
      <c r="AY12" s="6">
        <v>614.88</v>
      </c>
      <c r="AZ12" s="1"/>
      <c r="BA12" s="5">
        <v>44441</v>
      </c>
      <c r="BB12" s="7">
        <v>44441</v>
      </c>
      <c r="BC12" s="1" t="s">
        <v>434</v>
      </c>
      <c r="BD12" s="1"/>
      <c r="BE12" s="1"/>
      <c r="BF12" s="1" t="s">
        <v>35</v>
      </c>
    </row>
    <row r="13" spans="1:58" x14ac:dyDescent="0.25">
      <c r="A13" s="4">
        <v>8</v>
      </c>
      <c r="B13" s="2" t="str">
        <f>HYPERLINK("https://my.zakupki.prom.ua/remote/dispatcher/state_purchase_view/29395962", "UA-2021-08-30-008955-a")</f>
        <v>UA-2021-08-30-008955-a</v>
      </c>
      <c r="C13" s="2" t="s">
        <v>303</v>
      </c>
      <c r="D13" s="1" t="s">
        <v>235</v>
      </c>
      <c r="E13" s="1" t="s">
        <v>235</v>
      </c>
      <c r="F13" s="1" t="s">
        <v>185</v>
      </c>
      <c r="G13" s="1" t="s">
        <v>266</v>
      </c>
      <c r="H13" s="1" t="s">
        <v>391</v>
      </c>
      <c r="I13" s="1" t="s">
        <v>272</v>
      </c>
      <c r="J13" s="1" t="s">
        <v>174</v>
      </c>
      <c r="K13" s="1" t="s">
        <v>223</v>
      </c>
      <c r="L13" s="1" t="s">
        <v>223</v>
      </c>
      <c r="M13" s="1" t="s">
        <v>36</v>
      </c>
      <c r="N13" s="1" t="s">
        <v>36</v>
      </c>
      <c r="O13" s="1" t="s">
        <v>36</v>
      </c>
      <c r="P13" s="5">
        <v>44438</v>
      </c>
      <c r="Q13" s="1"/>
      <c r="R13" s="1"/>
      <c r="S13" s="1"/>
      <c r="T13" s="1"/>
      <c r="U13" s="1" t="s">
        <v>422</v>
      </c>
      <c r="V13" s="4">
        <v>1</v>
      </c>
      <c r="W13" s="6">
        <v>1719.72</v>
      </c>
      <c r="X13" s="1" t="s">
        <v>303</v>
      </c>
      <c r="Y13" s="4">
        <v>27</v>
      </c>
      <c r="Z13" s="6">
        <v>63.69</v>
      </c>
      <c r="AA13" s="1" t="s">
        <v>436</v>
      </c>
      <c r="AB13" s="1" t="s">
        <v>430</v>
      </c>
      <c r="AC13" s="1" t="s">
        <v>211</v>
      </c>
      <c r="AD13" s="1" t="s">
        <v>391</v>
      </c>
      <c r="AE13" s="1" t="s">
        <v>246</v>
      </c>
      <c r="AF13" s="1" t="s">
        <v>308</v>
      </c>
      <c r="AG13" s="6">
        <v>1719.72</v>
      </c>
      <c r="AH13" s="6">
        <v>63.693333333333335</v>
      </c>
      <c r="AI13" s="1"/>
      <c r="AJ13" s="1"/>
      <c r="AK13" s="1"/>
      <c r="AL13" s="1" t="s">
        <v>381</v>
      </c>
      <c r="AM13" s="1" t="s">
        <v>140</v>
      </c>
      <c r="AN13" s="1"/>
      <c r="AO13" s="1" t="s">
        <v>2</v>
      </c>
      <c r="AP13" s="1"/>
      <c r="AQ13" s="1"/>
      <c r="AR13" s="2"/>
      <c r="AS13" s="1"/>
      <c r="AT13" s="1"/>
      <c r="AU13" s="1"/>
      <c r="AV13" s="1" t="s">
        <v>425</v>
      </c>
      <c r="AW13" s="7">
        <v>44438.757828289505</v>
      </c>
      <c r="AX13" s="1" t="s">
        <v>207</v>
      </c>
      <c r="AY13" s="6">
        <v>1719.72</v>
      </c>
      <c r="AZ13" s="1"/>
      <c r="BA13" s="5">
        <v>44441</v>
      </c>
      <c r="BB13" s="7">
        <v>44441</v>
      </c>
      <c r="BC13" s="1" t="s">
        <v>434</v>
      </c>
      <c r="BD13" s="1"/>
      <c r="BE13" s="1"/>
      <c r="BF13" s="1" t="s">
        <v>35</v>
      </c>
    </row>
    <row r="14" spans="1:58" x14ac:dyDescent="0.25">
      <c r="A14" s="4">
        <v>9</v>
      </c>
      <c r="B14" s="2" t="str">
        <f>HYPERLINK("https://my.zakupki.prom.ua/remote/dispatcher/state_purchase_view/25787309", "UA-2021-04-13-006913-b")</f>
        <v>UA-2021-04-13-006913-b</v>
      </c>
      <c r="C14" s="2" t="s">
        <v>303</v>
      </c>
      <c r="D14" s="1" t="s">
        <v>314</v>
      </c>
      <c r="E14" s="1" t="s">
        <v>315</v>
      </c>
      <c r="F14" s="1" t="s">
        <v>122</v>
      </c>
      <c r="G14" s="1" t="s">
        <v>266</v>
      </c>
      <c r="H14" s="1" t="s">
        <v>391</v>
      </c>
      <c r="I14" s="1" t="s">
        <v>272</v>
      </c>
      <c r="J14" s="1" t="s">
        <v>174</v>
      </c>
      <c r="K14" s="1" t="s">
        <v>223</v>
      </c>
      <c r="L14" s="1" t="s">
        <v>223</v>
      </c>
      <c r="M14" s="1" t="s">
        <v>36</v>
      </c>
      <c r="N14" s="1" t="s">
        <v>36</v>
      </c>
      <c r="O14" s="1" t="s">
        <v>36</v>
      </c>
      <c r="P14" s="5">
        <v>44299</v>
      </c>
      <c r="Q14" s="1"/>
      <c r="R14" s="1"/>
      <c r="S14" s="1"/>
      <c r="T14" s="1"/>
      <c r="U14" s="1" t="s">
        <v>422</v>
      </c>
      <c r="V14" s="4">
        <v>1</v>
      </c>
      <c r="W14" s="6">
        <v>8666.7000000000007</v>
      </c>
      <c r="X14" s="1" t="s">
        <v>303</v>
      </c>
      <c r="Y14" s="1" t="s">
        <v>428</v>
      </c>
      <c r="Z14" s="1" t="s">
        <v>428</v>
      </c>
      <c r="AA14" s="1" t="s">
        <v>428</v>
      </c>
      <c r="AB14" s="1" t="s">
        <v>430</v>
      </c>
      <c r="AC14" s="1" t="s">
        <v>211</v>
      </c>
      <c r="AD14" s="1" t="s">
        <v>391</v>
      </c>
      <c r="AE14" s="1" t="s">
        <v>246</v>
      </c>
      <c r="AF14" s="1" t="s">
        <v>308</v>
      </c>
      <c r="AG14" s="6">
        <v>8666.7000000000007</v>
      </c>
      <c r="AH14" s="1" t="s">
        <v>428</v>
      </c>
      <c r="AI14" s="1"/>
      <c r="AJ14" s="1"/>
      <c r="AK14" s="1"/>
      <c r="AL14" s="1" t="s">
        <v>390</v>
      </c>
      <c r="AM14" s="1" t="s">
        <v>93</v>
      </c>
      <c r="AN14" s="1" t="s">
        <v>215</v>
      </c>
      <c r="AO14" s="1" t="s">
        <v>85</v>
      </c>
      <c r="AP14" s="1"/>
      <c r="AQ14" s="1"/>
      <c r="AR14" s="2"/>
      <c r="AS14" s="1"/>
      <c r="AT14" s="1"/>
      <c r="AU14" s="1"/>
      <c r="AV14" s="1" t="s">
        <v>425</v>
      </c>
      <c r="AW14" s="7">
        <v>44305.684316407758</v>
      </c>
      <c r="AX14" s="1" t="s">
        <v>112</v>
      </c>
      <c r="AY14" s="6">
        <v>8666.7000000000007</v>
      </c>
      <c r="AZ14" s="1"/>
      <c r="BA14" s="5">
        <v>44311</v>
      </c>
      <c r="BB14" s="7">
        <v>44561</v>
      </c>
      <c r="BC14" s="1" t="s">
        <v>434</v>
      </c>
      <c r="BD14" s="1"/>
      <c r="BE14" s="1"/>
      <c r="BF14" s="1" t="s">
        <v>35</v>
      </c>
    </row>
    <row r="15" spans="1:58" x14ac:dyDescent="0.25">
      <c r="A15" s="4">
        <v>10</v>
      </c>
      <c r="B15" s="2" t="str">
        <f>HYPERLINK("https://my.zakupki.prom.ua/remote/dispatcher/state_purchase_view/28977646", "UA-2021-08-12-007690-a")</f>
        <v>UA-2021-08-12-007690-a</v>
      </c>
      <c r="C15" s="2" t="s">
        <v>303</v>
      </c>
      <c r="D15" s="1" t="s">
        <v>262</v>
      </c>
      <c r="E15" s="1" t="s">
        <v>262</v>
      </c>
      <c r="F15" s="1" t="s">
        <v>189</v>
      </c>
      <c r="G15" s="1" t="s">
        <v>266</v>
      </c>
      <c r="H15" s="1" t="s">
        <v>391</v>
      </c>
      <c r="I15" s="1" t="s">
        <v>272</v>
      </c>
      <c r="J15" s="1" t="s">
        <v>174</v>
      </c>
      <c r="K15" s="1" t="s">
        <v>223</v>
      </c>
      <c r="L15" s="1" t="s">
        <v>223</v>
      </c>
      <c r="M15" s="1" t="s">
        <v>36</v>
      </c>
      <c r="N15" s="1" t="s">
        <v>36</v>
      </c>
      <c r="O15" s="1" t="s">
        <v>36</v>
      </c>
      <c r="P15" s="5">
        <v>44420</v>
      </c>
      <c r="Q15" s="1"/>
      <c r="R15" s="1"/>
      <c r="S15" s="1"/>
      <c r="T15" s="1"/>
      <c r="U15" s="1" t="s">
        <v>422</v>
      </c>
      <c r="V15" s="4">
        <v>1</v>
      </c>
      <c r="W15" s="6">
        <v>14500</v>
      </c>
      <c r="X15" s="1" t="s">
        <v>303</v>
      </c>
      <c r="Y15" s="4">
        <v>4</v>
      </c>
      <c r="Z15" s="6">
        <v>3625</v>
      </c>
      <c r="AA15" s="1" t="s">
        <v>427</v>
      </c>
      <c r="AB15" s="1" t="s">
        <v>430</v>
      </c>
      <c r="AC15" s="1" t="s">
        <v>211</v>
      </c>
      <c r="AD15" s="1" t="s">
        <v>308</v>
      </c>
      <c r="AE15" s="1" t="s">
        <v>246</v>
      </c>
      <c r="AF15" s="1" t="s">
        <v>308</v>
      </c>
      <c r="AG15" s="6">
        <v>14500</v>
      </c>
      <c r="AH15" s="6">
        <v>3625</v>
      </c>
      <c r="AI15" s="1"/>
      <c r="AJ15" s="1"/>
      <c r="AK15" s="1"/>
      <c r="AL15" s="1" t="s">
        <v>232</v>
      </c>
      <c r="AM15" s="1" t="s">
        <v>114</v>
      </c>
      <c r="AN15" s="1"/>
      <c r="AO15" s="1" t="s">
        <v>32</v>
      </c>
      <c r="AP15" s="1"/>
      <c r="AQ15" s="1"/>
      <c r="AR15" s="2"/>
      <c r="AS15" s="1"/>
      <c r="AT15" s="1"/>
      <c r="AU15" s="1"/>
      <c r="AV15" s="1" t="s">
        <v>425</v>
      </c>
      <c r="AW15" s="7">
        <v>44421.709357584987</v>
      </c>
      <c r="AX15" s="1" t="s">
        <v>49</v>
      </c>
      <c r="AY15" s="6">
        <v>14500</v>
      </c>
      <c r="AZ15" s="1"/>
      <c r="BA15" s="5">
        <v>44435</v>
      </c>
      <c r="BB15" s="7">
        <v>44561</v>
      </c>
      <c r="BC15" s="1" t="s">
        <v>434</v>
      </c>
      <c r="BD15" s="1"/>
      <c r="BE15" s="1"/>
      <c r="BF15" s="1" t="s">
        <v>35</v>
      </c>
    </row>
    <row r="16" spans="1:58" x14ac:dyDescent="0.25">
      <c r="A16" s="4">
        <v>11</v>
      </c>
      <c r="B16" s="2" t="str">
        <f>HYPERLINK("https://my.zakupki.prom.ua/remote/dispatcher/state_purchase_view/30727517", "UA-2021-10-12-009439-b")</f>
        <v>UA-2021-10-12-009439-b</v>
      </c>
      <c r="C16" s="2" t="s">
        <v>303</v>
      </c>
      <c r="D16" s="1" t="s">
        <v>414</v>
      </c>
      <c r="E16" s="1" t="s">
        <v>414</v>
      </c>
      <c r="F16" s="1" t="s">
        <v>188</v>
      </c>
      <c r="G16" s="1" t="s">
        <v>266</v>
      </c>
      <c r="H16" s="1" t="s">
        <v>391</v>
      </c>
      <c r="I16" s="1" t="s">
        <v>272</v>
      </c>
      <c r="J16" s="1" t="s">
        <v>174</v>
      </c>
      <c r="K16" s="1" t="s">
        <v>223</v>
      </c>
      <c r="L16" s="1" t="s">
        <v>223</v>
      </c>
      <c r="M16" s="1" t="s">
        <v>36</v>
      </c>
      <c r="N16" s="1" t="s">
        <v>36</v>
      </c>
      <c r="O16" s="1" t="s">
        <v>36</v>
      </c>
      <c r="P16" s="5">
        <v>44481</v>
      </c>
      <c r="Q16" s="1"/>
      <c r="R16" s="1"/>
      <c r="S16" s="1"/>
      <c r="T16" s="1"/>
      <c r="U16" s="1" t="s">
        <v>422</v>
      </c>
      <c r="V16" s="4">
        <v>1</v>
      </c>
      <c r="W16" s="6">
        <v>43685.04</v>
      </c>
      <c r="X16" s="1" t="s">
        <v>303</v>
      </c>
      <c r="Y16" s="4">
        <v>3049</v>
      </c>
      <c r="Z16" s="6">
        <v>14.33</v>
      </c>
      <c r="AA16" s="1" t="s">
        <v>429</v>
      </c>
      <c r="AB16" s="1" t="s">
        <v>430</v>
      </c>
      <c r="AC16" s="1" t="s">
        <v>211</v>
      </c>
      <c r="AD16" s="1" t="s">
        <v>391</v>
      </c>
      <c r="AE16" s="1" t="s">
        <v>246</v>
      </c>
      <c r="AF16" s="1" t="s">
        <v>308</v>
      </c>
      <c r="AG16" s="6">
        <v>43685.04</v>
      </c>
      <c r="AH16" s="6">
        <v>14.327661528369958</v>
      </c>
      <c r="AI16" s="1"/>
      <c r="AJ16" s="1"/>
      <c r="AK16" s="1"/>
      <c r="AL16" s="1" t="s">
        <v>389</v>
      </c>
      <c r="AM16" s="1" t="s">
        <v>93</v>
      </c>
      <c r="AN16" s="1"/>
      <c r="AO16" s="1" t="s">
        <v>11</v>
      </c>
      <c r="AP16" s="1"/>
      <c r="AQ16" s="1"/>
      <c r="AR16" s="2"/>
      <c r="AS16" s="1"/>
      <c r="AT16" s="1"/>
      <c r="AU16" s="1"/>
      <c r="AV16" s="1" t="s">
        <v>425</v>
      </c>
      <c r="AW16" s="7">
        <v>44481.640189777063</v>
      </c>
      <c r="AX16" s="1" t="s">
        <v>43</v>
      </c>
      <c r="AY16" s="6">
        <v>43685.04</v>
      </c>
      <c r="AZ16" s="1"/>
      <c r="BA16" s="5">
        <v>44484</v>
      </c>
      <c r="BB16" s="7">
        <v>44561</v>
      </c>
      <c r="BC16" s="1" t="s">
        <v>434</v>
      </c>
      <c r="BD16" s="1"/>
      <c r="BE16" s="1"/>
      <c r="BF16" s="1" t="s">
        <v>35</v>
      </c>
    </row>
    <row r="17" spans="1:58" x14ac:dyDescent="0.25">
      <c r="A17" s="4">
        <v>12</v>
      </c>
      <c r="B17" s="2" t="str">
        <f>HYPERLINK("https://my.zakupki.prom.ua/remote/dispatcher/state_purchase_view/29395848", "UA-2021-08-30-008913-a")</f>
        <v>UA-2021-08-30-008913-a</v>
      </c>
      <c r="C17" s="2" t="s">
        <v>303</v>
      </c>
      <c r="D17" s="1" t="s">
        <v>290</v>
      </c>
      <c r="E17" s="1" t="s">
        <v>290</v>
      </c>
      <c r="F17" s="1" t="s">
        <v>186</v>
      </c>
      <c r="G17" s="1" t="s">
        <v>266</v>
      </c>
      <c r="H17" s="1" t="s">
        <v>391</v>
      </c>
      <c r="I17" s="1" t="s">
        <v>272</v>
      </c>
      <c r="J17" s="1" t="s">
        <v>174</v>
      </c>
      <c r="K17" s="1" t="s">
        <v>223</v>
      </c>
      <c r="L17" s="1" t="s">
        <v>223</v>
      </c>
      <c r="M17" s="1" t="s">
        <v>36</v>
      </c>
      <c r="N17" s="1" t="s">
        <v>36</v>
      </c>
      <c r="O17" s="1" t="s">
        <v>36</v>
      </c>
      <c r="P17" s="5">
        <v>44438</v>
      </c>
      <c r="Q17" s="1"/>
      <c r="R17" s="1"/>
      <c r="S17" s="1"/>
      <c r="T17" s="1"/>
      <c r="U17" s="1" t="s">
        <v>422</v>
      </c>
      <c r="V17" s="4">
        <v>1</v>
      </c>
      <c r="W17" s="6">
        <v>1780.36</v>
      </c>
      <c r="X17" s="1" t="s">
        <v>303</v>
      </c>
      <c r="Y17" s="4">
        <v>10</v>
      </c>
      <c r="Z17" s="6">
        <v>178.04</v>
      </c>
      <c r="AA17" s="1" t="s">
        <v>436</v>
      </c>
      <c r="AB17" s="1" t="s">
        <v>430</v>
      </c>
      <c r="AC17" s="1" t="s">
        <v>211</v>
      </c>
      <c r="AD17" s="1" t="s">
        <v>391</v>
      </c>
      <c r="AE17" s="1" t="s">
        <v>246</v>
      </c>
      <c r="AF17" s="1" t="s">
        <v>308</v>
      </c>
      <c r="AG17" s="6">
        <v>1780.36</v>
      </c>
      <c r="AH17" s="6">
        <v>178.036</v>
      </c>
      <c r="AI17" s="1"/>
      <c r="AJ17" s="1"/>
      <c r="AK17" s="1"/>
      <c r="AL17" s="1" t="s">
        <v>381</v>
      </c>
      <c r="AM17" s="1" t="s">
        <v>140</v>
      </c>
      <c r="AN17" s="1"/>
      <c r="AO17" s="1" t="s">
        <v>2</v>
      </c>
      <c r="AP17" s="1"/>
      <c r="AQ17" s="1"/>
      <c r="AR17" s="2"/>
      <c r="AS17" s="1"/>
      <c r="AT17" s="1"/>
      <c r="AU17" s="1"/>
      <c r="AV17" s="1" t="s">
        <v>425</v>
      </c>
      <c r="AW17" s="7">
        <v>44438.751961642127</v>
      </c>
      <c r="AX17" s="1" t="s">
        <v>208</v>
      </c>
      <c r="AY17" s="6">
        <v>1780.36</v>
      </c>
      <c r="AZ17" s="1"/>
      <c r="BA17" s="5">
        <v>44441</v>
      </c>
      <c r="BB17" s="7">
        <v>44441</v>
      </c>
      <c r="BC17" s="1" t="s">
        <v>434</v>
      </c>
      <c r="BD17" s="1"/>
      <c r="BE17" s="1"/>
      <c r="BF17" s="1" t="s">
        <v>35</v>
      </c>
    </row>
    <row r="18" spans="1:58" x14ac:dyDescent="0.25">
      <c r="A18" s="4">
        <v>13</v>
      </c>
      <c r="B18" s="2" t="str">
        <f>HYPERLINK("https://my.zakupki.prom.ua/remote/dispatcher/state_purchase_view/29923276", "UA-2021-09-16-005583-b")</f>
        <v>UA-2021-09-16-005583-b</v>
      </c>
      <c r="C18" s="2" t="s">
        <v>303</v>
      </c>
      <c r="D18" s="1" t="s">
        <v>299</v>
      </c>
      <c r="E18" s="1" t="s">
        <v>299</v>
      </c>
      <c r="F18" s="1" t="s">
        <v>89</v>
      </c>
      <c r="G18" s="1" t="s">
        <v>266</v>
      </c>
      <c r="H18" s="1" t="s">
        <v>391</v>
      </c>
      <c r="I18" s="1" t="s">
        <v>272</v>
      </c>
      <c r="J18" s="1" t="s">
        <v>174</v>
      </c>
      <c r="K18" s="1" t="s">
        <v>223</v>
      </c>
      <c r="L18" s="1" t="s">
        <v>223</v>
      </c>
      <c r="M18" s="1" t="s">
        <v>36</v>
      </c>
      <c r="N18" s="1" t="s">
        <v>36</v>
      </c>
      <c r="O18" s="1" t="s">
        <v>36</v>
      </c>
      <c r="P18" s="5">
        <v>44455</v>
      </c>
      <c r="Q18" s="1"/>
      <c r="R18" s="1"/>
      <c r="S18" s="1"/>
      <c r="T18" s="1"/>
      <c r="U18" s="1" t="s">
        <v>422</v>
      </c>
      <c r="V18" s="4">
        <v>1</v>
      </c>
      <c r="W18" s="6">
        <v>2994.6</v>
      </c>
      <c r="X18" s="1" t="s">
        <v>303</v>
      </c>
      <c r="Y18" s="4">
        <v>6</v>
      </c>
      <c r="Z18" s="6">
        <v>499.1</v>
      </c>
      <c r="AA18" s="1" t="s">
        <v>427</v>
      </c>
      <c r="AB18" s="1" t="s">
        <v>430</v>
      </c>
      <c r="AC18" s="1" t="s">
        <v>211</v>
      </c>
      <c r="AD18" s="1" t="s">
        <v>391</v>
      </c>
      <c r="AE18" s="1" t="s">
        <v>246</v>
      </c>
      <c r="AF18" s="1" t="s">
        <v>308</v>
      </c>
      <c r="AG18" s="6">
        <v>2994.6</v>
      </c>
      <c r="AH18" s="6">
        <v>499.09999999999997</v>
      </c>
      <c r="AI18" s="1"/>
      <c r="AJ18" s="1"/>
      <c r="AK18" s="1"/>
      <c r="AL18" s="1" t="s">
        <v>321</v>
      </c>
      <c r="AM18" s="1" t="s">
        <v>147</v>
      </c>
      <c r="AN18" s="1"/>
      <c r="AO18" s="1" t="s">
        <v>30</v>
      </c>
      <c r="AP18" s="1"/>
      <c r="AQ18" s="1"/>
      <c r="AR18" s="2"/>
      <c r="AS18" s="1"/>
      <c r="AT18" s="1"/>
      <c r="AU18" s="1"/>
      <c r="AV18" s="1" t="s">
        <v>425</v>
      </c>
      <c r="AW18" s="7">
        <v>44476.727932401722</v>
      </c>
      <c r="AX18" s="1" t="s">
        <v>193</v>
      </c>
      <c r="AY18" s="6">
        <v>2994.6</v>
      </c>
      <c r="AZ18" s="1"/>
      <c r="BA18" s="5">
        <v>44462</v>
      </c>
      <c r="BB18" s="7">
        <v>44561</v>
      </c>
      <c r="BC18" s="1" t="s">
        <v>434</v>
      </c>
      <c r="BD18" s="1"/>
      <c r="BE18" s="1"/>
      <c r="BF18" s="1" t="s">
        <v>35</v>
      </c>
    </row>
    <row r="19" spans="1:58" x14ac:dyDescent="0.25">
      <c r="A19" s="4">
        <v>14</v>
      </c>
      <c r="B19" s="2" t="str">
        <f>HYPERLINK("https://my.zakupki.prom.ua/remote/dispatcher/state_purchase_view/30733464", "UA-2021-10-12-011157-b")</f>
        <v>UA-2021-10-12-011157-b</v>
      </c>
      <c r="C19" s="2" t="s">
        <v>303</v>
      </c>
      <c r="D19" s="1" t="s">
        <v>355</v>
      </c>
      <c r="E19" s="1" t="s">
        <v>355</v>
      </c>
      <c r="F19" s="1" t="s">
        <v>92</v>
      </c>
      <c r="G19" s="1" t="s">
        <v>266</v>
      </c>
      <c r="H19" s="1" t="s">
        <v>391</v>
      </c>
      <c r="I19" s="1" t="s">
        <v>272</v>
      </c>
      <c r="J19" s="1" t="s">
        <v>174</v>
      </c>
      <c r="K19" s="1" t="s">
        <v>223</v>
      </c>
      <c r="L19" s="1" t="s">
        <v>223</v>
      </c>
      <c r="M19" s="1" t="s">
        <v>36</v>
      </c>
      <c r="N19" s="1" t="s">
        <v>36</v>
      </c>
      <c r="O19" s="1" t="s">
        <v>36</v>
      </c>
      <c r="P19" s="5">
        <v>44481</v>
      </c>
      <c r="Q19" s="1"/>
      <c r="R19" s="1"/>
      <c r="S19" s="1"/>
      <c r="T19" s="1"/>
      <c r="U19" s="1" t="s">
        <v>422</v>
      </c>
      <c r="V19" s="4">
        <v>1</v>
      </c>
      <c r="W19" s="6">
        <v>497.76</v>
      </c>
      <c r="X19" s="1" t="s">
        <v>303</v>
      </c>
      <c r="Y19" s="4">
        <v>8</v>
      </c>
      <c r="Z19" s="6">
        <v>62.22</v>
      </c>
      <c r="AA19" s="1" t="s">
        <v>436</v>
      </c>
      <c r="AB19" s="1" t="s">
        <v>430</v>
      </c>
      <c r="AC19" s="1" t="s">
        <v>211</v>
      </c>
      <c r="AD19" s="1" t="s">
        <v>308</v>
      </c>
      <c r="AE19" s="1" t="s">
        <v>246</v>
      </c>
      <c r="AF19" s="1" t="s">
        <v>308</v>
      </c>
      <c r="AG19" s="6">
        <v>497.76</v>
      </c>
      <c r="AH19" s="6">
        <v>62.22</v>
      </c>
      <c r="AI19" s="1"/>
      <c r="AJ19" s="1"/>
      <c r="AK19" s="1"/>
      <c r="AL19" s="1" t="s">
        <v>389</v>
      </c>
      <c r="AM19" s="1" t="s">
        <v>93</v>
      </c>
      <c r="AN19" s="1"/>
      <c r="AO19" s="1" t="s">
        <v>11</v>
      </c>
      <c r="AP19" s="1"/>
      <c r="AQ19" s="1"/>
      <c r="AR19" s="2"/>
      <c r="AS19" s="1"/>
      <c r="AT19" s="1"/>
      <c r="AU19" s="1"/>
      <c r="AV19" s="1" t="s">
        <v>425</v>
      </c>
      <c r="AW19" s="7">
        <v>44481.684520886018</v>
      </c>
      <c r="AX19" s="1" t="s">
        <v>80</v>
      </c>
      <c r="AY19" s="6">
        <v>497.76</v>
      </c>
      <c r="AZ19" s="1"/>
      <c r="BA19" s="5">
        <v>44484</v>
      </c>
      <c r="BB19" s="7">
        <v>44561</v>
      </c>
      <c r="BC19" s="1" t="s">
        <v>434</v>
      </c>
      <c r="BD19" s="1"/>
      <c r="BE19" s="1"/>
      <c r="BF19" s="1" t="s">
        <v>35</v>
      </c>
    </row>
    <row r="20" spans="1:58" x14ac:dyDescent="0.25">
      <c r="A20" s="4">
        <v>15</v>
      </c>
      <c r="B20" s="2" t="str">
        <f>HYPERLINK("https://my.zakupki.prom.ua/remote/dispatcher/state_purchase_view/23859030", "UA-2021-02-10-005315-a")</f>
        <v>UA-2021-02-10-005315-a</v>
      </c>
      <c r="C20" s="2" t="s">
        <v>303</v>
      </c>
      <c r="D20" s="1" t="s">
        <v>306</v>
      </c>
      <c r="E20" s="1" t="s">
        <v>307</v>
      </c>
      <c r="F20" s="1" t="s">
        <v>126</v>
      </c>
      <c r="G20" s="1" t="s">
        <v>259</v>
      </c>
      <c r="H20" s="1" t="s">
        <v>391</v>
      </c>
      <c r="I20" s="1" t="s">
        <v>272</v>
      </c>
      <c r="J20" s="1" t="s">
        <v>174</v>
      </c>
      <c r="K20" s="1" t="s">
        <v>223</v>
      </c>
      <c r="L20" s="1" t="s">
        <v>223</v>
      </c>
      <c r="M20" s="1" t="s">
        <v>36</v>
      </c>
      <c r="N20" s="1" t="s">
        <v>36</v>
      </c>
      <c r="O20" s="1" t="s">
        <v>36</v>
      </c>
      <c r="P20" s="5">
        <v>44237</v>
      </c>
      <c r="Q20" s="5">
        <v>44237</v>
      </c>
      <c r="R20" s="5">
        <v>44243</v>
      </c>
      <c r="S20" s="5">
        <v>44243</v>
      </c>
      <c r="T20" s="5">
        <v>44246</v>
      </c>
      <c r="U20" s="7">
        <v>44251.617592592593</v>
      </c>
      <c r="V20" s="4">
        <v>3</v>
      </c>
      <c r="W20" s="6">
        <v>37500</v>
      </c>
      <c r="X20" s="1" t="s">
        <v>303</v>
      </c>
      <c r="Y20" s="4">
        <v>1</v>
      </c>
      <c r="Z20" s="6">
        <v>37500</v>
      </c>
      <c r="AA20" s="1" t="s">
        <v>436</v>
      </c>
      <c r="AB20" s="6">
        <v>375</v>
      </c>
      <c r="AC20" s="1" t="s">
        <v>211</v>
      </c>
      <c r="AD20" s="1" t="s">
        <v>391</v>
      </c>
      <c r="AE20" s="1" t="s">
        <v>246</v>
      </c>
      <c r="AF20" s="1" t="s">
        <v>308</v>
      </c>
      <c r="AG20" s="6">
        <v>33924</v>
      </c>
      <c r="AH20" s="6">
        <v>33924</v>
      </c>
      <c r="AI20" s="1" t="s">
        <v>378</v>
      </c>
      <c r="AJ20" s="6">
        <v>3576</v>
      </c>
      <c r="AK20" s="6">
        <v>9.536E-2</v>
      </c>
      <c r="AL20" s="1" t="s">
        <v>368</v>
      </c>
      <c r="AM20" s="1" t="s">
        <v>130</v>
      </c>
      <c r="AN20" s="1" t="s">
        <v>213</v>
      </c>
      <c r="AO20" s="1" t="s">
        <v>19</v>
      </c>
      <c r="AP20" s="6">
        <v>90</v>
      </c>
      <c r="AQ20" s="6">
        <v>2.3999999999999998E-3</v>
      </c>
      <c r="AR20" s="2" t="str">
        <f>HYPERLINK("https://auction.openprocurement.org/tenders/af630d8f4f5e4c7ab3c37ac4f8367b0a")</f>
        <v>https://auction.openprocurement.org/tenders/af630d8f4f5e4c7ab3c37ac4f8367b0a</v>
      </c>
      <c r="AS20" s="7">
        <v>44264.685095660971</v>
      </c>
      <c r="AT20" s="5">
        <v>44267</v>
      </c>
      <c r="AU20" s="5">
        <v>44273</v>
      </c>
      <c r="AV20" s="1" t="s">
        <v>425</v>
      </c>
      <c r="AW20" s="7">
        <v>44270.575019633819</v>
      </c>
      <c r="AX20" s="1" t="s">
        <v>52</v>
      </c>
      <c r="AY20" s="6">
        <v>37410</v>
      </c>
      <c r="AZ20" s="5">
        <v>44253</v>
      </c>
      <c r="BA20" s="5">
        <v>44256</v>
      </c>
      <c r="BB20" s="7">
        <v>44561</v>
      </c>
      <c r="BC20" s="1" t="s">
        <v>434</v>
      </c>
      <c r="BD20" s="1"/>
      <c r="BE20" s="1"/>
      <c r="BF20" s="1" t="s">
        <v>178</v>
      </c>
    </row>
    <row r="21" spans="1:58" x14ac:dyDescent="0.25">
      <c r="A21" s="4">
        <v>16</v>
      </c>
      <c r="B21" s="2" t="str">
        <f>HYPERLINK("https://my.zakupki.prom.ua/remote/dispatcher/state_purchase_view/24824509", "UA-2021-03-12-002132-b")</f>
        <v>UA-2021-03-12-002132-b</v>
      </c>
      <c r="C21" s="2" t="s">
        <v>303</v>
      </c>
      <c r="D21" s="1" t="s">
        <v>249</v>
      </c>
      <c r="E21" s="1" t="s">
        <v>248</v>
      </c>
      <c r="F21" s="1" t="s">
        <v>200</v>
      </c>
      <c r="G21" s="1" t="s">
        <v>266</v>
      </c>
      <c r="H21" s="1" t="s">
        <v>391</v>
      </c>
      <c r="I21" s="1" t="s">
        <v>272</v>
      </c>
      <c r="J21" s="1" t="s">
        <v>174</v>
      </c>
      <c r="K21" s="1" t="s">
        <v>223</v>
      </c>
      <c r="L21" s="1" t="s">
        <v>223</v>
      </c>
      <c r="M21" s="1" t="s">
        <v>36</v>
      </c>
      <c r="N21" s="1" t="s">
        <v>36</v>
      </c>
      <c r="O21" s="1" t="s">
        <v>36</v>
      </c>
      <c r="P21" s="5">
        <v>44267</v>
      </c>
      <c r="Q21" s="1"/>
      <c r="R21" s="1"/>
      <c r="S21" s="1"/>
      <c r="T21" s="1"/>
      <c r="U21" s="1" t="s">
        <v>422</v>
      </c>
      <c r="V21" s="4">
        <v>1</v>
      </c>
      <c r="W21" s="6">
        <v>36600</v>
      </c>
      <c r="X21" s="1" t="s">
        <v>303</v>
      </c>
      <c r="Y21" s="4">
        <v>2</v>
      </c>
      <c r="Z21" s="6">
        <v>18300</v>
      </c>
      <c r="AA21" s="1" t="s">
        <v>433</v>
      </c>
      <c r="AB21" s="1" t="s">
        <v>430</v>
      </c>
      <c r="AC21" s="1" t="s">
        <v>211</v>
      </c>
      <c r="AD21" s="1" t="s">
        <v>308</v>
      </c>
      <c r="AE21" s="1" t="s">
        <v>246</v>
      </c>
      <c r="AF21" s="1" t="s">
        <v>308</v>
      </c>
      <c r="AG21" s="6">
        <v>36600</v>
      </c>
      <c r="AH21" s="6">
        <v>18300</v>
      </c>
      <c r="AI21" s="1"/>
      <c r="AJ21" s="1"/>
      <c r="AK21" s="1"/>
      <c r="AL21" s="1" t="s">
        <v>294</v>
      </c>
      <c r="AM21" s="1" t="s">
        <v>117</v>
      </c>
      <c r="AN21" s="1"/>
      <c r="AO21" s="1" t="s">
        <v>27</v>
      </c>
      <c r="AP21" s="1"/>
      <c r="AQ21" s="1"/>
      <c r="AR21" s="2"/>
      <c r="AS21" s="1"/>
      <c r="AT21" s="1"/>
      <c r="AU21" s="1"/>
      <c r="AV21" s="1" t="s">
        <v>425</v>
      </c>
      <c r="AW21" s="7">
        <v>44267.42875472486</v>
      </c>
      <c r="AX21" s="1" t="s">
        <v>71</v>
      </c>
      <c r="AY21" s="6">
        <v>36600</v>
      </c>
      <c r="AZ21" s="1"/>
      <c r="BA21" s="5">
        <v>44267</v>
      </c>
      <c r="BB21" s="7">
        <v>44561</v>
      </c>
      <c r="BC21" s="1" t="s">
        <v>434</v>
      </c>
      <c r="BD21" s="1"/>
      <c r="BE21" s="1"/>
      <c r="BF21" s="1" t="s">
        <v>35</v>
      </c>
    </row>
    <row r="22" spans="1:58" x14ac:dyDescent="0.25">
      <c r="A22" s="4">
        <v>17</v>
      </c>
      <c r="B22" s="2" t="str">
        <f>HYPERLINK("https://my.zakupki.prom.ua/remote/dispatcher/state_purchase_view/23076983", "UA-2021-01-20-001476-b")</f>
        <v>UA-2021-01-20-001476-b</v>
      </c>
      <c r="C22" s="2" t="s">
        <v>303</v>
      </c>
      <c r="D22" s="1" t="s">
        <v>263</v>
      </c>
      <c r="E22" s="1" t="s">
        <v>262</v>
      </c>
      <c r="F22" s="1" t="s">
        <v>189</v>
      </c>
      <c r="G22" s="1" t="s">
        <v>259</v>
      </c>
      <c r="H22" s="1" t="s">
        <v>391</v>
      </c>
      <c r="I22" s="1" t="s">
        <v>272</v>
      </c>
      <c r="J22" s="1" t="s">
        <v>174</v>
      </c>
      <c r="K22" s="1" t="s">
        <v>223</v>
      </c>
      <c r="L22" s="1" t="s">
        <v>223</v>
      </c>
      <c r="M22" s="1" t="s">
        <v>36</v>
      </c>
      <c r="N22" s="1" t="s">
        <v>36</v>
      </c>
      <c r="O22" s="1" t="s">
        <v>36</v>
      </c>
      <c r="P22" s="5">
        <v>44216</v>
      </c>
      <c r="Q22" s="5">
        <v>44216</v>
      </c>
      <c r="R22" s="5">
        <v>44222</v>
      </c>
      <c r="S22" s="5">
        <v>44222</v>
      </c>
      <c r="T22" s="5">
        <v>44225</v>
      </c>
      <c r="U22" s="1" t="s">
        <v>423</v>
      </c>
      <c r="V22" s="4">
        <v>1</v>
      </c>
      <c r="W22" s="6">
        <v>10000</v>
      </c>
      <c r="X22" s="1" t="s">
        <v>303</v>
      </c>
      <c r="Y22" s="4">
        <v>5</v>
      </c>
      <c r="Z22" s="6">
        <v>2000</v>
      </c>
      <c r="AA22" s="1" t="s">
        <v>427</v>
      </c>
      <c r="AB22" s="6">
        <v>100</v>
      </c>
      <c r="AC22" s="1" t="s">
        <v>211</v>
      </c>
      <c r="AD22" s="1" t="s">
        <v>391</v>
      </c>
      <c r="AE22" s="1" t="s">
        <v>246</v>
      </c>
      <c r="AF22" s="1" t="s">
        <v>308</v>
      </c>
      <c r="AG22" s="6">
        <v>9800</v>
      </c>
      <c r="AH22" s="6">
        <v>1960</v>
      </c>
      <c r="AI22" s="1" t="s">
        <v>406</v>
      </c>
      <c r="AJ22" s="6">
        <v>200</v>
      </c>
      <c r="AK22" s="6">
        <v>0.02</v>
      </c>
      <c r="AL22" s="1" t="s">
        <v>406</v>
      </c>
      <c r="AM22" s="1" t="s">
        <v>119</v>
      </c>
      <c r="AN22" s="1" t="s">
        <v>216</v>
      </c>
      <c r="AO22" s="1" t="s">
        <v>18</v>
      </c>
      <c r="AP22" s="6">
        <v>200</v>
      </c>
      <c r="AQ22" s="6">
        <v>0.02</v>
      </c>
      <c r="AR22" s="2"/>
      <c r="AS22" s="7">
        <v>44228.589164079007</v>
      </c>
      <c r="AT22" s="5">
        <v>44231</v>
      </c>
      <c r="AU22" s="5">
        <v>44252</v>
      </c>
      <c r="AV22" s="1" t="s">
        <v>425</v>
      </c>
      <c r="AW22" s="7">
        <v>44321.560539527687</v>
      </c>
      <c r="AX22" s="1" t="s">
        <v>44</v>
      </c>
      <c r="AY22" s="6">
        <v>9800</v>
      </c>
      <c r="AZ22" s="5">
        <v>44228</v>
      </c>
      <c r="BA22" s="5">
        <v>44256</v>
      </c>
      <c r="BB22" s="7">
        <v>44561</v>
      </c>
      <c r="BC22" s="1" t="s">
        <v>434</v>
      </c>
      <c r="BD22" s="1"/>
      <c r="BE22" s="1"/>
      <c r="BF22" s="1" t="s">
        <v>120</v>
      </c>
    </row>
    <row r="23" spans="1:58" x14ac:dyDescent="0.25">
      <c r="A23" s="4">
        <v>18</v>
      </c>
      <c r="B23" s="2" t="str">
        <f>HYPERLINK("https://my.zakupki.prom.ua/remote/dispatcher/state_purchase_view/25271203", "UA-2021-03-29-000662-c")</f>
        <v>UA-2021-03-29-000662-c</v>
      </c>
      <c r="C23" s="2" t="s">
        <v>303</v>
      </c>
      <c r="D23" s="1" t="s">
        <v>340</v>
      </c>
      <c r="E23" s="1" t="s">
        <v>340</v>
      </c>
      <c r="F23" s="1" t="s">
        <v>192</v>
      </c>
      <c r="G23" s="1" t="s">
        <v>259</v>
      </c>
      <c r="H23" s="1" t="s">
        <v>391</v>
      </c>
      <c r="I23" s="1" t="s">
        <v>272</v>
      </c>
      <c r="J23" s="1" t="s">
        <v>174</v>
      </c>
      <c r="K23" s="1" t="s">
        <v>223</v>
      </c>
      <c r="L23" s="1" t="s">
        <v>223</v>
      </c>
      <c r="M23" s="1" t="s">
        <v>36</v>
      </c>
      <c r="N23" s="1" t="s">
        <v>36</v>
      </c>
      <c r="O23" s="1" t="s">
        <v>36</v>
      </c>
      <c r="P23" s="5">
        <v>44284</v>
      </c>
      <c r="Q23" s="5">
        <v>44284</v>
      </c>
      <c r="R23" s="5">
        <v>44288</v>
      </c>
      <c r="S23" s="5">
        <v>44288</v>
      </c>
      <c r="T23" s="5">
        <v>44293</v>
      </c>
      <c r="U23" s="1" t="s">
        <v>423</v>
      </c>
      <c r="V23" s="4">
        <v>1</v>
      </c>
      <c r="W23" s="6">
        <v>8700</v>
      </c>
      <c r="X23" s="1" t="s">
        <v>303</v>
      </c>
      <c r="Y23" s="4">
        <v>1</v>
      </c>
      <c r="Z23" s="6">
        <v>8700</v>
      </c>
      <c r="AA23" s="1" t="s">
        <v>436</v>
      </c>
      <c r="AB23" s="6">
        <v>87</v>
      </c>
      <c r="AC23" s="1" t="s">
        <v>211</v>
      </c>
      <c r="AD23" s="1" t="s">
        <v>391</v>
      </c>
      <c r="AE23" s="1" t="s">
        <v>246</v>
      </c>
      <c r="AF23" s="1" t="s">
        <v>308</v>
      </c>
      <c r="AG23" s="6">
        <v>8599</v>
      </c>
      <c r="AH23" s="6">
        <v>8599</v>
      </c>
      <c r="AI23" s="1" t="s">
        <v>373</v>
      </c>
      <c r="AJ23" s="6">
        <v>101</v>
      </c>
      <c r="AK23" s="6">
        <v>1.160919540229885E-2</v>
      </c>
      <c r="AL23" s="1" t="s">
        <v>373</v>
      </c>
      <c r="AM23" s="1" t="s">
        <v>152</v>
      </c>
      <c r="AN23" s="1" t="s">
        <v>222</v>
      </c>
      <c r="AO23" s="1" t="s">
        <v>31</v>
      </c>
      <c r="AP23" s="6">
        <v>101</v>
      </c>
      <c r="AQ23" s="6">
        <v>1.160919540229885E-2</v>
      </c>
      <c r="AR23" s="2"/>
      <c r="AS23" s="7">
        <v>44294.675644511757</v>
      </c>
      <c r="AT23" s="5">
        <v>44299</v>
      </c>
      <c r="AU23" s="5">
        <v>44318</v>
      </c>
      <c r="AV23" s="1" t="s">
        <v>425</v>
      </c>
      <c r="AW23" s="7">
        <v>44334.66937970039</v>
      </c>
      <c r="AX23" s="1" t="s">
        <v>51</v>
      </c>
      <c r="AY23" s="6">
        <v>8599</v>
      </c>
      <c r="AZ23" s="5">
        <v>44306</v>
      </c>
      <c r="BA23" s="5">
        <v>44314</v>
      </c>
      <c r="BB23" s="7">
        <v>44561</v>
      </c>
      <c r="BC23" s="1" t="s">
        <v>434</v>
      </c>
      <c r="BD23" s="1"/>
      <c r="BE23" s="1"/>
      <c r="BF23" s="1" t="s">
        <v>153</v>
      </c>
    </row>
    <row r="24" spans="1:58" x14ac:dyDescent="0.25">
      <c r="A24" s="4">
        <v>19</v>
      </c>
      <c r="B24" s="2" t="str">
        <f>HYPERLINK("https://my.zakupki.prom.ua/remote/dispatcher/state_purchase_view/23574888", "UA-2021-02-03-001018-a")</f>
        <v>UA-2021-02-03-001018-a</v>
      </c>
      <c r="C24" s="2" t="s">
        <v>303</v>
      </c>
      <c r="D24" s="1" t="s">
        <v>274</v>
      </c>
      <c r="E24" s="1" t="s">
        <v>275</v>
      </c>
      <c r="F24" s="1" t="s">
        <v>121</v>
      </c>
      <c r="G24" s="1" t="s">
        <v>259</v>
      </c>
      <c r="H24" s="1" t="s">
        <v>391</v>
      </c>
      <c r="I24" s="1" t="s">
        <v>272</v>
      </c>
      <c r="J24" s="1" t="s">
        <v>174</v>
      </c>
      <c r="K24" s="1" t="s">
        <v>223</v>
      </c>
      <c r="L24" s="1" t="s">
        <v>223</v>
      </c>
      <c r="M24" s="1" t="s">
        <v>36</v>
      </c>
      <c r="N24" s="1" t="s">
        <v>36</v>
      </c>
      <c r="O24" s="1" t="s">
        <v>36</v>
      </c>
      <c r="P24" s="5">
        <v>44230</v>
      </c>
      <c r="Q24" s="5">
        <v>44230</v>
      </c>
      <c r="R24" s="5">
        <v>44236</v>
      </c>
      <c r="S24" s="5">
        <v>44236</v>
      </c>
      <c r="T24" s="5">
        <v>44239</v>
      </c>
      <c r="U24" s="7">
        <v>44243.49622685185</v>
      </c>
      <c r="V24" s="4">
        <v>3</v>
      </c>
      <c r="W24" s="6">
        <v>8000</v>
      </c>
      <c r="X24" s="1" t="s">
        <v>303</v>
      </c>
      <c r="Y24" s="4">
        <v>4</v>
      </c>
      <c r="Z24" s="6">
        <v>2000</v>
      </c>
      <c r="AA24" s="1" t="s">
        <v>436</v>
      </c>
      <c r="AB24" s="6">
        <v>80</v>
      </c>
      <c r="AC24" s="1" t="s">
        <v>211</v>
      </c>
      <c r="AD24" s="1" t="s">
        <v>391</v>
      </c>
      <c r="AE24" s="1" t="s">
        <v>246</v>
      </c>
      <c r="AF24" s="1" t="s">
        <v>308</v>
      </c>
      <c r="AG24" s="6">
        <v>6000</v>
      </c>
      <c r="AH24" s="6">
        <v>1500</v>
      </c>
      <c r="AI24" s="1" t="s">
        <v>405</v>
      </c>
      <c r="AJ24" s="6">
        <v>2000</v>
      </c>
      <c r="AK24" s="6">
        <v>0.25</v>
      </c>
      <c r="AL24" s="1" t="s">
        <v>383</v>
      </c>
      <c r="AM24" s="1" t="s">
        <v>169</v>
      </c>
      <c r="AN24" s="1" t="s">
        <v>210</v>
      </c>
      <c r="AO24" s="1" t="s">
        <v>160</v>
      </c>
      <c r="AP24" s="6">
        <v>200</v>
      </c>
      <c r="AQ24" s="6">
        <v>2.5000000000000001E-2</v>
      </c>
      <c r="AR24" s="2" t="str">
        <f>HYPERLINK("https://auction.openprocurement.org/tenders/fe4e323de5ae4122bd0b8099ca9f8874")</f>
        <v>https://auction.openprocurement.org/tenders/fe4e323de5ae4122bd0b8099ca9f8874</v>
      </c>
      <c r="AS24" s="7">
        <v>44249.508736639953</v>
      </c>
      <c r="AT24" s="5">
        <v>44252</v>
      </c>
      <c r="AU24" s="5">
        <v>44266</v>
      </c>
      <c r="AV24" s="1" t="s">
        <v>425</v>
      </c>
      <c r="AW24" s="7">
        <v>44266.367247625625</v>
      </c>
      <c r="AX24" s="1" t="s">
        <v>65</v>
      </c>
      <c r="AY24" s="6">
        <v>7800</v>
      </c>
      <c r="AZ24" s="5">
        <v>44249</v>
      </c>
      <c r="BA24" s="5">
        <v>44255</v>
      </c>
      <c r="BB24" s="7">
        <v>44561</v>
      </c>
      <c r="BC24" s="1" t="s">
        <v>434</v>
      </c>
      <c r="BD24" s="1"/>
      <c r="BE24" s="1"/>
      <c r="BF24" s="1" t="s">
        <v>144</v>
      </c>
    </row>
    <row r="25" spans="1:58" x14ac:dyDescent="0.25">
      <c r="A25" s="4">
        <v>20</v>
      </c>
      <c r="B25" s="2" t="str">
        <f>HYPERLINK("https://my.zakupki.prom.ua/remote/dispatcher/state_purchase_view/33891561", "UA-2021-12-30-009552-c")</f>
        <v>UA-2021-12-30-009552-c</v>
      </c>
      <c r="C25" s="2" t="s">
        <v>303</v>
      </c>
      <c r="D25" s="1" t="s">
        <v>326</v>
      </c>
      <c r="E25" s="1" t="s">
        <v>327</v>
      </c>
      <c r="F25" s="1" t="s">
        <v>123</v>
      </c>
      <c r="G25" s="1" t="s">
        <v>266</v>
      </c>
      <c r="H25" s="1" t="s">
        <v>391</v>
      </c>
      <c r="I25" s="1" t="s">
        <v>272</v>
      </c>
      <c r="J25" s="1" t="s">
        <v>174</v>
      </c>
      <c r="K25" s="1" t="s">
        <v>223</v>
      </c>
      <c r="L25" s="1" t="s">
        <v>223</v>
      </c>
      <c r="M25" s="1" t="s">
        <v>36</v>
      </c>
      <c r="N25" s="1" t="s">
        <v>36</v>
      </c>
      <c r="O25" s="1" t="s">
        <v>36</v>
      </c>
      <c r="P25" s="5">
        <v>44560</v>
      </c>
      <c r="Q25" s="1"/>
      <c r="R25" s="1"/>
      <c r="S25" s="1"/>
      <c r="T25" s="1"/>
      <c r="U25" s="1" t="s">
        <v>422</v>
      </c>
      <c r="V25" s="4">
        <v>1</v>
      </c>
      <c r="W25" s="6">
        <v>289.02</v>
      </c>
      <c r="X25" s="1" t="s">
        <v>303</v>
      </c>
      <c r="Y25" s="4">
        <v>1</v>
      </c>
      <c r="Z25" s="6">
        <v>289.02</v>
      </c>
      <c r="AA25" s="1" t="s">
        <v>436</v>
      </c>
      <c r="AB25" s="1" t="s">
        <v>430</v>
      </c>
      <c r="AC25" s="1" t="s">
        <v>211</v>
      </c>
      <c r="AD25" s="1" t="s">
        <v>391</v>
      </c>
      <c r="AE25" s="1" t="s">
        <v>246</v>
      </c>
      <c r="AF25" s="1" t="s">
        <v>308</v>
      </c>
      <c r="AG25" s="6">
        <v>289.02</v>
      </c>
      <c r="AH25" s="6">
        <v>289.02</v>
      </c>
      <c r="AI25" s="1"/>
      <c r="AJ25" s="1"/>
      <c r="AK25" s="1"/>
      <c r="AL25" s="1" t="s">
        <v>389</v>
      </c>
      <c r="AM25" s="1" t="s">
        <v>93</v>
      </c>
      <c r="AN25" s="1"/>
      <c r="AO25" s="1" t="s">
        <v>11</v>
      </c>
      <c r="AP25" s="1"/>
      <c r="AQ25" s="1"/>
      <c r="AR25" s="2"/>
      <c r="AS25" s="1"/>
      <c r="AT25" s="1"/>
      <c r="AU25" s="1"/>
      <c r="AV25" s="1" t="s">
        <v>425</v>
      </c>
      <c r="AW25" s="7">
        <v>44560.683394798834</v>
      </c>
      <c r="AX25" s="1" t="s">
        <v>350</v>
      </c>
      <c r="AY25" s="6">
        <v>289.02</v>
      </c>
      <c r="AZ25" s="5">
        <v>44561</v>
      </c>
      <c r="BA25" s="5">
        <v>44561</v>
      </c>
      <c r="BB25" s="7">
        <v>44561</v>
      </c>
      <c r="BC25" s="1" t="s">
        <v>434</v>
      </c>
      <c r="BD25" s="1"/>
      <c r="BE25" s="1"/>
      <c r="BF25" s="1" t="s">
        <v>35</v>
      </c>
    </row>
    <row r="26" spans="1:58" x14ac:dyDescent="0.25">
      <c r="A26" s="4">
        <v>21</v>
      </c>
      <c r="B26" s="2" t="str">
        <f>HYPERLINK("https://my.zakupki.prom.ua/remote/dispatcher/state_purchase_view/32564523", "UA-2021-12-03-010471-c")</f>
        <v>UA-2021-12-03-010471-c</v>
      </c>
      <c r="C26" s="2" t="s">
        <v>303</v>
      </c>
      <c r="D26" s="1" t="s">
        <v>239</v>
      </c>
      <c r="E26" s="1" t="s">
        <v>239</v>
      </c>
      <c r="F26" s="1" t="s">
        <v>206</v>
      </c>
      <c r="G26" s="1" t="s">
        <v>266</v>
      </c>
      <c r="H26" s="1" t="s">
        <v>391</v>
      </c>
      <c r="I26" s="1" t="s">
        <v>272</v>
      </c>
      <c r="J26" s="1" t="s">
        <v>174</v>
      </c>
      <c r="K26" s="1" t="s">
        <v>223</v>
      </c>
      <c r="L26" s="1" t="s">
        <v>223</v>
      </c>
      <c r="M26" s="1" t="s">
        <v>36</v>
      </c>
      <c r="N26" s="1" t="s">
        <v>36</v>
      </c>
      <c r="O26" s="1" t="s">
        <v>36</v>
      </c>
      <c r="P26" s="5">
        <v>44533</v>
      </c>
      <c r="Q26" s="1"/>
      <c r="R26" s="1"/>
      <c r="S26" s="1"/>
      <c r="T26" s="1"/>
      <c r="U26" s="1" t="s">
        <v>422</v>
      </c>
      <c r="V26" s="4">
        <v>1</v>
      </c>
      <c r="W26" s="6">
        <v>2820</v>
      </c>
      <c r="X26" s="1" t="s">
        <v>303</v>
      </c>
      <c r="Y26" s="4">
        <v>1</v>
      </c>
      <c r="Z26" s="6">
        <v>2820</v>
      </c>
      <c r="AA26" s="1" t="s">
        <v>433</v>
      </c>
      <c r="AB26" s="1" t="s">
        <v>430</v>
      </c>
      <c r="AC26" s="1" t="s">
        <v>211</v>
      </c>
      <c r="AD26" s="1" t="s">
        <v>391</v>
      </c>
      <c r="AE26" s="1" t="s">
        <v>246</v>
      </c>
      <c r="AF26" s="1" t="s">
        <v>308</v>
      </c>
      <c r="AG26" s="6">
        <v>2820</v>
      </c>
      <c r="AH26" s="6">
        <v>2820</v>
      </c>
      <c r="AI26" s="1"/>
      <c r="AJ26" s="1"/>
      <c r="AK26" s="1"/>
      <c r="AL26" s="1" t="s">
        <v>386</v>
      </c>
      <c r="AM26" s="1" t="s">
        <v>183</v>
      </c>
      <c r="AN26" s="1"/>
      <c r="AO26" s="1" t="s">
        <v>24</v>
      </c>
      <c r="AP26" s="1"/>
      <c r="AQ26" s="1"/>
      <c r="AR26" s="2"/>
      <c r="AS26" s="1"/>
      <c r="AT26" s="1"/>
      <c r="AU26" s="1"/>
      <c r="AV26" s="1" t="s">
        <v>425</v>
      </c>
      <c r="AW26" s="7">
        <v>44533.593953380703</v>
      </c>
      <c r="AX26" s="1" t="s">
        <v>38</v>
      </c>
      <c r="AY26" s="6">
        <v>2820</v>
      </c>
      <c r="AZ26" s="1"/>
      <c r="BA26" s="5">
        <v>44533</v>
      </c>
      <c r="BB26" s="7">
        <v>44561</v>
      </c>
      <c r="BC26" s="1" t="s">
        <v>434</v>
      </c>
      <c r="BD26" s="1"/>
      <c r="BE26" s="1"/>
      <c r="BF26" s="1" t="s">
        <v>35</v>
      </c>
    </row>
    <row r="27" spans="1:58" x14ac:dyDescent="0.25">
      <c r="A27" s="4">
        <v>22</v>
      </c>
      <c r="B27" s="2" t="str">
        <f>HYPERLINK("https://my.zakupki.prom.ua/remote/dispatcher/state_purchase_view/31017811", "UA-2021-10-22-012790-b")</f>
        <v>UA-2021-10-22-012790-b</v>
      </c>
      <c r="C27" s="2" t="s">
        <v>303</v>
      </c>
      <c r="D27" s="1" t="s">
        <v>351</v>
      </c>
      <c r="E27" s="1" t="s">
        <v>351</v>
      </c>
      <c r="F27" s="1" t="s">
        <v>205</v>
      </c>
      <c r="G27" s="1" t="s">
        <v>266</v>
      </c>
      <c r="H27" s="1" t="s">
        <v>391</v>
      </c>
      <c r="I27" s="1" t="s">
        <v>272</v>
      </c>
      <c r="J27" s="1" t="s">
        <v>174</v>
      </c>
      <c r="K27" s="1" t="s">
        <v>223</v>
      </c>
      <c r="L27" s="1" t="s">
        <v>223</v>
      </c>
      <c r="M27" s="1" t="s">
        <v>36</v>
      </c>
      <c r="N27" s="1" t="s">
        <v>36</v>
      </c>
      <c r="O27" s="1" t="s">
        <v>36</v>
      </c>
      <c r="P27" s="5">
        <v>44491</v>
      </c>
      <c r="Q27" s="1"/>
      <c r="R27" s="1"/>
      <c r="S27" s="1"/>
      <c r="T27" s="1"/>
      <c r="U27" s="1" t="s">
        <v>422</v>
      </c>
      <c r="V27" s="4">
        <v>1</v>
      </c>
      <c r="W27" s="6">
        <v>1700</v>
      </c>
      <c r="X27" s="1" t="s">
        <v>303</v>
      </c>
      <c r="Y27" s="4">
        <v>1</v>
      </c>
      <c r="Z27" s="6">
        <v>1700</v>
      </c>
      <c r="AA27" s="1" t="s">
        <v>433</v>
      </c>
      <c r="AB27" s="1" t="s">
        <v>430</v>
      </c>
      <c r="AC27" s="1" t="s">
        <v>211</v>
      </c>
      <c r="AD27" s="1" t="s">
        <v>308</v>
      </c>
      <c r="AE27" s="1" t="s">
        <v>246</v>
      </c>
      <c r="AF27" s="1" t="s">
        <v>308</v>
      </c>
      <c r="AG27" s="6">
        <v>1700</v>
      </c>
      <c r="AH27" s="6">
        <v>1700</v>
      </c>
      <c r="AI27" s="1"/>
      <c r="AJ27" s="1"/>
      <c r="AK27" s="1"/>
      <c r="AL27" s="1" t="s">
        <v>380</v>
      </c>
      <c r="AM27" s="1" t="s">
        <v>170</v>
      </c>
      <c r="AN27" s="1"/>
      <c r="AO27" s="1" t="s">
        <v>5</v>
      </c>
      <c r="AP27" s="1"/>
      <c r="AQ27" s="1"/>
      <c r="AR27" s="2"/>
      <c r="AS27" s="1"/>
      <c r="AT27" s="1"/>
      <c r="AU27" s="1"/>
      <c r="AV27" s="1" t="s">
        <v>425</v>
      </c>
      <c r="AW27" s="7">
        <v>44491.77103025101</v>
      </c>
      <c r="AX27" s="1" t="s">
        <v>97</v>
      </c>
      <c r="AY27" s="6">
        <v>1700</v>
      </c>
      <c r="AZ27" s="5">
        <v>44491</v>
      </c>
      <c r="BA27" s="5">
        <v>44500</v>
      </c>
      <c r="BB27" s="7">
        <v>44561</v>
      </c>
      <c r="BC27" s="1" t="s">
        <v>434</v>
      </c>
      <c r="BD27" s="1"/>
      <c r="BE27" s="1"/>
      <c r="BF27" s="1" t="s">
        <v>35</v>
      </c>
    </row>
    <row r="28" spans="1:58" x14ac:dyDescent="0.25">
      <c r="A28" s="4">
        <v>23</v>
      </c>
      <c r="B28" s="2" t="str">
        <f>HYPERLINK("https://my.zakupki.prom.ua/remote/dispatcher/state_purchase_view/29160789", "UA-2021-08-19-004444-a")</f>
        <v>UA-2021-08-19-004444-a</v>
      </c>
      <c r="C28" s="2" t="s">
        <v>303</v>
      </c>
      <c r="D28" s="1" t="s">
        <v>332</v>
      </c>
      <c r="E28" s="1" t="s">
        <v>332</v>
      </c>
      <c r="F28" s="1" t="s">
        <v>202</v>
      </c>
      <c r="G28" s="1" t="s">
        <v>266</v>
      </c>
      <c r="H28" s="1" t="s">
        <v>391</v>
      </c>
      <c r="I28" s="1" t="s">
        <v>272</v>
      </c>
      <c r="J28" s="1" t="s">
        <v>174</v>
      </c>
      <c r="K28" s="1" t="s">
        <v>223</v>
      </c>
      <c r="L28" s="1" t="s">
        <v>223</v>
      </c>
      <c r="M28" s="1" t="s">
        <v>36</v>
      </c>
      <c r="N28" s="1" t="s">
        <v>36</v>
      </c>
      <c r="O28" s="1" t="s">
        <v>36</v>
      </c>
      <c r="P28" s="5">
        <v>44427</v>
      </c>
      <c r="Q28" s="1"/>
      <c r="R28" s="1"/>
      <c r="S28" s="1"/>
      <c r="T28" s="1"/>
      <c r="U28" s="1" t="s">
        <v>422</v>
      </c>
      <c r="V28" s="4">
        <v>1</v>
      </c>
      <c r="W28" s="6">
        <v>11000</v>
      </c>
      <c r="X28" s="1" t="s">
        <v>303</v>
      </c>
      <c r="Y28" s="4">
        <v>20</v>
      </c>
      <c r="Z28" s="6">
        <v>550</v>
      </c>
      <c r="AA28" s="1" t="s">
        <v>433</v>
      </c>
      <c r="AB28" s="1" t="s">
        <v>430</v>
      </c>
      <c r="AC28" s="1" t="s">
        <v>211</v>
      </c>
      <c r="AD28" s="1" t="s">
        <v>308</v>
      </c>
      <c r="AE28" s="1" t="s">
        <v>246</v>
      </c>
      <c r="AF28" s="1" t="s">
        <v>308</v>
      </c>
      <c r="AG28" s="6">
        <v>11000</v>
      </c>
      <c r="AH28" s="6">
        <v>550</v>
      </c>
      <c r="AI28" s="1"/>
      <c r="AJ28" s="1"/>
      <c r="AK28" s="1"/>
      <c r="AL28" s="1" t="s">
        <v>294</v>
      </c>
      <c r="AM28" s="1" t="s">
        <v>117</v>
      </c>
      <c r="AN28" s="1"/>
      <c r="AO28" s="1" t="s">
        <v>25</v>
      </c>
      <c r="AP28" s="1"/>
      <c r="AQ28" s="1"/>
      <c r="AR28" s="2"/>
      <c r="AS28" s="1"/>
      <c r="AT28" s="1"/>
      <c r="AU28" s="1"/>
      <c r="AV28" s="1" t="s">
        <v>425</v>
      </c>
      <c r="AW28" s="7">
        <v>44545.528467800708</v>
      </c>
      <c r="AX28" s="1" t="s">
        <v>73</v>
      </c>
      <c r="AY28" s="6">
        <v>11000</v>
      </c>
      <c r="AZ28" s="1"/>
      <c r="BA28" s="5">
        <v>44429</v>
      </c>
      <c r="BB28" s="7">
        <v>44561</v>
      </c>
      <c r="BC28" s="1" t="s">
        <v>434</v>
      </c>
      <c r="BD28" s="1"/>
      <c r="BE28" s="1"/>
      <c r="BF28" s="1" t="s">
        <v>35</v>
      </c>
    </row>
    <row r="29" spans="1:58" x14ac:dyDescent="0.25">
      <c r="A29" s="4">
        <v>24</v>
      </c>
      <c r="B29" s="2" t="str">
        <f>HYPERLINK("https://my.zakupki.prom.ua/remote/dispatcher/state_purchase_view/29359578", "UA-2021-08-28-006458-a")</f>
        <v>UA-2021-08-28-006458-a</v>
      </c>
      <c r="C29" s="2" t="s">
        <v>303</v>
      </c>
      <c r="D29" s="1" t="s">
        <v>342</v>
      </c>
      <c r="E29" s="1" t="s">
        <v>342</v>
      </c>
      <c r="F29" s="1" t="s">
        <v>191</v>
      </c>
      <c r="G29" s="1" t="s">
        <v>266</v>
      </c>
      <c r="H29" s="1" t="s">
        <v>391</v>
      </c>
      <c r="I29" s="1" t="s">
        <v>272</v>
      </c>
      <c r="J29" s="1" t="s">
        <v>174</v>
      </c>
      <c r="K29" s="1" t="s">
        <v>223</v>
      </c>
      <c r="L29" s="1" t="s">
        <v>223</v>
      </c>
      <c r="M29" s="1" t="s">
        <v>36</v>
      </c>
      <c r="N29" s="1" t="s">
        <v>36</v>
      </c>
      <c r="O29" s="1" t="s">
        <v>36</v>
      </c>
      <c r="P29" s="5">
        <v>44436</v>
      </c>
      <c r="Q29" s="1"/>
      <c r="R29" s="1"/>
      <c r="S29" s="1"/>
      <c r="T29" s="1"/>
      <c r="U29" s="1" t="s">
        <v>422</v>
      </c>
      <c r="V29" s="4">
        <v>1</v>
      </c>
      <c r="W29" s="6">
        <v>7080</v>
      </c>
      <c r="X29" s="1" t="s">
        <v>303</v>
      </c>
      <c r="Y29" s="4">
        <v>1</v>
      </c>
      <c r="Z29" s="6">
        <v>7080</v>
      </c>
      <c r="AA29" s="1" t="s">
        <v>436</v>
      </c>
      <c r="AB29" s="1" t="s">
        <v>430</v>
      </c>
      <c r="AC29" s="1" t="s">
        <v>211</v>
      </c>
      <c r="AD29" s="1" t="s">
        <v>391</v>
      </c>
      <c r="AE29" s="1" t="s">
        <v>246</v>
      </c>
      <c r="AF29" s="1" t="s">
        <v>308</v>
      </c>
      <c r="AG29" s="6">
        <v>7080</v>
      </c>
      <c r="AH29" s="6">
        <v>7080</v>
      </c>
      <c r="AI29" s="1"/>
      <c r="AJ29" s="1"/>
      <c r="AK29" s="1"/>
      <c r="AL29" s="1" t="s">
        <v>375</v>
      </c>
      <c r="AM29" s="1" t="s">
        <v>150</v>
      </c>
      <c r="AN29" s="1"/>
      <c r="AO29" s="1" t="s">
        <v>12</v>
      </c>
      <c r="AP29" s="1"/>
      <c r="AQ29" s="1"/>
      <c r="AR29" s="2"/>
      <c r="AS29" s="1"/>
      <c r="AT29" s="1"/>
      <c r="AU29" s="1"/>
      <c r="AV29" s="1" t="s">
        <v>425</v>
      </c>
      <c r="AW29" s="7">
        <v>44436.573484726585</v>
      </c>
      <c r="AX29" s="1" t="s">
        <v>195</v>
      </c>
      <c r="AY29" s="6">
        <v>7080</v>
      </c>
      <c r="AZ29" s="1"/>
      <c r="BA29" s="5">
        <v>44467</v>
      </c>
      <c r="BB29" s="7">
        <v>44865</v>
      </c>
      <c r="BC29" s="1" t="s">
        <v>434</v>
      </c>
      <c r="BD29" s="1"/>
      <c r="BE29" s="1"/>
      <c r="BF29" s="1" t="s">
        <v>35</v>
      </c>
    </row>
    <row r="30" spans="1:58" x14ac:dyDescent="0.25">
      <c r="A30" s="4">
        <v>25</v>
      </c>
      <c r="B30" s="2" t="str">
        <f>HYPERLINK("https://my.zakupki.prom.ua/remote/dispatcher/state_purchase_view/28204969", "UA-2021-07-13-010001-c")</f>
        <v>UA-2021-07-13-010001-c</v>
      </c>
      <c r="C30" s="2" t="s">
        <v>303</v>
      </c>
      <c r="D30" s="1" t="s">
        <v>342</v>
      </c>
      <c r="E30" s="1" t="s">
        <v>342</v>
      </c>
      <c r="F30" s="1" t="s">
        <v>191</v>
      </c>
      <c r="G30" s="1" t="s">
        <v>359</v>
      </c>
      <c r="H30" s="1" t="s">
        <v>391</v>
      </c>
      <c r="I30" s="1" t="s">
        <v>272</v>
      </c>
      <c r="J30" s="1" t="s">
        <v>174</v>
      </c>
      <c r="K30" s="1" t="s">
        <v>223</v>
      </c>
      <c r="L30" s="1" t="s">
        <v>223</v>
      </c>
      <c r="M30" s="1" t="s">
        <v>36</v>
      </c>
      <c r="N30" s="1" t="s">
        <v>36</v>
      </c>
      <c r="O30" s="1" t="s">
        <v>36</v>
      </c>
      <c r="P30" s="5">
        <v>44390</v>
      </c>
      <c r="Q30" s="5">
        <v>44390</v>
      </c>
      <c r="R30" s="5">
        <v>44396</v>
      </c>
      <c r="S30" s="5">
        <v>44396</v>
      </c>
      <c r="T30" s="5">
        <v>44399</v>
      </c>
      <c r="U30" s="1" t="s">
        <v>423</v>
      </c>
      <c r="V30" s="4">
        <v>0</v>
      </c>
      <c r="W30" s="6">
        <v>7080</v>
      </c>
      <c r="X30" s="1" t="s">
        <v>303</v>
      </c>
      <c r="Y30" s="4">
        <v>1</v>
      </c>
      <c r="Z30" s="6">
        <v>7080</v>
      </c>
      <c r="AA30" s="1" t="s">
        <v>436</v>
      </c>
      <c r="AB30" s="6">
        <v>70.8</v>
      </c>
      <c r="AC30" s="1" t="s">
        <v>211</v>
      </c>
      <c r="AD30" s="1" t="s">
        <v>391</v>
      </c>
      <c r="AE30" s="1" t="s">
        <v>246</v>
      </c>
      <c r="AF30" s="1" t="s">
        <v>308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2"/>
      <c r="AS30" s="1"/>
      <c r="AT30" s="1"/>
      <c r="AU30" s="1"/>
      <c r="AV30" s="1" t="s">
        <v>426</v>
      </c>
      <c r="AW30" s="7">
        <v>44399.002540764734</v>
      </c>
      <c r="AX30" s="1"/>
      <c r="AY30" s="1"/>
      <c r="AZ30" s="1"/>
      <c r="BA30" s="5">
        <v>44418</v>
      </c>
      <c r="BB30" s="1"/>
      <c r="BC30" s="1"/>
      <c r="BD30" s="1"/>
      <c r="BE30" s="1"/>
      <c r="BF30" s="1"/>
    </row>
    <row r="31" spans="1:58" x14ac:dyDescent="0.25">
      <c r="A31" s="4">
        <v>26</v>
      </c>
      <c r="B31" s="2" t="str">
        <f>HYPERLINK("https://my.zakupki.prom.ua/remote/dispatcher/state_purchase_view/30135382", "UA-2021-09-22-013183-b")</f>
        <v>UA-2021-09-22-013183-b</v>
      </c>
      <c r="C31" s="2" t="s">
        <v>303</v>
      </c>
      <c r="D31" s="1" t="s">
        <v>276</v>
      </c>
      <c r="E31" s="1" t="s">
        <v>276</v>
      </c>
      <c r="F31" s="1" t="s">
        <v>98</v>
      </c>
      <c r="G31" s="1" t="s">
        <v>259</v>
      </c>
      <c r="H31" s="1" t="s">
        <v>391</v>
      </c>
      <c r="I31" s="1" t="s">
        <v>272</v>
      </c>
      <c r="J31" s="1" t="s">
        <v>174</v>
      </c>
      <c r="K31" s="1" t="s">
        <v>223</v>
      </c>
      <c r="L31" s="1" t="s">
        <v>223</v>
      </c>
      <c r="M31" s="1" t="s">
        <v>36</v>
      </c>
      <c r="N31" s="1" t="s">
        <v>36</v>
      </c>
      <c r="O31" s="1" t="s">
        <v>36</v>
      </c>
      <c r="P31" s="5">
        <v>44461</v>
      </c>
      <c r="Q31" s="5">
        <v>44461</v>
      </c>
      <c r="R31" s="5">
        <v>44467</v>
      </c>
      <c r="S31" s="5">
        <v>44467</v>
      </c>
      <c r="T31" s="5">
        <v>44470</v>
      </c>
      <c r="U31" s="1" t="s">
        <v>423</v>
      </c>
      <c r="V31" s="4">
        <v>0</v>
      </c>
      <c r="W31" s="6">
        <v>5000</v>
      </c>
      <c r="X31" s="1" t="s">
        <v>303</v>
      </c>
      <c r="Y31" s="4">
        <v>1</v>
      </c>
      <c r="Z31" s="6">
        <v>5000</v>
      </c>
      <c r="AA31" s="1" t="s">
        <v>436</v>
      </c>
      <c r="AB31" s="6">
        <v>50</v>
      </c>
      <c r="AC31" s="1" t="s">
        <v>211</v>
      </c>
      <c r="AD31" s="1" t="s">
        <v>391</v>
      </c>
      <c r="AE31" s="1" t="s">
        <v>246</v>
      </c>
      <c r="AF31" s="1" t="s">
        <v>308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"/>
      <c r="AS31" s="1"/>
      <c r="AT31" s="1"/>
      <c r="AU31" s="1"/>
      <c r="AV31" s="1" t="s">
        <v>426</v>
      </c>
      <c r="AW31" s="7">
        <v>44470.742813361459</v>
      </c>
      <c r="AX31" s="1"/>
      <c r="AY31" s="1"/>
      <c r="AZ31" s="1"/>
      <c r="BA31" s="5">
        <v>44489</v>
      </c>
      <c r="BB31" s="1"/>
      <c r="BC31" s="1"/>
      <c r="BD31" s="1"/>
      <c r="BE31" s="1"/>
      <c r="BF31" s="1"/>
    </row>
    <row r="32" spans="1:58" x14ac:dyDescent="0.25">
      <c r="A32" s="4">
        <v>27</v>
      </c>
      <c r="B32" s="2" t="str">
        <f>HYPERLINK("https://my.zakupki.prom.ua/remote/dispatcher/state_purchase_view/30440928", "UA-2021-10-04-003786-b")</f>
        <v>UA-2021-10-04-003786-b</v>
      </c>
      <c r="C32" s="2" t="s">
        <v>303</v>
      </c>
      <c r="D32" s="1" t="s">
        <v>276</v>
      </c>
      <c r="E32" s="1" t="s">
        <v>276</v>
      </c>
      <c r="F32" s="1" t="s">
        <v>98</v>
      </c>
      <c r="G32" s="1" t="s">
        <v>259</v>
      </c>
      <c r="H32" s="1" t="s">
        <v>391</v>
      </c>
      <c r="I32" s="1" t="s">
        <v>272</v>
      </c>
      <c r="J32" s="1" t="s">
        <v>174</v>
      </c>
      <c r="K32" s="1" t="s">
        <v>223</v>
      </c>
      <c r="L32" s="1" t="s">
        <v>223</v>
      </c>
      <c r="M32" s="1" t="s">
        <v>36</v>
      </c>
      <c r="N32" s="1" t="s">
        <v>36</v>
      </c>
      <c r="O32" s="1" t="s">
        <v>36</v>
      </c>
      <c r="P32" s="5">
        <v>44473</v>
      </c>
      <c r="Q32" s="5">
        <v>44473</v>
      </c>
      <c r="R32" s="5">
        <v>44477</v>
      </c>
      <c r="S32" s="5">
        <v>44477</v>
      </c>
      <c r="T32" s="5">
        <v>44482</v>
      </c>
      <c r="U32" s="1" t="s">
        <v>423</v>
      </c>
      <c r="V32" s="4">
        <v>0</v>
      </c>
      <c r="W32" s="6">
        <v>5000</v>
      </c>
      <c r="X32" s="1" t="s">
        <v>303</v>
      </c>
      <c r="Y32" s="4">
        <v>1</v>
      </c>
      <c r="Z32" s="6">
        <v>5000</v>
      </c>
      <c r="AA32" s="1" t="s">
        <v>436</v>
      </c>
      <c r="AB32" s="6">
        <v>50</v>
      </c>
      <c r="AC32" s="1" t="s">
        <v>211</v>
      </c>
      <c r="AD32" s="1" t="s">
        <v>391</v>
      </c>
      <c r="AE32" s="1" t="s">
        <v>246</v>
      </c>
      <c r="AF32" s="1" t="s">
        <v>308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2"/>
      <c r="AS32" s="1"/>
      <c r="AT32" s="1"/>
      <c r="AU32" s="1"/>
      <c r="AV32" s="1" t="s">
        <v>426</v>
      </c>
      <c r="AW32" s="7">
        <v>44482.00026759773</v>
      </c>
      <c r="AX32" s="1"/>
      <c r="AY32" s="1"/>
      <c r="AZ32" s="1"/>
      <c r="BA32" s="5">
        <v>44496</v>
      </c>
      <c r="BB32" s="1"/>
      <c r="BC32" s="1"/>
      <c r="BD32" s="1"/>
      <c r="BE32" s="1"/>
      <c r="BF32" s="1"/>
    </row>
    <row r="33" spans="1:58" x14ac:dyDescent="0.25">
      <c r="A33" s="4">
        <v>28</v>
      </c>
      <c r="B33" s="2" t="str">
        <f>HYPERLINK("https://my.zakupki.prom.ua/remote/dispatcher/state_purchase_view/29628366", "UA-2021-09-07-011814-c")</f>
        <v>UA-2021-09-07-011814-c</v>
      </c>
      <c r="C33" s="2" t="s">
        <v>303</v>
      </c>
      <c r="D33" s="1" t="s">
        <v>352</v>
      </c>
      <c r="E33" s="1" t="s">
        <v>352</v>
      </c>
      <c r="F33" s="1" t="s">
        <v>199</v>
      </c>
      <c r="G33" s="1" t="s">
        <v>266</v>
      </c>
      <c r="H33" s="1" t="s">
        <v>391</v>
      </c>
      <c r="I33" s="1" t="s">
        <v>272</v>
      </c>
      <c r="J33" s="1" t="s">
        <v>174</v>
      </c>
      <c r="K33" s="1" t="s">
        <v>223</v>
      </c>
      <c r="L33" s="1" t="s">
        <v>223</v>
      </c>
      <c r="M33" s="1" t="s">
        <v>36</v>
      </c>
      <c r="N33" s="1" t="s">
        <v>36</v>
      </c>
      <c r="O33" s="1" t="s">
        <v>36</v>
      </c>
      <c r="P33" s="5">
        <v>44446</v>
      </c>
      <c r="Q33" s="1"/>
      <c r="R33" s="1"/>
      <c r="S33" s="1"/>
      <c r="T33" s="1"/>
      <c r="U33" s="1" t="s">
        <v>422</v>
      </c>
      <c r="V33" s="4">
        <v>1</v>
      </c>
      <c r="W33" s="6">
        <v>13635</v>
      </c>
      <c r="X33" s="1" t="s">
        <v>303</v>
      </c>
      <c r="Y33" s="4">
        <v>1</v>
      </c>
      <c r="Z33" s="6">
        <v>13635</v>
      </c>
      <c r="AA33" s="1" t="s">
        <v>433</v>
      </c>
      <c r="AB33" s="1" t="s">
        <v>430</v>
      </c>
      <c r="AC33" s="1" t="s">
        <v>211</v>
      </c>
      <c r="AD33" s="1" t="s">
        <v>391</v>
      </c>
      <c r="AE33" s="1" t="s">
        <v>246</v>
      </c>
      <c r="AF33" s="1" t="s">
        <v>308</v>
      </c>
      <c r="AG33" s="6">
        <v>13635</v>
      </c>
      <c r="AH33" s="6">
        <v>13635</v>
      </c>
      <c r="AI33" s="1"/>
      <c r="AJ33" s="1"/>
      <c r="AK33" s="1"/>
      <c r="AL33" s="1" t="s">
        <v>386</v>
      </c>
      <c r="AM33" s="1" t="s">
        <v>183</v>
      </c>
      <c r="AN33" s="1"/>
      <c r="AO33" s="1" t="s">
        <v>24</v>
      </c>
      <c r="AP33" s="1"/>
      <c r="AQ33" s="1"/>
      <c r="AR33" s="2"/>
      <c r="AS33" s="1"/>
      <c r="AT33" s="1"/>
      <c r="AU33" s="1"/>
      <c r="AV33" s="1" t="s">
        <v>425</v>
      </c>
      <c r="AW33" s="7">
        <v>44545.612148863947</v>
      </c>
      <c r="AX33" s="1" t="s">
        <v>42</v>
      </c>
      <c r="AY33" s="6">
        <v>13635</v>
      </c>
      <c r="AZ33" s="1"/>
      <c r="BA33" s="5">
        <v>44455</v>
      </c>
      <c r="BB33" s="7">
        <v>44561</v>
      </c>
      <c r="BC33" s="1" t="s">
        <v>434</v>
      </c>
      <c r="BD33" s="1"/>
      <c r="BE33" s="1"/>
      <c r="BF33" s="1" t="s">
        <v>35</v>
      </c>
    </row>
    <row r="34" spans="1:58" x14ac:dyDescent="0.25">
      <c r="A34" s="4">
        <v>29</v>
      </c>
      <c r="B34" s="2" t="str">
        <f>HYPERLINK("https://my.zakupki.prom.ua/remote/dispatcher/state_purchase_view/30731074", "UA-2021-10-12-010475-b")</f>
        <v>UA-2021-10-12-010475-b</v>
      </c>
      <c r="C34" s="2" t="s">
        <v>303</v>
      </c>
      <c r="D34" s="1" t="s">
        <v>328</v>
      </c>
      <c r="E34" s="1" t="s">
        <v>328</v>
      </c>
      <c r="F34" s="1" t="s">
        <v>187</v>
      </c>
      <c r="G34" s="1" t="s">
        <v>266</v>
      </c>
      <c r="H34" s="1" t="s">
        <v>391</v>
      </c>
      <c r="I34" s="1" t="s">
        <v>272</v>
      </c>
      <c r="J34" s="1" t="s">
        <v>174</v>
      </c>
      <c r="K34" s="1" t="s">
        <v>223</v>
      </c>
      <c r="L34" s="1" t="s">
        <v>223</v>
      </c>
      <c r="M34" s="1" t="s">
        <v>36</v>
      </c>
      <c r="N34" s="1" t="s">
        <v>36</v>
      </c>
      <c r="O34" s="1" t="s">
        <v>36</v>
      </c>
      <c r="P34" s="5">
        <v>44481</v>
      </c>
      <c r="Q34" s="1"/>
      <c r="R34" s="1"/>
      <c r="S34" s="1"/>
      <c r="T34" s="1"/>
      <c r="U34" s="1" t="s">
        <v>422</v>
      </c>
      <c r="V34" s="4">
        <v>1</v>
      </c>
      <c r="W34" s="6">
        <v>2418.2399999999998</v>
      </c>
      <c r="X34" s="1" t="s">
        <v>303</v>
      </c>
      <c r="Y34" s="4">
        <v>72</v>
      </c>
      <c r="Z34" s="6">
        <v>33.590000000000003</v>
      </c>
      <c r="AA34" s="1" t="s">
        <v>436</v>
      </c>
      <c r="AB34" s="1" t="s">
        <v>430</v>
      </c>
      <c r="AC34" s="1" t="s">
        <v>211</v>
      </c>
      <c r="AD34" s="1" t="s">
        <v>391</v>
      </c>
      <c r="AE34" s="1" t="s">
        <v>246</v>
      </c>
      <c r="AF34" s="1" t="s">
        <v>308</v>
      </c>
      <c r="AG34" s="6">
        <v>2418.2399999999998</v>
      </c>
      <c r="AH34" s="6">
        <v>33.586666666666666</v>
      </c>
      <c r="AI34" s="1"/>
      <c r="AJ34" s="1"/>
      <c r="AK34" s="1"/>
      <c r="AL34" s="1" t="s">
        <v>389</v>
      </c>
      <c r="AM34" s="1" t="s">
        <v>93</v>
      </c>
      <c r="AN34" s="1"/>
      <c r="AO34" s="1" t="s">
        <v>11</v>
      </c>
      <c r="AP34" s="1"/>
      <c r="AQ34" s="1"/>
      <c r="AR34" s="2"/>
      <c r="AS34" s="1"/>
      <c r="AT34" s="1"/>
      <c r="AU34" s="1"/>
      <c r="AV34" s="1" t="s">
        <v>425</v>
      </c>
      <c r="AW34" s="7">
        <v>44481.660253449212</v>
      </c>
      <c r="AX34" s="1" t="s">
        <v>77</v>
      </c>
      <c r="AY34" s="6">
        <v>2418.2399999999998</v>
      </c>
      <c r="AZ34" s="1"/>
      <c r="BA34" s="5">
        <v>44484</v>
      </c>
      <c r="BB34" s="7">
        <v>44561</v>
      </c>
      <c r="BC34" s="1" t="s">
        <v>434</v>
      </c>
      <c r="BD34" s="1"/>
      <c r="BE34" s="1"/>
      <c r="BF34" s="1" t="s">
        <v>35</v>
      </c>
    </row>
    <row r="35" spans="1:58" x14ac:dyDescent="0.25">
      <c r="A35" s="4">
        <v>30</v>
      </c>
      <c r="B35" s="2" t="str">
        <f>HYPERLINK("https://my.zakupki.prom.ua/remote/dispatcher/state_purchase_view/24957130", "UA-2021-03-16-013703-c")</f>
        <v>UA-2021-03-16-013703-c</v>
      </c>
      <c r="C35" s="2" t="s">
        <v>303</v>
      </c>
      <c r="D35" s="1" t="s">
        <v>149</v>
      </c>
      <c r="E35" s="1" t="s">
        <v>149</v>
      </c>
      <c r="F35" s="1" t="s">
        <v>148</v>
      </c>
      <c r="G35" s="1" t="s">
        <v>266</v>
      </c>
      <c r="H35" s="1" t="s">
        <v>391</v>
      </c>
      <c r="I35" s="1" t="s">
        <v>272</v>
      </c>
      <c r="J35" s="1" t="s">
        <v>174</v>
      </c>
      <c r="K35" s="1" t="s">
        <v>223</v>
      </c>
      <c r="L35" s="1" t="s">
        <v>223</v>
      </c>
      <c r="M35" s="1" t="s">
        <v>36</v>
      </c>
      <c r="N35" s="1" t="s">
        <v>36</v>
      </c>
      <c r="O35" s="1" t="s">
        <v>36</v>
      </c>
      <c r="P35" s="5">
        <v>44271</v>
      </c>
      <c r="Q35" s="1"/>
      <c r="R35" s="1"/>
      <c r="S35" s="1"/>
      <c r="T35" s="1"/>
      <c r="U35" s="1" t="s">
        <v>422</v>
      </c>
      <c r="V35" s="4">
        <v>1</v>
      </c>
      <c r="W35" s="6">
        <v>2020</v>
      </c>
      <c r="X35" s="1" t="s">
        <v>303</v>
      </c>
      <c r="Y35" s="4">
        <v>16</v>
      </c>
      <c r="Z35" s="6">
        <v>126.25</v>
      </c>
      <c r="AA35" s="1" t="s">
        <v>436</v>
      </c>
      <c r="AB35" s="1" t="s">
        <v>430</v>
      </c>
      <c r="AC35" s="1" t="s">
        <v>211</v>
      </c>
      <c r="AD35" s="1" t="s">
        <v>308</v>
      </c>
      <c r="AE35" s="1" t="s">
        <v>246</v>
      </c>
      <c r="AF35" s="1" t="s">
        <v>308</v>
      </c>
      <c r="AG35" s="6">
        <v>2020</v>
      </c>
      <c r="AH35" s="6">
        <v>126.25</v>
      </c>
      <c r="AI35" s="1"/>
      <c r="AJ35" s="1"/>
      <c r="AK35" s="1"/>
      <c r="AL35" s="1" t="s">
        <v>388</v>
      </c>
      <c r="AM35" s="1" t="s">
        <v>143</v>
      </c>
      <c r="AN35" s="1"/>
      <c r="AO35" s="1" t="s">
        <v>0</v>
      </c>
      <c r="AP35" s="1"/>
      <c r="AQ35" s="1"/>
      <c r="AR35" s="2"/>
      <c r="AS35" s="1"/>
      <c r="AT35" s="1"/>
      <c r="AU35" s="1"/>
      <c r="AV35" s="1" t="s">
        <v>425</v>
      </c>
      <c r="AW35" s="7">
        <v>44271.749157151367</v>
      </c>
      <c r="AX35" s="1" t="s">
        <v>48</v>
      </c>
      <c r="AY35" s="6">
        <v>2020</v>
      </c>
      <c r="AZ35" s="1"/>
      <c r="BA35" s="5">
        <v>44286</v>
      </c>
      <c r="BB35" s="7">
        <v>44561</v>
      </c>
      <c r="BC35" s="1" t="s">
        <v>434</v>
      </c>
      <c r="BD35" s="1"/>
      <c r="BE35" s="1"/>
      <c r="BF35" s="1" t="s">
        <v>35</v>
      </c>
    </row>
    <row r="36" spans="1:58" x14ac:dyDescent="0.25">
      <c r="A36" s="4">
        <v>31</v>
      </c>
      <c r="B36" s="2" t="str">
        <f>HYPERLINK("https://my.zakupki.prom.ua/remote/dispatcher/state_purchase_view/24935141", "UA-2021-03-16-005754-c")</f>
        <v>UA-2021-03-16-005754-c</v>
      </c>
      <c r="C36" s="2" t="s">
        <v>303</v>
      </c>
      <c r="D36" s="1" t="s">
        <v>247</v>
      </c>
      <c r="E36" s="1" t="s">
        <v>247</v>
      </c>
      <c r="F36" s="1" t="s">
        <v>194</v>
      </c>
      <c r="G36" s="1" t="s">
        <v>266</v>
      </c>
      <c r="H36" s="1" t="s">
        <v>391</v>
      </c>
      <c r="I36" s="1" t="s">
        <v>272</v>
      </c>
      <c r="J36" s="1" t="s">
        <v>174</v>
      </c>
      <c r="K36" s="1" t="s">
        <v>223</v>
      </c>
      <c r="L36" s="1" t="s">
        <v>223</v>
      </c>
      <c r="M36" s="1" t="s">
        <v>36</v>
      </c>
      <c r="N36" s="1" t="s">
        <v>36</v>
      </c>
      <c r="O36" s="1" t="s">
        <v>36</v>
      </c>
      <c r="P36" s="5">
        <v>44271</v>
      </c>
      <c r="Q36" s="1"/>
      <c r="R36" s="1"/>
      <c r="S36" s="1"/>
      <c r="T36" s="1"/>
      <c r="U36" s="1" t="s">
        <v>422</v>
      </c>
      <c r="V36" s="4">
        <v>1</v>
      </c>
      <c r="W36" s="6">
        <v>49960</v>
      </c>
      <c r="X36" s="1" t="s">
        <v>303</v>
      </c>
      <c r="Y36" s="4">
        <v>1</v>
      </c>
      <c r="Z36" s="6">
        <v>49960</v>
      </c>
      <c r="AA36" s="1" t="s">
        <v>433</v>
      </c>
      <c r="AB36" s="1" t="s">
        <v>430</v>
      </c>
      <c r="AC36" s="1" t="s">
        <v>211</v>
      </c>
      <c r="AD36" s="1" t="s">
        <v>308</v>
      </c>
      <c r="AE36" s="1" t="s">
        <v>246</v>
      </c>
      <c r="AF36" s="1" t="s">
        <v>308</v>
      </c>
      <c r="AG36" s="6">
        <v>49920</v>
      </c>
      <c r="AH36" s="6">
        <v>49920</v>
      </c>
      <c r="AI36" s="1"/>
      <c r="AJ36" s="6">
        <v>40</v>
      </c>
      <c r="AK36" s="6">
        <v>8.0064051240992789E-4</v>
      </c>
      <c r="AL36" s="1" t="s">
        <v>233</v>
      </c>
      <c r="AM36" s="1" t="s">
        <v>107</v>
      </c>
      <c r="AN36" s="1"/>
      <c r="AO36" s="1" t="s">
        <v>21</v>
      </c>
      <c r="AP36" s="6">
        <v>40</v>
      </c>
      <c r="AQ36" s="6">
        <v>8.0064051240992789E-4</v>
      </c>
      <c r="AR36" s="2"/>
      <c r="AS36" s="1"/>
      <c r="AT36" s="1"/>
      <c r="AU36" s="1"/>
      <c r="AV36" s="1" t="s">
        <v>425</v>
      </c>
      <c r="AW36" s="7">
        <v>44271.608670852504</v>
      </c>
      <c r="AX36" s="1" t="s">
        <v>50</v>
      </c>
      <c r="AY36" s="6">
        <v>49920</v>
      </c>
      <c r="AZ36" s="1"/>
      <c r="BA36" s="5">
        <v>44267</v>
      </c>
      <c r="BB36" s="7">
        <v>44561</v>
      </c>
      <c r="BC36" s="1" t="s">
        <v>434</v>
      </c>
      <c r="BD36" s="1"/>
      <c r="BE36" s="1"/>
      <c r="BF36" s="1" t="s">
        <v>35</v>
      </c>
    </row>
    <row r="37" spans="1:58" x14ac:dyDescent="0.25">
      <c r="A37" s="4">
        <v>32</v>
      </c>
      <c r="B37" s="2" t="str">
        <f>HYPERLINK("https://my.zakupki.prom.ua/remote/dispatcher/state_purchase_view/25357595", "UA-2021-03-29-005709-b")</f>
        <v>UA-2021-03-29-005709-b</v>
      </c>
      <c r="C37" s="2" t="s">
        <v>303</v>
      </c>
      <c r="D37" s="1" t="s">
        <v>314</v>
      </c>
      <c r="E37" s="1" t="s">
        <v>316</v>
      </c>
      <c r="F37" s="1" t="s">
        <v>122</v>
      </c>
      <c r="G37" s="1" t="s">
        <v>266</v>
      </c>
      <c r="H37" s="1" t="s">
        <v>391</v>
      </c>
      <c r="I37" s="1" t="s">
        <v>272</v>
      </c>
      <c r="J37" s="1" t="s">
        <v>174</v>
      </c>
      <c r="K37" s="1" t="s">
        <v>223</v>
      </c>
      <c r="L37" s="1" t="s">
        <v>223</v>
      </c>
      <c r="M37" s="1" t="s">
        <v>36</v>
      </c>
      <c r="N37" s="1" t="s">
        <v>36</v>
      </c>
      <c r="O37" s="1" t="s">
        <v>36</v>
      </c>
      <c r="P37" s="5">
        <v>44284</v>
      </c>
      <c r="Q37" s="1"/>
      <c r="R37" s="1"/>
      <c r="S37" s="1"/>
      <c r="T37" s="1"/>
      <c r="U37" s="1" t="s">
        <v>422</v>
      </c>
      <c r="V37" s="4">
        <v>1</v>
      </c>
      <c r="W37" s="6">
        <v>3097.5</v>
      </c>
      <c r="X37" s="1" t="s">
        <v>303</v>
      </c>
      <c r="Y37" s="4">
        <v>35</v>
      </c>
      <c r="Z37" s="6">
        <v>88.5</v>
      </c>
      <c r="AA37" s="1" t="s">
        <v>432</v>
      </c>
      <c r="AB37" s="1" t="s">
        <v>430</v>
      </c>
      <c r="AC37" s="1" t="s">
        <v>211</v>
      </c>
      <c r="AD37" s="1" t="s">
        <v>391</v>
      </c>
      <c r="AE37" s="1" t="s">
        <v>246</v>
      </c>
      <c r="AF37" s="1" t="s">
        <v>308</v>
      </c>
      <c r="AG37" s="6">
        <v>3097.5</v>
      </c>
      <c r="AH37" s="6">
        <v>88.5</v>
      </c>
      <c r="AI37" s="1"/>
      <c r="AJ37" s="1"/>
      <c r="AK37" s="1"/>
      <c r="AL37" s="1" t="s">
        <v>395</v>
      </c>
      <c r="AM37" s="1" t="s">
        <v>105</v>
      </c>
      <c r="AN37" s="1" t="s">
        <v>221</v>
      </c>
      <c r="AO37" s="1" t="s">
        <v>82</v>
      </c>
      <c r="AP37" s="1"/>
      <c r="AQ37" s="1"/>
      <c r="AR37" s="2"/>
      <c r="AS37" s="1"/>
      <c r="AT37" s="1"/>
      <c r="AU37" s="1"/>
      <c r="AV37" s="1" t="s">
        <v>425</v>
      </c>
      <c r="AW37" s="7">
        <v>44286.544987475892</v>
      </c>
      <c r="AX37" s="1" t="s">
        <v>68</v>
      </c>
      <c r="AY37" s="6">
        <v>3097.5</v>
      </c>
      <c r="AZ37" s="1"/>
      <c r="BA37" s="5">
        <v>44296</v>
      </c>
      <c r="BB37" s="7">
        <v>44561</v>
      </c>
      <c r="BC37" s="1" t="s">
        <v>434</v>
      </c>
      <c r="BD37" s="1"/>
      <c r="BE37" s="1"/>
      <c r="BF37" s="1" t="s">
        <v>35</v>
      </c>
    </row>
    <row r="38" spans="1:58" x14ac:dyDescent="0.25">
      <c r="A38" s="4">
        <v>33</v>
      </c>
      <c r="B38" s="2" t="str">
        <f>HYPERLINK("https://my.zakupki.prom.ua/remote/dispatcher/state_purchase_view/23995065", "UA-2021-02-15-000643-c")</f>
        <v>UA-2021-02-15-000643-c</v>
      </c>
      <c r="C38" s="2" t="s">
        <v>303</v>
      </c>
      <c r="D38" s="1" t="s">
        <v>297</v>
      </c>
      <c r="E38" s="1" t="s">
        <v>298</v>
      </c>
      <c r="F38" s="1" t="s">
        <v>89</v>
      </c>
      <c r="G38" s="1" t="s">
        <v>259</v>
      </c>
      <c r="H38" s="1" t="s">
        <v>391</v>
      </c>
      <c r="I38" s="1" t="s">
        <v>272</v>
      </c>
      <c r="J38" s="1" t="s">
        <v>174</v>
      </c>
      <c r="K38" s="1" t="s">
        <v>223</v>
      </c>
      <c r="L38" s="1" t="s">
        <v>223</v>
      </c>
      <c r="M38" s="1" t="s">
        <v>36</v>
      </c>
      <c r="N38" s="1" t="s">
        <v>36</v>
      </c>
      <c r="O38" s="1" t="s">
        <v>36</v>
      </c>
      <c r="P38" s="5">
        <v>44242</v>
      </c>
      <c r="Q38" s="5">
        <v>44242</v>
      </c>
      <c r="R38" s="5">
        <v>44246</v>
      </c>
      <c r="S38" s="5">
        <v>44246</v>
      </c>
      <c r="T38" s="5">
        <v>44251</v>
      </c>
      <c r="U38" s="1" t="s">
        <v>423</v>
      </c>
      <c r="V38" s="4">
        <v>1</v>
      </c>
      <c r="W38" s="6">
        <v>12000</v>
      </c>
      <c r="X38" s="1" t="s">
        <v>303</v>
      </c>
      <c r="Y38" s="4">
        <v>4</v>
      </c>
      <c r="Z38" s="6">
        <v>3000</v>
      </c>
      <c r="AA38" s="1" t="s">
        <v>436</v>
      </c>
      <c r="AB38" s="6">
        <v>120</v>
      </c>
      <c r="AC38" s="1" t="s">
        <v>211</v>
      </c>
      <c r="AD38" s="1" t="s">
        <v>391</v>
      </c>
      <c r="AE38" s="1" t="s">
        <v>246</v>
      </c>
      <c r="AF38" s="1" t="s">
        <v>308</v>
      </c>
      <c r="AG38" s="6">
        <v>11700</v>
      </c>
      <c r="AH38" s="6">
        <v>2925</v>
      </c>
      <c r="AI38" s="1" t="s">
        <v>401</v>
      </c>
      <c r="AJ38" s="6">
        <v>300</v>
      </c>
      <c r="AK38" s="6">
        <v>2.5000000000000001E-2</v>
      </c>
      <c r="AL38" s="1" t="s">
        <v>401</v>
      </c>
      <c r="AM38" s="1" t="s">
        <v>135</v>
      </c>
      <c r="AN38" s="1" t="s">
        <v>86</v>
      </c>
      <c r="AO38" s="1" t="s">
        <v>161</v>
      </c>
      <c r="AP38" s="6">
        <v>300</v>
      </c>
      <c r="AQ38" s="6">
        <v>2.5000000000000001E-2</v>
      </c>
      <c r="AR38" s="2"/>
      <c r="AS38" s="7">
        <v>44253.528682151213</v>
      </c>
      <c r="AT38" s="5">
        <v>44258</v>
      </c>
      <c r="AU38" s="5">
        <v>44276</v>
      </c>
      <c r="AV38" s="1" t="s">
        <v>425</v>
      </c>
      <c r="AW38" s="7">
        <v>44266.666594620605</v>
      </c>
      <c r="AX38" s="1" t="s">
        <v>45</v>
      </c>
      <c r="AY38" s="6">
        <v>11700</v>
      </c>
      <c r="AZ38" s="5">
        <v>44256</v>
      </c>
      <c r="BA38" s="5">
        <v>44265</v>
      </c>
      <c r="BB38" s="7">
        <v>44561</v>
      </c>
      <c r="BC38" s="1" t="s">
        <v>434</v>
      </c>
      <c r="BD38" s="1"/>
      <c r="BE38" s="1"/>
      <c r="BF38" s="1" t="s">
        <v>136</v>
      </c>
    </row>
    <row r="39" spans="1:58" x14ac:dyDescent="0.25">
      <c r="A39" s="4">
        <v>34</v>
      </c>
      <c r="B39" s="2" t="str">
        <f>HYPERLINK("https://my.zakupki.prom.ua/remote/dispatcher/state_purchase_view/30731911", "UA-2021-10-12-010753-b")</f>
        <v>UA-2021-10-12-010753-b</v>
      </c>
      <c r="C39" s="2" t="s">
        <v>303</v>
      </c>
      <c r="D39" s="1" t="s">
        <v>291</v>
      </c>
      <c r="E39" s="1" t="s">
        <v>291</v>
      </c>
      <c r="F39" s="1" t="s">
        <v>186</v>
      </c>
      <c r="G39" s="1" t="s">
        <v>266</v>
      </c>
      <c r="H39" s="1" t="s">
        <v>391</v>
      </c>
      <c r="I39" s="1" t="s">
        <v>272</v>
      </c>
      <c r="J39" s="1" t="s">
        <v>174</v>
      </c>
      <c r="K39" s="1" t="s">
        <v>223</v>
      </c>
      <c r="L39" s="1" t="s">
        <v>223</v>
      </c>
      <c r="M39" s="1" t="s">
        <v>36</v>
      </c>
      <c r="N39" s="1" t="s">
        <v>36</v>
      </c>
      <c r="O39" s="1" t="s">
        <v>36</v>
      </c>
      <c r="P39" s="5">
        <v>44481</v>
      </c>
      <c r="Q39" s="1"/>
      <c r="R39" s="1"/>
      <c r="S39" s="1"/>
      <c r="T39" s="1"/>
      <c r="U39" s="1" t="s">
        <v>422</v>
      </c>
      <c r="V39" s="4">
        <v>1</v>
      </c>
      <c r="W39" s="6">
        <v>6336</v>
      </c>
      <c r="X39" s="1" t="s">
        <v>303</v>
      </c>
      <c r="Y39" s="4">
        <v>32</v>
      </c>
      <c r="Z39" s="6">
        <v>198</v>
      </c>
      <c r="AA39" s="1" t="s">
        <v>436</v>
      </c>
      <c r="AB39" s="1" t="s">
        <v>430</v>
      </c>
      <c r="AC39" s="1" t="s">
        <v>211</v>
      </c>
      <c r="AD39" s="1" t="s">
        <v>391</v>
      </c>
      <c r="AE39" s="1" t="s">
        <v>246</v>
      </c>
      <c r="AF39" s="1" t="s">
        <v>308</v>
      </c>
      <c r="AG39" s="6">
        <v>6336</v>
      </c>
      <c r="AH39" s="6">
        <v>198</v>
      </c>
      <c r="AI39" s="1"/>
      <c r="AJ39" s="1"/>
      <c r="AK39" s="1"/>
      <c r="AL39" s="1" t="s">
        <v>389</v>
      </c>
      <c r="AM39" s="1" t="s">
        <v>93</v>
      </c>
      <c r="AN39" s="1"/>
      <c r="AO39" s="1" t="s">
        <v>11</v>
      </c>
      <c r="AP39" s="1"/>
      <c r="AQ39" s="1"/>
      <c r="AR39" s="2"/>
      <c r="AS39" s="1"/>
      <c r="AT39" s="1"/>
      <c r="AU39" s="1"/>
      <c r="AV39" s="1" t="s">
        <v>425</v>
      </c>
      <c r="AW39" s="7">
        <v>44481.666082546944</v>
      </c>
      <c r="AX39" s="1" t="s">
        <v>79</v>
      </c>
      <c r="AY39" s="6">
        <v>6336</v>
      </c>
      <c r="AZ39" s="1"/>
      <c r="BA39" s="5">
        <v>44484</v>
      </c>
      <c r="BB39" s="7">
        <v>44561</v>
      </c>
      <c r="BC39" s="1" t="s">
        <v>434</v>
      </c>
      <c r="BD39" s="1"/>
      <c r="BE39" s="1"/>
      <c r="BF39" s="1" t="s">
        <v>35</v>
      </c>
    </row>
    <row r="40" spans="1:58" x14ac:dyDescent="0.25">
      <c r="A40" s="4">
        <v>35</v>
      </c>
      <c r="B40" s="2" t="str">
        <f>HYPERLINK("https://my.zakupki.prom.ua/remote/dispatcher/state_purchase_view/30856818", "UA-2021-10-19-006171-c")</f>
        <v>UA-2021-10-19-006171-c</v>
      </c>
      <c r="C40" s="2" t="s">
        <v>303</v>
      </c>
      <c r="D40" s="1" t="s">
        <v>411</v>
      </c>
      <c r="E40" s="1" t="s">
        <v>412</v>
      </c>
      <c r="F40" s="1" t="s">
        <v>180</v>
      </c>
      <c r="G40" s="1" t="s">
        <v>266</v>
      </c>
      <c r="H40" s="1" t="s">
        <v>391</v>
      </c>
      <c r="I40" s="1" t="s">
        <v>272</v>
      </c>
      <c r="J40" s="1" t="s">
        <v>174</v>
      </c>
      <c r="K40" s="1" t="s">
        <v>223</v>
      </c>
      <c r="L40" s="1" t="s">
        <v>223</v>
      </c>
      <c r="M40" s="1" t="s">
        <v>36</v>
      </c>
      <c r="N40" s="1" t="s">
        <v>36</v>
      </c>
      <c r="O40" s="1" t="s">
        <v>36</v>
      </c>
      <c r="P40" s="5">
        <v>44488</v>
      </c>
      <c r="Q40" s="1"/>
      <c r="R40" s="1"/>
      <c r="S40" s="1"/>
      <c r="T40" s="1"/>
      <c r="U40" s="1" t="s">
        <v>422</v>
      </c>
      <c r="V40" s="4">
        <v>1</v>
      </c>
      <c r="W40" s="6">
        <v>1199.99</v>
      </c>
      <c r="X40" s="1" t="s">
        <v>303</v>
      </c>
      <c r="Y40" s="4">
        <v>3</v>
      </c>
      <c r="Z40" s="6">
        <v>400</v>
      </c>
      <c r="AA40" s="1" t="s">
        <v>436</v>
      </c>
      <c r="AB40" s="1" t="s">
        <v>430</v>
      </c>
      <c r="AC40" s="1" t="s">
        <v>211</v>
      </c>
      <c r="AD40" s="1" t="s">
        <v>391</v>
      </c>
      <c r="AE40" s="1" t="s">
        <v>246</v>
      </c>
      <c r="AF40" s="1" t="s">
        <v>308</v>
      </c>
      <c r="AG40" s="6">
        <v>1199</v>
      </c>
      <c r="AH40" s="6">
        <v>399.66666666666669</v>
      </c>
      <c r="AI40" s="1"/>
      <c r="AJ40" s="6">
        <v>0.99000000000000909</v>
      </c>
      <c r="AK40" s="6">
        <v>8.2500687505729971E-4</v>
      </c>
      <c r="AL40" s="1" t="s">
        <v>377</v>
      </c>
      <c r="AM40" s="1" t="s">
        <v>146</v>
      </c>
      <c r="AN40" s="1"/>
      <c r="AO40" s="1" t="s">
        <v>5</v>
      </c>
      <c r="AP40" s="6">
        <v>0.99000000000000909</v>
      </c>
      <c r="AQ40" s="6">
        <v>8.2500687505729971E-4</v>
      </c>
      <c r="AR40" s="2"/>
      <c r="AS40" s="1"/>
      <c r="AT40" s="1"/>
      <c r="AU40" s="1"/>
      <c r="AV40" s="1" t="s">
        <v>425</v>
      </c>
      <c r="AW40" s="7">
        <v>44488.634378327617</v>
      </c>
      <c r="AX40" s="1" t="s">
        <v>61</v>
      </c>
      <c r="AY40" s="6">
        <v>1199</v>
      </c>
      <c r="AZ40" s="5">
        <v>44487</v>
      </c>
      <c r="BA40" s="5">
        <v>44494</v>
      </c>
      <c r="BB40" s="7">
        <v>44561</v>
      </c>
      <c r="BC40" s="1" t="s">
        <v>434</v>
      </c>
      <c r="BD40" s="1"/>
      <c r="BE40" s="1"/>
      <c r="BF40" s="1" t="s">
        <v>35</v>
      </c>
    </row>
    <row r="41" spans="1:58" x14ac:dyDescent="0.25">
      <c r="A41" s="4">
        <v>36</v>
      </c>
      <c r="B41" s="2" t="str">
        <f>HYPERLINK("https://my.zakupki.prom.ua/remote/dispatcher/state_purchase_view/23646510", "UA-2021-02-04-005425-a")</f>
        <v>UA-2021-02-04-005425-a</v>
      </c>
      <c r="C41" s="2" t="s">
        <v>303</v>
      </c>
      <c r="D41" s="1" t="s">
        <v>297</v>
      </c>
      <c r="E41" s="1" t="s">
        <v>298</v>
      </c>
      <c r="F41" s="1" t="s">
        <v>89</v>
      </c>
      <c r="G41" s="1" t="s">
        <v>259</v>
      </c>
      <c r="H41" s="1" t="s">
        <v>391</v>
      </c>
      <c r="I41" s="1" t="s">
        <v>272</v>
      </c>
      <c r="J41" s="1" t="s">
        <v>174</v>
      </c>
      <c r="K41" s="1" t="s">
        <v>223</v>
      </c>
      <c r="L41" s="1" t="s">
        <v>223</v>
      </c>
      <c r="M41" s="1" t="s">
        <v>36</v>
      </c>
      <c r="N41" s="1" t="s">
        <v>36</v>
      </c>
      <c r="O41" s="1" t="s">
        <v>36</v>
      </c>
      <c r="P41" s="5">
        <v>44231</v>
      </c>
      <c r="Q41" s="5">
        <v>44231</v>
      </c>
      <c r="R41" s="5">
        <v>44237</v>
      </c>
      <c r="S41" s="5">
        <v>44237</v>
      </c>
      <c r="T41" s="5">
        <v>44242</v>
      </c>
      <c r="U41" s="1" t="s">
        <v>423</v>
      </c>
      <c r="V41" s="4">
        <v>0</v>
      </c>
      <c r="W41" s="6">
        <v>12000</v>
      </c>
      <c r="X41" s="1" t="s">
        <v>303</v>
      </c>
      <c r="Y41" s="4">
        <v>4</v>
      </c>
      <c r="Z41" s="6">
        <v>3000</v>
      </c>
      <c r="AA41" s="1" t="s">
        <v>436</v>
      </c>
      <c r="AB41" s="6">
        <v>120</v>
      </c>
      <c r="AC41" s="1" t="s">
        <v>211</v>
      </c>
      <c r="AD41" s="1" t="s">
        <v>391</v>
      </c>
      <c r="AE41" s="1" t="s">
        <v>246</v>
      </c>
      <c r="AF41" s="1" t="s">
        <v>308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2"/>
      <c r="AS41" s="1"/>
      <c r="AT41" s="1"/>
      <c r="AU41" s="1"/>
      <c r="AV41" s="1" t="s">
        <v>426</v>
      </c>
      <c r="AW41" s="7">
        <v>44242.000819146473</v>
      </c>
      <c r="AX41" s="1"/>
      <c r="AY41" s="1"/>
      <c r="AZ41" s="5">
        <v>44249</v>
      </c>
      <c r="BA41" s="5">
        <v>44255</v>
      </c>
      <c r="BB41" s="1"/>
      <c r="BC41" s="1"/>
      <c r="BD41" s="1"/>
      <c r="BE41" s="1"/>
      <c r="BF41" s="1"/>
    </row>
    <row r="42" spans="1:58" x14ac:dyDescent="0.25">
      <c r="A42" s="4">
        <v>37</v>
      </c>
      <c r="B42" s="2" t="str">
        <f>HYPERLINK("https://my.zakupki.prom.ua/remote/dispatcher/state_purchase_view/24544318", "UA-2021-03-02-011316-b")</f>
        <v>UA-2021-03-02-011316-b</v>
      </c>
      <c r="C42" s="2" t="s">
        <v>303</v>
      </c>
      <c r="D42" s="1" t="s">
        <v>331</v>
      </c>
      <c r="E42" s="1" t="s">
        <v>331</v>
      </c>
      <c r="F42" s="1" t="s">
        <v>194</v>
      </c>
      <c r="G42" s="1" t="s">
        <v>359</v>
      </c>
      <c r="H42" s="1" t="s">
        <v>391</v>
      </c>
      <c r="I42" s="1" t="s">
        <v>272</v>
      </c>
      <c r="J42" s="1" t="s">
        <v>174</v>
      </c>
      <c r="K42" s="1" t="s">
        <v>223</v>
      </c>
      <c r="L42" s="1" t="s">
        <v>223</v>
      </c>
      <c r="M42" s="1" t="s">
        <v>36</v>
      </c>
      <c r="N42" s="1" t="s">
        <v>36</v>
      </c>
      <c r="O42" s="1" t="s">
        <v>36</v>
      </c>
      <c r="P42" s="5">
        <v>44257</v>
      </c>
      <c r="Q42" s="5">
        <v>44257</v>
      </c>
      <c r="R42" s="5">
        <v>44264</v>
      </c>
      <c r="S42" s="5">
        <v>44264</v>
      </c>
      <c r="T42" s="5">
        <v>44267</v>
      </c>
      <c r="U42" s="1" t="s">
        <v>423</v>
      </c>
      <c r="V42" s="4">
        <v>0</v>
      </c>
      <c r="W42" s="6">
        <v>86400</v>
      </c>
      <c r="X42" s="1" t="s">
        <v>303</v>
      </c>
      <c r="Y42" s="4">
        <v>1</v>
      </c>
      <c r="Z42" s="6">
        <v>86400</v>
      </c>
      <c r="AA42" s="1" t="s">
        <v>433</v>
      </c>
      <c r="AB42" s="6">
        <v>864</v>
      </c>
      <c r="AC42" s="1" t="s">
        <v>211</v>
      </c>
      <c r="AD42" s="1" t="s">
        <v>391</v>
      </c>
      <c r="AE42" s="1" t="s">
        <v>246</v>
      </c>
      <c r="AF42" s="1" t="s">
        <v>308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2"/>
      <c r="AS42" s="1"/>
      <c r="AT42" s="1"/>
      <c r="AU42" s="1"/>
      <c r="AV42" s="1" t="s">
        <v>426</v>
      </c>
      <c r="AW42" s="7">
        <v>44267.001008009269</v>
      </c>
      <c r="AX42" s="1"/>
      <c r="AY42" s="1"/>
      <c r="AZ42" s="5">
        <v>44267</v>
      </c>
      <c r="BA42" s="5">
        <v>44267</v>
      </c>
      <c r="BB42" s="1"/>
      <c r="BC42" s="1"/>
      <c r="BD42" s="1"/>
      <c r="BE42" s="1"/>
      <c r="BF42" s="1"/>
    </row>
    <row r="43" spans="1:58" x14ac:dyDescent="0.25">
      <c r="A43" s="4">
        <v>38</v>
      </c>
      <c r="B43" s="2" t="str">
        <f>HYPERLINK("https://my.zakupki.prom.ua/remote/dispatcher/state_purchase_view/26896665", "UA-2021-05-26-004022-b")</f>
        <v>UA-2021-05-26-004022-b</v>
      </c>
      <c r="C43" s="2" t="s">
        <v>303</v>
      </c>
      <c r="D43" s="1" t="s">
        <v>337</v>
      </c>
      <c r="E43" s="1" t="s">
        <v>337</v>
      </c>
      <c r="F43" s="1" t="s">
        <v>192</v>
      </c>
      <c r="G43" s="1" t="s">
        <v>359</v>
      </c>
      <c r="H43" s="1" t="s">
        <v>391</v>
      </c>
      <c r="I43" s="1" t="s">
        <v>272</v>
      </c>
      <c r="J43" s="1" t="s">
        <v>174</v>
      </c>
      <c r="K43" s="1" t="s">
        <v>223</v>
      </c>
      <c r="L43" s="1" t="s">
        <v>223</v>
      </c>
      <c r="M43" s="1" t="s">
        <v>36</v>
      </c>
      <c r="N43" s="1" t="s">
        <v>36</v>
      </c>
      <c r="O43" s="1" t="s">
        <v>36</v>
      </c>
      <c r="P43" s="5">
        <v>44342</v>
      </c>
      <c r="Q43" s="5">
        <v>44342</v>
      </c>
      <c r="R43" s="5">
        <v>44348</v>
      </c>
      <c r="S43" s="5">
        <v>44348</v>
      </c>
      <c r="T43" s="5">
        <v>44351</v>
      </c>
      <c r="U43" s="1" t="s">
        <v>423</v>
      </c>
      <c r="V43" s="4">
        <v>1</v>
      </c>
      <c r="W43" s="6">
        <v>17800</v>
      </c>
      <c r="X43" s="1" t="s">
        <v>303</v>
      </c>
      <c r="Y43" s="4">
        <v>2</v>
      </c>
      <c r="Z43" s="6">
        <v>8900</v>
      </c>
      <c r="AA43" s="1" t="s">
        <v>436</v>
      </c>
      <c r="AB43" s="6">
        <v>178</v>
      </c>
      <c r="AC43" s="1" t="s">
        <v>211</v>
      </c>
      <c r="AD43" s="1" t="s">
        <v>308</v>
      </c>
      <c r="AE43" s="1" t="s">
        <v>246</v>
      </c>
      <c r="AF43" s="1" t="s">
        <v>308</v>
      </c>
      <c r="AG43" s="6">
        <v>17550</v>
      </c>
      <c r="AH43" s="6">
        <v>8775</v>
      </c>
      <c r="AI43" s="1" t="s">
        <v>372</v>
      </c>
      <c r="AJ43" s="6">
        <v>250</v>
      </c>
      <c r="AK43" s="6">
        <v>1.4044943820224719E-2</v>
      </c>
      <c r="AL43" s="1" t="s">
        <v>372</v>
      </c>
      <c r="AM43" s="1" t="s">
        <v>172</v>
      </c>
      <c r="AN43" s="1" t="s">
        <v>224</v>
      </c>
      <c r="AO43" s="1" t="s">
        <v>4</v>
      </c>
      <c r="AP43" s="6">
        <v>250</v>
      </c>
      <c r="AQ43" s="6">
        <v>1.4044943820224719E-2</v>
      </c>
      <c r="AR43" s="2"/>
      <c r="AS43" s="7">
        <v>44355.70595093914</v>
      </c>
      <c r="AT43" s="5">
        <v>44356</v>
      </c>
      <c r="AU43" s="5">
        <v>44375</v>
      </c>
      <c r="AV43" s="1" t="s">
        <v>425</v>
      </c>
      <c r="AW43" s="7">
        <v>44385.737761733682</v>
      </c>
      <c r="AX43" s="1" t="s">
        <v>55</v>
      </c>
      <c r="AY43" s="6">
        <v>17550</v>
      </c>
      <c r="AZ43" s="1"/>
      <c r="BA43" s="5">
        <v>44377</v>
      </c>
      <c r="BB43" s="7">
        <v>44561</v>
      </c>
      <c r="BC43" s="1" t="s">
        <v>434</v>
      </c>
      <c r="BD43" s="1"/>
      <c r="BE43" s="1"/>
      <c r="BF43" s="1" t="s">
        <v>173</v>
      </c>
    </row>
    <row r="44" spans="1:58" x14ac:dyDescent="0.25">
      <c r="A44" s="4">
        <v>39</v>
      </c>
      <c r="B44" s="2" t="str">
        <f>HYPERLINK("https://my.zakupki.prom.ua/remote/dispatcher/state_purchase_view/29174415", "UA-2021-08-19-008662-a")</f>
        <v>UA-2021-08-19-008662-a</v>
      </c>
      <c r="C44" s="2" t="s">
        <v>303</v>
      </c>
      <c r="D44" s="1" t="s">
        <v>349</v>
      </c>
      <c r="E44" s="1" t="s">
        <v>349</v>
      </c>
      <c r="F44" s="1" t="s">
        <v>168</v>
      </c>
      <c r="G44" s="1" t="s">
        <v>266</v>
      </c>
      <c r="H44" s="1" t="s">
        <v>391</v>
      </c>
      <c r="I44" s="1" t="s">
        <v>272</v>
      </c>
      <c r="J44" s="1" t="s">
        <v>174</v>
      </c>
      <c r="K44" s="1" t="s">
        <v>223</v>
      </c>
      <c r="L44" s="1" t="s">
        <v>223</v>
      </c>
      <c r="M44" s="1" t="s">
        <v>36</v>
      </c>
      <c r="N44" s="1" t="s">
        <v>36</v>
      </c>
      <c r="O44" s="1" t="s">
        <v>36</v>
      </c>
      <c r="P44" s="5">
        <v>44427</v>
      </c>
      <c r="Q44" s="1"/>
      <c r="R44" s="1"/>
      <c r="S44" s="1"/>
      <c r="T44" s="1"/>
      <c r="U44" s="1" t="s">
        <v>422</v>
      </c>
      <c r="V44" s="4">
        <v>1</v>
      </c>
      <c r="W44" s="6">
        <v>8342.4</v>
      </c>
      <c r="X44" s="1" t="s">
        <v>303</v>
      </c>
      <c r="Y44" s="4">
        <v>33</v>
      </c>
      <c r="Z44" s="6">
        <v>252.8</v>
      </c>
      <c r="AA44" s="1" t="s">
        <v>436</v>
      </c>
      <c r="AB44" s="1" t="s">
        <v>430</v>
      </c>
      <c r="AC44" s="1" t="s">
        <v>211</v>
      </c>
      <c r="AD44" s="1" t="s">
        <v>391</v>
      </c>
      <c r="AE44" s="1" t="s">
        <v>246</v>
      </c>
      <c r="AF44" s="1" t="s">
        <v>308</v>
      </c>
      <c r="AG44" s="6">
        <v>8342.4</v>
      </c>
      <c r="AH44" s="6">
        <v>252.79999999999998</v>
      </c>
      <c r="AI44" s="1"/>
      <c r="AJ44" s="1"/>
      <c r="AK44" s="1"/>
      <c r="AL44" s="1" t="s">
        <v>379</v>
      </c>
      <c r="AM44" s="1" t="s">
        <v>151</v>
      </c>
      <c r="AN44" s="1"/>
      <c r="AO44" s="1" t="s">
        <v>28</v>
      </c>
      <c r="AP44" s="1"/>
      <c r="AQ44" s="1"/>
      <c r="AR44" s="2"/>
      <c r="AS44" s="1"/>
      <c r="AT44" s="1"/>
      <c r="AU44" s="1"/>
      <c r="AV44" s="1" t="s">
        <v>425</v>
      </c>
      <c r="AW44" s="7">
        <v>44427.621564252069</v>
      </c>
      <c r="AX44" s="1" t="s">
        <v>60</v>
      </c>
      <c r="AY44" s="6">
        <v>8342.4</v>
      </c>
      <c r="AZ44" s="1"/>
      <c r="BA44" s="5">
        <v>44429</v>
      </c>
      <c r="BB44" s="7">
        <v>44561</v>
      </c>
      <c r="BC44" s="1" t="s">
        <v>434</v>
      </c>
      <c r="BD44" s="1"/>
      <c r="BE44" s="1"/>
      <c r="BF44" s="1" t="s">
        <v>35</v>
      </c>
    </row>
    <row r="45" spans="1:58" x14ac:dyDescent="0.25">
      <c r="A45" s="4">
        <v>40</v>
      </c>
      <c r="B45" s="2" t="str">
        <f>HYPERLINK("https://my.zakupki.prom.ua/remote/dispatcher/state_purchase_view/28933139", "UA-2021-08-11-005991-a")</f>
        <v>UA-2021-08-11-005991-a</v>
      </c>
      <c r="C45" s="2" t="s">
        <v>303</v>
      </c>
      <c r="D45" s="1" t="s">
        <v>234</v>
      </c>
      <c r="E45" s="1" t="s">
        <v>234</v>
      </c>
      <c r="F45" s="1" t="s">
        <v>78</v>
      </c>
      <c r="G45" s="1" t="s">
        <v>266</v>
      </c>
      <c r="H45" s="1" t="s">
        <v>391</v>
      </c>
      <c r="I45" s="1" t="s">
        <v>272</v>
      </c>
      <c r="J45" s="1" t="s">
        <v>174</v>
      </c>
      <c r="K45" s="1" t="s">
        <v>223</v>
      </c>
      <c r="L45" s="1" t="s">
        <v>223</v>
      </c>
      <c r="M45" s="1" t="s">
        <v>36</v>
      </c>
      <c r="N45" s="1" t="s">
        <v>36</v>
      </c>
      <c r="O45" s="1" t="s">
        <v>36</v>
      </c>
      <c r="P45" s="5">
        <v>44419</v>
      </c>
      <c r="Q45" s="1"/>
      <c r="R45" s="1"/>
      <c r="S45" s="1"/>
      <c r="T45" s="1"/>
      <c r="U45" s="1" t="s">
        <v>422</v>
      </c>
      <c r="V45" s="4">
        <v>1</v>
      </c>
      <c r="W45" s="6">
        <v>2183.64</v>
      </c>
      <c r="X45" s="1" t="s">
        <v>303</v>
      </c>
      <c r="Y45" s="4">
        <v>11</v>
      </c>
      <c r="Z45" s="6">
        <v>198.51</v>
      </c>
      <c r="AA45" s="1" t="s">
        <v>436</v>
      </c>
      <c r="AB45" s="1" t="s">
        <v>430</v>
      </c>
      <c r="AC45" s="1" t="s">
        <v>211</v>
      </c>
      <c r="AD45" s="1" t="s">
        <v>391</v>
      </c>
      <c r="AE45" s="1" t="s">
        <v>246</v>
      </c>
      <c r="AF45" s="1" t="s">
        <v>308</v>
      </c>
      <c r="AG45" s="6">
        <v>2183.64</v>
      </c>
      <c r="AH45" s="6">
        <v>198.51272727272726</v>
      </c>
      <c r="AI45" s="1"/>
      <c r="AJ45" s="1"/>
      <c r="AK45" s="1"/>
      <c r="AL45" s="1" t="s">
        <v>384</v>
      </c>
      <c r="AM45" s="1" t="s">
        <v>134</v>
      </c>
      <c r="AN45" s="1"/>
      <c r="AO45" s="1" t="s">
        <v>3</v>
      </c>
      <c r="AP45" s="1"/>
      <c r="AQ45" s="1"/>
      <c r="AR45" s="2"/>
      <c r="AS45" s="1"/>
      <c r="AT45" s="1"/>
      <c r="AU45" s="1"/>
      <c r="AV45" s="1" t="s">
        <v>425</v>
      </c>
      <c r="AW45" s="7">
        <v>44419.657494279905</v>
      </c>
      <c r="AX45" s="1" t="s">
        <v>81</v>
      </c>
      <c r="AY45" s="6">
        <v>2183.64</v>
      </c>
      <c r="AZ45" s="1"/>
      <c r="BA45" s="5">
        <v>44424</v>
      </c>
      <c r="BB45" s="7">
        <v>44561</v>
      </c>
      <c r="BC45" s="1" t="s">
        <v>434</v>
      </c>
      <c r="BD45" s="1"/>
      <c r="BE45" s="1"/>
      <c r="BF45" s="1" t="s">
        <v>35</v>
      </c>
    </row>
    <row r="46" spans="1:58" x14ac:dyDescent="0.25">
      <c r="A46" s="4">
        <v>41</v>
      </c>
      <c r="B46" s="2" t="str">
        <f>HYPERLINK("https://my.zakupki.prom.ua/remote/dispatcher/state_purchase_view/33467055", "UA-2021-12-21-009119-c")</f>
        <v>UA-2021-12-21-009119-c</v>
      </c>
      <c r="C46" s="2" t="s">
        <v>303</v>
      </c>
      <c r="D46" s="1" t="s">
        <v>282</v>
      </c>
      <c r="E46" s="1" t="s">
        <v>284</v>
      </c>
      <c r="F46" s="1" t="s">
        <v>127</v>
      </c>
      <c r="G46" s="1" t="s">
        <v>266</v>
      </c>
      <c r="H46" s="1" t="s">
        <v>391</v>
      </c>
      <c r="I46" s="1" t="s">
        <v>272</v>
      </c>
      <c r="J46" s="1" t="s">
        <v>174</v>
      </c>
      <c r="K46" s="1" t="s">
        <v>223</v>
      </c>
      <c r="L46" s="1" t="s">
        <v>223</v>
      </c>
      <c r="M46" s="1" t="s">
        <v>36</v>
      </c>
      <c r="N46" s="1" t="s">
        <v>36</v>
      </c>
      <c r="O46" s="1" t="s">
        <v>36</v>
      </c>
      <c r="P46" s="5">
        <v>44551</v>
      </c>
      <c r="Q46" s="1"/>
      <c r="R46" s="1"/>
      <c r="S46" s="1"/>
      <c r="T46" s="1"/>
      <c r="U46" s="1" t="s">
        <v>422</v>
      </c>
      <c r="V46" s="4">
        <v>1</v>
      </c>
      <c r="W46" s="6">
        <v>26416.6</v>
      </c>
      <c r="X46" s="1" t="s">
        <v>303</v>
      </c>
      <c r="Y46" s="1" t="s">
        <v>428</v>
      </c>
      <c r="Z46" s="1" t="s">
        <v>428</v>
      </c>
      <c r="AA46" s="1" t="s">
        <v>428</v>
      </c>
      <c r="AB46" s="1" t="s">
        <v>430</v>
      </c>
      <c r="AC46" s="1" t="s">
        <v>211</v>
      </c>
      <c r="AD46" s="1" t="s">
        <v>391</v>
      </c>
      <c r="AE46" s="1" t="s">
        <v>246</v>
      </c>
      <c r="AF46" s="1" t="s">
        <v>308</v>
      </c>
      <c r="AG46" s="6">
        <v>26416.6</v>
      </c>
      <c r="AH46" s="1" t="s">
        <v>428</v>
      </c>
      <c r="AI46" s="1"/>
      <c r="AJ46" s="1"/>
      <c r="AK46" s="1"/>
      <c r="AL46" s="1" t="s">
        <v>369</v>
      </c>
      <c r="AM46" s="1" t="s">
        <v>140</v>
      </c>
      <c r="AN46" s="1" t="s">
        <v>219</v>
      </c>
      <c r="AO46" s="1" t="s">
        <v>157</v>
      </c>
      <c r="AP46" s="1"/>
      <c r="AQ46" s="1"/>
      <c r="AR46" s="2"/>
      <c r="AS46" s="1"/>
      <c r="AT46" s="1"/>
      <c r="AU46" s="1"/>
      <c r="AV46" s="1" t="s">
        <v>421</v>
      </c>
      <c r="AW46" s="1"/>
      <c r="AX46" s="1"/>
      <c r="AY46" s="6">
        <v>26416.6</v>
      </c>
      <c r="AZ46" s="1"/>
      <c r="BA46" s="5">
        <v>44563</v>
      </c>
      <c r="BB46" s="1"/>
      <c r="BC46" s="1" t="s">
        <v>431</v>
      </c>
      <c r="BD46" s="1"/>
      <c r="BE46" s="1" t="s">
        <v>265</v>
      </c>
      <c r="BF46" s="1" t="s">
        <v>35</v>
      </c>
    </row>
    <row r="47" spans="1:58" x14ac:dyDescent="0.25">
      <c r="A47" s="4">
        <v>42</v>
      </c>
      <c r="B47" s="2" t="str">
        <f>HYPERLINK("https://my.zakupki.prom.ua/remote/dispatcher/state_purchase_view/29182017", "UA-2021-08-19-010822-a")</f>
        <v>UA-2021-08-19-010822-a</v>
      </c>
      <c r="C47" s="2" t="s">
        <v>303</v>
      </c>
      <c r="D47" s="1" t="s">
        <v>357</v>
      </c>
      <c r="E47" s="1" t="s">
        <v>357</v>
      </c>
      <c r="F47" s="1" t="s">
        <v>204</v>
      </c>
      <c r="G47" s="1" t="s">
        <v>266</v>
      </c>
      <c r="H47" s="1" t="s">
        <v>391</v>
      </c>
      <c r="I47" s="1" t="s">
        <v>272</v>
      </c>
      <c r="J47" s="1" t="s">
        <v>174</v>
      </c>
      <c r="K47" s="1" t="s">
        <v>223</v>
      </c>
      <c r="L47" s="1" t="s">
        <v>223</v>
      </c>
      <c r="M47" s="1" t="s">
        <v>36</v>
      </c>
      <c r="N47" s="1" t="s">
        <v>36</v>
      </c>
      <c r="O47" s="1" t="s">
        <v>36</v>
      </c>
      <c r="P47" s="5">
        <v>44427</v>
      </c>
      <c r="Q47" s="1"/>
      <c r="R47" s="1"/>
      <c r="S47" s="1"/>
      <c r="T47" s="1"/>
      <c r="U47" s="1" t="s">
        <v>422</v>
      </c>
      <c r="V47" s="4">
        <v>1</v>
      </c>
      <c r="W47" s="6">
        <v>12900</v>
      </c>
      <c r="X47" s="1" t="s">
        <v>303</v>
      </c>
      <c r="Y47" s="4">
        <v>3</v>
      </c>
      <c r="Z47" s="6">
        <v>4300</v>
      </c>
      <c r="AA47" s="1" t="s">
        <v>436</v>
      </c>
      <c r="AB47" s="1" t="s">
        <v>430</v>
      </c>
      <c r="AC47" s="1" t="s">
        <v>211</v>
      </c>
      <c r="AD47" s="1" t="s">
        <v>308</v>
      </c>
      <c r="AE47" s="1" t="s">
        <v>246</v>
      </c>
      <c r="AF47" s="1" t="s">
        <v>308</v>
      </c>
      <c r="AG47" s="6">
        <v>12900</v>
      </c>
      <c r="AH47" s="6">
        <v>4300</v>
      </c>
      <c r="AI47" s="1"/>
      <c r="AJ47" s="1"/>
      <c r="AK47" s="1"/>
      <c r="AL47" s="1" t="s">
        <v>231</v>
      </c>
      <c r="AM47" s="1" t="s">
        <v>109</v>
      </c>
      <c r="AN47" s="1"/>
      <c r="AO47" s="1" t="s">
        <v>14</v>
      </c>
      <c r="AP47" s="1"/>
      <c r="AQ47" s="1"/>
      <c r="AR47" s="2"/>
      <c r="AS47" s="1"/>
      <c r="AT47" s="1"/>
      <c r="AU47" s="1"/>
      <c r="AV47" s="1" t="s">
        <v>425</v>
      </c>
      <c r="AW47" s="7">
        <v>44476.672603768056</v>
      </c>
      <c r="AX47" s="1" t="s">
        <v>58</v>
      </c>
      <c r="AY47" s="6">
        <v>12900</v>
      </c>
      <c r="AZ47" s="5">
        <v>44425</v>
      </c>
      <c r="BA47" s="5">
        <v>44434</v>
      </c>
      <c r="BB47" s="7">
        <v>44561</v>
      </c>
      <c r="BC47" s="1" t="s">
        <v>434</v>
      </c>
      <c r="BD47" s="1"/>
      <c r="BE47" s="1"/>
      <c r="BF47" s="1" t="s">
        <v>35</v>
      </c>
    </row>
    <row r="48" spans="1:58" x14ac:dyDescent="0.25">
      <c r="A48" s="4">
        <v>43</v>
      </c>
      <c r="B48" s="2" t="str">
        <f>HYPERLINK("https://my.zakupki.prom.ua/remote/dispatcher/state_purchase_view/32578538", "UA-2021-12-03-014774-c")</f>
        <v>UA-2021-12-03-014774-c</v>
      </c>
      <c r="C48" s="2" t="s">
        <v>303</v>
      </c>
      <c r="D48" s="1" t="s">
        <v>281</v>
      </c>
      <c r="E48" s="1" t="s">
        <v>281</v>
      </c>
      <c r="F48" s="1" t="s">
        <v>129</v>
      </c>
      <c r="G48" s="1" t="s">
        <v>266</v>
      </c>
      <c r="H48" s="1" t="s">
        <v>391</v>
      </c>
      <c r="I48" s="1" t="s">
        <v>272</v>
      </c>
      <c r="J48" s="1" t="s">
        <v>174</v>
      </c>
      <c r="K48" s="1" t="s">
        <v>223</v>
      </c>
      <c r="L48" s="1" t="s">
        <v>223</v>
      </c>
      <c r="M48" s="1" t="s">
        <v>36</v>
      </c>
      <c r="N48" s="1" t="s">
        <v>36</v>
      </c>
      <c r="O48" s="1" t="s">
        <v>36</v>
      </c>
      <c r="P48" s="5">
        <v>44533</v>
      </c>
      <c r="Q48" s="1"/>
      <c r="R48" s="1"/>
      <c r="S48" s="1"/>
      <c r="T48" s="1"/>
      <c r="U48" s="1" t="s">
        <v>422</v>
      </c>
      <c r="V48" s="4">
        <v>1</v>
      </c>
      <c r="W48" s="6">
        <v>457.5</v>
      </c>
      <c r="X48" s="1" t="s">
        <v>303</v>
      </c>
      <c r="Y48" s="4">
        <v>2</v>
      </c>
      <c r="Z48" s="6">
        <v>228.75</v>
      </c>
      <c r="AA48" s="1" t="s">
        <v>436</v>
      </c>
      <c r="AB48" s="1" t="s">
        <v>430</v>
      </c>
      <c r="AC48" s="1" t="s">
        <v>211</v>
      </c>
      <c r="AD48" s="1" t="s">
        <v>391</v>
      </c>
      <c r="AE48" s="1" t="s">
        <v>246</v>
      </c>
      <c r="AF48" s="1" t="s">
        <v>308</v>
      </c>
      <c r="AG48" s="6">
        <v>457.5</v>
      </c>
      <c r="AH48" s="6">
        <v>228.75</v>
      </c>
      <c r="AI48" s="1"/>
      <c r="AJ48" s="1"/>
      <c r="AK48" s="1"/>
      <c r="AL48" s="1" t="s">
        <v>389</v>
      </c>
      <c r="AM48" s="1" t="s">
        <v>93</v>
      </c>
      <c r="AN48" s="1"/>
      <c r="AO48" s="1" t="s">
        <v>11</v>
      </c>
      <c r="AP48" s="1"/>
      <c r="AQ48" s="1"/>
      <c r="AR48" s="2"/>
      <c r="AS48" s="1"/>
      <c r="AT48" s="1"/>
      <c r="AU48" s="1"/>
      <c r="AV48" s="1" t="s">
        <v>425</v>
      </c>
      <c r="AW48" s="7">
        <v>44533.689221658613</v>
      </c>
      <c r="AX48" s="1" t="s">
        <v>348</v>
      </c>
      <c r="AY48" s="6">
        <v>457.5</v>
      </c>
      <c r="AZ48" s="1"/>
      <c r="BA48" s="5">
        <v>44533</v>
      </c>
      <c r="BB48" s="7">
        <v>44561</v>
      </c>
      <c r="BC48" s="1" t="s">
        <v>434</v>
      </c>
      <c r="BD48" s="1"/>
      <c r="BE48" s="1"/>
      <c r="BF48" s="1" t="s">
        <v>35</v>
      </c>
    </row>
    <row r="49" spans="1:58" x14ac:dyDescent="0.25">
      <c r="A49" s="4">
        <v>44</v>
      </c>
      <c r="B49" s="2" t="str">
        <f>HYPERLINK("https://my.zakupki.prom.ua/remote/dispatcher/state_purchase_view/26391111", "UA-2021-05-07-007313-b")</f>
        <v>UA-2021-05-07-007313-b</v>
      </c>
      <c r="C49" s="2" t="s">
        <v>303</v>
      </c>
      <c r="D49" s="1" t="s">
        <v>356</v>
      </c>
      <c r="E49" s="1" t="s">
        <v>356</v>
      </c>
      <c r="F49" s="1" t="s">
        <v>125</v>
      </c>
      <c r="G49" s="1" t="s">
        <v>359</v>
      </c>
      <c r="H49" s="1" t="s">
        <v>391</v>
      </c>
      <c r="I49" s="1" t="s">
        <v>272</v>
      </c>
      <c r="J49" s="1" t="s">
        <v>174</v>
      </c>
      <c r="K49" s="1" t="s">
        <v>223</v>
      </c>
      <c r="L49" s="1" t="s">
        <v>223</v>
      </c>
      <c r="M49" s="1" t="s">
        <v>36</v>
      </c>
      <c r="N49" s="1" t="s">
        <v>36</v>
      </c>
      <c r="O49" s="1" t="s">
        <v>36</v>
      </c>
      <c r="P49" s="5">
        <v>44323</v>
      </c>
      <c r="Q49" s="5">
        <v>44323</v>
      </c>
      <c r="R49" s="5">
        <v>44330</v>
      </c>
      <c r="S49" s="5">
        <v>44330</v>
      </c>
      <c r="T49" s="5">
        <v>44335</v>
      </c>
      <c r="U49" s="7">
        <v>44335.570011574076</v>
      </c>
      <c r="V49" s="4">
        <v>2</v>
      </c>
      <c r="W49" s="6">
        <v>55000</v>
      </c>
      <c r="X49" s="1" t="s">
        <v>303</v>
      </c>
      <c r="Y49" s="4">
        <v>1</v>
      </c>
      <c r="Z49" s="6">
        <v>55000</v>
      </c>
      <c r="AA49" s="1" t="s">
        <v>436</v>
      </c>
      <c r="AB49" s="6">
        <v>550</v>
      </c>
      <c r="AC49" s="1" t="s">
        <v>211</v>
      </c>
      <c r="AD49" s="1" t="s">
        <v>391</v>
      </c>
      <c r="AE49" s="1" t="s">
        <v>246</v>
      </c>
      <c r="AF49" s="1" t="s">
        <v>308</v>
      </c>
      <c r="AG49" s="6">
        <v>49998</v>
      </c>
      <c r="AH49" s="6">
        <v>49998</v>
      </c>
      <c r="AI49" s="1" t="s">
        <v>371</v>
      </c>
      <c r="AJ49" s="6">
        <v>5002</v>
      </c>
      <c r="AK49" s="6">
        <v>9.0945454545454552E-2</v>
      </c>
      <c r="AL49" s="1" t="s">
        <v>368</v>
      </c>
      <c r="AM49" s="1" t="s">
        <v>130</v>
      </c>
      <c r="AN49" s="1" t="s">
        <v>213</v>
      </c>
      <c r="AO49" s="1" t="s">
        <v>19</v>
      </c>
      <c r="AP49" s="6">
        <v>1400</v>
      </c>
      <c r="AQ49" s="6">
        <v>2.5454545454545455E-2</v>
      </c>
      <c r="AR49" s="2" t="str">
        <f>HYPERLINK("https://auctions.prozorro.gov.ua/tenders/98ccff2a5a2e411baaa20284a948ddc5")</f>
        <v>https://auctions.prozorro.gov.ua/tenders/98ccff2a5a2e411baaa20284a948ddc5</v>
      </c>
      <c r="AS49" s="7">
        <v>44364.607204984743</v>
      </c>
      <c r="AT49" s="5">
        <v>44365</v>
      </c>
      <c r="AU49" s="5">
        <v>44384</v>
      </c>
      <c r="AV49" s="1" t="s">
        <v>425</v>
      </c>
      <c r="AW49" s="7">
        <v>44501.387293952524</v>
      </c>
      <c r="AX49" s="1" t="s">
        <v>76</v>
      </c>
      <c r="AY49" s="6">
        <v>53600</v>
      </c>
      <c r="AZ49" s="1"/>
      <c r="BA49" s="5">
        <v>44356</v>
      </c>
      <c r="BB49" s="7">
        <v>44561</v>
      </c>
      <c r="BC49" s="1" t="s">
        <v>434</v>
      </c>
      <c r="BD49" s="1"/>
      <c r="BE49" s="1"/>
      <c r="BF49" s="1" t="s">
        <v>175</v>
      </c>
    </row>
    <row r="50" spans="1:58" x14ac:dyDescent="0.25">
      <c r="A50" s="4">
        <v>45</v>
      </c>
      <c r="B50" s="2" t="str">
        <f>HYPERLINK("https://my.zakupki.prom.ua/remote/dispatcher/state_purchase_view/33856483", "UA-2021-12-29-011552-c")</f>
        <v>UA-2021-12-29-011552-c</v>
      </c>
      <c r="C50" s="2" t="s">
        <v>303</v>
      </c>
      <c r="D50" s="1" t="s">
        <v>268</v>
      </c>
      <c r="E50" s="1" t="s">
        <v>268</v>
      </c>
      <c r="F50" s="1" t="s">
        <v>128</v>
      </c>
      <c r="G50" s="1" t="s">
        <v>266</v>
      </c>
      <c r="H50" s="1" t="s">
        <v>391</v>
      </c>
      <c r="I50" s="1" t="s">
        <v>272</v>
      </c>
      <c r="J50" s="1" t="s">
        <v>174</v>
      </c>
      <c r="K50" s="1" t="s">
        <v>223</v>
      </c>
      <c r="L50" s="1" t="s">
        <v>223</v>
      </c>
      <c r="M50" s="1" t="s">
        <v>36</v>
      </c>
      <c r="N50" s="1" t="s">
        <v>36</v>
      </c>
      <c r="O50" s="1" t="s">
        <v>36</v>
      </c>
      <c r="P50" s="5">
        <v>44559</v>
      </c>
      <c r="Q50" s="1"/>
      <c r="R50" s="1"/>
      <c r="S50" s="1"/>
      <c r="T50" s="1"/>
      <c r="U50" s="1" t="s">
        <v>422</v>
      </c>
      <c r="V50" s="4">
        <v>1</v>
      </c>
      <c r="W50" s="6">
        <v>2469</v>
      </c>
      <c r="X50" s="1" t="s">
        <v>303</v>
      </c>
      <c r="Y50" s="4">
        <v>1</v>
      </c>
      <c r="Z50" s="6">
        <v>2469</v>
      </c>
      <c r="AA50" s="1" t="s">
        <v>436</v>
      </c>
      <c r="AB50" s="1" t="s">
        <v>430</v>
      </c>
      <c r="AC50" s="1" t="s">
        <v>211</v>
      </c>
      <c r="AD50" s="1" t="s">
        <v>391</v>
      </c>
      <c r="AE50" s="1" t="s">
        <v>246</v>
      </c>
      <c r="AF50" s="1" t="s">
        <v>308</v>
      </c>
      <c r="AG50" s="6">
        <v>2469</v>
      </c>
      <c r="AH50" s="6">
        <v>2469</v>
      </c>
      <c r="AI50" s="1"/>
      <c r="AJ50" s="1"/>
      <c r="AK50" s="1"/>
      <c r="AL50" s="1" t="s">
        <v>382</v>
      </c>
      <c r="AM50" s="1" t="s">
        <v>95</v>
      </c>
      <c r="AN50" s="1"/>
      <c r="AO50" s="1" t="s">
        <v>29</v>
      </c>
      <c r="AP50" s="1"/>
      <c r="AQ50" s="1"/>
      <c r="AR50" s="2"/>
      <c r="AS50" s="1"/>
      <c r="AT50" s="1"/>
      <c r="AU50" s="1"/>
      <c r="AV50" s="1" t="s">
        <v>425</v>
      </c>
      <c r="AW50" s="7">
        <v>44559.714353498428</v>
      </c>
      <c r="AX50" s="1" t="s">
        <v>102</v>
      </c>
      <c r="AY50" s="6">
        <v>2469</v>
      </c>
      <c r="AZ50" s="5">
        <v>44561</v>
      </c>
      <c r="BA50" s="5">
        <v>44561</v>
      </c>
      <c r="BB50" s="7">
        <v>44561</v>
      </c>
      <c r="BC50" s="1" t="s">
        <v>434</v>
      </c>
      <c r="BD50" s="1"/>
      <c r="BE50" s="1"/>
      <c r="BF50" s="1" t="s">
        <v>35</v>
      </c>
    </row>
    <row r="51" spans="1:58" x14ac:dyDescent="0.25">
      <c r="A51" s="4">
        <v>46</v>
      </c>
      <c r="B51" s="2" t="str">
        <f>HYPERLINK("https://my.zakupki.prom.ua/remote/dispatcher/state_purchase_view/26352110", "UA-2021-05-06-006780-c")</f>
        <v>UA-2021-05-06-006780-c</v>
      </c>
      <c r="C51" s="2" t="s">
        <v>303</v>
      </c>
      <c r="D51" s="1" t="s">
        <v>344</v>
      </c>
      <c r="E51" s="1" t="s">
        <v>344</v>
      </c>
      <c r="F51" s="1" t="s">
        <v>164</v>
      </c>
      <c r="G51" s="1" t="s">
        <v>259</v>
      </c>
      <c r="H51" s="1" t="s">
        <v>391</v>
      </c>
      <c r="I51" s="1" t="s">
        <v>272</v>
      </c>
      <c r="J51" s="1" t="s">
        <v>174</v>
      </c>
      <c r="K51" s="1" t="s">
        <v>223</v>
      </c>
      <c r="L51" s="1" t="s">
        <v>223</v>
      </c>
      <c r="M51" s="1" t="s">
        <v>36</v>
      </c>
      <c r="N51" s="1" t="s">
        <v>36</v>
      </c>
      <c r="O51" s="1" t="s">
        <v>36</v>
      </c>
      <c r="P51" s="5">
        <v>44322</v>
      </c>
      <c r="Q51" s="5">
        <v>44322</v>
      </c>
      <c r="R51" s="5">
        <v>44329</v>
      </c>
      <c r="S51" s="5">
        <v>44329</v>
      </c>
      <c r="T51" s="5">
        <v>44334</v>
      </c>
      <c r="U51" s="1" t="s">
        <v>423</v>
      </c>
      <c r="V51" s="4">
        <v>1</v>
      </c>
      <c r="W51" s="6">
        <v>5000</v>
      </c>
      <c r="X51" s="1" t="s">
        <v>303</v>
      </c>
      <c r="Y51" s="4">
        <v>1</v>
      </c>
      <c r="Z51" s="6">
        <v>5000</v>
      </c>
      <c r="AA51" s="1" t="s">
        <v>436</v>
      </c>
      <c r="AB51" s="6">
        <v>50</v>
      </c>
      <c r="AC51" s="1" t="s">
        <v>211</v>
      </c>
      <c r="AD51" s="1" t="s">
        <v>391</v>
      </c>
      <c r="AE51" s="1" t="s">
        <v>246</v>
      </c>
      <c r="AF51" s="1" t="s">
        <v>308</v>
      </c>
      <c r="AG51" s="6">
        <v>3899</v>
      </c>
      <c r="AH51" s="6">
        <v>3899</v>
      </c>
      <c r="AI51" s="1" t="s">
        <v>374</v>
      </c>
      <c r="AJ51" s="6">
        <v>1101</v>
      </c>
      <c r="AK51" s="6">
        <v>0.22020000000000001</v>
      </c>
      <c r="AL51" s="1" t="s">
        <v>374</v>
      </c>
      <c r="AM51" s="1" t="s">
        <v>154</v>
      </c>
      <c r="AN51" s="1" t="s">
        <v>209</v>
      </c>
      <c r="AO51" s="1" t="s">
        <v>158</v>
      </c>
      <c r="AP51" s="6">
        <v>1101</v>
      </c>
      <c r="AQ51" s="6">
        <v>0.22020000000000001</v>
      </c>
      <c r="AR51" s="2"/>
      <c r="AS51" s="7">
        <v>44335.510768455868</v>
      </c>
      <c r="AT51" s="5">
        <v>44338</v>
      </c>
      <c r="AU51" s="5">
        <v>44359</v>
      </c>
      <c r="AV51" s="1" t="s">
        <v>425</v>
      </c>
      <c r="AW51" s="7">
        <v>44438.758424311854</v>
      </c>
      <c r="AX51" s="1" t="s">
        <v>66</v>
      </c>
      <c r="AY51" s="6">
        <v>3899</v>
      </c>
      <c r="AZ51" s="1"/>
      <c r="BA51" s="5">
        <v>44344</v>
      </c>
      <c r="BB51" s="7">
        <v>44561</v>
      </c>
      <c r="BC51" s="1" t="s">
        <v>434</v>
      </c>
      <c r="BD51" s="1"/>
      <c r="BE51" s="1"/>
      <c r="BF51" s="1" t="s">
        <v>155</v>
      </c>
    </row>
    <row r="52" spans="1:58" x14ac:dyDescent="0.25">
      <c r="A52" s="4">
        <v>47</v>
      </c>
      <c r="B52" s="2" t="str">
        <f>HYPERLINK("https://my.zakupki.prom.ua/remote/dispatcher/state_purchase_view/33542382", "UA-2021-12-22-007574-c")</f>
        <v>UA-2021-12-22-007574-c</v>
      </c>
      <c r="C52" s="2" t="s">
        <v>303</v>
      </c>
      <c r="D52" s="1" t="s">
        <v>282</v>
      </c>
      <c r="E52" s="1" t="s">
        <v>283</v>
      </c>
      <c r="F52" s="1" t="s">
        <v>127</v>
      </c>
      <c r="G52" s="1" t="s">
        <v>266</v>
      </c>
      <c r="H52" s="1" t="s">
        <v>391</v>
      </c>
      <c r="I52" s="1" t="s">
        <v>272</v>
      </c>
      <c r="J52" s="1" t="s">
        <v>174</v>
      </c>
      <c r="K52" s="1" t="s">
        <v>223</v>
      </c>
      <c r="L52" s="1" t="s">
        <v>223</v>
      </c>
      <c r="M52" s="1" t="s">
        <v>36</v>
      </c>
      <c r="N52" s="1" t="s">
        <v>36</v>
      </c>
      <c r="O52" s="1" t="s">
        <v>36</v>
      </c>
      <c r="P52" s="5">
        <v>44552</v>
      </c>
      <c r="Q52" s="1"/>
      <c r="R52" s="1"/>
      <c r="S52" s="1"/>
      <c r="T52" s="1"/>
      <c r="U52" s="1" t="s">
        <v>422</v>
      </c>
      <c r="V52" s="4">
        <v>1</v>
      </c>
      <c r="W52" s="6">
        <v>23909.4</v>
      </c>
      <c r="X52" s="1" t="s">
        <v>303</v>
      </c>
      <c r="Y52" s="1" t="s">
        <v>428</v>
      </c>
      <c r="Z52" s="1" t="s">
        <v>428</v>
      </c>
      <c r="AA52" s="1" t="s">
        <v>428</v>
      </c>
      <c r="AB52" s="1" t="s">
        <v>430</v>
      </c>
      <c r="AC52" s="1" t="s">
        <v>211</v>
      </c>
      <c r="AD52" s="1" t="s">
        <v>391</v>
      </c>
      <c r="AE52" s="1" t="s">
        <v>246</v>
      </c>
      <c r="AF52" s="1" t="s">
        <v>308</v>
      </c>
      <c r="AG52" s="6">
        <v>23909.4</v>
      </c>
      <c r="AH52" s="1" t="s">
        <v>428</v>
      </c>
      <c r="AI52" s="1"/>
      <c r="AJ52" s="1"/>
      <c r="AK52" s="1"/>
      <c r="AL52" s="1" t="s">
        <v>369</v>
      </c>
      <c r="AM52" s="1" t="s">
        <v>140</v>
      </c>
      <c r="AN52" s="1" t="s">
        <v>219</v>
      </c>
      <c r="AO52" s="1" t="s">
        <v>157</v>
      </c>
      <c r="AP52" s="1"/>
      <c r="AQ52" s="1"/>
      <c r="AR52" s="2"/>
      <c r="AS52" s="1"/>
      <c r="AT52" s="1"/>
      <c r="AU52" s="1"/>
      <c r="AV52" s="1" t="s">
        <v>425</v>
      </c>
      <c r="AW52" s="7">
        <v>44553.703605512281</v>
      </c>
      <c r="AX52" s="1" t="s">
        <v>75</v>
      </c>
      <c r="AY52" s="6">
        <v>23909.4</v>
      </c>
      <c r="AZ52" s="1"/>
      <c r="BA52" s="5">
        <v>44564</v>
      </c>
      <c r="BB52" s="7">
        <v>44561</v>
      </c>
      <c r="BC52" s="1" t="s">
        <v>434</v>
      </c>
      <c r="BD52" s="1"/>
      <c r="BE52" s="1"/>
      <c r="BF52" s="1" t="s">
        <v>35</v>
      </c>
    </row>
    <row r="53" spans="1:58" x14ac:dyDescent="0.25">
      <c r="A53" s="4">
        <v>48</v>
      </c>
      <c r="B53" s="2" t="str">
        <f>HYPERLINK("https://my.zakupki.prom.ua/remote/dispatcher/state_purchase_view/27674198", "UA-2021-06-22-011476-c")</f>
        <v>UA-2021-06-22-011476-c</v>
      </c>
      <c r="C53" s="2" t="s">
        <v>303</v>
      </c>
      <c r="D53" s="1" t="s">
        <v>262</v>
      </c>
      <c r="E53" s="1" t="s">
        <v>262</v>
      </c>
      <c r="F53" s="1" t="s">
        <v>189</v>
      </c>
      <c r="G53" s="1" t="s">
        <v>259</v>
      </c>
      <c r="H53" s="1" t="s">
        <v>391</v>
      </c>
      <c r="I53" s="1" t="s">
        <v>272</v>
      </c>
      <c r="J53" s="1" t="s">
        <v>174</v>
      </c>
      <c r="K53" s="1" t="s">
        <v>223</v>
      </c>
      <c r="L53" s="1" t="s">
        <v>223</v>
      </c>
      <c r="M53" s="1" t="s">
        <v>36</v>
      </c>
      <c r="N53" s="1" t="s">
        <v>36</v>
      </c>
      <c r="O53" s="1" t="s">
        <v>36</v>
      </c>
      <c r="P53" s="5">
        <v>44369</v>
      </c>
      <c r="Q53" s="5">
        <v>44369</v>
      </c>
      <c r="R53" s="5">
        <v>44376</v>
      </c>
      <c r="S53" s="5">
        <v>44376</v>
      </c>
      <c r="T53" s="5">
        <v>44379</v>
      </c>
      <c r="U53" s="1" t="s">
        <v>423</v>
      </c>
      <c r="V53" s="4">
        <v>0</v>
      </c>
      <c r="W53" s="6">
        <v>16000</v>
      </c>
      <c r="X53" s="1" t="s">
        <v>303</v>
      </c>
      <c r="Y53" s="4">
        <v>4</v>
      </c>
      <c r="Z53" s="6">
        <v>4000</v>
      </c>
      <c r="AA53" s="1" t="s">
        <v>427</v>
      </c>
      <c r="AB53" s="6">
        <v>160</v>
      </c>
      <c r="AC53" s="1" t="s">
        <v>211</v>
      </c>
      <c r="AD53" s="1" t="s">
        <v>391</v>
      </c>
      <c r="AE53" s="1" t="s">
        <v>246</v>
      </c>
      <c r="AF53" s="1" t="s">
        <v>308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1"/>
      <c r="AT53" s="1"/>
      <c r="AU53" s="1"/>
      <c r="AV53" s="1" t="s">
        <v>426</v>
      </c>
      <c r="AW53" s="7">
        <v>44379.002353130301</v>
      </c>
      <c r="AX53" s="1"/>
      <c r="AY53" s="1"/>
      <c r="AZ53" s="1"/>
      <c r="BA53" s="5">
        <v>44413</v>
      </c>
      <c r="BB53" s="1"/>
      <c r="BC53" s="1"/>
      <c r="BD53" s="1"/>
      <c r="BE53" s="1"/>
      <c r="BF53" s="1"/>
    </row>
    <row r="54" spans="1:58" x14ac:dyDescent="0.25">
      <c r="A54" s="4">
        <v>49</v>
      </c>
      <c r="B54" s="2" t="str">
        <f>HYPERLINK("https://my.zakupki.prom.ua/remote/dispatcher/state_purchase_view/24810045", "UA-2021-03-11-011614-b")</f>
        <v>UA-2021-03-11-011614-b</v>
      </c>
      <c r="C54" s="2" t="s">
        <v>303</v>
      </c>
      <c r="D54" s="1" t="s">
        <v>367</v>
      </c>
      <c r="E54" s="1" t="s">
        <v>367</v>
      </c>
      <c r="F54" s="1" t="s">
        <v>91</v>
      </c>
      <c r="G54" s="1" t="s">
        <v>266</v>
      </c>
      <c r="H54" s="1" t="s">
        <v>391</v>
      </c>
      <c r="I54" s="1" t="s">
        <v>272</v>
      </c>
      <c r="J54" s="1" t="s">
        <v>174</v>
      </c>
      <c r="K54" s="1" t="s">
        <v>223</v>
      </c>
      <c r="L54" s="1" t="s">
        <v>223</v>
      </c>
      <c r="M54" s="1" t="s">
        <v>36</v>
      </c>
      <c r="N54" s="1" t="s">
        <v>36</v>
      </c>
      <c r="O54" s="1" t="s">
        <v>36</v>
      </c>
      <c r="P54" s="5">
        <v>44266</v>
      </c>
      <c r="Q54" s="1"/>
      <c r="R54" s="1"/>
      <c r="S54" s="1"/>
      <c r="T54" s="1"/>
      <c r="U54" s="1" t="s">
        <v>422</v>
      </c>
      <c r="V54" s="4">
        <v>1</v>
      </c>
      <c r="W54" s="6">
        <v>49800</v>
      </c>
      <c r="X54" s="1" t="s">
        <v>303</v>
      </c>
      <c r="Y54" s="4">
        <v>480</v>
      </c>
      <c r="Z54" s="6">
        <v>103.75</v>
      </c>
      <c r="AA54" s="1" t="s">
        <v>436</v>
      </c>
      <c r="AB54" s="1" t="s">
        <v>430</v>
      </c>
      <c r="AC54" s="1" t="s">
        <v>211</v>
      </c>
      <c r="AD54" s="1" t="s">
        <v>308</v>
      </c>
      <c r="AE54" s="1" t="s">
        <v>246</v>
      </c>
      <c r="AF54" s="1" t="s">
        <v>308</v>
      </c>
      <c r="AG54" s="6">
        <v>49800</v>
      </c>
      <c r="AH54" s="6">
        <v>103.75</v>
      </c>
      <c r="AI54" s="1"/>
      <c r="AJ54" s="1"/>
      <c r="AK54" s="1"/>
      <c r="AL54" s="1" t="s">
        <v>323</v>
      </c>
      <c r="AM54" s="1" t="s">
        <v>133</v>
      </c>
      <c r="AN54" s="1"/>
      <c r="AO54" s="1" t="s">
        <v>27</v>
      </c>
      <c r="AP54" s="1"/>
      <c r="AQ54" s="1"/>
      <c r="AR54" s="2"/>
      <c r="AS54" s="1"/>
      <c r="AT54" s="1"/>
      <c r="AU54" s="1"/>
      <c r="AV54" s="1" t="s">
        <v>425</v>
      </c>
      <c r="AW54" s="7">
        <v>44266.697114572045</v>
      </c>
      <c r="AX54" s="1" t="s">
        <v>47</v>
      </c>
      <c r="AY54" s="6">
        <v>49800</v>
      </c>
      <c r="AZ54" s="1"/>
      <c r="BA54" s="5">
        <v>44266</v>
      </c>
      <c r="BB54" s="7">
        <v>44561</v>
      </c>
      <c r="BC54" s="1" t="s">
        <v>434</v>
      </c>
      <c r="BD54" s="1"/>
      <c r="BE54" s="1"/>
      <c r="BF54" s="1" t="s">
        <v>35</v>
      </c>
    </row>
    <row r="55" spans="1:58" x14ac:dyDescent="0.25">
      <c r="A55" s="4">
        <v>50</v>
      </c>
      <c r="B55" s="2" t="str">
        <f>HYPERLINK("https://my.zakupki.prom.ua/remote/dispatcher/state_purchase_view/29047037", "UA-2021-08-16-004759-a")</f>
        <v>UA-2021-08-16-004759-a</v>
      </c>
      <c r="C55" s="2" t="s">
        <v>303</v>
      </c>
      <c r="D55" s="1" t="s">
        <v>413</v>
      </c>
      <c r="E55" s="1" t="s">
        <v>413</v>
      </c>
      <c r="F55" s="1" t="s">
        <v>180</v>
      </c>
      <c r="G55" s="1" t="s">
        <v>266</v>
      </c>
      <c r="H55" s="1" t="s">
        <v>391</v>
      </c>
      <c r="I55" s="1" t="s">
        <v>272</v>
      </c>
      <c r="J55" s="1" t="s">
        <v>174</v>
      </c>
      <c r="K55" s="1" t="s">
        <v>223</v>
      </c>
      <c r="L55" s="1" t="s">
        <v>223</v>
      </c>
      <c r="M55" s="1" t="s">
        <v>36</v>
      </c>
      <c r="N55" s="1" t="s">
        <v>36</v>
      </c>
      <c r="O55" s="1" t="s">
        <v>36</v>
      </c>
      <c r="P55" s="5">
        <v>44424</v>
      </c>
      <c r="Q55" s="1"/>
      <c r="R55" s="1"/>
      <c r="S55" s="1"/>
      <c r="T55" s="1"/>
      <c r="U55" s="1" t="s">
        <v>422</v>
      </c>
      <c r="V55" s="4">
        <v>1</v>
      </c>
      <c r="W55" s="6">
        <v>1915</v>
      </c>
      <c r="X55" s="1" t="s">
        <v>303</v>
      </c>
      <c r="Y55" s="4">
        <v>1</v>
      </c>
      <c r="Z55" s="6">
        <v>1915</v>
      </c>
      <c r="AA55" s="1" t="s">
        <v>436</v>
      </c>
      <c r="AB55" s="1" t="s">
        <v>430</v>
      </c>
      <c r="AC55" s="1" t="s">
        <v>211</v>
      </c>
      <c r="AD55" s="1" t="s">
        <v>391</v>
      </c>
      <c r="AE55" s="1" t="s">
        <v>246</v>
      </c>
      <c r="AF55" s="1" t="s">
        <v>308</v>
      </c>
      <c r="AG55" s="6">
        <v>1915</v>
      </c>
      <c r="AH55" s="6">
        <v>1915</v>
      </c>
      <c r="AI55" s="1"/>
      <c r="AJ55" s="1"/>
      <c r="AK55" s="1"/>
      <c r="AL55" s="1" t="s">
        <v>387</v>
      </c>
      <c r="AM55" s="1" t="s">
        <v>163</v>
      </c>
      <c r="AN55" s="1"/>
      <c r="AO55" s="1" t="s">
        <v>17</v>
      </c>
      <c r="AP55" s="1"/>
      <c r="AQ55" s="1"/>
      <c r="AR55" s="2"/>
      <c r="AS55" s="1"/>
      <c r="AT55" s="1"/>
      <c r="AU55" s="1"/>
      <c r="AV55" s="1" t="s">
        <v>425</v>
      </c>
      <c r="AW55" s="7">
        <v>44544.450741746739</v>
      </c>
      <c r="AX55" s="1" t="s">
        <v>72</v>
      </c>
      <c r="AY55" s="6">
        <v>1915</v>
      </c>
      <c r="AZ55" s="1"/>
      <c r="BA55" s="5">
        <v>44427</v>
      </c>
      <c r="BB55" s="7">
        <v>44561</v>
      </c>
      <c r="BC55" s="1" t="s">
        <v>434</v>
      </c>
      <c r="BD55" s="1"/>
      <c r="BE55" s="1"/>
      <c r="BF55" s="1" t="s">
        <v>35</v>
      </c>
    </row>
    <row r="56" spans="1:58" x14ac:dyDescent="0.25">
      <c r="A56" s="4">
        <v>51</v>
      </c>
      <c r="B56" s="2" t="str">
        <f>HYPERLINK("https://my.zakupki.prom.ua/remote/dispatcher/state_purchase_view/30051770", "UA-2021-09-21-003485-b")</f>
        <v>UA-2021-09-21-003485-b</v>
      </c>
      <c r="C56" s="2" t="s">
        <v>303</v>
      </c>
      <c r="D56" s="1" t="s">
        <v>257</v>
      </c>
      <c r="E56" s="1" t="s">
        <v>257</v>
      </c>
      <c r="F56" s="1" t="s">
        <v>182</v>
      </c>
      <c r="G56" s="1" t="s">
        <v>266</v>
      </c>
      <c r="H56" s="1" t="s">
        <v>391</v>
      </c>
      <c r="I56" s="1" t="s">
        <v>272</v>
      </c>
      <c r="J56" s="1" t="s">
        <v>174</v>
      </c>
      <c r="K56" s="1" t="s">
        <v>223</v>
      </c>
      <c r="L56" s="1" t="s">
        <v>223</v>
      </c>
      <c r="M56" s="1" t="s">
        <v>36</v>
      </c>
      <c r="N56" s="1" t="s">
        <v>36</v>
      </c>
      <c r="O56" s="1" t="s">
        <v>36</v>
      </c>
      <c r="P56" s="5">
        <v>44460</v>
      </c>
      <c r="Q56" s="1"/>
      <c r="R56" s="1"/>
      <c r="S56" s="1"/>
      <c r="T56" s="1"/>
      <c r="U56" s="1" t="s">
        <v>422</v>
      </c>
      <c r="V56" s="4">
        <v>1</v>
      </c>
      <c r="W56" s="6">
        <v>2985</v>
      </c>
      <c r="X56" s="1" t="s">
        <v>303</v>
      </c>
      <c r="Y56" s="4">
        <v>3</v>
      </c>
      <c r="Z56" s="6">
        <v>995</v>
      </c>
      <c r="AA56" s="1" t="s">
        <v>436</v>
      </c>
      <c r="AB56" s="1" t="s">
        <v>430</v>
      </c>
      <c r="AC56" s="1" t="s">
        <v>211</v>
      </c>
      <c r="AD56" s="1" t="s">
        <v>308</v>
      </c>
      <c r="AE56" s="1" t="s">
        <v>246</v>
      </c>
      <c r="AF56" s="1" t="s">
        <v>308</v>
      </c>
      <c r="AG56" s="6">
        <v>2985</v>
      </c>
      <c r="AH56" s="6">
        <v>995</v>
      </c>
      <c r="AI56" s="1"/>
      <c r="AJ56" s="1"/>
      <c r="AK56" s="1"/>
      <c r="AL56" s="1" t="s">
        <v>407</v>
      </c>
      <c r="AM56" s="1" t="s">
        <v>137</v>
      </c>
      <c r="AN56" s="1"/>
      <c r="AO56" s="1" t="s">
        <v>23</v>
      </c>
      <c r="AP56" s="1"/>
      <c r="AQ56" s="1"/>
      <c r="AR56" s="2"/>
      <c r="AS56" s="1"/>
      <c r="AT56" s="1"/>
      <c r="AU56" s="1"/>
      <c r="AV56" s="1" t="s">
        <v>425</v>
      </c>
      <c r="AW56" s="7">
        <v>44501.392890387324</v>
      </c>
      <c r="AX56" s="1" t="s">
        <v>90</v>
      </c>
      <c r="AY56" s="6">
        <v>2985</v>
      </c>
      <c r="AZ56" s="1"/>
      <c r="BA56" s="5">
        <v>44462</v>
      </c>
      <c r="BB56" s="7">
        <v>44561</v>
      </c>
      <c r="BC56" s="1" t="s">
        <v>434</v>
      </c>
      <c r="BD56" s="1"/>
      <c r="BE56" s="1"/>
      <c r="BF56" s="1" t="s">
        <v>35</v>
      </c>
    </row>
    <row r="57" spans="1:58" x14ac:dyDescent="0.25">
      <c r="A57" s="4">
        <v>52</v>
      </c>
      <c r="B57" s="2" t="str">
        <f>HYPERLINK("https://my.zakupki.prom.ua/remote/dispatcher/state_purchase_view/29921675", "UA-2021-09-16-005125-b")</f>
        <v>UA-2021-09-16-005125-b</v>
      </c>
      <c r="C57" s="2" t="s">
        <v>303</v>
      </c>
      <c r="D57" s="1" t="s">
        <v>324</v>
      </c>
      <c r="E57" s="1" t="s">
        <v>324</v>
      </c>
      <c r="F57" s="1" t="s">
        <v>124</v>
      </c>
      <c r="G57" s="1" t="s">
        <v>266</v>
      </c>
      <c r="H57" s="1" t="s">
        <v>391</v>
      </c>
      <c r="I57" s="1" t="s">
        <v>272</v>
      </c>
      <c r="J57" s="1" t="s">
        <v>174</v>
      </c>
      <c r="K57" s="1" t="s">
        <v>223</v>
      </c>
      <c r="L57" s="1" t="s">
        <v>223</v>
      </c>
      <c r="M57" s="1" t="s">
        <v>36</v>
      </c>
      <c r="N57" s="1" t="s">
        <v>36</v>
      </c>
      <c r="O57" s="1" t="s">
        <v>36</v>
      </c>
      <c r="P57" s="5">
        <v>44455</v>
      </c>
      <c r="Q57" s="1"/>
      <c r="R57" s="1"/>
      <c r="S57" s="1"/>
      <c r="T57" s="1"/>
      <c r="U57" s="1" t="s">
        <v>422</v>
      </c>
      <c r="V57" s="4">
        <v>1</v>
      </c>
      <c r="W57" s="6">
        <v>1803.94</v>
      </c>
      <c r="X57" s="1" t="s">
        <v>303</v>
      </c>
      <c r="Y57" s="4">
        <v>51</v>
      </c>
      <c r="Z57" s="6">
        <v>35.369999999999997</v>
      </c>
      <c r="AA57" s="1" t="s">
        <v>436</v>
      </c>
      <c r="AB57" s="1" t="s">
        <v>430</v>
      </c>
      <c r="AC57" s="1" t="s">
        <v>211</v>
      </c>
      <c r="AD57" s="1" t="s">
        <v>308</v>
      </c>
      <c r="AE57" s="1" t="s">
        <v>246</v>
      </c>
      <c r="AF57" s="1" t="s">
        <v>308</v>
      </c>
      <c r="AG57" s="6">
        <v>1803.94</v>
      </c>
      <c r="AH57" s="6">
        <v>35.371372549019611</v>
      </c>
      <c r="AI57" s="1"/>
      <c r="AJ57" s="1"/>
      <c r="AK57" s="1"/>
      <c r="AL57" s="1" t="s">
        <v>416</v>
      </c>
      <c r="AM57" s="1" t="s">
        <v>103</v>
      </c>
      <c r="AN57" s="1"/>
      <c r="AO57" s="1" t="s">
        <v>7</v>
      </c>
      <c r="AP57" s="1"/>
      <c r="AQ57" s="1"/>
      <c r="AR57" s="2"/>
      <c r="AS57" s="1"/>
      <c r="AT57" s="1"/>
      <c r="AU57" s="1"/>
      <c r="AV57" s="1" t="s">
        <v>425</v>
      </c>
      <c r="AW57" s="7">
        <v>44476.735394289848</v>
      </c>
      <c r="AX57" s="1" t="s">
        <v>171</v>
      </c>
      <c r="AY57" s="6">
        <v>1803.94</v>
      </c>
      <c r="AZ57" s="1"/>
      <c r="BA57" s="5">
        <v>44469</v>
      </c>
      <c r="BB57" s="7">
        <v>44561</v>
      </c>
      <c r="BC57" s="1" t="s">
        <v>434</v>
      </c>
      <c r="BD57" s="1"/>
      <c r="BE57" s="1"/>
      <c r="BF57" s="1" t="s">
        <v>35</v>
      </c>
    </row>
    <row r="58" spans="1:58" x14ac:dyDescent="0.25">
      <c r="A58" s="4">
        <v>53</v>
      </c>
      <c r="B58" s="2" t="str">
        <f>HYPERLINK("https://my.zakupki.prom.ua/remote/dispatcher/state_purchase_view/33169809", "UA-2021-12-15-018805-c")</f>
        <v>UA-2021-12-15-018805-c</v>
      </c>
      <c r="C58" s="2" t="s">
        <v>303</v>
      </c>
      <c r="D58" s="1" t="s">
        <v>273</v>
      </c>
      <c r="E58" s="1" t="s">
        <v>273</v>
      </c>
      <c r="F58" s="1" t="s">
        <v>121</v>
      </c>
      <c r="G58" s="1" t="s">
        <v>266</v>
      </c>
      <c r="H58" s="1" t="s">
        <v>391</v>
      </c>
      <c r="I58" s="1" t="s">
        <v>272</v>
      </c>
      <c r="J58" s="1" t="s">
        <v>174</v>
      </c>
      <c r="K58" s="1" t="s">
        <v>223</v>
      </c>
      <c r="L58" s="1" t="s">
        <v>223</v>
      </c>
      <c r="M58" s="1" t="s">
        <v>36</v>
      </c>
      <c r="N58" s="1" t="s">
        <v>36</v>
      </c>
      <c r="O58" s="1" t="s">
        <v>36</v>
      </c>
      <c r="P58" s="5">
        <v>44545</v>
      </c>
      <c r="Q58" s="1"/>
      <c r="R58" s="1"/>
      <c r="S58" s="1"/>
      <c r="T58" s="1"/>
      <c r="U58" s="1" t="s">
        <v>422</v>
      </c>
      <c r="V58" s="4">
        <v>1</v>
      </c>
      <c r="W58" s="6">
        <v>3816</v>
      </c>
      <c r="X58" s="1" t="s">
        <v>303</v>
      </c>
      <c r="Y58" s="4">
        <v>2</v>
      </c>
      <c r="Z58" s="6">
        <v>1908</v>
      </c>
      <c r="AA58" s="1" t="s">
        <v>436</v>
      </c>
      <c r="AB58" s="1" t="s">
        <v>430</v>
      </c>
      <c r="AC58" s="1" t="s">
        <v>211</v>
      </c>
      <c r="AD58" s="1" t="s">
        <v>391</v>
      </c>
      <c r="AE58" s="1" t="s">
        <v>246</v>
      </c>
      <c r="AF58" s="1" t="s">
        <v>308</v>
      </c>
      <c r="AG58" s="6">
        <v>3816</v>
      </c>
      <c r="AH58" s="6">
        <v>1908</v>
      </c>
      <c r="AI58" s="1"/>
      <c r="AJ58" s="1"/>
      <c r="AK58" s="1"/>
      <c r="AL58" s="1" t="s">
        <v>383</v>
      </c>
      <c r="AM58" s="1" t="s">
        <v>169</v>
      </c>
      <c r="AN58" s="1"/>
      <c r="AO58" s="1" t="s">
        <v>16</v>
      </c>
      <c r="AP58" s="1"/>
      <c r="AQ58" s="1"/>
      <c r="AR58" s="2"/>
      <c r="AS58" s="1"/>
      <c r="AT58" s="1"/>
      <c r="AU58" s="1"/>
      <c r="AV58" s="1" t="s">
        <v>425</v>
      </c>
      <c r="AW58" s="7">
        <v>44547.761807249997</v>
      </c>
      <c r="AX58" s="1" t="s">
        <v>54</v>
      </c>
      <c r="AY58" s="6">
        <v>3816</v>
      </c>
      <c r="AZ58" s="1"/>
      <c r="BA58" s="5">
        <v>44551</v>
      </c>
      <c r="BB58" s="7">
        <v>44561</v>
      </c>
      <c r="BC58" s="1" t="s">
        <v>434</v>
      </c>
      <c r="BD58" s="1"/>
      <c r="BE58" s="1"/>
      <c r="BF58" s="1" t="s">
        <v>35</v>
      </c>
    </row>
    <row r="59" spans="1:58" x14ac:dyDescent="0.25">
      <c r="A59" s="4">
        <v>54</v>
      </c>
      <c r="B59" s="2" t="str">
        <f>HYPERLINK("https://my.zakupki.prom.ua/remote/dispatcher/state_purchase_view/29379235", "UA-2021-08-30-003860-a")</f>
        <v>UA-2021-08-30-003860-a</v>
      </c>
      <c r="C59" s="2" t="s">
        <v>303</v>
      </c>
      <c r="D59" s="1" t="s">
        <v>280</v>
      </c>
      <c r="E59" s="1" t="s">
        <v>280</v>
      </c>
      <c r="F59" s="1" t="s">
        <v>104</v>
      </c>
      <c r="G59" s="1" t="s">
        <v>266</v>
      </c>
      <c r="H59" s="1" t="s">
        <v>391</v>
      </c>
      <c r="I59" s="1" t="s">
        <v>272</v>
      </c>
      <c r="J59" s="1" t="s">
        <v>174</v>
      </c>
      <c r="K59" s="1" t="s">
        <v>223</v>
      </c>
      <c r="L59" s="1" t="s">
        <v>223</v>
      </c>
      <c r="M59" s="1" t="s">
        <v>36</v>
      </c>
      <c r="N59" s="1" t="s">
        <v>36</v>
      </c>
      <c r="O59" s="1" t="s">
        <v>36</v>
      </c>
      <c r="P59" s="5">
        <v>44438</v>
      </c>
      <c r="Q59" s="1"/>
      <c r="R59" s="1"/>
      <c r="S59" s="1"/>
      <c r="T59" s="1"/>
      <c r="U59" s="1" t="s">
        <v>422</v>
      </c>
      <c r="V59" s="4">
        <v>1</v>
      </c>
      <c r="W59" s="6">
        <v>984</v>
      </c>
      <c r="X59" s="1" t="s">
        <v>303</v>
      </c>
      <c r="Y59" s="4">
        <v>1</v>
      </c>
      <c r="Z59" s="6">
        <v>984</v>
      </c>
      <c r="AA59" s="1" t="s">
        <v>424</v>
      </c>
      <c r="AB59" s="1" t="s">
        <v>430</v>
      </c>
      <c r="AC59" s="1" t="s">
        <v>211</v>
      </c>
      <c r="AD59" s="1" t="s">
        <v>391</v>
      </c>
      <c r="AE59" s="1" t="s">
        <v>246</v>
      </c>
      <c r="AF59" s="1" t="s">
        <v>308</v>
      </c>
      <c r="AG59" s="6">
        <v>984</v>
      </c>
      <c r="AH59" s="6">
        <v>984</v>
      </c>
      <c r="AI59" s="1"/>
      <c r="AJ59" s="1"/>
      <c r="AK59" s="1"/>
      <c r="AL59" s="1" t="s">
        <v>320</v>
      </c>
      <c r="AM59" s="1" t="s">
        <v>165</v>
      </c>
      <c r="AN59" s="1"/>
      <c r="AO59" s="1" t="s">
        <v>10</v>
      </c>
      <c r="AP59" s="1"/>
      <c r="AQ59" s="1"/>
      <c r="AR59" s="2"/>
      <c r="AS59" s="1"/>
      <c r="AT59" s="1"/>
      <c r="AU59" s="1"/>
      <c r="AV59" s="1" t="s">
        <v>425</v>
      </c>
      <c r="AW59" s="7">
        <v>44438.53076770925</v>
      </c>
      <c r="AX59" s="1" t="s">
        <v>113</v>
      </c>
      <c r="AY59" s="6">
        <v>984</v>
      </c>
      <c r="AZ59" s="1"/>
      <c r="BA59" s="5">
        <v>44439</v>
      </c>
      <c r="BB59" s="7">
        <v>44439</v>
      </c>
      <c r="BC59" s="1" t="s">
        <v>434</v>
      </c>
      <c r="BD59" s="1"/>
      <c r="BE59" s="1"/>
      <c r="BF59" s="1" t="s">
        <v>35</v>
      </c>
    </row>
    <row r="60" spans="1:58" x14ac:dyDescent="0.25">
      <c r="A60" s="4">
        <v>55</v>
      </c>
      <c r="B60" s="2" t="str">
        <f>HYPERLINK("https://my.zakupki.prom.ua/remote/dispatcher/state_purchase_view/29411381", "UA-2021-08-31-004129-a")</f>
        <v>UA-2021-08-31-004129-a</v>
      </c>
      <c r="C60" s="2" t="s">
        <v>303</v>
      </c>
      <c r="D60" s="1" t="s">
        <v>352</v>
      </c>
      <c r="E60" s="1" t="s">
        <v>352</v>
      </c>
      <c r="F60" s="1" t="s">
        <v>199</v>
      </c>
      <c r="G60" s="1" t="s">
        <v>266</v>
      </c>
      <c r="H60" s="1" t="s">
        <v>391</v>
      </c>
      <c r="I60" s="1" t="s">
        <v>272</v>
      </c>
      <c r="J60" s="1" t="s">
        <v>174</v>
      </c>
      <c r="K60" s="1" t="s">
        <v>223</v>
      </c>
      <c r="L60" s="1" t="s">
        <v>223</v>
      </c>
      <c r="M60" s="1" t="s">
        <v>36</v>
      </c>
      <c r="N60" s="1" t="s">
        <v>36</v>
      </c>
      <c r="O60" s="1" t="s">
        <v>36</v>
      </c>
      <c r="P60" s="5">
        <v>44439</v>
      </c>
      <c r="Q60" s="1"/>
      <c r="R60" s="1"/>
      <c r="S60" s="1"/>
      <c r="T60" s="1"/>
      <c r="U60" s="1" t="s">
        <v>422</v>
      </c>
      <c r="V60" s="4">
        <v>1</v>
      </c>
      <c r="W60" s="6">
        <v>13635</v>
      </c>
      <c r="X60" s="1" t="s">
        <v>303</v>
      </c>
      <c r="Y60" s="4">
        <v>1</v>
      </c>
      <c r="Z60" s="6">
        <v>13635</v>
      </c>
      <c r="AA60" s="1" t="s">
        <v>433</v>
      </c>
      <c r="AB60" s="1" t="s">
        <v>430</v>
      </c>
      <c r="AC60" s="1" t="s">
        <v>211</v>
      </c>
      <c r="AD60" s="1" t="s">
        <v>391</v>
      </c>
      <c r="AE60" s="1" t="s">
        <v>246</v>
      </c>
      <c r="AF60" s="1" t="s">
        <v>308</v>
      </c>
      <c r="AG60" s="6">
        <v>13635</v>
      </c>
      <c r="AH60" s="6">
        <v>13635</v>
      </c>
      <c r="AI60" s="1"/>
      <c r="AJ60" s="1"/>
      <c r="AK60" s="1"/>
      <c r="AL60" s="1" t="s">
        <v>386</v>
      </c>
      <c r="AM60" s="1" t="s">
        <v>183</v>
      </c>
      <c r="AN60" s="1"/>
      <c r="AO60" s="1" t="s">
        <v>24</v>
      </c>
      <c r="AP60" s="1"/>
      <c r="AQ60" s="1"/>
      <c r="AR60" s="2"/>
      <c r="AS60" s="1"/>
      <c r="AT60" s="1"/>
      <c r="AU60" s="1"/>
      <c r="AV60" s="1" t="s">
        <v>425</v>
      </c>
      <c r="AW60" s="7">
        <v>44439.562256096877</v>
      </c>
      <c r="AX60" s="1" t="s">
        <v>67</v>
      </c>
      <c r="AY60" s="6">
        <v>13635</v>
      </c>
      <c r="AZ60" s="1"/>
      <c r="BA60" s="5">
        <v>44449</v>
      </c>
      <c r="BB60" s="7">
        <v>44561</v>
      </c>
      <c r="BC60" s="1" t="s">
        <v>434</v>
      </c>
      <c r="BD60" s="1"/>
      <c r="BE60" s="1"/>
      <c r="BF60" s="1" t="s">
        <v>35</v>
      </c>
    </row>
    <row r="61" spans="1:58" x14ac:dyDescent="0.25">
      <c r="A61" s="4">
        <v>56</v>
      </c>
      <c r="B61" s="2" t="str">
        <f>HYPERLINK("https://my.zakupki.prom.ua/remote/dispatcher/state_purchase_view/24012921", "UA-2021-02-15-005596-c")</f>
        <v>UA-2021-02-15-005596-c</v>
      </c>
      <c r="C61" s="2" t="s">
        <v>303</v>
      </c>
      <c r="D61" s="1" t="s">
        <v>282</v>
      </c>
      <c r="E61" s="1" t="s">
        <v>285</v>
      </c>
      <c r="F61" s="1" t="s">
        <v>127</v>
      </c>
      <c r="G61" s="1" t="s">
        <v>266</v>
      </c>
      <c r="H61" s="1" t="s">
        <v>391</v>
      </c>
      <c r="I61" s="1" t="s">
        <v>272</v>
      </c>
      <c r="J61" s="1" t="s">
        <v>174</v>
      </c>
      <c r="K61" s="1" t="s">
        <v>223</v>
      </c>
      <c r="L61" s="1" t="s">
        <v>223</v>
      </c>
      <c r="M61" s="1" t="s">
        <v>36</v>
      </c>
      <c r="N61" s="1" t="s">
        <v>36</v>
      </c>
      <c r="O61" s="1" t="s">
        <v>36</v>
      </c>
      <c r="P61" s="5">
        <v>44242</v>
      </c>
      <c r="Q61" s="1"/>
      <c r="R61" s="1"/>
      <c r="S61" s="1"/>
      <c r="T61" s="1"/>
      <c r="U61" s="1" t="s">
        <v>422</v>
      </c>
      <c r="V61" s="4">
        <v>1</v>
      </c>
      <c r="W61" s="6">
        <v>9474</v>
      </c>
      <c r="X61" s="1" t="s">
        <v>303</v>
      </c>
      <c r="Y61" s="4">
        <v>1</v>
      </c>
      <c r="Z61" s="6">
        <v>9474</v>
      </c>
      <c r="AA61" s="1" t="s">
        <v>436</v>
      </c>
      <c r="AB61" s="1" t="s">
        <v>430</v>
      </c>
      <c r="AC61" s="1" t="s">
        <v>211</v>
      </c>
      <c r="AD61" s="1" t="s">
        <v>391</v>
      </c>
      <c r="AE61" s="1" t="s">
        <v>246</v>
      </c>
      <c r="AF61" s="1" t="s">
        <v>308</v>
      </c>
      <c r="AG61" s="6">
        <v>9474</v>
      </c>
      <c r="AH61" s="6">
        <v>9474</v>
      </c>
      <c r="AI61" s="1"/>
      <c r="AJ61" s="1"/>
      <c r="AK61" s="1"/>
      <c r="AL61" s="1" t="s">
        <v>394</v>
      </c>
      <c r="AM61" s="1" t="s">
        <v>130</v>
      </c>
      <c r="AN61" s="1" t="s">
        <v>214</v>
      </c>
      <c r="AO61" s="1" t="s">
        <v>84</v>
      </c>
      <c r="AP61" s="1"/>
      <c r="AQ61" s="1"/>
      <c r="AR61" s="2"/>
      <c r="AS61" s="1"/>
      <c r="AT61" s="1"/>
      <c r="AU61" s="1"/>
      <c r="AV61" s="1" t="s">
        <v>425</v>
      </c>
      <c r="AW61" s="7">
        <v>44244.673908984274</v>
      </c>
      <c r="AX61" s="1" t="s">
        <v>57</v>
      </c>
      <c r="AY61" s="6">
        <v>9474</v>
      </c>
      <c r="AZ61" s="1"/>
      <c r="BA61" s="5">
        <v>44254</v>
      </c>
      <c r="BB61" s="7">
        <v>44561</v>
      </c>
      <c r="BC61" s="1" t="s">
        <v>434</v>
      </c>
      <c r="BD61" s="1"/>
      <c r="BE61" s="1"/>
      <c r="BF61" s="1" t="s">
        <v>35</v>
      </c>
    </row>
    <row r="62" spans="1:58" x14ac:dyDescent="0.25">
      <c r="A62" s="4">
        <v>57</v>
      </c>
      <c r="B62" s="2" t="str">
        <f>HYPERLINK("https://my.zakupki.prom.ua/remote/dispatcher/state_purchase_view/26895458", "UA-2021-05-26-003621-b")</f>
        <v>UA-2021-05-26-003621-b</v>
      </c>
      <c r="C62" s="2" t="s">
        <v>303</v>
      </c>
      <c r="D62" s="1" t="s">
        <v>340</v>
      </c>
      <c r="E62" s="1" t="s">
        <v>340</v>
      </c>
      <c r="F62" s="1" t="s">
        <v>192</v>
      </c>
      <c r="G62" s="1" t="s">
        <v>359</v>
      </c>
      <c r="H62" s="1" t="s">
        <v>391</v>
      </c>
      <c r="I62" s="1" t="s">
        <v>272</v>
      </c>
      <c r="J62" s="1" t="s">
        <v>174</v>
      </c>
      <c r="K62" s="1" t="s">
        <v>223</v>
      </c>
      <c r="L62" s="1" t="s">
        <v>223</v>
      </c>
      <c r="M62" s="1" t="s">
        <v>36</v>
      </c>
      <c r="N62" s="1" t="s">
        <v>36</v>
      </c>
      <c r="O62" s="1" t="s">
        <v>36</v>
      </c>
      <c r="P62" s="5">
        <v>44342</v>
      </c>
      <c r="Q62" s="5">
        <v>44342</v>
      </c>
      <c r="R62" s="5">
        <v>44348</v>
      </c>
      <c r="S62" s="5">
        <v>44348</v>
      </c>
      <c r="T62" s="5">
        <v>44351</v>
      </c>
      <c r="U62" s="1" t="s">
        <v>423</v>
      </c>
      <c r="V62" s="4">
        <v>1</v>
      </c>
      <c r="W62" s="6">
        <v>17500</v>
      </c>
      <c r="X62" s="1" t="s">
        <v>303</v>
      </c>
      <c r="Y62" s="4">
        <v>2</v>
      </c>
      <c r="Z62" s="6">
        <v>8750</v>
      </c>
      <c r="AA62" s="1" t="s">
        <v>436</v>
      </c>
      <c r="AB62" s="6">
        <v>175</v>
      </c>
      <c r="AC62" s="1" t="s">
        <v>211</v>
      </c>
      <c r="AD62" s="1" t="s">
        <v>308</v>
      </c>
      <c r="AE62" s="1" t="s">
        <v>246</v>
      </c>
      <c r="AF62" s="1" t="s">
        <v>308</v>
      </c>
      <c r="AG62" s="6">
        <v>16958</v>
      </c>
      <c r="AH62" s="6">
        <v>8479</v>
      </c>
      <c r="AI62" s="1" t="s">
        <v>373</v>
      </c>
      <c r="AJ62" s="6">
        <v>542</v>
      </c>
      <c r="AK62" s="6">
        <v>3.097142857142857E-2</v>
      </c>
      <c r="AL62" s="1" t="s">
        <v>373</v>
      </c>
      <c r="AM62" s="1" t="s">
        <v>152</v>
      </c>
      <c r="AN62" s="1" t="s">
        <v>222</v>
      </c>
      <c r="AO62" s="1" t="s">
        <v>31</v>
      </c>
      <c r="AP62" s="6">
        <v>542</v>
      </c>
      <c r="AQ62" s="6">
        <v>3.097142857142857E-2</v>
      </c>
      <c r="AR62" s="2"/>
      <c r="AS62" s="7">
        <v>44355.689532167256</v>
      </c>
      <c r="AT62" s="5">
        <v>44356</v>
      </c>
      <c r="AU62" s="5">
        <v>44375</v>
      </c>
      <c r="AV62" s="1" t="s">
        <v>425</v>
      </c>
      <c r="AW62" s="7">
        <v>44362.781297506226</v>
      </c>
      <c r="AX62" s="1" t="s">
        <v>53</v>
      </c>
      <c r="AY62" s="6">
        <v>16958</v>
      </c>
      <c r="AZ62" s="1"/>
      <c r="BA62" s="5">
        <v>44377</v>
      </c>
      <c r="BB62" s="7">
        <v>44561</v>
      </c>
      <c r="BC62" s="1" t="s">
        <v>434</v>
      </c>
      <c r="BD62" s="1"/>
      <c r="BE62" s="1"/>
      <c r="BF62" s="1" t="s">
        <v>153</v>
      </c>
    </row>
    <row r="63" spans="1:58" x14ac:dyDescent="0.25">
      <c r="A63" s="4">
        <v>58</v>
      </c>
      <c r="B63" s="2" t="str">
        <f>HYPERLINK("https://my.zakupki.prom.ua/remote/dispatcher/state_purchase_view/25083420", "UA-2021-03-19-003764-a")</f>
        <v>UA-2021-03-19-003764-a</v>
      </c>
      <c r="C63" s="2" t="s">
        <v>303</v>
      </c>
      <c r="D63" s="1" t="s">
        <v>300</v>
      </c>
      <c r="E63" s="1" t="s">
        <v>301</v>
      </c>
      <c r="F63" s="1" t="s">
        <v>89</v>
      </c>
      <c r="G63" s="1" t="s">
        <v>266</v>
      </c>
      <c r="H63" s="1" t="s">
        <v>391</v>
      </c>
      <c r="I63" s="1" t="s">
        <v>272</v>
      </c>
      <c r="J63" s="1" t="s">
        <v>174</v>
      </c>
      <c r="K63" s="1" t="s">
        <v>223</v>
      </c>
      <c r="L63" s="1" t="s">
        <v>223</v>
      </c>
      <c r="M63" s="1" t="s">
        <v>36</v>
      </c>
      <c r="N63" s="1" t="s">
        <v>36</v>
      </c>
      <c r="O63" s="1" t="s">
        <v>36</v>
      </c>
      <c r="P63" s="5">
        <v>44274</v>
      </c>
      <c r="Q63" s="1"/>
      <c r="R63" s="1"/>
      <c r="S63" s="1"/>
      <c r="T63" s="1"/>
      <c r="U63" s="1" t="s">
        <v>422</v>
      </c>
      <c r="V63" s="4">
        <v>1</v>
      </c>
      <c r="W63" s="6">
        <v>11904</v>
      </c>
      <c r="X63" s="1" t="s">
        <v>303</v>
      </c>
      <c r="Y63" s="4">
        <v>25</v>
      </c>
      <c r="Z63" s="6">
        <v>476.16</v>
      </c>
      <c r="AA63" s="1" t="s">
        <v>427</v>
      </c>
      <c r="AB63" s="1" t="s">
        <v>430</v>
      </c>
      <c r="AC63" s="1" t="s">
        <v>211</v>
      </c>
      <c r="AD63" s="1" t="s">
        <v>391</v>
      </c>
      <c r="AE63" s="1" t="s">
        <v>246</v>
      </c>
      <c r="AF63" s="1" t="s">
        <v>308</v>
      </c>
      <c r="AG63" s="6">
        <v>11904</v>
      </c>
      <c r="AH63" s="6">
        <v>476.16</v>
      </c>
      <c r="AI63" s="1"/>
      <c r="AJ63" s="1"/>
      <c r="AK63" s="1"/>
      <c r="AL63" s="1" t="s">
        <v>321</v>
      </c>
      <c r="AM63" s="1" t="s">
        <v>147</v>
      </c>
      <c r="AN63" s="1"/>
      <c r="AO63" s="1" t="s">
        <v>30</v>
      </c>
      <c r="AP63" s="1"/>
      <c r="AQ63" s="1"/>
      <c r="AR63" s="2"/>
      <c r="AS63" s="1"/>
      <c r="AT63" s="1"/>
      <c r="AU63" s="1"/>
      <c r="AV63" s="1" t="s">
        <v>425</v>
      </c>
      <c r="AW63" s="7">
        <v>44274.664728593089</v>
      </c>
      <c r="AX63" s="1" t="s">
        <v>59</v>
      </c>
      <c r="AY63" s="6">
        <v>11904</v>
      </c>
      <c r="AZ63" s="1"/>
      <c r="BA63" s="5">
        <v>44292</v>
      </c>
      <c r="BB63" s="7">
        <v>44561</v>
      </c>
      <c r="BC63" s="1" t="s">
        <v>434</v>
      </c>
      <c r="BD63" s="1"/>
      <c r="BE63" s="1"/>
      <c r="BF63" s="1" t="s">
        <v>35</v>
      </c>
    </row>
    <row r="64" spans="1:58" x14ac:dyDescent="0.25">
      <c r="A64" s="4">
        <v>59</v>
      </c>
      <c r="B64" s="2" t="str">
        <f>HYPERLINK("https://my.zakupki.prom.ua/remote/dispatcher/state_purchase_view/26326383", "UA-2021-05-05-007391-c")</f>
        <v>UA-2021-05-05-007391-c</v>
      </c>
      <c r="C64" s="2" t="s">
        <v>303</v>
      </c>
      <c r="D64" s="1" t="s">
        <v>262</v>
      </c>
      <c r="E64" s="1" t="s">
        <v>262</v>
      </c>
      <c r="F64" s="1" t="s">
        <v>189</v>
      </c>
      <c r="G64" s="1" t="s">
        <v>259</v>
      </c>
      <c r="H64" s="1" t="s">
        <v>391</v>
      </c>
      <c r="I64" s="1" t="s">
        <v>272</v>
      </c>
      <c r="J64" s="1" t="s">
        <v>174</v>
      </c>
      <c r="K64" s="1" t="s">
        <v>223</v>
      </c>
      <c r="L64" s="1" t="s">
        <v>223</v>
      </c>
      <c r="M64" s="1" t="s">
        <v>36</v>
      </c>
      <c r="N64" s="1" t="s">
        <v>36</v>
      </c>
      <c r="O64" s="1" t="s">
        <v>36</v>
      </c>
      <c r="P64" s="5">
        <v>44321</v>
      </c>
      <c r="Q64" s="5">
        <v>44321</v>
      </c>
      <c r="R64" s="5">
        <v>44328</v>
      </c>
      <c r="S64" s="5">
        <v>44328</v>
      </c>
      <c r="T64" s="5">
        <v>44333</v>
      </c>
      <c r="U64" s="1" t="s">
        <v>423</v>
      </c>
      <c r="V64" s="4">
        <v>1</v>
      </c>
      <c r="W64" s="6">
        <v>16000</v>
      </c>
      <c r="X64" s="1" t="s">
        <v>303</v>
      </c>
      <c r="Y64" s="4">
        <v>5</v>
      </c>
      <c r="Z64" s="6">
        <v>3200</v>
      </c>
      <c r="AA64" s="1" t="s">
        <v>427</v>
      </c>
      <c r="AB64" s="6">
        <v>160</v>
      </c>
      <c r="AC64" s="1" t="s">
        <v>211</v>
      </c>
      <c r="AD64" s="1" t="s">
        <v>391</v>
      </c>
      <c r="AE64" s="1" t="s">
        <v>246</v>
      </c>
      <c r="AF64" s="1" t="s">
        <v>308</v>
      </c>
      <c r="AG64" s="6">
        <v>16000</v>
      </c>
      <c r="AH64" s="6">
        <v>3200</v>
      </c>
      <c r="AI64" s="1" t="s">
        <v>406</v>
      </c>
      <c r="AJ64" s="1"/>
      <c r="AK64" s="1"/>
      <c r="AL64" s="1"/>
      <c r="AM64" s="1"/>
      <c r="AN64" s="1"/>
      <c r="AO64" s="1"/>
      <c r="AP64" s="1"/>
      <c r="AQ64" s="1"/>
      <c r="AR64" s="2"/>
      <c r="AS64" s="7">
        <v>44334.532173711712</v>
      </c>
      <c r="AT64" s="1"/>
      <c r="AU64" s="1"/>
      <c r="AV64" s="1" t="s">
        <v>426</v>
      </c>
      <c r="AW64" s="7">
        <v>44337.000721496042</v>
      </c>
      <c r="AX64" s="1"/>
      <c r="AY64" s="1"/>
      <c r="AZ64" s="1"/>
      <c r="BA64" s="5">
        <v>44369</v>
      </c>
      <c r="BB64" s="1"/>
      <c r="BC64" s="1"/>
      <c r="BD64" s="1"/>
      <c r="BE64" s="1"/>
      <c r="BF64" s="1" t="s">
        <v>120</v>
      </c>
    </row>
    <row r="65" spans="1:58" x14ac:dyDescent="0.25">
      <c r="A65" s="4">
        <v>60</v>
      </c>
      <c r="B65" s="2" t="str">
        <f>HYPERLINK("https://my.zakupki.prom.ua/remote/dispatcher/state_purchase_view/25780493", "UA-2021-04-13-005207-b")</f>
        <v>UA-2021-04-13-005207-b</v>
      </c>
      <c r="C65" s="2" t="s">
        <v>303</v>
      </c>
      <c r="D65" s="1" t="s">
        <v>417</v>
      </c>
      <c r="E65" s="1" t="s">
        <v>418</v>
      </c>
      <c r="F65" s="1" t="s">
        <v>99</v>
      </c>
      <c r="G65" s="1" t="s">
        <v>266</v>
      </c>
      <c r="H65" s="1" t="s">
        <v>391</v>
      </c>
      <c r="I65" s="1" t="s">
        <v>272</v>
      </c>
      <c r="J65" s="1" t="s">
        <v>174</v>
      </c>
      <c r="K65" s="1" t="s">
        <v>223</v>
      </c>
      <c r="L65" s="1" t="s">
        <v>223</v>
      </c>
      <c r="M65" s="1" t="s">
        <v>36</v>
      </c>
      <c r="N65" s="1" t="s">
        <v>36</v>
      </c>
      <c r="O65" s="1" t="s">
        <v>36</v>
      </c>
      <c r="P65" s="5">
        <v>44299</v>
      </c>
      <c r="Q65" s="1"/>
      <c r="R65" s="1"/>
      <c r="S65" s="1"/>
      <c r="T65" s="1"/>
      <c r="U65" s="1" t="s">
        <v>422</v>
      </c>
      <c r="V65" s="4">
        <v>1</v>
      </c>
      <c r="W65" s="6">
        <v>538.74</v>
      </c>
      <c r="X65" s="1" t="s">
        <v>303</v>
      </c>
      <c r="Y65" s="1" t="s">
        <v>428</v>
      </c>
      <c r="Z65" s="1" t="s">
        <v>428</v>
      </c>
      <c r="AA65" s="1" t="s">
        <v>428</v>
      </c>
      <c r="AB65" s="1" t="s">
        <v>430</v>
      </c>
      <c r="AC65" s="1" t="s">
        <v>211</v>
      </c>
      <c r="AD65" s="1" t="s">
        <v>391</v>
      </c>
      <c r="AE65" s="1" t="s">
        <v>246</v>
      </c>
      <c r="AF65" s="1" t="s">
        <v>308</v>
      </c>
      <c r="AG65" s="6">
        <v>538.74</v>
      </c>
      <c r="AH65" s="1" t="s">
        <v>428</v>
      </c>
      <c r="AI65" s="1"/>
      <c r="AJ65" s="1"/>
      <c r="AK65" s="1"/>
      <c r="AL65" s="1" t="s">
        <v>390</v>
      </c>
      <c r="AM65" s="1" t="s">
        <v>93</v>
      </c>
      <c r="AN65" s="1" t="s">
        <v>215</v>
      </c>
      <c r="AO65" s="1" t="s">
        <v>85</v>
      </c>
      <c r="AP65" s="1"/>
      <c r="AQ65" s="1"/>
      <c r="AR65" s="2"/>
      <c r="AS65" s="1"/>
      <c r="AT65" s="1"/>
      <c r="AU65" s="1"/>
      <c r="AV65" s="1" t="s">
        <v>425</v>
      </c>
      <c r="AW65" s="7">
        <v>44305.678999352196</v>
      </c>
      <c r="AX65" s="1" t="s">
        <v>111</v>
      </c>
      <c r="AY65" s="6">
        <v>538.74</v>
      </c>
      <c r="AZ65" s="1"/>
      <c r="BA65" s="5">
        <v>44311</v>
      </c>
      <c r="BB65" s="7">
        <v>44561</v>
      </c>
      <c r="BC65" s="1" t="s">
        <v>434</v>
      </c>
      <c r="BD65" s="1"/>
      <c r="BE65" s="1"/>
      <c r="BF65" s="1" t="s">
        <v>35</v>
      </c>
    </row>
    <row r="66" spans="1:58" x14ac:dyDescent="0.25">
      <c r="A66" s="4">
        <v>61</v>
      </c>
      <c r="B66" s="2" t="str">
        <f>HYPERLINK("https://my.zakupki.prom.ua/remote/dispatcher/state_purchase_view/33719104", "UA-2021-12-24-012898-c")</f>
        <v>UA-2021-12-24-012898-c</v>
      </c>
      <c r="C66" s="2" t="s">
        <v>303</v>
      </c>
      <c r="D66" s="1" t="s">
        <v>277</v>
      </c>
      <c r="E66" s="1" t="s">
        <v>277</v>
      </c>
      <c r="F66" s="1" t="s">
        <v>98</v>
      </c>
      <c r="G66" s="1" t="s">
        <v>266</v>
      </c>
      <c r="H66" s="1" t="s">
        <v>391</v>
      </c>
      <c r="I66" s="1" t="s">
        <v>272</v>
      </c>
      <c r="J66" s="1" t="s">
        <v>174</v>
      </c>
      <c r="K66" s="1" t="s">
        <v>223</v>
      </c>
      <c r="L66" s="1" t="s">
        <v>223</v>
      </c>
      <c r="M66" s="1" t="s">
        <v>36</v>
      </c>
      <c r="N66" s="1" t="s">
        <v>36</v>
      </c>
      <c r="O66" s="1" t="s">
        <v>36</v>
      </c>
      <c r="P66" s="5">
        <v>44554</v>
      </c>
      <c r="Q66" s="1"/>
      <c r="R66" s="1"/>
      <c r="S66" s="1"/>
      <c r="T66" s="1"/>
      <c r="U66" s="1" t="s">
        <v>422</v>
      </c>
      <c r="V66" s="4">
        <v>1</v>
      </c>
      <c r="W66" s="6">
        <v>5984</v>
      </c>
      <c r="X66" s="1" t="s">
        <v>303</v>
      </c>
      <c r="Y66" s="4">
        <v>1</v>
      </c>
      <c r="Z66" s="6">
        <v>5984</v>
      </c>
      <c r="AA66" s="1" t="s">
        <v>436</v>
      </c>
      <c r="AB66" s="1" t="s">
        <v>430</v>
      </c>
      <c r="AC66" s="1" t="s">
        <v>211</v>
      </c>
      <c r="AD66" s="1" t="s">
        <v>308</v>
      </c>
      <c r="AE66" s="1" t="s">
        <v>246</v>
      </c>
      <c r="AF66" s="1" t="s">
        <v>308</v>
      </c>
      <c r="AG66" s="6">
        <v>5984</v>
      </c>
      <c r="AH66" s="6">
        <v>5984</v>
      </c>
      <c r="AI66" s="1"/>
      <c r="AJ66" s="1"/>
      <c r="AK66" s="1"/>
      <c r="AL66" s="1" t="s">
        <v>271</v>
      </c>
      <c r="AM66" s="1" t="s">
        <v>132</v>
      </c>
      <c r="AN66" s="1"/>
      <c r="AO66" s="1" t="s">
        <v>13</v>
      </c>
      <c r="AP66" s="1"/>
      <c r="AQ66" s="1"/>
      <c r="AR66" s="2"/>
      <c r="AS66" s="1"/>
      <c r="AT66" s="1"/>
      <c r="AU66" s="1"/>
      <c r="AV66" s="1" t="s">
        <v>425</v>
      </c>
      <c r="AW66" s="7">
        <v>44554.609332944223</v>
      </c>
      <c r="AX66" s="1" t="s">
        <v>63</v>
      </c>
      <c r="AY66" s="6">
        <v>5984</v>
      </c>
      <c r="AZ66" s="1"/>
      <c r="BA66" s="5">
        <v>44560</v>
      </c>
      <c r="BB66" s="7">
        <v>44561</v>
      </c>
      <c r="BC66" s="1" t="s">
        <v>434</v>
      </c>
      <c r="BD66" s="1"/>
      <c r="BE66" s="1"/>
      <c r="BF66" s="1" t="s">
        <v>35</v>
      </c>
    </row>
    <row r="67" spans="1:58" x14ac:dyDescent="0.25">
      <c r="A67" s="4">
        <v>62</v>
      </c>
      <c r="B67" s="2" t="str">
        <f>HYPERLINK("https://my.zakupki.prom.ua/remote/dispatcher/state_purchase_view/33725332", "UA-2021-12-24-014719-c")</f>
        <v>UA-2021-12-24-014719-c</v>
      </c>
      <c r="C67" s="2" t="s">
        <v>303</v>
      </c>
      <c r="D67" s="1" t="s">
        <v>229</v>
      </c>
      <c r="E67" s="1" t="s">
        <v>230</v>
      </c>
      <c r="F67" s="1" t="s">
        <v>138</v>
      </c>
      <c r="G67" s="1" t="s">
        <v>266</v>
      </c>
      <c r="H67" s="1" t="s">
        <v>391</v>
      </c>
      <c r="I67" s="1" t="s">
        <v>272</v>
      </c>
      <c r="J67" s="1" t="s">
        <v>174</v>
      </c>
      <c r="K67" s="1" t="s">
        <v>223</v>
      </c>
      <c r="L67" s="1" t="s">
        <v>223</v>
      </c>
      <c r="M67" s="1" t="s">
        <v>36</v>
      </c>
      <c r="N67" s="1" t="s">
        <v>36</v>
      </c>
      <c r="O67" s="1" t="s">
        <v>36</v>
      </c>
      <c r="P67" s="5">
        <v>44554</v>
      </c>
      <c r="Q67" s="1"/>
      <c r="R67" s="1"/>
      <c r="S67" s="1"/>
      <c r="T67" s="1"/>
      <c r="U67" s="1" t="s">
        <v>422</v>
      </c>
      <c r="V67" s="4">
        <v>1</v>
      </c>
      <c r="W67" s="6">
        <v>580.44000000000005</v>
      </c>
      <c r="X67" s="1" t="s">
        <v>303</v>
      </c>
      <c r="Y67" s="4">
        <v>1</v>
      </c>
      <c r="Z67" s="6">
        <v>580.44000000000005</v>
      </c>
      <c r="AA67" s="1" t="s">
        <v>436</v>
      </c>
      <c r="AB67" s="1" t="s">
        <v>430</v>
      </c>
      <c r="AC67" s="1" t="s">
        <v>211</v>
      </c>
      <c r="AD67" s="1" t="s">
        <v>391</v>
      </c>
      <c r="AE67" s="1" t="s">
        <v>246</v>
      </c>
      <c r="AF67" s="1" t="s">
        <v>308</v>
      </c>
      <c r="AG67" s="6">
        <v>580.44000000000005</v>
      </c>
      <c r="AH67" s="6">
        <v>580.44000000000005</v>
      </c>
      <c r="AI67" s="1"/>
      <c r="AJ67" s="1"/>
      <c r="AK67" s="1"/>
      <c r="AL67" s="1" t="s">
        <v>382</v>
      </c>
      <c r="AM67" s="1" t="s">
        <v>95</v>
      </c>
      <c r="AN67" s="1"/>
      <c r="AO67" s="1" t="s">
        <v>29</v>
      </c>
      <c r="AP67" s="1"/>
      <c r="AQ67" s="1"/>
      <c r="AR67" s="2"/>
      <c r="AS67" s="1"/>
      <c r="AT67" s="1"/>
      <c r="AU67" s="1"/>
      <c r="AV67" s="1" t="s">
        <v>425</v>
      </c>
      <c r="AW67" s="7">
        <v>44554.643829189699</v>
      </c>
      <c r="AX67" s="1" t="s">
        <v>100</v>
      </c>
      <c r="AY67" s="6">
        <v>580.44000000000005</v>
      </c>
      <c r="AZ67" s="1"/>
      <c r="BA67" s="5">
        <v>44557</v>
      </c>
      <c r="BB67" s="7">
        <v>44561</v>
      </c>
      <c r="BC67" s="1" t="s">
        <v>434</v>
      </c>
      <c r="BD67" s="1"/>
      <c r="BE67" s="1"/>
      <c r="BF67" s="1" t="s">
        <v>35</v>
      </c>
    </row>
    <row r="68" spans="1:58" x14ac:dyDescent="0.25">
      <c r="A68" s="4">
        <v>63</v>
      </c>
      <c r="B68" s="2" t="str">
        <f>HYPERLINK("https://my.zakupki.prom.ua/remote/dispatcher/state_purchase_view/29922362", "UA-2021-09-16-005342-b")</f>
        <v>UA-2021-09-16-005342-b</v>
      </c>
      <c r="C68" s="2" t="s">
        <v>303</v>
      </c>
      <c r="D68" s="1" t="s">
        <v>415</v>
      </c>
      <c r="E68" s="1" t="s">
        <v>415</v>
      </c>
      <c r="F68" s="1" t="s">
        <v>188</v>
      </c>
      <c r="G68" s="1" t="s">
        <v>266</v>
      </c>
      <c r="H68" s="1" t="s">
        <v>391</v>
      </c>
      <c r="I68" s="1" t="s">
        <v>272</v>
      </c>
      <c r="J68" s="1" t="s">
        <v>174</v>
      </c>
      <c r="K68" s="1" t="s">
        <v>223</v>
      </c>
      <c r="L68" s="1" t="s">
        <v>223</v>
      </c>
      <c r="M68" s="1" t="s">
        <v>36</v>
      </c>
      <c r="N68" s="1" t="s">
        <v>36</v>
      </c>
      <c r="O68" s="1" t="s">
        <v>36</v>
      </c>
      <c r="P68" s="5">
        <v>44455</v>
      </c>
      <c r="Q68" s="1"/>
      <c r="R68" s="1"/>
      <c r="S68" s="1"/>
      <c r="T68" s="1"/>
      <c r="U68" s="1" t="s">
        <v>422</v>
      </c>
      <c r="V68" s="4">
        <v>1</v>
      </c>
      <c r="W68" s="6">
        <v>445.5</v>
      </c>
      <c r="X68" s="1" t="s">
        <v>303</v>
      </c>
      <c r="Y68" s="4">
        <v>2</v>
      </c>
      <c r="Z68" s="6">
        <v>222.75</v>
      </c>
      <c r="AA68" s="1" t="s">
        <v>427</v>
      </c>
      <c r="AB68" s="1" t="s">
        <v>430</v>
      </c>
      <c r="AC68" s="1" t="s">
        <v>211</v>
      </c>
      <c r="AD68" s="1" t="s">
        <v>391</v>
      </c>
      <c r="AE68" s="1" t="s">
        <v>246</v>
      </c>
      <c r="AF68" s="1" t="s">
        <v>308</v>
      </c>
      <c r="AG68" s="6">
        <v>445.5</v>
      </c>
      <c r="AH68" s="6">
        <v>222.75</v>
      </c>
      <c r="AI68" s="1"/>
      <c r="AJ68" s="1"/>
      <c r="AK68" s="1"/>
      <c r="AL68" s="1" t="s">
        <v>376</v>
      </c>
      <c r="AM68" s="1" t="s">
        <v>162</v>
      </c>
      <c r="AN68" s="1"/>
      <c r="AO68" s="1" t="s">
        <v>9</v>
      </c>
      <c r="AP68" s="1"/>
      <c r="AQ68" s="1"/>
      <c r="AR68" s="2"/>
      <c r="AS68" s="1"/>
      <c r="AT68" s="1"/>
      <c r="AU68" s="1"/>
      <c r="AV68" s="1" t="s">
        <v>425</v>
      </c>
      <c r="AW68" s="7">
        <v>44476.732241348436</v>
      </c>
      <c r="AX68" s="1" t="s">
        <v>88</v>
      </c>
      <c r="AY68" s="6">
        <v>445.5</v>
      </c>
      <c r="AZ68" s="1"/>
      <c r="BA68" s="5">
        <v>44462</v>
      </c>
      <c r="BB68" s="7">
        <v>44561</v>
      </c>
      <c r="BC68" s="1" t="s">
        <v>434</v>
      </c>
      <c r="BD68" s="1"/>
      <c r="BE68" s="1"/>
      <c r="BF68" s="1" t="s">
        <v>35</v>
      </c>
    </row>
    <row r="69" spans="1:58" x14ac:dyDescent="0.25">
      <c r="A69" s="4">
        <v>64</v>
      </c>
      <c r="B69" s="2" t="str">
        <f>HYPERLINK("https://my.zakupki.prom.ua/remote/dispatcher/state_purchase_view/29396046", "UA-2021-08-30-008981-a")</f>
        <v>UA-2021-08-30-008981-a</v>
      </c>
      <c r="C69" s="2" t="s">
        <v>303</v>
      </c>
      <c r="D69" s="1" t="s">
        <v>414</v>
      </c>
      <c r="E69" s="1" t="s">
        <v>414</v>
      </c>
      <c r="F69" s="1" t="s">
        <v>188</v>
      </c>
      <c r="G69" s="1" t="s">
        <v>266</v>
      </c>
      <c r="H69" s="1" t="s">
        <v>391</v>
      </c>
      <c r="I69" s="1" t="s">
        <v>272</v>
      </c>
      <c r="J69" s="1" t="s">
        <v>174</v>
      </c>
      <c r="K69" s="1" t="s">
        <v>223</v>
      </c>
      <c r="L69" s="1" t="s">
        <v>223</v>
      </c>
      <c r="M69" s="1" t="s">
        <v>36</v>
      </c>
      <c r="N69" s="1" t="s">
        <v>36</v>
      </c>
      <c r="O69" s="1" t="s">
        <v>36</v>
      </c>
      <c r="P69" s="5">
        <v>44438</v>
      </c>
      <c r="Q69" s="1"/>
      <c r="R69" s="1"/>
      <c r="S69" s="1"/>
      <c r="T69" s="1"/>
      <c r="U69" s="1" t="s">
        <v>422</v>
      </c>
      <c r="V69" s="4">
        <v>1</v>
      </c>
      <c r="W69" s="6">
        <v>489</v>
      </c>
      <c r="X69" s="1" t="s">
        <v>303</v>
      </c>
      <c r="Y69" s="4">
        <v>10</v>
      </c>
      <c r="Z69" s="6">
        <v>48.9</v>
      </c>
      <c r="AA69" s="1" t="s">
        <v>424</v>
      </c>
      <c r="AB69" s="1" t="s">
        <v>430</v>
      </c>
      <c r="AC69" s="1" t="s">
        <v>211</v>
      </c>
      <c r="AD69" s="1" t="s">
        <v>391</v>
      </c>
      <c r="AE69" s="1" t="s">
        <v>246</v>
      </c>
      <c r="AF69" s="1" t="s">
        <v>308</v>
      </c>
      <c r="AG69" s="6">
        <v>489</v>
      </c>
      <c r="AH69" s="6">
        <v>48.9</v>
      </c>
      <c r="AI69" s="1"/>
      <c r="AJ69" s="1"/>
      <c r="AK69" s="1"/>
      <c r="AL69" s="1" t="s">
        <v>322</v>
      </c>
      <c r="AM69" s="1" t="s">
        <v>131</v>
      </c>
      <c r="AN69" s="1"/>
      <c r="AO69" s="1" t="s">
        <v>20</v>
      </c>
      <c r="AP69" s="1"/>
      <c r="AQ69" s="1"/>
      <c r="AR69" s="2"/>
      <c r="AS69" s="1"/>
      <c r="AT69" s="1"/>
      <c r="AU69" s="1"/>
      <c r="AV69" s="1" t="s">
        <v>425</v>
      </c>
      <c r="AW69" s="7">
        <v>44438.763297072677</v>
      </c>
      <c r="AX69" s="1" t="s">
        <v>108</v>
      </c>
      <c r="AY69" s="6">
        <v>489</v>
      </c>
      <c r="AZ69" s="1"/>
      <c r="BA69" s="5">
        <v>44441</v>
      </c>
      <c r="BB69" s="7">
        <v>44441</v>
      </c>
      <c r="BC69" s="1" t="s">
        <v>434</v>
      </c>
      <c r="BD69" s="1"/>
      <c r="BE69" s="1"/>
      <c r="BF69" s="1" t="s">
        <v>35</v>
      </c>
    </row>
    <row r="70" spans="1:58" x14ac:dyDescent="0.25">
      <c r="A70" s="4">
        <v>65</v>
      </c>
      <c r="B70" s="2" t="str">
        <f>HYPERLINK("https://my.zakupki.prom.ua/remote/dispatcher/state_purchase_view/28481738", "UA-2021-07-23-007206-b")</f>
        <v>UA-2021-07-23-007206-b</v>
      </c>
      <c r="C70" s="2" t="s">
        <v>303</v>
      </c>
      <c r="D70" s="1" t="s">
        <v>338</v>
      </c>
      <c r="E70" s="1" t="s">
        <v>338</v>
      </c>
      <c r="F70" s="1" t="s">
        <v>191</v>
      </c>
      <c r="G70" s="1" t="s">
        <v>359</v>
      </c>
      <c r="H70" s="1" t="s">
        <v>391</v>
      </c>
      <c r="I70" s="1" t="s">
        <v>272</v>
      </c>
      <c r="J70" s="1" t="s">
        <v>174</v>
      </c>
      <c r="K70" s="1" t="s">
        <v>223</v>
      </c>
      <c r="L70" s="1" t="s">
        <v>223</v>
      </c>
      <c r="M70" s="1" t="s">
        <v>36</v>
      </c>
      <c r="N70" s="1" t="s">
        <v>36</v>
      </c>
      <c r="O70" s="1" t="s">
        <v>36</v>
      </c>
      <c r="P70" s="5">
        <v>44400</v>
      </c>
      <c r="Q70" s="5">
        <v>44400</v>
      </c>
      <c r="R70" s="5">
        <v>44406</v>
      </c>
      <c r="S70" s="5">
        <v>44406</v>
      </c>
      <c r="T70" s="5">
        <v>44411</v>
      </c>
      <c r="U70" s="1" t="s">
        <v>423</v>
      </c>
      <c r="V70" s="4">
        <v>1</v>
      </c>
      <c r="W70" s="6">
        <v>16000</v>
      </c>
      <c r="X70" s="1" t="s">
        <v>303</v>
      </c>
      <c r="Y70" s="4">
        <v>2</v>
      </c>
      <c r="Z70" s="6">
        <v>8000</v>
      </c>
      <c r="AA70" s="1" t="s">
        <v>436</v>
      </c>
      <c r="AB70" s="6">
        <v>160</v>
      </c>
      <c r="AC70" s="1" t="s">
        <v>211</v>
      </c>
      <c r="AD70" s="1" t="s">
        <v>308</v>
      </c>
      <c r="AE70" s="1" t="s">
        <v>246</v>
      </c>
      <c r="AF70" s="1" t="s">
        <v>308</v>
      </c>
      <c r="AG70" s="6">
        <v>13298</v>
      </c>
      <c r="AH70" s="6">
        <v>6649</v>
      </c>
      <c r="AI70" s="1" t="s">
        <v>373</v>
      </c>
      <c r="AJ70" s="6">
        <v>2702</v>
      </c>
      <c r="AK70" s="6">
        <v>0.168875</v>
      </c>
      <c r="AL70" s="1" t="s">
        <v>373</v>
      </c>
      <c r="AM70" s="1" t="s">
        <v>152</v>
      </c>
      <c r="AN70" s="1" t="s">
        <v>222</v>
      </c>
      <c r="AO70" s="1" t="s">
        <v>31</v>
      </c>
      <c r="AP70" s="6">
        <v>2702</v>
      </c>
      <c r="AQ70" s="6">
        <v>0.168875</v>
      </c>
      <c r="AR70" s="2"/>
      <c r="AS70" s="7">
        <v>44412.719928523475</v>
      </c>
      <c r="AT70" s="5">
        <v>44413</v>
      </c>
      <c r="AU70" s="5">
        <v>44432</v>
      </c>
      <c r="AV70" s="1" t="s">
        <v>425</v>
      </c>
      <c r="AW70" s="7">
        <v>44417.539820085614</v>
      </c>
      <c r="AX70" s="1" t="s">
        <v>46</v>
      </c>
      <c r="AY70" s="6">
        <v>13298</v>
      </c>
      <c r="AZ70" s="1"/>
      <c r="BA70" s="5">
        <v>44426</v>
      </c>
      <c r="BB70" s="7">
        <v>44561</v>
      </c>
      <c r="BC70" s="1" t="s">
        <v>434</v>
      </c>
      <c r="BD70" s="1"/>
      <c r="BE70" s="1"/>
      <c r="BF70" s="1" t="s">
        <v>153</v>
      </c>
    </row>
    <row r="71" spans="1:58" x14ac:dyDescent="0.25">
      <c r="A71" s="4">
        <v>66</v>
      </c>
      <c r="B71" s="2" t="str">
        <f>HYPERLINK("https://my.zakupki.prom.ua/remote/dispatcher/state_purchase_view/28931305", "UA-2021-08-11-005447-a")</f>
        <v>UA-2021-08-11-005447-a</v>
      </c>
      <c r="C71" s="2" t="s">
        <v>303</v>
      </c>
      <c r="D71" s="1" t="s">
        <v>325</v>
      </c>
      <c r="E71" s="1" t="s">
        <v>325</v>
      </c>
      <c r="F71" s="1" t="s">
        <v>196</v>
      </c>
      <c r="G71" s="1" t="s">
        <v>266</v>
      </c>
      <c r="H71" s="1" t="s">
        <v>391</v>
      </c>
      <c r="I71" s="1" t="s">
        <v>272</v>
      </c>
      <c r="J71" s="1" t="s">
        <v>174</v>
      </c>
      <c r="K71" s="1" t="s">
        <v>223</v>
      </c>
      <c r="L71" s="1" t="s">
        <v>223</v>
      </c>
      <c r="M71" s="1" t="s">
        <v>36</v>
      </c>
      <c r="N71" s="1" t="s">
        <v>36</v>
      </c>
      <c r="O71" s="1" t="s">
        <v>36</v>
      </c>
      <c r="P71" s="5">
        <v>44419</v>
      </c>
      <c r="Q71" s="1"/>
      <c r="R71" s="1"/>
      <c r="S71" s="1"/>
      <c r="T71" s="1"/>
      <c r="U71" s="1" t="s">
        <v>422</v>
      </c>
      <c r="V71" s="4">
        <v>1</v>
      </c>
      <c r="W71" s="6">
        <v>5200</v>
      </c>
      <c r="X71" s="1" t="s">
        <v>303</v>
      </c>
      <c r="Y71" s="4">
        <v>1</v>
      </c>
      <c r="Z71" s="6">
        <v>5200</v>
      </c>
      <c r="AA71" s="1" t="s">
        <v>433</v>
      </c>
      <c r="AB71" s="1" t="s">
        <v>430</v>
      </c>
      <c r="AC71" s="1" t="s">
        <v>211</v>
      </c>
      <c r="AD71" s="1" t="s">
        <v>308</v>
      </c>
      <c r="AE71" s="1" t="s">
        <v>246</v>
      </c>
      <c r="AF71" s="1" t="s">
        <v>308</v>
      </c>
      <c r="AG71" s="6">
        <v>5200</v>
      </c>
      <c r="AH71" s="6">
        <v>5200</v>
      </c>
      <c r="AI71" s="1"/>
      <c r="AJ71" s="1"/>
      <c r="AK71" s="1"/>
      <c r="AL71" s="1" t="s">
        <v>287</v>
      </c>
      <c r="AM71" s="1" t="s">
        <v>116</v>
      </c>
      <c r="AN71" s="1"/>
      <c r="AO71" s="1" t="s">
        <v>22</v>
      </c>
      <c r="AP71" s="1"/>
      <c r="AQ71" s="1"/>
      <c r="AR71" s="2"/>
      <c r="AS71" s="1"/>
      <c r="AT71" s="1"/>
      <c r="AU71" s="1"/>
      <c r="AV71" s="1" t="s">
        <v>425</v>
      </c>
      <c r="AW71" s="7">
        <v>44419.568362709302</v>
      </c>
      <c r="AX71" s="1" t="s">
        <v>269</v>
      </c>
      <c r="AY71" s="6">
        <v>5200</v>
      </c>
      <c r="AZ71" s="1"/>
      <c r="BA71" s="5">
        <v>44424</v>
      </c>
      <c r="BB71" s="7">
        <v>44561</v>
      </c>
      <c r="BC71" s="1" t="s">
        <v>434</v>
      </c>
      <c r="BD71" s="1"/>
      <c r="BE71" s="1"/>
      <c r="BF71" s="1" t="s">
        <v>35</v>
      </c>
    </row>
    <row r="72" spans="1:58" x14ac:dyDescent="0.25">
      <c r="A72" s="4">
        <v>67</v>
      </c>
      <c r="B72" s="2" t="str">
        <f>HYPERLINK("https://my.zakupki.prom.ua/remote/dispatcher/state_purchase_view/29169317", "UA-2021-08-19-007219-a")</f>
        <v>UA-2021-08-19-007219-a</v>
      </c>
      <c r="C72" s="2" t="s">
        <v>303</v>
      </c>
      <c r="D72" s="1" t="s">
        <v>295</v>
      </c>
      <c r="E72" s="1" t="s">
        <v>295</v>
      </c>
      <c r="F72" s="1" t="s">
        <v>181</v>
      </c>
      <c r="G72" s="1" t="s">
        <v>266</v>
      </c>
      <c r="H72" s="1" t="s">
        <v>391</v>
      </c>
      <c r="I72" s="1" t="s">
        <v>272</v>
      </c>
      <c r="J72" s="1" t="s">
        <v>174</v>
      </c>
      <c r="K72" s="1" t="s">
        <v>223</v>
      </c>
      <c r="L72" s="1" t="s">
        <v>223</v>
      </c>
      <c r="M72" s="1" t="s">
        <v>36</v>
      </c>
      <c r="N72" s="1" t="s">
        <v>36</v>
      </c>
      <c r="O72" s="1" t="s">
        <v>36</v>
      </c>
      <c r="P72" s="5">
        <v>44427</v>
      </c>
      <c r="Q72" s="1"/>
      <c r="R72" s="1"/>
      <c r="S72" s="1"/>
      <c r="T72" s="1"/>
      <c r="U72" s="1" t="s">
        <v>422</v>
      </c>
      <c r="V72" s="4">
        <v>1</v>
      </c>
      <c r="W72" s="6">
        <v>40500</v>
      </c>
      <c r="X72" s="1" t="s">
        <v>303</v>
      </c>
      <c r="Y72" s="4">
        <v>36</v>
      </c>
      <c r="Z72" s="6">
        <v>1125</v>
      </c>
      <c r="AA72" s="1" t="s">
        <v>436</v>
      </c>
      <c r="AB72" s="1" t="s">
        <v>430</v>
      </c>
      <c r="AC72" s="1" t="s">
        <v>211</v>
      </c>
      <c r="AD72" s="1" t="s">
        <v>308</v>
      </c>
      <c r="AE72" s="1" t="s">
        <v>246</v>
      </c>
      <c r="AF72" s="1" t="s">
        <v>308</v>
      </c>
      <c r="AG72" s="6">
        <v>40500</v>
      </c>
      <c r="AH72" s="6">
        <v>1125</v>
      </c>
      <c r="AI72" s="1"/>
      <c r="AJ72" s="1"/>
      <c r="AK72" s="1"/>
      <c r="AL72" s="1" t="s">
        <v>419</v>
      </c>
      <c r="AM72" s="1" t="s">
        <v>141</v>
      </c>
      <c r="AN72" s="1"/>
      <c r="AO72" s="1" t="s">
        <v>15</v>
      </c>
      <c r="AP72" s="1"/>
      <c r="AQ72" s="1"/>
      <c r="AR72" s="2"/>
      <c r="AS72" s="1"/>
      <c r="AT72" s="1"/>
      <c r="AU72" s="1"/>
      <c r="AV72" s="1" t="s">
        <v>425</v>
      </c>
      <c r="AW72" s="7">
        <v>44427.625219111993</v>
      </c>
      <c r="AX72" s="1" t="s">
        <v>56</v>
      </c>
      <c r="AY72" s="6">
        <v>40500</v>
      </c>
      <c r="AZ72" s="1"/>
      <c r="BA72" s="5">
        <v>44429</v>
      </c>
      <c r="BB72" s="7">
        <v>44561</v>
      </c>
      <c r="BC72" s="1" t="s">
        <v>434</v>
      </c>
      <c r="BD72" s="1"/>
      <c r="BE72" s="1"/>
      <c r="BF72" s="1" t="s">
        <v>35</v>
      </c>
    </row>
    <row r="73" spans="1:58" x14ac:dyDescent="0.25">
      <c r="A73" s="4">
        <v>68</v>
      </c>
      <c r="B73" s="2" t="str">
        <f>HYPERLINK("https://my.zakupki.prom.ua/remote/dispatcher/state_purchase_view/26473409", "UA-2021-05-12-012629-b")</f>
        <v>UA-2021-05-12-012629-b</v>
      </c>
      <c r="C73" s="2" t="s">
        <v>303</v>
      </c>
      <c r="D73" s="1" t="s">
        <v>393</v>
      </c>
      <c r="E73" s="1" t="s">
        <v>393</v>
      </c>
      <c r="F73" s="1" t="s">
        <v>179</v>
      </c>
      <c r="G73" s="1" t="s">
        <v>259</v>
      </c>
      <c r="H73" s="1" t="s">
        <v>391</v>
      </c>
      <c r="I73" s="1" t="s">
        <v>272</v>
      </c>
      <c r="J73" s="1" t="s">
        <v>174</v>
      </c>
      <c r="K73" s="1" t="s">
        <v>223</v>
      </c>
      <c r="L73" s="1" t="s">
        <v>223</v>
      </c>
      <c r="M73" s="1" t="s">
        <v>87</v>
      </c>
      <c r="N73" s="1" t="s">
        <v>36</v>
      </c>
      <c r="O73" s="1" t="s">
        <v>36</v>
      </c>
      <c r="P73" s="5">
        <v>44328</v>
      </c>
      <c r="Q73" s="5">
        <v>44328</v>
      </c>
      <c r="R73" s="5">
        <v>44334</v>
      </c>
      <c r="S73" s="5">
        <v>44334</v>
      </c>
      <c r="T73" s="5">
        <v>44337</v>
      </c>
      <c r="U73" s="7">
        <v>44337.631030092591</v>
      </c>
      <c r="V73" s="4">
        <v>4</v>
      </c>
      <c r="W73" s="6">
        <v>14000</v>
      </c>
      <c r="X73" s="1" t="s">
        <v>303</v>
      </c>
      <c r="Y73" s="4">
        <v>4</v>
      </c>
      <c r="Z73" s="6">
        <v>3500</v>
      </c>
      <c r="AA73" s="1" t="s">
        <v>436</v>
      </c>
      <c r="AB73" s="6">
        <v>140</v>
      </c>
      <c r="AC73" s="1" t="s">
        <v>211</v>
      </c>
      <c r="AD73" s="1" t="s">
        <v>391</v>
      </c>
      <c r="AE73" s="1" t="s">
        <v>246</v>
      </c>
      <c r="AF73" s="1" t="s">
        <v>308</v>
      </c>
      <c r="AG73" s="6">
        <v>9280</v>
      </c>
      <c r="AH73" s="6">
        <v>2320</v>
      </c>
      <c r="AI73" s="1" t="s">
        <v>403</v>
      </c>
      <c r="AJ73" s="6">
        <v>4720</v>
      </c>
      <c r="AK73" s="6">
        <v>0.33714285714285713</v>
      </c>
      <c r="AL73" s="1" t="s">
        <v>400</v>
      </c>
      <c r="AM73" s="1" t="s">
        <v>106</v>
      </c>
      <c r="AN73" s="1" t="s">
        <v>212</v>
      </c>
      <c r="AO73" s="1" t="s">
        <v>159</v>
      </c>
      <c r="AP73" s="6">
        <v>100</v>
      </c>
      <c r="AQ73" s="6">
        <v>7.1428571428571426E-3</v>
      </c>
      <c r="AR73" s="2" t="str">
        <f>HYPERLINK("https://auctions.prozorro.gov.ua/tenders/bc254c390f1e46febdb2845ff898dcbb")</f>
        <v>https://auctions.prozorro.gov.ua/tenders/bc254c390f1e46febdb2845ff898dcbb</v>
      </c>
      <c r="AS73" s="7">
        <v>44358.733096033313</v>
      </c>
      <c r="AT73" s="5">
        <v>44363</v>
      </c>
      <c r="AU73" s="5">
        <v>44364</v>
      </c>
      <c r="AV73" s="1" t="s">
        <v>425</v>
      </c>
      <c r="AW73" s="7">
        <v>44439.544427180728</v>
      </c>
      <c r="AX73" s="1" t="s">
        <v>64</v>
      </c>
      <c r="AY73" s="6">
        <v>13900</v>
      </c>
      <c r="AZ73" s="1"/>
      <c r="BA73" s="5">
        <v>44363</v>
      </c>
      <c r="BB73" s="7">
        <v>44561</v>
      </c>
      <c r="BC73" s="1" t="s">
        <v>434</v>
      </c>
      <c r="BD73" s="1"/>
      <c r="BE73" s="1"/>
      <c r="BF73" s="1" t="s">
        <v>110</v>
      </c>
    </row>
    <row r="74" spans="1:58" x14ac:dyDescent="0.25">
      <c r="A74" s="4">
        <v>69</v>
      </c>
      <c r="B74" s="2" t="str">
        <f>HYPERLINK("https://my.zakupki.prom.ua/remote/dispatcher/state_purchase_view/29734109", "UA-2021-09-10-003307-c")</f>
        <v>UA-2021-09-10-003307-c</v>
      </c>
      <c r="C74" s="2" t="s">
        <v>303</v>
      </c>
      <c r="D74" s="1" t="s">
        <v>260</v>
      </c>
      <c r="E74" s="1" t="s">
        <v>260</v>
      </c>
      <c r="F74" s="1" t="s">
        <v>201</v>
      </c>
      <c r="G74" s="1" t="s">
        <v>266</v>
      </c>
      <c r="H74" s="1" t="s">
        <v>391</v>
      </c>
      <c r="I74" s="1" t="s">
        <v>272</v>
      </c>
      <c r="J74" s="1" t="s">
        <v>174</v>
      </c>
      <c r="K74" s="1" t="s">
        <v>223</v>
      </c>
      <c r="L74" s="1" t="s">
        <v>223</v>
      </c>
      <c r="M74" s="1" t="s">
        <v>36</v>
      </c>
      <c r="N74" s="1" t="s">
        <v>36</v>
      </c>
      <c r="O74" s="1" t="s">
        <v>36</v>
      </c>
      <c r="P74" s="5">
        <v>44449</v>
      </c>
      <c r="Q74" s="1"/>
      <c r="R74" s="1"/>
      <c r="S74" s="1"/>
      <c r="T74" s="1"/>
      <c r="U74" s="1" t="s">
        <v>422</v>
      </c>
      <c r="V74" s="4">
        <v>1</v>
      </c>
      <c r="W74" s="6">
        <v>19920</v>
      </c>
      <c r="X74" s="1" t="s">
        <v>303</v>
      </c>
      <c r="Y74" s="4">
        <v>5</v>
      </c>
      <c r="Z74" s="6">
        <v>3984</v>
      </c>
      <c r="AA74" s="1" t="s">
        <v>433</v>
      </c>
      <c r="AB74" s="1" t="s">
        <v>430</v>
      </c>
      <c r="AC74" s="1" t="s">
        <v>211</v>
      </c>
      <c r="AD74" s="1" t="s">
        <v>391</v>
      </c>
      <c r="AE74" s="1" t="s">
        <v>246</v>
      </c>
      <c r="AF74" s="1" t="s">
        <v>308</v>
      </c>
      <c r="AG74" s="6">
        <v>19920</v>
      </c>
      <c r="AH74" s="6">
        <v>3984</v>
      </c>
      <c r="AI74" s="1"/>
      <c r="AJ74" s="1"/>
      <c r="AK74" s="1"/>
      <c r="AL74" s="1" t="s">
        <v>385</v>
      </c>
      <c r="AM74" s="1" t="s">
        <v>142</v>
      </c>
      <c r="AN74" s="1"/>
      <c r="AO74" s="1" t="s">
        <v>8</v>
      </c>
      <c r="AP74" s="1"/>
      <c r="AQ74" s="1"/>
      <c r="AR74" s="2"/>
      <c r="AS74" s="1"/>
      <c r="AT74" s="1"/>
      <c r="AU74" s="1"/>
      <c r="AV74" s="1" t="s">
        <v>425</v>
      </c>
      <c r="AW74" s="7">
        <v>44449.460397917908</v>
      </c>
      <c r="AX74" s="1" t="s">
        <v>41</v>
      </c>
      <c r="AY74" s="6">
        <v>19920</v>
      </c>
      <c r="AZ74" s="1"/>
      <c r="BA74" s="5">
        <v>44454</v>
      </c>
      <c r="BB74" s="7">
        <v>44561</v>
      </c>
      <c r="BC74" s="1" t="s">
        <v>434</v>
      </c>
      <c r="BD74" s="1"/>
      <c r="BE74" s="1"/>
      <c r="BF74" s="1" t="s">
        <v>35</v>
      </c>
    </row>
    <row r="75" spans="1:58" x14ac:dyDescent="0.25">
      <c r="A75" s="4">
        <v>70</v>
      </c>
      <c r="B75" s="2" t="str">
        <f>HYPERLINK("https://my.zakupki.prom.ua/remote/dispatcher/state_purchase_view/33721585", "UA-2021-12-24-013674-c")</f>
        <v>UA-2021-12-24-013674-c</v>
      </c>
      <c r="C75" s="2" t="s">
        <v>303</v>
      </c>
      <c r="D75" s="1" t="s">
        <v>353</v>
      </c>
      <c r="E75" s="1" t="s">
        <v>354</v>
      </c>
      <c r="F75" s="1" t="s">
        <v>139</v>
      </c>
      <c r="G75" s="1" t="s">
        <v>266</v>
      </c>
      <c r="H75" s="1" t="s">
        <v>391</v>
      </c>
      <c r="I75" s="1" t="s">
        <v>272</v>
      </c>
      <c r="J75" s="1" t="s">
        <v>174</v>
      </c>
      <c r="K75" s="1" t="s">
        <v>223</v>
      </c>
      <c r="L75" s="1" t="s">
        <v>223</v>
      </c>
      <c r="M75" s="1" t="s">
        <v>36</v>
      </c>
      <c r="N75" s="1" t="s">
        <v>36</v>
      </c>
      <c r="O75" s="1" t="s">
        <v>36</v>
      </c>
      <c r="P75" s="5">
        <v>44554</v>
      </c>
      <c r="Q75" s="1"/>
      <c r="R75" s="1"/>
      <c r="S75" s="1"/>
      <c r="T75" s="1"/>
      <c r="U75" s="1" t="s">
        <v>422</v>
      </c>
      <c r="V75" s="4">
        <v>1</v>
      </c>
      <c r="W75" s="6">
        <v>943.92</v>
      </c>
      <c r="X75" s="1" t="s">
        <v>303</v>
      </c>
      <c r="Y75" s="4">
        <v>1</v>
      </c>
      <c r="Z75" s="6">
        <v>943.92</v>
      </c>
      <c r="AA75" s="1" t="s">
        <v>436</v>
      </c>
      <c r="AB75" s="1" t="s">
        <v>430</v>
      </c>
      <c r="AC75" s="1" t="s">
        <v>211</v>
      </c>
      <c r="AD75" s="1" t="s">
        <v>391</v>
      </c>
      <c r="AE75" s="1" t="s">
        <v>246</v>
      </c>
      <c r="AF75" s="1" t="s">
        <v>308</v>
      </c>
      <c r="AG75" s="6">
        <v>943.92</v>
      </c>
      <c r="AH75" s="6">
        <v>943.92</v>
      </c>
      <c r="AI75" s="1"/>
      <c r="AJ75" s="1"/>
      <c r="AK75" s="1"/>
      <c r="AL75" s="1" t="s">
        <v>382</v>
      </c>
      <c r="AM75" s="1" t="s">
        <v>95</v>
      </c>
      <c r="AN75" s="1"/>
      <c r="AO75" s="1" t="s">
        <v>29</v>
      </c>
      <c r="AP75" s="1"/>
      <c r="AQ75" s="1"/>
      <c r="AR75" s="2"/>
      <c r="AS75" s="1"/>
      <c r="AT75" s="1"/>
      <c r="AU75" s="1"/>
      <c r="AV75" s="1" t="s">
        <v>425</v>
      </c>
      <c r="AW75" s="7">
        <v>44554.621817804655</v>
      </c>
      <c r="AX75" s="1" t="s">
        <v>101</v>
      </c>
      <c r="AY75" s="6">
        <v>943.92</v>
      </c>
      <c r="AZ75" s="1"/>
      <c r="BA75" s="5">
        <v>44557</v>
      </c>
      <c r="BB75" s="7">
        <v>44561</v>
      </c>
      <c r="BC75" s="1" t="s">
        <v>434</v>
      </c>
      <c r="BD75" s="1"/>
      <c r="BE75" s="1"/>
      <c r="BF75" s="1" t="s">
        <v>35</v>
      </c>
    </row>
    <row r="76" spans="1:58" x14ac:dyDescent="0.25">
      <c r="A76" s="4">
        <v>71</v>
      </c>
      <c r="B76" s="2" t="str">
        <f>HYPERLINK("https://my.zakupki.prom.ua/remote/dispatcher/state_purchase_view/30127552", "UA-2021-09-22-010939-b")</f>
        <v>UA-2021-09-22-010939-b</v>
      </c>
      <c r="C76" s="2" t="s">
        <v>303</v>
      </c>
      <c r="D76" s="1" t="s">
        <v>240</v>
      </c>
      <c r="E76" s="1" t="s">
        <v>240</v>
      </c>
      <c r="F76" s="1" t="s">
        <v>198</v>
      </c>
      <c r="G76" s="1" t="s">
        <v>266</v>
      </c>
      <c r="H76" s="1" t="s">
        <v>391</v>
      </c>
      <c r="I76" s="1" t="s">
        <v>272</v>
      </c>
      <c r="J76" s="1" t="s">
        <v>174</v>
      </c>
      <c r="K76" s="1" t="s">
        <v>223</v>
      </c>
      <c r="L76" s="1" t="s">
        <v>223</v>
      </c>
      <c r="M76" s="1" t="s">
        <v>36</v>
      </c>
      <c r="N76" s="1" t="s">
        <v>36</v>
      </c>
      <c r="O76" s="1" t="s">
        <v>36</v>
      </c>
      <c r="P76" s="5">
        <v>44461</v>
      </c>
      <c r="Q76" s="1"/>
      <c r="R76" s="1"/>
      <c r="S76" s="1"/>
      <c r="T76" s="1"/>
      <c r="U76" s="1" t="s">
        <v>422</v>
      </c>
      <c r="V76" s="4">
        <v>1</v>
      </c>
      <c r="W76" s="6">
        <v>4460</v>
      </c>
      <c r="X76" s="1" t="s">
        <v>303</v>
      </c>
      <c r="Y76" s="4">
        <v>1</v>
      </c>
      <c r="Z76" s="6">
        <v>4460</v>
      </c>
      <c r="AA76" s="1" t="s">
        <v>433</v>
      </c>
      <c r="AB76" s="1" t="s">
        <v>430</v>
      </c>
      <c r="AC76" s="1" t="s">
        <v>211</v>
      </c>
      <c r="AD76" s="1" t="s">
        <v>391</v>
      </c>
      <c r="AE76" s="1" t="s">
        <v>246</v>
      </c>
      <c r="AF76" s="1" t="s">
        <v>308</v>
      </c>
      <c r="AG76" s="6">
        <v>4460</v>
      </c>
      <c r="AH76" s="6">
        <v>4460</v>
      </c>
      <c r="AI76" s="1"/>
      <c r="AJ76" s="1"/>
      <c r="AK76" s="1"/>
      <c r="AL76" s="1" t="s">
        <v>386</v>
      </c>
      <c r="AM76" s="1" t="s">
        <v>183</v>
      </c>
      <c r="AN76" s="1"/>
      <c r="AO76" s="1" t="s">
        <v>24</v>
      </c>
      <c r="AP76" s="1"/>
      <c r="AQ76" s="1"/>
      <c r="AR76" s="2"/>
      <c r="AS76" s="1"/>
      <c r="AT76" s="1"/>
      <c r="AU76" s="1"/>
      <c r="AV76" s="1" t="s">
        <v>425</v>
      </c>
      <c r="AW76" s="7">
        <v>44461.669124428874</v>
      </c>
      <c r="AX76" s="1" t="s">
        <v>62</v>
      </c>
      <c r="AY76" s="6">
        <v>4460</v>
      </c>
      <c r="AZ76" s="1"/>
      <c r="BA76" s="5">
        <v>44463</v>
      </c>
      <c r="BB76" s="7">
        <v>44561</v>
      </c>
      <c r="BC76" s="1" t="s">
        <v>434</v>
      </c>
      <c r="BD76" s="1"/>
      <c r="BE76" s="1"/>
      <c r="BF76" s="1" t="s">
        <v>35</v>
      </c>
    </row>
    <row r="77" spans="1:58" x14ac:dyDescent="0.25">
      <c r="A77" s="4">
        <v>72</v>
      </c>
      <c r="B77" s="2" t="str">
        <f>HYPERLINK("https://my.zakupki.prom.ua/remote/dispatcher/state_purchase_view/26770164", "UA-2021-05-21-007013-b")</f>
        <v>UA-2021-05-21-007013-b</v>
      </c>
      <c r="C77" s="2" t="s">
        <v>303</v>
      </c>
      <c r="D77" s="1" t="s">
        <v>262</v>
      </c>
      <c r="E77" s="1" t="s">
        <v>262</v>
      </c>
      <c r="F77" s="1" t="s">
        <v>189</v>
      </c>
      <c r="G77" s="1" t="s">
        <v>259</v>
      </c>
      <c r="H77" s="1" t="s">
        <v>391</v>
      </c>
      <c r="I77" s="1" t="s">
        <v>272</v>
      </c>
      <c r="J77" s="1" t="s">
        <v>174</v>
      </c>
      <c r="K77" s="1" t="s">
        <v>223</v>
      </c>
      <c r="L77" s="1" t="s">
        <v>223</v>
      </c>
      <c r="M77" s="1" t="s">
        <v>36</v>
      </c>
      <c r="N77" s="1" t="s">
        <v>36</v>
      </c>
      <c r="O77" s="1" t="s">
        <v>36</v>
      </c>
      <c r="P77" s="5">
        <v>44337</v>
      </c>
      <c r="Q77" s="5">
        <v>44337</v>
      </c>
      <c r="R77" s="5">
        <v>44343</v>
      </c>
      <c r="S77" s="5">
        <v>44343</v>
      </c>
      <c r="T77" s="5">
        <v>44348</v>
      </c>
      <c r="U77" s="1" t="s">
        <v>423</v>
      </c>
      <c r="V77" s="4">
        <v>1</v>
      </c>
      <c r="W77" s="6">
        <v>16000</v>
      </c>
      <c r="X77" s="1" t="s">
        <v>303</v>
      </c>
      <c r="Y77" s="4">
        <v>4</v>
      </c>
      <c r="Z77" s="6">
        <v>4000</v>
      </c>
      <c r="AA77" s="1" t="s">
        <v>427</v>
      </c>
      <c r="AB77" s="6">
        <v>160</v>
      </c>
      <c r="AC77" s="1" t="s">
        <v>211</v>
      </c>
      <c r="AD77" s="1" t="s">
        <v>391</v>
      </c>
      <c r="AE77" s="1" t="s">
        <v>246</v>
      </c>
      <c r="AF77" s="1" t="s">
        <v>308</v>
      </c>
      <c r="AG77" s="6">
        <v>16000</v>
      </c>
      <c r="AH77" s="6">
        <v>4000</v>
      </c>
      <c r="AI77" s="1" t="s">
        <v>404</v>
      </c>
      <c r="AJ77" s="1"/>
      <c r="AK77" s="1"/>
      <c r="AL77" s="1"/>
      <c r="AM77" s="1"/>
      <c r="AN77" s="1"/>
      <c r="AO77" s="1"/>
      <c r="AP77" s="1"/>
      <c r="AQ77" s="1"/>
      <c r="AR77" s="2"/>
      <c r="AS77" s="7">
        <v>44350.670059549957</v>
      </c>
      <c r="AT77" s="1"/>
      <c r="AU77" s="1"/>
      <c r="AV77" s="1" t="s">
        <v>426</v>
      </c>
      <c r="AW77" s="7">
        <v>44355.003279518729</v>
      </c>
      <c r="AX77" s="1"/>
      <c r="AY77" s="1"/>
      <c r="AZ77" s="1"/>
      <c r="BA77" s="5">
        <v>44386</v>
      </c>
      <c r="BB77" s="1"/>
      <c r="BC77" s="1"/>
      <c r="BD77" s="1"/>
      <c r="BE77" s="1"/>
      <c r="BF77" s="1" t="s">
        <v>115</v>
      </c>
    </row>
    <row r="78" spans="1:58" x14ac:dyDescent="0.25">
      <c r="A78" s="4">
        <v>73</v>
      </c>
      <c r="B78" s="2" t="str">
        <f>HYPERLINK("https://my.zakupki.prom.ua/remote/dispatcher/state_purchase_view/27863248", "UA-2021-06-30-007741-c")</f>
        <v>UA-2021-06-30-007741-c</v>
      </c>
      <c r="C78" s="2" t="s">
        <v>303</v>
      </c>
      <c r="D78" s="1" t="s">
        <v>338</v>
      </c>
      <c r="E78" s="1" t="s">
        <v>338</v>
      </c>
      <c r="F78" s="1" t="s">
        <v>191</v>
      </c>
      <c r="G78" s="1" t="s">
        <v>359</v>
      </c>
      <c r="H78" s="1" t="s">
        <v>391</v>
      </c>
      <c r="I78" s="1" t="s">
        <v>272</v>
      </c>
      <c r="J78" s="1" t="s">
        <v>174</v>
      </c>
      <c r="K78" s="1" t="s">
        <v>223</v>
      </c>
      <c r="L78" s="1" t="s">
        <v>223</v>
      </c>
      <c r="M78" s="1" t="s">
        <v>36</v>
      </c>
      <c r="N78" s="1" t="s">
        <v>36</v>
      </c>
      <c r="O78" s="1" t="s">
        <v>36</v>
      </c>
      <c r="P78" s="5">
        <v>44377</v>
      </c>
      <c r="Q78" s="5">
        <v>44377</v>
      </c>
      <c r="R78" s="5">
        <v>44383</v>
      </c>
      <c r="S78" s="5">
        <v>44383</v>
      </c>
      <c r="T78" s="5">
        <v>44386</v>
      </c>
      <c r="U78" s="1" t="s">
        <v>423</v>
      </c>
      <c r="V78" s="4">
        <v>1</v>
      </c>
      <c r="W78" s="6">
        <v>16000</v>
      </c>
      <c r="X78" s="1" t="s">
        <v>303</v>
      </c>
      <c r="Y78" s="4">
        <v>2</v>
      </c>
      <c r="Z78" s="6">
        <v>8000</v>
      </c>
      <c r="AA78" s="1" t="s">
        <v>436</v>
      </c>
      <c r="AB78" s="6">
        <v>160</v>
      </c>
      <c r="AC78" s="1" t="s">
        <v>211</v>
      </c>
      <c r="AD78" s="1" t="s">
        <v>308</v>
      </c>
      <c r="AE78" s="1" t="s">
        <v>246</v>
      </c>
      <c r="AF78" s="1" t="s">
        <v>308</v>
      </c>
      <c r="AG78" s="6">
        <v>15400</v>
      </c>
      <c r="AH78" s="6">
        <v>7700</v>
      </c>
      <c r="AI78" s="1" t="s">
        <v>409</v>
      </c>
      <c r="AJ78" s="6">
        <v>600</v>
      </c>
      <c r="AK78" s="6">
        <v>3.7499999999999999E-2</v>
      </c>
      <c r="AL78" s="1"/>
      <c r="AM78" s="1"/>
      <c r="AN78" s="1"/>
      <c r="AO78" s="1"/>
      <c r="AP78" s="1"/>
      <c r="AQ78" s="1"/>
      <c r="AR78" s="2"/>
      <c r="AS78" s="7">
        <v>44391.530243052024</v>
      </c>
      <c r="AT78" s="1"/>
      <c r="AU78" s="1"/>
      <c r="AV78" s="1" t="s">
        <v>426</v>
      </c>
      <c r="AW78" s="7">
        <v>44394.002781552161</v>
      </c>
      <c r="AX78" s="1"/>
      <c r="AY78" s="1"/>
      <c r="AZ78" s="1"/>
      <c r="BA78" s="5">
        <v>44405</v>
      </c>
      <c r="BB78" s="1"/>
      <c r="BC78" s="1"/>
      <c r="BD78" s="1"/>
      <c r="BE78" s="1"/>
      <c r="BF78" s="1" t="s">
        <v>96</v>
      </c>
    </row>
    <row r="79" spans="1:58" x14ac:dyDescent="0.25">
      <c r="A79" s="4">
        <v>74</v>
      </c>
      <c r="B79" s="2" t="str">
        <f>HYPERLINK("https://my.zakupki.prom.ua/remote/dispatcher/state_purchase_view/31495170", "UA-2021-11-05-014205-b")</f>
        <v>UA-2021-11-05-014205-b</v>
      </c>
      <c r="C79" s="2" t="s">
        <v>303</v>
      </c>
      <c r="D79" s="1" t="s">
        <v>250</v>
      </c>
      <c r="E79" s="1" t="s">
        <v>330</v>
      </c>
      <c r="F79" s="1" t="s">
        <v>203</v>
      </c>
      <c r="G79" s="1" t="s">
        <v>245</v>
      </c>
      <c r="H79" s="1" t="s">
        <v>391</v>
      </c>
      <c r="I79" s="1" t="s">
        <v>272</v>
      </c>
      <c r="J79" s="1" t="s">
        <v>174</v>
      </c>
      <c r="K79" s="1" t="s">
        <v>223</v>
      </c>
      <c r="L79" s="1" t="s">
        <v>223</v>
      </c>
      <c r="M79" s="1" t="s">
        <v>36</v>
      </c>
      <c r="N79" s="1" t="s">
        <v>36</v>
      </c>
      <c r="O79" s="1" t="s">
        <v>36</v>
      </c>
      <c r="P79" s="5">
        <v>44505</v>
      </c>
      <c r="Q79" s="5">
        <v>44505</v>
      </c>
      <c r="R79" s="5">
        <v>44512</v>
      </c>
      <c r="S79" s="5">
        <v>44505</v>
      </c>
      <c r="T79" s="5">
        <v>44522</v>
      </c>
      <c r="U79" s="7">
        <v>44522.555115740739</v>
      </c>
      <c r="V79" s="4">
        <v>2</v>
      </c>
      <c r="W79" s="6">
        <v>900000</v>
      </c>
      <c r="X79" s="1" t="s">
        <v>303</v>
      </c>
      <c r="Y79" s="4">
        <v>1</v>
      </c>
      <c r="Z79" s="6">
        <v>900000</v>
      </c>
      <c r="AA79" s="1" t="s">
        <v>433</v>
      </c>
      <c r="AB79" s="6">
        <v>4500</v>
      </c>
      <c r="AC79" s="1" t="s">
        <v>211</v>
      </c>
      <c r="AD79" s="1" t="s">
        <v>391</v>
      </c>
      <c r="AE79" s="1" t="s">
        <v>246</v>
      </c>
      <c r="AF79" s="1" t="s">
        <v>308</v>
      </c>
      <c r="AG79" s="6">
        <v>898500</v>
      </c>
      <c r="AH79" s="6">
        <v>898500</v>
      </c>
      <c r="AI79" s="1" t="s">
        <v>402</v>
      </c>
      <c r="AJ79" s="6">
        <v>1500</v>
      </c>
      <c r="AK79" s="6">
        <v>1.6666666666666668E-3</v>
      </c>
      <c r="AL79" s="1" t="s">
        <v>402</v>
      </c>
      <c r="AM79" s="1" t="s">
        <v>117</v>
      </c>
      <c r="AN79" s="1" t="s">
        <v>218</v>
      </c>
      <c r="AO79" s="1" t="s">
        <v>26</v>
      </c>
      <c r="AP79" s="6">
        <v>1500</v>
      </c>
      <c r="AQ79" s="6">
        <v>1.6666666666666668E-3</v>
      </c>
      <c r="AR79" s="2" t="str">
        <f>HYPERLINK("https://auctions.prozorro.gov.ua/tenders/d17a34ea92e4423a9dda40673818333f")</f>
        <v>https://auctions.prozorro.gov.ua/tenders/d17a34ea92e4423a9dda40673818333f</v>
      </c>
      <c r="AS79" s="7">
        <v>44522.81059011499</v>
      </c>
      <c r="AT79" s="5">
        <v>44533</v>
      </c>
      <c r="AU79" s="5">
        <v>44543</v>
      </c>
      <c r="AV79" s="1" t="s">
        <v>425</v>
      </c>
      <c r="AW79" s="7">
        <v>44533.714029230425</v>
      </c>
      <c r="AX79" s="1" t="s">
        <v>40</v>
      </c>
      <c r="AY79" s="6">
        <v>898500</v>
      </c>
      <c r="AZ79" s="5">
        <v>44537</v>
      </c>
      <c r="BA79" s="5">
        <v>44543</v>
      </c>
      <c r="BB79" s="7">
        <v>44561</v>
      </c>
      <c r="BC79" s="1" t="s">
        <v>434</v>
      </c>
      <c r="BD79" s="1"/>
      <c r="BE79" s="1"/>
      <c r="BF79" s="1" t="s">
        <v>118</v>
      </c>
    </row>
    <row r="80" spans="1:58" x14ac:dyDescent="0.25">
      <c r="A80" s="4">
        <v>75</v>
      </c>
      <c r="B80" s="2" t="str">
        <f>HYPERLINK("https://my.zakupki.prom.ua/remote/dispatcher/state_purchase_view/27509314", "UA-2021-06-15-014652-b")</f>
        <v>UA-2021-06-15-014652-b</v>
      </c>
      <c r="C80" s="2" t="s">
        <v>303</v>
      </c>
      <c r="D80" s="1" t="s">
        <v>339</v>
      </c>
      <c r="E80" s="1" t="s">
        <v>339</v>
      </c>
      <c r="F80" s="1" t="s">
        <v>192</v>
      </c>
      <c r="G80" s="1" t="s">
        <v>359</v>
      </c>
      <c r="H80" s="1" t="s">
        <v>391</v>
      </c>
      <c r="I80" s="1" t="s">
        <v>272</v>
      </c>
      <c r="J80" s="1" t="s">
        <v>174</v>
      </c>
      <c r="K80" s="1" t="s">
        <v>223</v>
      </c>
      <c r="L80" s="1" t="s">
        <v>223</v>
      </c>
      <c r="M80" s="1" t="s">
        <v>36</v>
      </c>
      <c r="N80" s="1" t="s">
        <v>36</v>
      </c>
      <c r="O80" s="1" t="s">
        <v>36</v>
      </c>
      <c r="P80" s="5">
        <v>44362</v>
      </c>
      <c r="Q80" s="5">
        <v>44362</v>
      </c>
      <c r="R80" s="5">
        <v>44369</v>
      </c>
      <c r="S80" s="5">
        <v>44369</v>
      </c>
      <c r="T80" s="5">
        <v>44372</v>
      </c>
      <c r="U80" s="1" t="s">
        <v>423</v>
      </c>
      <c r="V80" s="4">
        <v>1</v>
      </c>
      <c r="W80" s="6">
        <v>9200</v>
      </c>
      <c r="X80" s="1" t="s">
        <v>303</v>
      </c>
      <c r="Y80" s="4">
        <v>1</v>
      </c>
      <c r="Z80" s="6">
        <v>9200</v>
      </c>
      <c r="AA80" s="1" t="s">
        <v>436</v>
      </c>
      <c r="AB80" s="6">
        <v>92</v>
      </c>
      <c r="AC80" s="1" t="s">
        <v>211</v>
      </c>
      <c r="AD80" s="1" t="s">
        <v>308</v>
      </c>
      <c r="AE80" s="1" t="s">
        <v>246</v>
      </c>
      <c r="AF80" s="1" t="s">
        <v>308</v>
      </c>
      <c r="AG80" s="6">
        <v>8999</v>
      </c>
      <c r="AH80" s="6">
        <v>8999</v>
      </c>
      <c r="AI80" s="1" t="s">
        <v>370</v>
      </c>
      <c r="AJ80" s="6">
        <v>201</v>
      </c>
      <c r="AK80" s="6">
        <v>2.1847826086956523E-2</v>
      </c>
      <c r="AL80" s="1" t="s">
        <v>370</v>
      </c>
      <c r="AM80" s="1" t="s">
        <v>176</v>
      </c>
      <c r="AN80" s="1" t="s">
        <v>217</v>
      </c>
      <c r="AO80" s="1" t="s">
        <v>6</v>
      </c>
      <c r="AP80" s="6">
        <v>201</v>
      </c>
      <c r="AQ80" s="6">
        <v>2.1847826086956523E-2</v>
      </c>
      <c r="AR80" s="2"/>
      <c r="AS80" s="7">
        <v>44376.654082644112</v>
      </c>
      <c r="AT80" s="5">
        <v>44377</v>
      </c>
      <c r="AU80" s="5">
        <v>44396</v>
      </c>
      <c r="AV80" s="1" t="s">
        <v>425</v>
      </c>
      <c r="AW80" s="7">
        <v>44439.543888270811</v>
      </c>
      <c r="AX80" s="1" t="s">
        <v>39</v>
      </c>
      <c r="AY80" s="6">
        <v>8999</v>
      </c>
      <c r="AZ80" s="1"/>
      <c r="BA80" s="5">
        <v>44397</v>
      </c>
      <c r="BB80" s="7">
        <v>44561</v>
      </c>
      <c r="BC80" s="1" t="s">
        <v>434</v>
      </c>
      <c r="BD80" s="1"/>
      <c r="BE80" s="1"/>
      <c r="BF80" s="1" t="s">
        <v>177</v>
      </c>
    </row>
    <row r="81" spans="1:58" x14ac:dyDescent="0.25">
      <c r="A81" s="4">
        <v>76</v>
      </c>
      <c r="B81" s="2" t="str">
        <f>HYPERLINK("https://my.zakupki.prom.ua/remote/dispatcher/state_purchase_view/30734995", "UA-2021-10-12-011623-b")</f>
        <v>UA-2021-10-12-011623-b</v>
      </c>
      <c r="C81" s="2" t="s">
        <v>303</v>
      </c>
      <c r="D81" s="1" t="s">
        <v>288</v>
      </c>
      <c r="E81" s="1" t="s">
        <v>288</v>
      </c>
      <c r="F81" s="1" t="s">
        <v>156</v>
      </c>
      <c r="G81" s="1" t="s">
        <v>266</v>
      </c>
      <c r="H81" s="1" t="s">
        <v>391</v>
      </c>
      <c r="I81" s="1" t="s">
        <v>272</v>
      </c>
      <c r="J81" s="1" t="s">
        <v>174</v>
      </c>
      <c r="K81" s="1" t="s">
        <v>223</v>
      </c>
      <c r="L81" s="1" t="s">
        <v>223</v>
      </c>
      <c r="M81" s="1" t="s">
        <v>36</v>
      </c>
      <c r="N81" s="1" t="s">
        <v>36</v>
      </c>
      <c r="O81" s="1" t="s">
        <v>36</v>
      </c>
      <c r="P81" s="5">
        <v>44481</v>
      </c>
      <c r="Q81" s="1"/>
      <c r="R81" s="1"/>
      <c r="S81" s="1"/>
      <c r="T81" s="1"/>
      <c r="U81" s="1" t="s">
        <v>422</v>
      </c>
      <c r="V81" s="4">
        <v>1</v>
      </c>
      <c r="W81" s="6">
        <v>1401.6</v>
      </c>
      <c r="X81" s="1" t="s">
        <v>303</v>
      </c>
      <c r="Y81" s="4">
        <v>14</v>
      </c>
      <c r="Z81" s="6">
        <v>100.11</v>
      </c>
      <c r="AA81" s="1" t="s">
        <v>427</v>
      </c>
      <c r="AB81" s="1" t="s">
        <v>430</v>
      </c>
      <c r="AC81" s="1" t="s">
        <v>211</v>
      </c>
      <c r="AD81" s="1" t="s">
        <v>391</v>
      </c>
      <c r="AE81" s="1" t="s">
        <v>246</v>
      </c>
      <c r="AF81" s="1" t="s">
        <v>308</v>
      </c>
      <c r="AG81" s="6">
        <v>1401.6</v>
      </c>
      <c r="AH81" s="6">
        <v>100.11428571428571</v>
      </c>
      <c r="AI81" s="1"/>
      <c r="AJ81" s="1"/>
      <c r="AK81" s="1"/>
      <c r="AL81" s="1" t="s">
        <v>389</v>
      </c>
      <c r="AM81" s="1" t="s">
        <v>93</v>
      </c>
      <c r="AN81" s="1"/>
      <c r="AO81" s="1" t="s">
        <v>11</v>
      </c>
      <c r="AP81" s="1"/>
      <c r="AQ81" s="1"/>
      <c r="AR81" s="2"/>
      <c r="AS81" s="1"/>
      <c r="AT81" s="1"/>
      <c r="AU81" s="1"/>
      <c r="AV81" s="1" t="s">
        <v>425</v>
      </c>
      <c r="AW81" s="7">
        <v>44481.689490011377</v>
      </c>
      <c r="AX81" s="1" t="s">
        <v>83</v>
      </c>
      <c r="AY81" s="6">
        <v>1401.6</v>
      </c>
      <c r="AZ81" s="1"/>
      <c r="BA81" s="5">
        <v>44484</v>
      </c>
      <c r="BB81" s="7">
        <v>44561</v>
      </c>
      <c r="BC81" s="1" t="s">
        <v>434</v>
      </c>
      <c r="BD81" s="1"/>
      <c r="BE81" s="1"/>
      <c r="BF81" s="1" t="s">
        <v>35</v>
      </c>
    </row>
    <row r="82" spans="1:58" x14ac:dyDescent="0.25">
      <c r="A82" s="1" t="s">
        <v>267</v>
      </c>
    </row>
  </sheetData>
  <autoFilter ref="A5:BF81"/>
  <hyperlinks>
    <hyperlink ref="A2" r:id="rId1" display="mailto:report.zakupki@prom.ua"/>
    <hyperlink ref="B6" r:id="rId2" display="https://my.zakupki.prom.ua/remote/dispatcher/state_purchase_view/27759282"/>
    <hyperlink ref="B7" r:id="rId3" display="https://my.zakupki.prom.ua/remote/dispatcher/state_purchase_view/27863710"/>
    <hyperlink ref="B8" r:id="rId4" display="https://my.zakupki.prom.ua/remote/dispatcher/state_purchase_view/29740967"/>
    <hyperlink ref="B9" r:id="rId5" display="https://my.zakupki.prom.ua/remote/dispatcher/state_purchase_view/22868720"/>
    <hyperlink ref="B10" r:id="rId6" display="https://my.zakupki.prom.ua/remote/dispatcher/state_purchase_view/30835070"/>
    <hyperlink ref="B11" r:id="rId7" display="https://my.zakupki.prom.ua/remote/dispatcher/state_purchase_view/30729525"/>
    <hyperlink ref="B12" r:id="rId8" display="https://my.zakupki.prom.ua/remote/dispatcher/state_purchase_view/29396130"/>
    <hyperlink ref="B13" r:id="rId9" display="https://my.zakupki.prom.ua/remote/dispatcher/state_purchase_view/29395962"/>
    <hyperlink ref="B14" r:id="rId10" display="https://my.zakupki.prom.ua/remote/dispatcher/state_purchase_view/25787309"/>
    <hyperlink ref="B15" r:id="rId11" display="https://my.zakupki.prom.ua/remote/dispatcher/state_purchase_view/28977646"/>
    <hyperlink ref="B16" r:id="rId12" display="https://my.zakupki.prom.ua/remote/dispatcher/state_purchase_view/30727517"/>
    <hyperlink ref="B17" r:id="rId13" display="https://my.zakupki.prom.ua/remote/dispatcher/state_purchase_view/29395848"/>
    <hyperlink ref="B18" r:id="rId14" display="https://my.zakupki.prom.ua/remote/dispatcher/state_purchase_view/29923276"/>
    <hyperlink ref="B19" r:id="rId15" display="https://my.zakupki.prom.ua/remote/dispatcher/state_purchase_view/30733464"/>
    <hyperlink ref="B20" r:id="rId16" display="https://my.zakupki.prom.ua/remote/dispatcher/state_purchase_view/23859030"/>
    <hyperlink ref="AR20" r:id="rId17" display="https://auction.openprocurement.org/tenders/af630d8f4f5e4c7ab3c37ac4f8367b0a"/>
    <hyperlink ref="B21" r:id="rId18" display="https://my.zakupki.prom.ua/remote/dispatcher/state_purchase_view/24824509"/>
    <hyperlink ref="B22" r:id="rId19" display="https://my.zakupki.prom.ua/remote/dispatcher/state_purchase_view/23076983"/>
    <hyperlink ref="B23" r:id="rId20" display="https://my.zakupki.prom.ua/remote/dispatcher/state_purchase_view/25271203"/>
    <hyperlink ref="B24" r:id="rId21" display="https://my.zakupki.prom.ua/remote/dispatcher/state_purchase_view/23574888"/>
    <hyperlink ref="AR24" r:id="rId22" display="https://auction.openprocurement.org/tenders/fe4e323de5ae4122bd0b8099ca9f8874"/>
    <hyperlink ref="B25" r:id="rId23" display="https://my.zakupki.prom.ua/remote/dispatcher/state_purchase_view/33891561"/>
    <hyperlink ref="B26" r:id="rId24" display="https://my.zakupki.prom.ua/remote/dispatcher/state_purchase_view/32564523"/>
    <hyperlink ref="B27" r:id="rId25" display="https://my.zakupki.prom.ua/remote/dispatcher/state_purchase_view/31017811"/>
    <hyperlink ref="B28" r:id="rId26" display="https://my.zakupki.prom.ua/remote/dispatcher/state_purchase_view/29160789"/>
    <hyperlink ref="B29" r:id="rId27" display="https://my.zakupki.prom.ua/remote/dispatcher/state_purchase_view/29359578"/>
    <hyperlink ref="B30" r:id="rId28" display="https://my.zakupki.prom.ua/remote/dispatcher/state_purchase_view/28204969"/>
    <hyperlink ref="B31" r:id="rId29" display="https://my.zakupki.prom.ua/remote/dispatcher/state_purchase_view/30135382"/>
    <hyperlink ref="B32" r:id="rId30" display="https://my.zakupki.prom.ua/remote/dispatcher/state_purchase_view/30440928"/>
    <hyperlink ref="B33" r:id="rId31" display="https://my.zakupki.prom.ua/remote/dispatcher/state_purchase_view/29628366"/>
    <hyperlink ref="B34" r:id="rId32" display="https://my.zakupki.prom.ua/remote/dispatcher/state_purchase_view/30731074"/>
    <hyperlink ref="B35" r:id="rId33" display="https://my.zakupki.prom.ua/remote/dispatcher/state_purchase_view/24957130"/>
    <hyperlink ref="B36" r:id="rId34" display="https://my.zakupki.prom.ua/remote/dispatcher/state_purchase_view/24935141"/>
    <hyperlink ref="B37" r:id="rId35" display="https://my.zakupki.prom.ua/remote/dispatcher/state_purchase_view/25357595"/>
    <hyperlink ref="B38" r:id="rId36" display="https://my.zakupki.prom.ua/remote/dispatcher/state_purchase_view/23995065"/>
    <hyperlink ref="B39" r:id="rId37" display="https://my.zakupki.prom.ua/remote/dispatcher/state_purchase_view/30731911"/>
    <hyperlink ref="B40" r:id="rId38" display="https://my.zakupki.prom.ua/remote/dispatcher/state_purchase_view/30856818"/>
    <hyperlink ref="B41" r:id="rId39" display="https://my.zakupki.prom.ua/remote/dispatcher/state_purchase_view/23646510"/>
    <hyperlink ref="B42" r:id="rId40" display="https://my.zakupki.prom.ua/remote/dispatcher/state_purchase_view/24544318"/>
    <hyperlink ref="B43" r:id="rId41" display="https://my.zakupki.prom.ua/remote/dispatcher/state_purchase_view/26896665"/>
    <hyperlink ref="B44" r:id="rId42" display="https://my.zakupki.prom.ua/remote/dispatcher/state_purchase_view/29174415"/>
    <hyperlink ref="B45" r:id="rId43" display="https://my.zakupki.prom.ua/remote/dispatcher/state_purchase_view/28933139"/>
    <hyperlink ref="B46" r:id="rId44" display="https://my.zakupki.prom.ua/remote/dispatcher/state_purchase_view/33467055"/>
    <hyperlink ref="B47" r:id="rId45" display="https://my.zakupki.prom.ua/remote/dispatcher/state_purchase_view/29182017"/>
    <hyperlink ref="B48" r:id="rId46" display="https://my.zakupki.prom.ua/remote/dispatcher/state_purchase_view/32578538"/>
    <hyperlink ref="B49" r:id="rId47" display="https://my.zakupki.prom.ua/remote/dispatcher/state_purchase_view/26391111"/>
    <hyperlink ref="AR49" r:id="rId48" display="https://auctions.prozorro.gov.ua/tenders/98ccff2a5a2e411baaa20284a948ddc5"/>
    <hyperlink ref="B50" r:id="rId49" display="https://my.zakupki.prom.ua/remote/dispatcher/state_purchase_view/33856483"/>
    <hyperlink ref="B51" r:id="rId50" display="https://my.zakupki.prom.ua/remote/dispatcher/state_purchase_view/26352110"/>
    <hyperlink ref="B52" r:id="rId51" display="https://my.zakupki.prom.ua/remote/dispatcher/state_purchase_view/33542382"/>
    <hyperlink ref="B53" r:id="rId52" display="https://my.zakupki.prom.ua/remote/dispatcher/state_purchase_view/27674198"/>
    <hyperlink ref="B54" r:id="rId53" display="https://my.zakupki.prom.ua/remote/dispatcher/state_purchase_view/24810045"/>
    <hyperlink ref="B55" r:id="rId54" display="https://my.zakupki.prom.ua/remote/dispatcher/state_purchase_view/29047037"/>
    <hyperlink ref="B56" r:id="rId55" display="https://my.zakupki.prom.ua/remote/dispatcher/state_purchase_view/30051770"/>
    <hyperlink ref="B57" r:id="rId56" display="https://my.zakupki.prom.ua/remote/dispatcher/state_purchase_view/29921675"/>
    <hyperlink ref="B58" r:id="rId57" display="https://my.zakupki.prom.ua/remote/dispatcher/state_purchase_view/33169809"/>
    <hyperlink ref="B59" r:id="rId58" display="https://my.zakupki.prom.ua/remote/dispatcher/state_purchase_view/29379235"/>
    <hyperlink ref="B60" r:id="rId59" display="https://my.zakupki.prom.ua/remote/dispatcher/state_purchase_view/29411381"/>
    <hyperlink ref="B61" r:id="rId60" display="https://my.zakupki.prom.ua/remote/dispatcher/state_purchase_view/24012921"/>
    <hyperlink ref="B62" r:id="rId61" display="https://my.zakupki.prom.ua/remote/dispatcher/state_purchase_view/26895458"/>
    <hyperlink ref="B63" r:id="rId62" display="https://my.zakupki.prom.ua/remote/dispatcher/state_purchase_view/25083420"/>
    <hyperlink ref="B64" r:id="rId63" display="https://my.zakupki.prom.ua/remote/dispatcher/state_purchase_view/26326383"/>
    <hyperlink ref="B65" r:id="rId64" display="https://my.zakupki.prom.ua/remote/dispatcher/state_purchase_view/25780493"/>
    <hyperlink ref="B66" r:id="rId65" display="https://my.zakupki.prom.ua/remote/dispatcher/state_purchase_view/33719104"/>
    <hyperlink ref="B67" r:id="rId66" display="https://my.zakupki.prom.ua/remote/dispatcher/state_purchase_view/33725332"/>
    <hyperlink ref="B68" r:id="rId67" display="https://my.zakupki.prom.ua/remote/dispatcher/state_purchase_view/29922362"/>
    <hyperlink ref="B69" r:id="rId68" display="https://my.zakupki.prom.ua/remote/dispatcher/state_purchase_view/29396046"/>
    <hyperlink ref="B70" r:id="rId69" display="https://my.zakupki.prom.ua/remote/dispatcher/state_purchase_view/28481738"/>
    <hyperlink ref="B71" r:id="rId70" display="https://my.zakupki.prom.ua/remote/dispatcher/state_purchase_view/28931305"/>
    <hyperlink ref="B72" r:id="rId71" display="https://my.zakupki.prom.ua/remote/dispatcher/state_purchase_view/29169317"/>
    <hyperlink ref="B73" r:id="rId72" display="https://my.zakupki.prom.ua/remote/dispatcher/state_purchase_view/26473409"/>
    <hyperlink ref="AR73" r:id="rId73" display="https://auctions.prozorro.gov.ua/tenders/bc254c390f1e46febdb2845ff898dcbb"/>
    <hyperlink ref="B74" r:id="rId74" display="https://my.zakupki.prom.ua/remote/dispatcher/state_purchase_view/29734109"/>
    <hyperlink ref="B75" r:id="rId75" display="https://my.zakupki.prom.ua/remote/dispatcher/state_purchase_view/33721585"/>
    <hyperlink ref="B76" r:id="rId76" display="https://my.zakupki.prom.ua/remote/dispatcher/state_purchase_view/30127552"/>
    <hyperlink ref="B77" r:id="rId77" display="https://my.zakupki.prom.ua/remote/dispatcher/state_purchase_view/26770164"/>
    <hyperlink ref="B78" r:id="rId78" display="https://my.zakupki.prom.ua/remote/dispatcher/state_purchase_view/27863248"/>
    <hyperlink ref="B79" r:id="rId79" display="https://my.zakupki.prom.ua/remote/dispatcher/state_purchase_view/31495170"/>
    <hyperlink ref="AR79" r:id="rId80" display="https://auctions.prozorro.gov.ua/tenders/d17a34ea92e4423a9dda40673818333f"/>
    <hyperlink ref="B80" r:id="rId81" display="https://my.zakupki.prom.ua/remote/dispatcher/state_purchase_view/27509314"/>
    <hyperlink ref="B81" r:id="rId82" display="https://my.zakupki.prom.ua/remote/dispatcher/state_purchase_view/3073499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dcterms:created xsi:type="dcterms:W3CDTF">2022-01-18T12:41:25Z</dcterms:created>
  <dcterms:modified xsi:type="dcterms:W3CDTF">2022-01-18T10:43:05Z</dcterms:modified>
  <cp:category/>
</cp:coreProperties>
</file>