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oyko\Documents\Документи\ДОКУМЕНТИ ДЛЯ ПУБЛІКАЦІЇ\"/>
    </mc:Choice>
  </mc:AlternateContent>
  <bookViews>
    <workbookView xWindow="0" yWindow="0" windowWidth="28770" windowHeight="13590"/>
  </bookViews>
  <sheets>
    <sheet name="Sheet" sheetId="1" r:id="rId1"/>
  </sheets>
  <definedNames>
    <definedName name="_xlnm._FilterDatabase" localSheetId="0" hidden="1">Sheet!$A$5:$AI$35</definedName>
  </definedNames>
  <calcPr calcId="162913"/>
</workbook>
</file>

<file path=xl/calcChain.xml><?xml version="1.0" encoding="utf-8"?>
<calcChain xmlns="http://schemas.openxmlformats.org/spreadsheetml/2006/main">
  <c r="U35" i="1" l="1"/>
  <c r="B35" i="1"/>
  <c r="B34" i="1"/>
  <c r="B33" i="1"/>
  <c r="U32" i="1"/>
  <c r="B32" i="1"/>
  <c r="B31" i="1"/>
  <c r="B30" i="1"/>
  <c r="B29" i="1"/>
  <c r="B28" i="1"/>
  <c r="B27" i="1"/>
  <c r="U26" i="1"/>
  <c r="B26" i="1"/>
  <c r="B25" i="1"/>
  <c r="U24" i="1"/>
  <c r="B24" i="1"/>
  <c r="U23" i="1"/>
  <c r="B23" i="1"/>
  <c r="U22" i="1"/>
  <c r="B22" i="1"/>
  <c r="U21" i="1"/>
  <c r="B21" i="1"/>
  <c r="B20" i="1"/>
  <c r="B19" i="1"/>
  <c r="B18" i="1"/>
  <c r="B17" i="1"/>
  <c r="B16" i="1"/>
  <c r="B15" i="1"/>
  <c r="U14" i="1"/>
  <c r="B14" i="1"/>
  <c r="U13" i="1"/>
  <c r="B13" i="1"/>
  <c r="U12" i="1"/>
  <c r="B12" i="1"/>
  <c r="U11" i="1"/>
  <c r="B11" i="1"/>
  <c r="B10" i="1"/>
  <c r="U9" i="1"/>
  <c r="B9" i="1"/>
  <c r="B8" i="1"/>
  <c r="B7" i="1"/>
  <c r="B6" i="1"/>
</calcChain>
</file>

<file path=xl/sharedStrings.xml><?xml version="1.0" encoding="utf-8"?>
<sst xmlns="http://schemas.openxmlformats.org/spreadsheetml/2006/main" count="368" uniqueCount="194">
  <si>
    <t>% зниження</t>
  </si>
  <si>
    <t>+380563704423</t>
  </si>
  <si>
    <t>+380567857461</t>
  </si>
  <si>
    <t>+380634593465</t>
  </si>
  <si>
    <t>+380637309392,+380672342638</t>
  </si>
  <si>
    <t>+380638264821</t>
  </si>
  <si>
    <t>+380674542279</t>
  </si>
  <si>
    <t>+380675385542</t>
  </si>
  <si>
    <t>+380676301156</t>
  </si>
  <si>
    <t>+380731348102,+380662878191,+380577568373,+380443927235</t>
  </si>
  <si>
    <t>+380938121054</t>
  </si>
  <si>
    <t>+380973922949</t>
  </si>
  <si>
    <t>+380986451495</t>
  </si>
  <si>
    <t>+380990843701</t>
  </si>
  <si>
    <t>+380997243400</t>
  </si>
  <si>
    <t>,,</t>
  </si>
  <si>
    <t>01-02/12</t>
  </si>
  <si>
    <t>01-04/12</t>
  </si>
  <si>
    <t>01-08/11Т</t>
  </si>
  <si>
    <t>01-12/12Т</t>
  </si>
  <si>
    <t>01-13/12Т</t>
  </si>
  <si>
    <t>01-17/12Т</t>
  </si>
  <si>
    <t>01-18/11Т</t>
  </si>
  <si>
    <t>01-28/11Т</t>
  </si>
  <si>
    <t>01-29/11Т</t>
  </si>
  <si>
    <t>02-04/12</t>
  </si>
  <si>
    <t>1</t>
  </si>
  <si>
    <t>1-28/10Т</t>
  </si>
  <si>
    <t>14220000-9 Глина та каолін</t>
  </si>
  <si>
    <t>1840018039</t>
  </si>
  <si>
    <t>1932320102</t>
  </si>
  <si>
    <t>1982010026</t>
  </si>
  <si>
    <t>1982010026,ФОП "ТЕНДІТНИК ОЛЬГА ПЕТРІВНА",Україна;3460711454,ФОП "ПЕТРУК ВЛАДИСЛАВ МАКСИМОВИЧ",Україна</t>
  </si>
  <si>
    <t>1СОБ1699</t>
  </si>
  <si>
    <t>2</t>
  </si>
  <si>
    <t>22213000-6 Журнали</t>
  </si>
  <si>
    <t>2229521031</t>
  </si>
  <si>
    <t>2229521031,ФОП ПРИХОДЬКО ОЛЕКСАНДР БОРИСОВИЧ,УКРАЇНА;3447101710,ВИНИЧУК  АРТЕМ ЮРІЙОВИЧ,Україна;3091107614,ФОП "Старий Олексiй Дмитрович",Україна</t>
  </si>
  <si>
    <t>2229521031,ФОП ПРИХОДЬКО ОЛЕКСАНДР БОРИСОВИЧ,УКРАЇНА;42668690,ТОВ "КОМПАКОМ-2000",Україна</t>
  </si>
  <si>
    <t>2288406418</t>
  </si>
  <si>
    <t>2288406418,ФОП "ЯКУБИШИН ВОЛОДИМИР ЙОСИПОВИЧ",Україна</t>
  </si>
  <si>
    <t>2288406418,ФОП "ЯКУБИШИН ВОЛОДИМИР ЙОСИПОВИЧ",Україна;2544605826,ФОП Брижахіна Алла Володимирівна,Україна;2974300628,ФОП Кутенкова О.О.,Україна</t>
  </si>
  <si>
    <t>2374106008,ФОП "БЕЛИХ МАРИНА МИКОЛАЇВНА",Україна;43139923,ТОВАРИСТВО З ОБМЕЖЕНОЮ ВІДПОВІДАЛЬНІСТЮ "ОЛЮР ТРЕЙД",Україна;40484701,ТОВ "КомпаКом",Україна;2951003264,ФОП "ОНОПРІЄНКО ОЛЬГА СЕРГІЇВНА",Україна</t>
  </si>
  <si>
    <t>2509020@gmail.com</t>
  </si>
  <si>
    <t>2806911850</t>
  </si>
  <si>
    <t>2806911850,ФОП БЕГДЖАНЯН МАНУЕЛЬ СУРИКОВИЧ,УКРАЇНА</t>
  </si>
  <si>
    <t>30210000-4 Машини для обробки даних (апаратна частина)</t>
  </si>
  <si>
    <t>30213100-6 Портативні комп’ютери</t>
  </si>
  <si>
    <t>30230000-0 Комп’ютерне обладнання</t>
  </si>
  <si>
    <t>30231000-7 Екрани комп’ютерних моніторів та консолі</t>
  </si>
  <si>
    <t>30256061</t>
  </si>
  <si>
    <t>30256061,ТОВ "ДІАВЕСТЕНД КОМПЛЕКСНІ РІШЕННЯ",Україна;40484701,ТОВ "КомпаКом",Україна;42661496,ТОВ ЮМІТРЕЙД,Україна</t>
  </si>
  <si>
    <t>32318370,ТОВ "ВП "ПОЛІСАН",Україна;1932320102,ФОП КОТАНОВА ЄЛІЗАВЕТА ВОЛОДИМИРІВНА,Україна;35779669,Товариство з обмеженою відповідальністю "Постач Роз Буд",Україна;2541510641,ФОП "Кіяшко Ірина Петрівна",Україна</t>
  </si>
  <si>
    <t>3271504027</t>
  </si>
  <si>
    <t>3271504027,ФОП "ШРАМКО ДАРІЯ ДМИТРІЇВНА",Україна</t>
  </si>
  <si>
    <t>34774319</t>
  </si>
  <si>
    <t>34774319,ТОВ "АС - ТОР",Україна;2541510641,ФОП "Кіяшко Ірина Петрівна",Україна</t>
  </si>
  <si>
    <t>3558900510,ФОП ФУРТУНЕ Д.В.,Україна;42668690,ТОВ "КОМПАКОМ-2000",Україна</t>
  </si>
  <si>
    <t>37431162</t>
  </si>
  <si>
    <t>37431162,ТОВ" МОСТ АЙ ТІ",Україна;3039917031,ФОП "ШУЛЬЦ ВІТАЛІЙ ЮРІЙОВИЧ",Україна</t>
  </si>
  <si>
    <t>38530067</t>
  </si>
  <si>
    <t>38530067,ТОВ "АП "Самміт - Дніпропетровськ",Україна</t>
  </si>
  <si>
    <t>39515000-5 Штори, портьєри, кухонні штори та тканинні жалюзі</t>
  </si>
  <si>
    <t>39561140-5 Декоративні оздоблювальні матеріали</t>
  </si>
  <si>
    <t>40484701</t>
  </si>
  <si>
    <t>41206898</t>
  </si>
  <si>
    <t>41206898,ТОВ "ГОТЕЛЬНИЙ КОМПЛЕКС ДНIПРОВСЬКА СIЧ  ТОВАРИСТВО З ОБМЕЖЕНОЮ ВIДПОВIДАЛЬНIСТЮ",Украіна</t>
  </si>
  <si>
    <t>41239499</t>
  </si>
  <si>
    <t>41239499,ТОВАРИСТВО З ОБМЕЖЕНОЮ ВІДПОВІДАЛЬНІСТЮ "ТЕКСТИЛЬ ДЕКОР",Україна;41050241,ТОВ "ЖАН-ЮА",Україна</t>
  </si>
  <si>
    <t>42587109</t>
  </si>
  <si>
    <t>42606765</t>
  </si>
  <si>
    <t>42606765,ТОВ "ТЕХНОЦЕНТР МАЯК СОФТ",Україна</t>
  </si>
  <si>
    <t>42668690</t>
  </si>
  <si>
    <t>42668690,ТОВ "КОМПАКОМ-2000",Україна</t>
  </si>
  <si>
    <t>42792039,ТОВАРИСТВО З ОБМЕЖЕНОЮ ВІДПОВІДАЛЬНІСТЮ "ГАРДЕН ЕЛЕКТРОНІКС",УКРАЇНА;42668690,ТОВ "КОМПАКОМ-2000",Україна</t>
  </si>
  <si>
    <t>43139923,ТОВАРИСТВО З ОБМЕЖЕНОЮ ВІДПОВІДАЛЬНІСТЮ "ОЛЮР ТРЕЙД",Україна</t>
  </si>
  <si>
    <t>44191100-6 Фанера</t>
  </si>
  <si>
    <t>44200000-2 Конструкційні вироби</t>
  </si>
  <si>
    <t>44810000-1 Фарби</t>
  </si>
  <si>
    <t>44812100-6 Емалі та глазурі</t>
  </si>
  <si>
    <t>45223100-7 Монтаж металевих конструкцій</t>
  </si>
  <si>
    <t>48000000-8 Пакети програмного забезпечення та інформаційні системи</t>
  </si>
  <si>
    <t>48440000-4 Пакети програмного забезпечення для фінансового аналізу та бухгалтерського обліку</t>
  </si>
  <si>
    <t>55110000-4 Послуги з розміщення у готелях</t>
  </si>
  <si>
    <t>55320000-9 Послуги з організації харчування</t>
  </si>
  <si>
    <t>79800000-2 Друкарські та супутні послуги</t>
  </si>
  <si>
    <t>92311000-4 Витвори мистецтва</t>
  </si>
  <si>
    <t>96/19</t>
  </si>
  <si>
    <t>dir9@diawest.com</t>
  </si>
  <si>
    <t>elenaprozorro1@gmail.com</t>
  </si>
  <si>
    <t>evgen@kompa.com.ua</t>
  </si>
  <si>
    <t>golovkosha@gmail.com</t>
  </si>
  <si>
    <t>magayag5@gmail.com</t>
  </si>
  <si>
    <t>plywood.dnipro@gmail.com</t>
  </si>
  <si>
    <t>report.zakupki@prom.ua</t>
  </si>
  <si>
    <t>sab@mayak.dp.ua</t>
  </si>
  <si>
    <t>sales@most-it.com.ua</t>
  </si>
  <si>
    <t>ssash1aaa@gmail.com</t>
  </si>
  <si>
    <t>sv-kolb@i.ua</t>
  </si>
  <si>
    <t>textile.decor@ukr.net</t>
  </si>
  <si>
    <t>topdruk@ukr.net</t>
  </si>
  <si>
    <t>ЄДРПОУ організатора</t>
  </si>
  <si>
    <t>ЄДРПОУ переможця</t>
  </si>
  <si>
    <t>Ідентифікатор закупівлі</t>
  </si>
  <si>
    <t xml:space="preserve">Багатофунціональний пристрій (принтер, ксерокс, сканер) </t>
  </si>
  <si>
    <t>Всі учасники закупки</t>
  </si>
  <si>
    <t>Глазур керамічна</t>
  </si>
  <si>
    <t>Дата закінчення процедури</t>
  </si>
  <si>
    <t>Дата публікації закупівлі</t>
  </si>
  <si>
    <t>Дата публікації повідомлення про намір укласти договір</t>
  </si>
  <si>
    <t>Договір діє до:</t>
  </si>
  <si>
    <t>Допорогова закупівля</t>
  </si>
  <si>
    <t>Електронна пошта переможця тендеру</t>
  </si>
  <si>
    <t>Звіт створено 30 жовтня о 11:04 з використанням http://zakupki.prom.ua</t>
  </si>
  <si>
    <t>Керамічна маса</t>
  </si>
  <si>
    <t>Класифікатор</t>
  </si>
  <si>
    <t>Контактний телефон переможця тендеру</t>
  </si>
  <si>
    <t>Монітор комп'ютерний</t>
  </si>
  <si>
    <t>Монітор комп’ютерний</t>
  </si>
  <si>
    <t>Мої дії</t>
  </si>
  <si>
    <t>Назва потенційного переможця (з найменшою ціною)</t>
  </si>
  <si>
    <t>Номер договору</t>
  </si>
  <si>
    <t>Ноутбук</t>
  </si>
  <si>
    <t>Ноутбук з встановленим програмним забезпеченням Windows 10 Pro та Office</t>
  </si>
  <si>
    <t>Одиниця виміру</t>
  </si>
  <si>
    <t>Очікувана вартість закупівлі</t>
  </si>
  <si>
    <t>Пакет програмного забезпечення (Ліцензійна програма) "BAS Бухгалтерія. ПРОФ" з супроводженням на 1 рік</t>
  </si>
  <si>
    <t>Переговорна процедура</t>
  </si>
  <si>
    <t>Посилання на редукціон</t>
  </si>
  <si>
    <t>Послуги з друкування поліграфічної продукції (продукція до проведення заходу «Всеукраїнський архітектурний форум «Міста України – 2019»)</t>
  </si>
  <si>
    <t>Послуги з забезпечення проживания та харчування (сніданок) учасників заходу «Всеукраїнський архітектурний форум «Міста України – 2019»</t>
  </si>
  <si>
    <t>Послуги з забезпечення харчування учасників заходу «Всеукраїнський архітектурний форум «Міста України – 2019»</t>
  </si>
  <si>
    <t>Предмет закупівлі</t>
  </si>
  <si>
    <t>Причина скасування закупівлі</t>
  </si>
  <si>
    <t>Програмне забезпечення Microsoft Office Standard 2019 Ukrainian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</si>
  <si>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</si>
  <si>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</si>
  <si>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 xml:space="preserve">Системні блоки з операційною системою Windows 10 Pro </t>
  </si>
  <si>
    <t>Скульптурна композиція (авторська інтерпретація твору Вадима Сідура "Загиблі від бомб") (власні кошти)</t>
  </si>
  <si>
    <t>Скульптурна композиція (авторська інтерпретація твору Вадима Сідура "Той, що волає") (власні кошти)</t>
  </si>
  <si>
    <t>Список державних закупівель</t>
  </si>
  <si>
    <t>Статус</t>
  </si>
  <si>
    <t>Статус договору</t>
  </si>
  <si>
    <t>Строк поставки до:</t>
  </si>
  <si>
    <t>Строк поставки з:</t>
  </si>
  <si>
    <t>Сума зниження, грн</t>
  </si>
  <si>
    <t>Сума укладеного договору</t>
  </si>
  <si>
    <t>ТОВ "АП "Самміт - Дніпропетровськ"</t>
  </si>
  <si>
    <t>ТОВ "АС - ТОР"</t>
  </si>
  <si>
    <t>ТОВ "ВП "ПОЛІСАН"</t>
  </si>
  <si>
    <t>ТОВ "ГОТЕЛЬНИЙ КОМПЛЕКС ДНIПРОВСЬКА СIЧ  ТОВАРИСТВО З ОБМЕЖЕНОЮ ВIДПОВIДАЛЬНIСТЮ"</t>
  </si>
  <si>
    <t>ТОВ "ДІАВЕСТЕНД КОМПЛЕКСНІ РІШЕННЯ"</t>
  </si>
  <si>
    <t>ТОВ "КОМПАКОМ-2000"</t>
  </si>
  <si>
    <t>ТОВ "КомпаКом"</t>
  </si>
  <si>
    <t>ТОВ "ТЕХНОЦЕНТР МАЯК СОФТ"</t>
  </si>
  <si>
    <t>ТОВ" МОСТ АЙ ТІ"</t>
  </si>
  <si>
    <t>ТОВАРИСТВО З ОБМЕЖЕНОЮ ВІДПОВІДАЛЬНІСТЮ "ГАРДЕН ЕЛЕКТРОНІКС"</t>
  </si>
  <si>
    <t>ТОВАРИСТВО З ОБМЕЖЕНОЮ ВІДПОВІДАЛЬНІСТЮ "ОЛЮР ТРЕЙД"</t>
  </si>
  <si>
    <t>ТОВАРИСТВО З ОБМЕЖЕНОЮ ВІДПОВІДАЛЬНІСТЮ "ТЕКСТИЛЬ ДЕКОР"</t>
  </si>
  <si>
    <t>Тип процедури</t>
  </si>
  <si>
    <t>Укладення договору до:</t>
  </si>
  <si>
    <t>Укладення договору з:</t>
  </si>
  <si>
    <t>ФОП "БЕЛИХ МАРИНА МИКОЛАЇВНА"</t>
  </si>
  <si>
    <t>ФОП "ТЕНДІТНИК ОЛЬГА ПЕТРІВНА"</t>
  </si>
  <si>
    <t>ФОП "ШРАМКО ДАРІЯ ДМИТРІЇВНА"</t>
  </si>
  <si>
    <t>ФОП "ЯКУБИШИН ВОЛОДИМИР ЙОСИПОВИЧ"</t>
  </si>
  <si>
    <t>ФОП БЕГДЖАНЯН МАНУЕЛЬ СУРИКОВИЧ</t>
  </si>
  <si>
    <t>ФОП КОТАНОВА ЄЛІЗАВЕТА ВОЛОДИМИРІВНА</t>
  </si>
  <si>
    <t>ФОП ПРИХОДЬКО ОЛЕКСАНДР БОРИСОВИЧ</t>
  </si>
  <si>
    <t>ФОП ФУРТУНЕ Д.В.</t>
  </si>
  <si>
    <t>Фактичний переможець</t>
  </si>
  <si>
    <t>Фарба акрилова</t>
  </si>
  <si>
    <t>Хачатрян Гарнік Ашотович</t>
  </si>
  <si>
    <t xml:space="preserve">Штори, жалюзі, куліси, ролети (з послугами по пошиттю та розвісу) </t>
  </si>
  <si>
    <t>Якщо ви маєте пропозицію чи побажання щодо покращення цього звіту, напишіть нам, будь ласка:</t>
  </si>
  <si>
    <t>журнал Detail UA|RU  за «Єдиним закупівельним словником» код ДК 021:2015: 22213000-6 Журнали</t>
  </si>
  <si>
    <t>завершено</t>
  </si>
  <si>
    <t>закупівля не відбулась</t>
  </si>
  <si>
    <t>замовником не вірно було вибрано предмет закупівлі</t>
  </si>
  <si>
    <t>кілограм</t>
  </si>
  <si>
    <t>літр</t>
  </si>
  <si>
    <t xml:space="preserve">металева конструкція (каркас Арт-об’єкту «Кубик-Рубик») </t>
  </si>
  <si>
    <t>метр</t>
  </si>
  <si>
    <t>метр квадратний</t>
  </si>
  <si>
    <t>неможливість укладання договору та здійснення закупівлі у визначений термін</t>
  </si>
  <si>
    <t>очікує підпису</t>
  </si>
  <si>
    <t>послуга</t>
  </si>
  <si>
    <t>послуги  по виготовленню та встановленню  металевого каркасу Арт-об’єкту «Кубик-Рубик» у визначеному Замовником місці</t>
  </si>
  <si>
    <t xml:space="preserve">пробкові пластини </t>
  </si>
  <si>
    <t>підписано</t>
  </si>
  <si>
    <t>скасована</t>
  </si>
  <si>
    <t>фанера ламінована</t>
  </si>
  <si>
    <t>штука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</si>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</sst>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dd\.mm\.yyyy"/>
    <numFmt numFmtId="166" formatCode="dd\.mm\.yyyy\ hh:mm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  <xf numFmtId="166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uction.openprocurement.org/tenders/80906f6dbabf44e0b5ee04dadad558fe" TargetMode="External"/><Relationship Id="rId18" Type="http://schemas.openxmlformats.org/officeDocument/2006/relationships/hyperlink" Target="https://my.zakupki.prom.ua/remote/dispatcher/state_purchase_view/13271644" TargetMode="External"/><Relationship Id="rId26" Type="http://schemas.openxmlformats.org/officeDocument/2006/relationships/hyperlink" Target="https://my.zakupki.prom.ua/remote/dispatcher/state_purchase_view/13592235" TargetMode="External"/><Relationship Id="rId39" Type="http://schemas.openxmlformats.org/officeDocument/2006/relationships/hyperlink" Target="https://auction.openprocurement.org/tenders/a866f4588a4849e2896de56f1731045d" TargetMode="External"/><Relationship Id="rId21" Type="http://schemas.openxmlformats.org/officeDocument/2006/relationships/hyperlink" Target="https://my.zakupki.prom.ua/remote/dispatcher/state_purchase_view/13268556" TargetMode="External"/><Relationship Id="rId34" Type="http://schemas.openxmlformats.org/officeDocument/2006/relationships/hyperlink" Target="https://my.zakupki.prom.ua/remote/dispatcher/state_purchase_view/13316725" TargetMode="External"/><Relationship Id="rId42" Type="http://schemas.openxmlformats.org/officeDocument/2006/relationships/hyperlink" Target="https://my.zakupki.prom.ua/remote/dispatcher/state_purchase_view/14097023" TargetMode="External"/><Relationship Id="rId7" Type="http://schemas.openxmlformats.org/officeDocument/2006/relationships/hyperlink" Target="https://my.zakupki.prom.ua/remote/dispatcher/state_purchase_view/13207089" TargetMode="External"/><Relationship Id="rId2" Type="http://schemas.openxmlformats.org/officeDocument/2006/relationships/hyperlink" Target="https://my.zakupki.prom.ua/remote/dispatcher/state_purchase_view/14004413" TargetMode="External"/><Relationship Id="rId16" Type="http://schemas.openxmlformats.org/officeDocument/2006/relationships/hyperlink" Target="https://my.zakupki.prom.ua/remote/dispatcher/state_purchase_view/12672490" TargetMode="External"/><Relationship Id="rId20" Type="http://schemas.openxmlformats.org/officeDocument/2006/relationships/hyperlink" Target="https://my.zakupki.prom.ua/remote/dispatcher/state_purchase_view/13698448" TargetMode="External"/><Relationship Id="rId29" Type="http://schemas.openxmlformats.org/officeDocument/2006/relationships/hyperlink" Target="https://auction.openprocurement.org/tenders/f4b4fe7f46a74cdba2bb739d47d61a37" TargetMode="External"/><Relationship Id="rId41" Type="http://schemas.openxmlformats.org/officeDocument/2006/relationships/hyperlink" Target="https://my.zakupki.prom.ua/remote/dispatcher/state_purchase_view/13432064" TargetMode="External"/><Relationship Id="rId1" Type="http://schemas.openxmlformats.org/officeDocument/2006/relationships/hyperlink" Target="mailto:report.zakupki@prom.ua" TargetMode="External"/><Relationship Id="rId6" Type="http://schemas.openxmlformats.org/officeDocument/2006/relationships/hyperlink" Target="https://auction.openprocurement.org/tenders/e4078ee0795b428b9ca05da976b6c551" TargetMode="External"/><Relationship Id="rId11" Type="http://schemas.openxmlformats.org/officeDocument/2006/relationships/hyperlink" Target="https://auction.openprocurement.org/tenders/1b38170069a447a080969d62e55769a8" TargetMode="External"/><Relationship Id="rId24" Type="http://schemas.openxmlformats.org/officeDocument/2006/relationships/hyperlink" Target="https://my.zakupki.prom.ua/remote/dispatcher/state_purchase_view/13492803" TargetMode="External"/><Relationship Id="rId32" Type="http://schemas.openxmlformats.org/officeDocument/2006/relationships/hyperlink" Target="https://auction.openprocurement.org/tenders/256f1474c4a640e8a5d4112365402691" TargetMode="External"/><Relationship Id="rId37" Type="http://schemas.openxmlformats.org/officeDocument/2006/relationships/hyperlink" Target="https://my.zakupki.prom.ua/remote/dispatcher/state_purchase_view/13316486" TargetMode="External"/><Relationship Id="rId40" Type="http://schemas.openxmlformats.org/officeDocument/2006/relationships/hyperlink" Target="https://my.zakupki.prom.ua/remote/dispatcher/state_purchase_view/13098387" TargetMode="External"/><Relationship Id="rId5" Type="http://schemas.openxmlformats.org/officeDocument/2006/relationships/hyperlink" Target="https://my.zakupki.prom.ua/remote/dispatcher/state_purchase_view/13865925" TargetMode="External"/><Relationship Id="rId15" Type="http://schemas.openxmlformats.org/officeDocument/2006/relationships/hyperlink" Target="https://auction.openprocurement.org/tenders/424abb84cc854cefb30b8b10c4efef49" TargetMode="External"/><Relationship Id="rId23" Type="http://schemas.openxmlformats.org/officeDocument/2006/relationships/hyperlink" Target="https://auction.openprocurement.org/tenders/90ab0d794ae747d6ae4a9884a61e6d49" TargetMode="External"/><Relationship Id="rId28" Type="http://schemas.openxmlformats.org/officeDocument/2006/relationships/hyperlink" Target="https://my.zakupki.prom.ua/remote/dispatcher/state_purchase_view/14098812" TargetMode="External"/><Relationship Id="rId36" Type="http://schemas.openxmlformats.org/officeDocument/2006/relationships/hyperlink" Target="https://my.zakupki.prom.ua/remote/dispatcher/state_purchase_view/13206970" TargetMode="External"/><Relationship Id="rId10" Type="http://schemas.openxmlformats.org/officeDocument/2006/relationships/hyperlink" Target="https://my.zakupki.prom.ua/remote/dispatcher/state_purchase_view/13656564" TargetMode="External"/><Relationship Id="rId19" Type="http://schemas.openxmlformats.org/officeDocument/2006/relationships/hyperlink" Target="https://my.zakupki.prom.ua/remote/dispatcher/state_purchase_view/13849180" TargetMode="External"/><Relationship Id="rId31" Type="http://schemas.openxmlformats.org/officeDocument/2006/relationships/hyperlink" Target="https://my.zakupki.prom.ua/remote/dispatcher/state_purchase_view/13116319" TargetMode="External"/><Relationship Id="rId4" Type="http://schemas.openxmlformats.org/officeDocument/2006/relationships/hyperlink" Target="https://my.zakupki.prom.ua/remote/dispatcher/state_purchase_view/13935604" TargetMode="External"/><Relationship Id="rId9" Type="http://schemas.openxmlformats.org/officeDocument/2006/relationships/hyperlink" Target="https://auction.openprocurement.org/tenders/15a9ce1a9a2f4c97ae837c0144ced22e" TargetMode="External"/><Relationship Id="rId14" Type="http://schemas.openxmlformats.org/officeDocument/2006/relationships/hyperlink" Target="https://my.zakupki.prom.ua/remote/dispatcher/state_purchase_view/13488784" TargetMode="External"/><Relationship Id="rId22" Type="http://schemas.openxmlformats.org/officeDocument/2006/relationships/hyperlink" Target="https://my.zakupki.prom.ua/remote/dispatcher/state_purchase_view/13492422" TargetMode="External"/><Relationship Id="rId27" Type="http://schemas.openxmlformats.org/officeDocument/2006/relationships/hyperlink" Target="https://auction.openprocurement.org/tenders/6ca8f7f55f4145108bdfd87287b206ee" TargetMode="External"/><Relationship Id="rId30" Type="http://schemas.openxmlformats.org/officeDocument/2006/relationships/hyperlink" Target="https://my.zakupki.prom.ua/remote/dispatcher/state_purchase_view/13890023" TargetMode="External"/><Relationship Id="rId35" Type="http://schemas.openxmlformats.org/officeDocument/2006/relationships/hyperlink" Target="https://my.zakupki.prom.ua/remote/dispatcher/state_purchase_view/12671839" TargetMode="External"/><Relationship Id="rId43" Type="http://schemas.openxmlformats.org/officeDocument/2006/relationships/hyperlink" Target="https://auction.openprocurement.org/tenders/50501172d13c4651905086336345e5a4" TargetMode="External"/><Relationship Id="rId8" Type="http://schemas.openxmlformats.org/officeDocument/2006/relationships/hyperlink" Target="https://my.zakupki.prom.ua/remote/dispatcher/state_purchase_view/13342241" TargetMode="External"/><Relationship Id="rId3" Type="http://schemas.openxmlformats.org/officeDocument/2006/relationships/hyperlink" Target="https://my.zakupki.prom.ua/remote/dispatcher/state_purchase_view/13718440" TargetMode="External"/><Relationship Id="rId12" Type="http://schemas.openxmlformats.org/officeDocument/2006/relationships/hyperlink" Target="https://my.zakupki.prom.ua/remote/dispatcher/state_purchase_view/13010670" TargetMode="External"/><Relationship Id="rId17" Type="http://schemas.openxmlformats.org/officeDocument/2006/relationships/hyperlink" Target="https://my.zakupki.prom.ua/remote/dispatcher/state_purchase_view/13097283" TargetMode="External"/><Relationship Id="rId25" Type="http://schemas.openxmlformats.org/officeDocument/2006/relationships/hyperlink" Target="https://auction.openprocurement.org/tenders/9985f97501574d75b84d04b5d2092028" TargetMode="External"/><Relationship Id="rId33" Type="http://schemas.openxmlformats.org/officeDocument/2006/relationships/hyperlink" Target="https://my.zakupki.prom.ua/remote/dispatcher/state_purchase_view/13801391" TargetMode="External"/><Relationship Id="rId38" Type="http://schemas.openxmlformats.org/officeDocument/2006/relationships/hyperlink" Target="https://my.zakupki.prom.ua/remote/dispatcher/state_purchase_view/136772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topLeftCell="F1" workbookViewId="0">
      <pane ySplit="5" topLeftCell="A6" activePane="bottomLeft" state="frozen"/>
      <selection pane="bottomLeft" activeCell="S38" sqref="S38"/>
    </sheetView>
  </sheetViews>
  <sheetFormatPr defaultColWidth="11.42578125" defaultRowHeight="15" x14ac:dyDescent="0.25"/>
  <cols>
    <col min="1" max="1" width="5"/>
    <col min="2" max="2" width="25"/>
    <col min="3" max="4" width="35"/>
    <col min="5" max="5" width="19.42578125" customWidth="1"/>
    <col min="6" max="6" width="15"/>
    <col min="7" max="7" width="10"/>
    <col min="8" max="8" width="12.140625" customWidth="1"/>
    <col min="9" max="9" width="9.7109375" customWidth="1"/>
    <col min="10" max="10" width="12.85546875" customWidth="1"/>
    <col min="11" max="11" width="13.140625" customWidth="1"/>
    <col min="12" max="12" width="20"/>
    <col min="13" max="13" width="10.7109375" customWidth="1"/>
    <col min="14" max="14" width="8.28515625" customWidth="1"/>
    <col min="15" max="15" width="20"/>
    <col min="16" max="16" width="11.85546875" customWidth="1"/>
    <col min="17" max="17" width="20"/>
    <col min="18" max="18" width="10"/>
    <col min="19" max="19" width="11.42578125" customWidth="1"/>
    <col min="20" max="21" width="10"/>
    <col min="22" max="22" width="15"/>
    <col min="23" max="24" width="10"/>
    <col min="25" max="25" width="20"/>
    <col min="26" max="28" width="15"/>
    <col min="29" max="30" width="10"/>
    <col min="31" max="31" width="15"/>
    <col min="32" max="32" width="10"/>
    <col min="33" max="34" width="20"/>
    <col min="35" max="35" width="50"/>
  </cols>
  <sheetData>
    <row r="1" spans="1:35" x14ac:dyDescent="0.25">
      <c r="A1" s="1" t="s">
        <v>174</v>
      </c>
    </row>
    <row r="2" spans="1:35" x14ac:dyDescent="0.25">
      <c r="A2" s="2" t="s">
        <v>94</v>
      </c>
    </row>
    <row r="4" spans="1:35" ht="15.75" thickBot="1" x14ac:dyDescent="0.3">
      <c r="A4" s="1" t="s">
        <v>140</v>
      </c>
    </row>
    <row r="5" spans="1:35" ht="78" thickBot="1" x14ac:dyDescent="0.3">
      <c r="A5" s="3" t="s">
        <v>193</v>
      </c>
      <c r="B5" s="3" t="s">
        <v>103</v>
      </c>
      <c r="C5" s="3" t="s">
        <v>132</v>
      </c>
      <c r="D5" s="3" t="s">
        <v>115</v>
      </c>
      <c r="E5" s="3" t="s">
        <v>159</v>
      </c>
      <c r="F5" s="3" t="s">
        <v>101</v>
      </c>
      <c r="G5" s="3" t="s">
        <v>108</v>
      </c>
      <c r="H5" s="3" t="s">
        <v>125</v>
      </c>
      <c r="I5" s="3" t="s">
        <v>124</v>
      </c>
      <c r="J5" s="3" t="s">
        <v>135</v>
      </c>
      <c r="K5" s="3" t="s">
        <v>136</v>
      </c>
      <c r="L5" s="3" t="s">
        <v>120</v>
      </c>
      <c r="M5" s="3" t="s">
        <v>145</v>
      </c>
      <c r="N5" s="3" t="s">
        <v>0</v>
      </c>
      <c r="O5" s="3" t="s">
        <v>170</v>
      </c>
      <c r="P5" s="3" t="s">
        <v>102</v>
      </c>
      <c r="Q5" s="3" t="s">
        <v>112</v>
      </c>
      <c r="R5" s="3" t="s">
        <v>116</v>
      </c>
      <c r="S5" s="3" t="s">
        <v>145</v>
      </c>
      <c r="T5" s="3" t="s">
        <v>0</v>
      </c>
      <c r="U5" s="3" t="s">
        <v>128</v>
      </c>
      <c r="V5" s="3" t="s">
        <v>109</v>
      </c>
      <c r="W5" s="3" t="s">
        <v>161</v>
      </c>
      <c r="X5" s="3" t="s">
        <v>160</v>
      </c>
      <c r="Y5" s="3" t="s">
        <v>141</v>
      </c>
      <c r="Z5" s="3" t="s">
        <v>107</v>
      </c>
      <c r="AA5" s="3" t="s">
        <v>121</v>
      </c>
      <c r="AB5" s="3" t="s">
        <v>146</v>
      </c>
      <c r="AC5" s="3" t="s">
        <v>144</v>
      </c>
      <c r="AD5" s="3" t="s">
        <v>143</v>
      </c>
      <c r="AE5" s="3" t="s">
        <v>110</v>
      </c>
      <c r="AF5" s="3" t="s">
        <v>142</v>
      </c>
      <c r="AG5" s="3" t="s">
        <v>133</v>
      </c>
      <c r="AH5" s="3" t="s">
        <v>119</v>
      </c>
      <c r="AI5" s="3" t="s">
        <v>105</v>
      </c>
    </row>
    <row r="6" spans="1:35" x14ac:dyDescent="0.25">
      <c r="A6" s="4">
        <v>1</v>
      </c>
      <c r="B6" s="2" t="str">
        <f>HYPERLINK("https://my.zakupki.prom.ua/remote/dispatcher/state_purchase_view/14004413", "UA-2019-12-11-004778-b")</f>
        <v>UA-2019-12-11-004778-b</v>
      </c>
      <c r="C6" s="1" t="s">
        <v>175</v>
      </c>
      <c r="D6" s="1" t="s">
        <v>35</v>
      </c>
      <c r="E6" s="1" t="s">
        <v>111</v>
      </c>
      <c r="F6" s="1" t="s">
        <v>69</v>
      </c>
      <c r="G6" s="5">
        <v>43810</v>
      </c>
      <c r="H6" s="6">
        <v>6000</v>
      </c>
      <c r="I6" s="1" t="s">
        <v>192</v>
      </c>
      <c r="J6" s="6">
        <v>5520</v>
      </c>
      <c r="K6" s="6">
        <v>92</v>
      </c>
      <c r="L6" s="1" t="s">
        <v>147</v>
      </c>
      <c r="M6" s="6">
        <v>480</v>
      </c>
      <c r="N6" s="6">
        <v>0.08</v>
      </c>
      <c r="O6" s="1" t="s">
        <v>147</v>
      </c>
      <c r="P6" s="1" t="s">
        <v>60</v>
      </c>
      <c r="Q6" s="1" t="s">
        <v>91</v>
      </c>
      <c r="R6" s="1" t="s">
        <v>1</v>
      </c>
      <c r="S6" s="6">
        <v>480</v>
      </c>
      <c r="T6" s="6">
        <v>0.08</v>
      </c>
      <c r="U6" s="2"/>
      <c r="V6" s="7">
        <v>43818.64225853391</v>
      </c>
      <c r="W6" s="1"/>
      <c r="X6" s="1"/>
      <c r="Y6" s="1" t="s">
        <v>190</v>
      </c>
      <c r="Z6" s="7">
        <v>43819.733982907434</v>
      </c>
      <c r="AA6" s="1"/>
      <c r="AB6" s="6">
        <v>5520</v>
      </c>
      <c r="AC6" s="1"/>
      <c r="AD6" s="5">
        <v>43820</v>
      </c>
      <c r="AE6" s="1"/>
      <c r="AF6" s="1" t="s">
        <v>185</v>
      </c>
      <c r="AG6" s="1" t="s">
        <v>184</v>
      </c>
      <c r="AH6" s="1"/>
      <c r="AI6" s="1" t="s">
        <v>61</v>
      </c>
    </row>
    <row r="7" spans="1:35" x14ac:dyDescent="0.25">
      <c r="A7" s="4">
        <v>2</v>
      </c>
      <c r="B7" s="2" t="str">
        <f>HYPERLINK("https://my.zakupki.prom.ua/remote/dispatcher/state_purchase_view/13718440", "UA-2019-11-25-003957-b")</f>
        <v>UA-2019-11-25-003957-b</v>
      </c>
      <c r="C7" s="1" t="s">
        <v>117</v>
      </c>
      <c r="D7" s="1" t="s">
        <v>49</v>
      </c>
      <c r="E7" s="1" t="s">
        <v>111</v>
      </c>
      <c r="F7" s="1" t="s">
        <v>69</v>
      </c>
      <c r="G7" s="5">
        <v>43794</v>
      </c>
      <c r="H7" s="6">
        <v>16000</v>
      </c>
      <c r="I7" s="1" t="s">
        <v>192</v>
      </c>
      <c r="J7" s="6">
        <v>15999</v>
      </c>
      <c r="K7" s="6">
        <v>5333</v>
      </c>
      <c r="L7" s="1" t="s">
        <v>152</v>
      </c>
      <c r="M7" s="6">
        <v>1</v>
      </c>
      <c r="N7" s="6">
        <v>6.2500000000000001E-5</v>
      </c>
      <c r="O7" s="1" t="s">
        <v>152</v>
      </c>
      <c r="P7" s="1" t="s">
        <v>72</v>
      </c>
      <c r="Q7" s="1" t="s">
        <v>90</v>
      </c>
      <c r="R7" s="1" t="s">
        <v>4</v>
      </c>
      <c r="S7" s="6">
        <v>1</v>
      </c>
      <c r="T7" s="6">
        <v>6.2500000000000001E-5</v>
      </c>
      <c r="U7" s="2"/>
      <c r="V7" s="7">
        <v>43804.594107542849</v>
      </c>
      <c r="W7" s="5">
        <v>43808</v>
      </c>
      <c r="X7" s="5">
        <v>43827</v>
      </c>
      <c r="Y7" s="1" t="s">
        <v>176</v>
      </c>
      <c r="Z7" s="7">
        <v>43824.480887660982</v>
      </c>
      <c r="AA7" s="1" t="s">
        <v>19</v>
      </c>
      <c r="AB7" s="6">
        <v>15999</v>
      </c>
      <c r="AC7" s="1"/>
      <c r="AD7" s="5">
        <v>43808</v>
      </c>
      <c r="AE7" s="7">
        <v>43830</v>
      </c>
      <c r="AF7" s="1" t="s">
        <v>189</v>
      </c>
      <c r="AG7" s="1"/>
      <c r="AH7" s="1"/>
      <c r="AI7" s="1" t="s">
        <v>73</v>
      </c>
    </row>
    <row r="8" spans="1:35" x14ac:dyDescent="0.25">
      <c r="A8" s="4">
        <v>3</v>
      </c>
      <c r="B8" s="2" t="str">
        <f>HYPERLINK("https://my.zakupki.prom.ua/remote/dispatcher/state_purchase_view/13935604", "UA-2019-12-09-002027-b")</f>
        <v>UA-2019-12-09-002027-b</v>
      </c>
      <c r="C8" s="1" t="s">
        <v>188</v>
      </c>
      <c r="D8" s="1" t="s">
        <v>63</v>
      </c>
      <c r="E8" s="1" t="s">
        <v>111</v>
      </c>
      <c r="F8" s="1" t="s">
        <v>69</v>
      </c>
      <c r="G8" s="5">
        <v>43808</v>
      </c>
      <c r="H8" s="6">
        <v>10000</v>
      </c>
      <c r="I8" s="1" t="s">
        <v>183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"/>
      <c r="V8" s="1"/>
      <c r="W8" s="1"/>
      <c r="X8" s="1"/>
      <c r="Y8" s="1" t="s">
        <v>177</v>
      </c>
      <c r="Z8" s="7">
        <v>43815.625236039617</v>
      </c>
      <c r="AA8" s="1"/>
      <c r="AB8" s="1"/>
      <c r="AC8" s="1"/>
      <c r="AD8" s="5">
        <v>43819</v>
      </c>
      <c r="AE8" s="1"/>
      <c r="AF8" s="1"/>
      <c r="AG8" s="1"/>
      <c r="AH8" s="1"/>
      <c r="AI8" s="1"/>
    </row>
    <row r="9" spans="1:35" x14ac:dyDescent="0.25">
      <c r="A9" s="4">
        <v>4</v>
      </c>
      <c r="B9" s="2" t="str">
        <f>HYPERLINK("https://my.zakupki.prom.ua/remote/dispatcher/state_purchase_view/13865925", "UA-2019-12-04-004760-b")</f>
        <v>UA-2019-12-04-004760-b</v>
      </c>
      <c r="C9" s="1" t="s">
        <v>129</v>
      </c>
      <c r="D9" s="1" t="s">
        <v>85</v>
      </c>
      <c r="E9" s="1" t="s">
        <v>111</v>
      </c>
      <c r="F9" s="1" t="s">
        <v>69</v>
      </c>
      <c r="G9" s="5">
        <v>43803</v>
      </c>
      <c r="H9" s="6">
        <v>29900</v>
      </c>
      <c r="I9" s="1" t="s">
        <v>186</v>
      </c>
      <c r="J9" s="6">
        <v>29100</v>
      </c>
      <c r="K9" s="6">
        <v>29100</v>
      </c>
      <c r="L9" s="1" t="s">
        <v>163</v>
      </c>
      <c r="M9" s="6">
        <v>800</v>
      </c>
      <c r="N9" s="6">
        <v>2.6755852842809364E-2</v>
      </c>
      <c r="O9" s="1" t="s">
        <v>163</v>
      </c>
      <c r="P9" s="1" t="s">
        <v>31</v>
      </c>
      <c r="Q9" s="1" t="s">
        <v>100</v>
      </c>
      <c r="R9" s="1" t="s">
        <v>5</v>
      </c>
      <c r="S9" s="6">
        <v>800</v>
      </c>
      <c r="T9" s="6">
        <v>2.6755852842809364E-2</v>
      </c>
      <c r="U9" s="2" t="str">
        <f>HYPERLINK("https://auction.openprocurement.org/tenders/e4078ee0795b428b9ca05da976b6c551")</f>
        <v>https://auction.openprocurement.org/tenders/e4078ee0795b428b9ca05da976b6c551</v>
      </c>
      <c r="V9" s="7">
        <v>43811.742036887881</v>
      </c>
      <c r="W9" s="5">
        <v>43815</v>
      </c>
      <c r="X9" s="5">
        <v>43838</v>
      </c>
      <c r="Y9" s="1" t="s">
        <v>176</v>
      </c>
      <c r="Z9" s="7">
        <v>43826.816974323927</v>
      </c>
      <c r="AA9" s="1" t="s">
        <v>87</v>
      </c>
      <c r="AB9" s="6">
        <v>29100</v>
      </c>
      <c r="AC9" s="1"/>
      <c r="AD9" s="5">
        <v>43819</v>
      </c>
      <c r="AE9" s="7">
        <v>43830</v>
      </c>
      <c r="AF9" s="1" t="s">
        <v>189</v>
      </c>
      <c r="AG9" s="1"/>
      <c r="AH9" s="1"/>
      <c r="AI9" s="1" t="s">
        <v>32</v>
      </c>
    </row>
    <row r="10" spans="1:35" x14ac:dyDescent="0.25">
      <c r="A10" s="4">
        <v>5</v>
      </c>
      <c r="B10" s="2" t="str">
        <f>HYPERLINK("https://my.zakupki.prom.ua/remote/dispatcher/state_purchase_view/13207089", "UA-2019-10-17-001351-b")</f>
        <v>UA-2019-10-17-001351-b</v>
      </c>
      <c r="C10" s="1" t="s">
        <v>106</v>
      </c>
      <c r="D10" s="1" t="s">
        <v>79</v>
      </c>
      <c r="E10" s="1" t="s">
        <v>111</v>
      </c>
      <c r="F10" s="1" t="s">
        <v>69</v>
      </c>
      <c r="G10" s="5">
        <v>43755</v>
      </c>
      <c r="H10" s="6">
        <v>6900</v>
      </c>
      <c r="I10" s="1" t="s">
        <v>179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"/>
      <c r="V10" s="1"/>
      <c r="W10" s="1"/>
      <c r="X10" s="1"/>
      <c r="Y10" s="1" t="s">
        <v>177</v>
      </c>
      <c r="Z10" s="7">
        <v>43762.535557683797</v>
      </c>
      <c r="AA10" s="1"/>
      <c r="AB10" s="1"/>
      <c r="AC10" s="1"/>
      <c r="AD10" s="5">
        <v>43769</v>
      </c>
      <c r="AE10" s="1"/>
      <c r="AF10" s="1"/>
      <c r="AG10" s="1"/>
      <c r="AH10" s="1"/>
      <c r="AI10" s="1"/>
    </row>
    <row r="11" spans="1:35" x14ac:dyDescent="0.25">
      <c r="A11" s="4">
        <v>6</v>
      </c>
      <c r="B11" s="2" t="str">
        <f>HYPERLINK("https://my.zakupki.prom.ua/remote/dispatcher/state_purchase_view/13342241", "UA-2019-10-28-001140-b")</f>
        <v>UA-2019-10-28-001140-b</v>
      </c>
      <c r="C11" s="1" t="s">
        <v>137</v>
      </c>
      <c r="D11" s="1" t="s">
        <v>46</v>
      </c>
      <c r="E11" s="1" t="s">
        <v>111</v>
      </c>
      <c r="F11" s="1" t="s">
        <v>69</v>
      </c>
      <c r="G11" s="5">
        <v>43766</v>
      </c>
      <c r="H11" s="6">
        <v>79000</v>
      </c>
      <c r="I11" s="1" t="s">
        <v>192</v>
      </c>
      <c r="J11" s="6">
        <v>74999</v>
      </c>
      <c r="K11" s="6">
        <v>24999.666666666668</v>
      </c>
      <c r="L11" s="1" t="s">
        <v>151</v>
      </c>
      <c r="M11" s="6">
        <v>4001</v>
      </c>
      <c r="N11" s="6">
        <v>5.0645569620253163E-2</v>
      </c>
      <c r="O11" s="1" t="s">
        <v>151</v>
      </c>
      <c r="P11" s="1" t="s">
        <v>50</v>
      </c>
      <c r="Q11" s="1" t="s">
        <v>88</v>
      </c>
      <c r="R11" s="1" t="s">
        <v>7</v>
      </c>
      <c r="S11" s="6">
        <v>4001</v>
      </c>
      <c r="T11" s="6">
        <v>5.0645569620253163E-2</v>
      </c>
      <c r="U11" s="2" t="str">
        <f>HYPERLINK("https://auction.openprocurement.org/tenders/15a9ce1a9a2f4c97ae837c0144ced22e")</f>
        <v>https://auction.openprocurement.org/tenders/15a9ce1a9a2f4c97ae837c0144ced22e</v>
      </c>
      <c r="V11" s="7">
        <v>43782.644482484575</v>
      </c>
      <c r="W11" s="5">
        <v>43784</v>
      </c>
      <c r="X11" s="5">
        <v>43800</v>
      </c>
      <c r="Y11" s="1" t="s">
        <v>176</v>
      </c>
      <c r="Z11" s="7">
        <v>43798.641809755034</v>
      </c>
      <c r="AA11" s="1" t="s">
        <v>22</v>
      </c>
      <c r="AB11" s="6">
        <v>74999</v>
      </c>
      <c r="AC11" s="1"/>
      <c r="AD11" s="5">
        <v>43789</v>
      </c>
      <c r="AE11" s="7">
        <v>43830</v>
      </c>
      <c r="AF11" s="1" t="s">
        <v>189</v>
      </c>
      <c r="AG11" s="1"/>
      <c r="AH11" s="1"/>
      <c r="AI11" s="1" t="s">
        <v>51</v>
      </c>
    </row>
    <row r="12" spans="1:35" x14ac:dyDescent="0.25">
      <c r="A12" s="4">
        <v>7</v>
      </c>
      <c r="B12" s="2" t="str">
        <f>HYPERLINK("https://my.zakupki.prom.ua/remote/dispatcher/state_purchase_view/13656564", "UA-2019-11-20-003196-b")</f>
        <v>UA-2019-11-20-003196-b</v>
      </c>
      <c r="C12" s="1" t="s">
        <v>171</v>
      </c>
      <c r="D12" s="1" t="s">
        <v>78</v>
      </c>
      <c r="E12" s="1" t="s">
        <v>111</v>
      </c>
      <c r="F12" s="1" t="s">
        <v>69</v>
      </c>
      <c r="G12" s="5">
        <v>43789</v>
      </c>
      <c r="H12" s="6">
        <v>9450</v>
      </c>
      <c r="I12" s="1" t="s">
        <v>180</v>
      </c>
      <c r="J12" s="6">
        <v>7289.52</v>
      </c>
      <c r="K12" s="6">
        <v>104.13600000000001</v>
      </c>
      <c r="L12" s="1" t="s">
        <v>149</v>
      </c>
      <c r="M12" s="6">
        <v>2160.4799999999996</v>
      </c>
      <c r="N12" s="6">
        <v>0.22862222222222217</v>
      </c>
      <c r="O12" s="1" t="s">
        <v>167</v>
      </c>
      <c r="P12" s="1" t="s">
        <v>30</v>
      </c>
      <c r="Q12" s="1" t="s">
        <v>98</v>
      </c>
      <c r="R12" s="1" t="s">
        <v>14</v>
      </c>
      <c r="S12" s="6">
        <v>2160</v>
      </c>
      <c r="T12" s="6">
        <v>0.22857142857142856</v>
      </c>
      <c r="U12" s="2" t="str">
        <f>HYPERLINK("https://auction.openprocurement.org/tenders/1b38170069a447a080969d62e55769a8")</f>
        <v>https://auction.openprocurement.org/tenders/1b38170069a447a080969d62e55769a8</v>
      </c>
      <c r="V12" s="7">
        <v>43801.50485501127</v>
      </c>
      <c r="W12" s="5">
        <v>43803</v>
      </c>
      <c r="X12" s="5">
        <v>43824</v>
      </c>
      <c r="Y12" s="1" t="s">
        <v>176</v>
      </c>
      <c r="Z12" s="7">
        <v>43808.586980618449</v>
      </c>
      <c r="AA12" s="1" t="s">
        <v>25</v>
      </c>
      <c r="AB12" s="6">
        <v>7289.8</v>
      </c>
      <c r="AC12" s="1"/>
      <c r="AD12" s="5">
        <v>43805</v>
      </c>
      <c r="AE12" s="7">
        <v>43830</v>
      </c>
      <c r="AF12" s="1" t="s">
        <v>189</v>
      </c>
      <c r="AG12" s="1"/>
      <c r="AH12" s="1"/>
      <c r="AI12" s="1" t="s">
        <v>52</v>
      </c>
    </row>
    <row r="13" spans="1:35" x14ac:dyDescent="0.25">
      <c r="A13" s="4">
        <v>8</v>
      </c>
      <c r="B13" s="2" t="str">
        <f>HYPERLINK("https://my.zakupki.prom.ua/remote/dispatcher/state_purchase_view/13010670", "UA-2019-09-27-002261-b")</f>
        <v>UA-2019-09-27-002261-b</v>
      </c>
      <c r="C13" s="1" t="s">
        <v>104</v>
      </c>
      <c r="D13" s="1" t="s">
        <v>48</v>
      </c>
      <c r="E13" s="1" t="s">
        <v>111</v>
      </c>
      <c r="F13" s="1" t="s">
        <v>69</v>
      </c>
      <c r="G13" s="5">
        <v>43735</v>
      </c>
      <c r="H13" s="6">
        <v>10000</v>
      </c>
      <c r="I13" s="1" t="s">
        <v>192</v>
      </c>
      <c r="J13" s="6">
        <v>7499</v>
      </c>
      <c r="K13" s="6">
        <v>7499</v>
      </c>
      <c r="L13" s="1" t="s">
        <v>168</v>
      </c>
      <c r="M13" s="6">
        <v>2501</v>
      </c>
      <c r="N13" s="6">
        <v>0.25009999999999999</v>
      </c>
      <c r="O13" s="1"/>
      <c r="P13" s="1"/>
      <c r="Q13" s="1"/>
      <c r="R13" s="1"/>
      <c r="S13" s="1"/>
      <c r="T13" s="1"/>
      <c r="U13" s="2" t="str">
        <f>HYPERLINK("https://auction.openprocurement.org/tenders/80906f6dbabf44e0b5ee04dadad558fe")</f>
        <v>https://auction.openprocurement.org/tenders/80906f6dbabf44e0b5ee04dadad558fe</v>
      </c>
      <c r="V13" s="7">
        <v>43775.563564902397</v>
      </c>
      <c r="W13" s="1"/>
      <c r="X13" s="1"/>
      <c r="Y13" s="1" t="s">
        <v>177</v>
      </c>
      <c r="Z13" s="7">
        <v>43777.563814067908</v>
      </c>
      <c r="AA13" s="1"/>
      <c r="AB13" s="1"/>
      <c r="AC13" s="1"/>
      <c r="AD13" s="5">
        <v>43759</v>
      </c>
      <c r="AE13" s="1"/>
      <c r="AF13" s="1"/>
      <c r="AG13" s="1"/>
      <c r="AH13" s="1"/>
      <c r="AI13" s="1" t="s">
        <v>37</v>
      </c>
    </row>
    <row r="14" spans="1:35" x14ac:dyDescent="0.25">
      <c r="A14" s="4">
        <v>9</v>
      </c>
      <c r="B14" s="2" t="str">
        <f>HYPERLINK("https://my.zakupki.prom.ua/remote/dispatcher/state_purchase_view/13488784", "UA-2019-11-08-001335-b")</f>
        <v>UA-2019-11-08-001335-b</v>
      </c>
      <c r="C14" s="1" t="s">
        <v>173</v>
      </c>
      <c r="D14" s="1" t="s">
        <v>62</v>
      </c>
      <c r="E14" s="1" t="s">
        <v>111</v>
      </c>
      <c r="F14" s="1" t="s">
        <v>69</v>
      </c>
      <c r="G14" s="5">
        <v>43777</v>
      </c>
      <c r="H14" s="6">
        <v>65000</v>
      </c>
      <c r="I14" s="1" t="s">
        <v>182</v>
      </c>
      <c r="J14" s="6">
        <v>51674</v>
      </c>
      <c r="K14" s="6">
        <v>1359.8421052631579</v>
      </c>
      <c r="L14" s="1" t="s">
        <v>158</v>
      </c>
      <c r="M14" s="6">
        <v>13326</v>
      </c>
      <c r="N14" s="6">
        <v>0.20501538461538463</v>
      </c>
      <c r="O14" s="1" t="s">
        <v>158</v>
      </c>
      <c r="P14" s="1" t="s">
        <v>67</v>
      </c>
      <c r="Q14" s="1" t="s">
        <v>99</v>
      </c>
      <c r="R14" s="1" t="s">
        <v>2</v>
      </c>
      <c r="S14" s="6">
        <v>13326</v>
      </c>
      <c r="T14" s="6">
        <v>0.20501538461538463</v>
      </c>
      <c r="U14" s="2" t="str">
        <f>HYPERLINK("https://auction.openprocurement.org/tenders/424abb84cc854cefb30b8b10c4efef49")</f>
        <v>https://auction.openprocurement.org/tenders/424abb84cc854cefb30b8b10c4efef49</v>
      </c>
      <c r="V14" s="7">
        <v>43789.67789135535</v>
      </c>
      <c r="W14" s="5">
        <v>43791</v>
      </c>
      <c r="X14" s="5">
        <v>43812</v>
      </c>
      <c r="Y14" s="1" t="s">
        <v>176</v>
      </c>
      <c r="Z14" s="7">
        <v>43815.602898028788</v>
      </c>
      <c r="AA14" s="1" t="s">
        <v>24</v>
      </c>
      <c r="AB14" s="6">
        <v>51674</v>
      </c>
      <c r="AC14" s="1"/>
      <c r="AD14" s="5">
        <v>43799</v>
      </c>
      <c r="AE14" s="7">
        <v>43830</v>
      </c>
      <c r="AF14" s="1" t="s">
        <v>189</v>
      </c>
      <c r="AG14" s="1"/>
      <c r="AH14" s="1"/>
      <c r="AI14" s="1" t="s">
        <v>68</v>
      </c>
    </row>
    <row r="15" spans="1:35" x14ac:dyDescent="0.25">
      <c r="A15" s="4">
        <v>10</v>
      </c>
      <c r="B15" s="2" t="str">
        <f>HYPERLINK("https://my.zakupki.prom.ua/remote/dispatcher/state_purchase_view/12672490", "UA-2019-08-29-000929-a")</f>
        <v>UA-2019-08-29-000929-a</v>
      </c>
      <c r="C15" s="1" t="s">
        <v>139</v>
      </c>
      <c r="D15" s="1" t="s">
        <v>86</v>
      </c>
      <c r="E15" s="1" t="s">
        <v>127</v>
      </c>
      <c r="F15" s="1" t="s">
        <v>69</v>
      </c>
      <c r="G15" s="5">
        <v>43706</v>
      </c>
      <c r="H15" s="6">
        <v>5000</v>
      </c>
      <c r="I15" s="1" t="s">
        <v>192</v>
      </c>
      <c r="J15" s="6">
        <v>5000</v>
      </c>
      <c r="K15" s="6">
        <v>5000</v>
      </c>
      <c r="L15" s="1"/>
      <c r="M15" s="1"/>
      <c r="N15" s="1"/>
      <c r="O15" s="1" t="s">
        <v>172</v>
      </c>
      <c r="P15" s="1" t="s">
        <v>29</v>
      </c>
      <c r="Q15" s="1"/>
      <c r="R15" s="1" t="s">
        <v>12</v>
      </c>
      <c r="S15" s="1"/>
      <c r="T15" s="1"/>
      <c r="U15" s="2"/>
      <c r="V15" s="1"/>
      <c r="W15" s="5">
        <v>43717</v>
      </c>
      <c r="X15" s="5">
        <v>43742</v>
      </c>
      <c r="Y15" s="1" t="s">
        <v>176</v>
      </c>
      <c r="Z15" s="7">
        <v>43719.638231173842</v>
      </c>
      <c r="AA15" s="1" t="s">
        <v>26</v>
      </c>
      <c r="AB15" s="6">
        <v>5000</v>
      </c>
      <c r="AC15" s="1"/>
      <c r="AD15" s="5">
        <v>43746</v>
      </c>
      <c r="AE15" s="7">
        <v>43830</v>
      </c>
      <c r="AF15" s="1" t="s">
        <v>189</v>
      </c>
      <c r="AG15" s="1"/>
      <c r="AH15" s="1"/>
      <c r="AI15" s="1" t="s">
        <v>15</v>
      </c>
    </row>
    <row r="16" spans="1:35" x14ac:dyDescent="0.25">
      <c r="A16" s="4">
        <v>11</v>
      </c>
      <c r="B16" s="2" t="str">
        <f>HYPERLINK("https://my.zakupki.prom.ua/remote/dispatcher/state_purchase_view/13097283", "UA-2019-10-07-001721-b")</f>
        <v>UA-2019-10-07-001721-b</v>
      </c>
      <c r="C16" s="1" t="s">
        <v>106</v>
      </c>
      <c r="D16" s="1" t="s">
        <v>79</v>
      </c>
      <c r="E16" s="1" t="s">
        <v>111</v>
      </c>
      <c r="F16" s="1" t="s">
        <v>69</v>
      </c>
      <c r="G16" s="5">
        <v>43745</v>
      </c>
      <c r="H16" s="6">
        <v>6900</v>
      </c>
      <c r="I16" s="1" t="s">
        <v>179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2"/>
      <c r="V16" s="1"/>
      <c r="W16" s="1"/>
      <c r="X16" s="1"/>
      <c r="Y16" s="1" t="s">
        <v>177</v>
      </c>
      <c r="Z16" s="7">
        <v>43754.721078160845</v>
      </c>
      <c r="AA16" s="1"/>
      <c r="AB16" s="1"/>
      <c r="AC16" s="1"/>
      <c r="AD16" s="5">
        <v>43769</v>
      </c>
      <c r="AE16" s="1"/>
      <c r="AF16" s="1"/>
      <c r="AG16" s="1"/>
      <c r="AH16" s="1"/>
      <c r="AI16" s="1"/>
    </row>
    <row r="17" spans="1:35" x14ac:dyDescent="0.25">
      <c r="A17" s="4">
        <v>12</v>
      </c>
      <c r="B17" s="2" t="str">
        <f>HYPERLINK("https://my.zakupki.prom.ua/remote/dispatcher/state_purchase_view/13271644", "UA-2019-10-22-003796-b")</f>
        <v>UA-2019-10-22-003796-b</v>
      </c>
      <c r="C17" s="1" t="s">
        <v>118</v>
      </c>
      <c r="D17" s="1" t="s">
        <v>49</v>
      </c>
      <c r="E17" s="1" t="s">
        <v>111</v>
      </c>
      <c r="F17" s="1" t="s">
        <v>69</v>
      </c>
      <c r="G17" s="5">
        <v>43760</v>
      </c>
      <c r="H17" s="6">
        <v>16000</v>
      </c>
      <c r="I17" s="1" t="s">
        <v>192</v>
      </c>
      <c r="J17" s="6">
        <v>14658</v>
      </c>
      <c r="K17" s="6">
        <v>4886</v>
      </c>
      <c r="L17" s="1" t="s">
        <v>157</v>
      </c>
      <c r="M17" s="6">
        <v>1342</v>
      </c>
      <c r="N17" s="6">
        <v>8.3875000000000005E-2</v>
      </c>
      <c r="O17" s="1"/>
      <c r="P17" s="1"/>
      <c r="Q17" s="1"/>
      <c r="R17" s="1"/>
      <c r="S17" s="1"/>
      <c r="T17" s="1"/>
      <c r="U17" s="2"/>
      <c r="V17" s="7">
        <v>43775.56550710139</v>
      </c>
      <c r="W17" s="1"/>
      <c r="X17" s="1"/>
      <c r="Y17" s="1" t="s">
        <v>177</v>
      </c>
      <c r="Z17" s="7">
        <v>43777.568936603493</v>
      </c>
      <c r="AA17" s="1"/>
      <c r="AB17" s="1"/>
      <c r="AC17" s="1"/>
      <c r="AD17" s="5">
        <v>43784</v>
      </c>
      <c r="AE17" s="1"/>
      <c r="AF17" s="1"/>
      <c r="AG17" s="1"/>
      <c r="AH17" s="1"/>
      <c r="AI17" s="1" t="s">
        <v>75</v>
      </c>
    </row>
    <row r="18" spans="1:35" x14ac:dyDescent="0.25">
      <c r="A18" s="4">
        <v>13</v>
      </c>
      <c r="B18" s="2" t="str">
        <f>HYPERLINK("https://my.zakupki.prom.ua/remote/dispatcher/state_purchase_view/13849180", "UA-2019-12-04-001826-b")</f>
        <v>UA-2019-12-04-001826-b</v>
      </c>
      <c r="C18" s="1" t="s">
        <v>130</v>
      </c>
      <c r="D18" s="1" t="s">
        <v>83</v>
      </c>
      <c r="E18" s="1" t="s">
        <v>111</v>
      </c>
      <c r="F18" s="1" t="s">
        <v>69</v>
      </c>
      <c r="G18" s="5">
        <v>43803</v>
      </c>
      <c r="H18" s="6">
        <v>115000</v>
      </c>
      <c r="I18" s="1" t="s">
        <v>186</v>
      </c>
      <c r="J18" s="6">
        <v>115000</v>
      </c>
      <c r="K18" s="6">
        <v>115000</v>
      </c>
      <c r="L18" s="1" t="s">
        <v>150</v>
      </c>
      <c r="M18" s="1"/>
      <c r="N18" s="1"/>
      <c r="O18" s="1" t="s">
        <v>150</v>
      </c>
      <c r="P18" s="1" t="s">
        <v>65</v>
      </c>
      <c r="Q18" s="1" t="s">
        <v>43</v>
      </c>
      <c r="R18" s="1" t="s">
        <v>13</v>
      </c>
      <c r="S18" s="1"/>
      <c r="T18" s="1"/>
      <c r="U18" s="2"/>
      <c r="V18" s="7">
        <v>43810.786956894386</v>
      </c>
      <c r="W18" s="5">
        <v>43812</v>
      </c>
      <c r="X18" s="5">
        <v>43838</v>
      </c>
      <c r="Y18" s="1" t="s">
        <v>176</v>
      </c>
      <c r="Z18" s="7">
        <v>43825.763023482708</v>
      </c>
      <c r="AA18" s="1" t="s">
        <v>20</v>
      </c>
      <c r="AB18" s="6">
        <v>115000</v>
      </c>
      <c r="AC18" s="5">
        <v>43815</v>
      </c>
      <c r="AD18" s="5">
        <v>43821</v>
      </c>
      <c r="AE18" s="7">
        <v>43830</v>
      </c>
      <c r="AF18" s="1" t="s">
        <v>189</v>
      </c>
      <c r="AG18" s="1"/>
      <c r="AH18" s="1"/>
      <c r="AI18" s="1" t="s">
        <v>66</v>
      </c>
    </row>
    <row r="19" spans="1:35" x14ac:dyDescent="0.25">
      <c r="A19" s="4">
        <v>14</v>
      </c>
      <c r="B19" s="2" t="str">
        <f>HYPERLINK("https://my.zakupki.prom.ua/remote/dispatcher/state_purchase_view/13698448", "UA-2019-11-22-003755-b")</f>
        <v>UA-2019-11-22-003755-b</v>
      </c>
      <c r="C19" s="1" t="s">
        <v>188</v>
      </c>
      <c r="D19" s="1" t="s">
        <v>63</v>
      </c>
      <c r="E19" s="1" t="s">
        <v>111</v>
      </c>
      <c r="F19" s="1" t="s">
        <v>69</v>
      </c>
      <c r="G19" s="5">
        <v>43791</v>
      </c>
      <c r="H19" s="6">
        <v>10000</v>
      </c>
      <c r="I19" s="1" t="s">
        <v>183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2"/>
      <c r="V19" s="1"/>
      <c r="W19" s="1"/>
      <c r="X19" s="1"/>
      <c r="Y19" s="1" t="s">
        <v>177</v>
      </c>
      <c r="Z19" s="7">
        <v>43798.878034023597</v>
      </c>
      <c r="AA19" s="1"/>
      <c r="AB19" s="1"/>
      <c r="AC19" s="1"/>
      <c r="AD19" s="5">
        <v>43808</v>
      </c>
      <c r="AE19" s="1"/>
      <c r="AF19" s="1"/>
      <c r="AG19" s="1"/>
      <c r="AH19" s="1"/>
      <c r="AI19" s="1"/>
    </row>
    <row r="20" spans="1:35" x14ac:dyDescent="0.25">
      <c r="A20" s="4">
        <v>15</v>
      </c>
      <c r="B20" s="2" t="str">
        <f>HYPERLINK("https://my.zakupki.prom.ua/remote/dispatcher/state_purchase_view/13268556", "UA-2019-10-22-003014-b")</f>
        <v>UA-2019-10-22-003014-b</v>
      </c>
      <c r="C20" s="1" t="s">
        <v>126</v>
      </c>
      <c r="D20" s="1" t="s">
        <v>82</v>
      </c>
      <c r="E20" s="1" t="s">
        <v>111</v>
      </c>
      <c r="F20" s="1" t="s">
        <v>69</v>
      </c>
      <c r="G20" s="5">
        <v>43760</v>
      </c>
      <c r="H20" s="6">
        <v>10500</v>
      </c>
      <c r="I20" s="1" t="s">
        <v>192</v>
      </c>
      <c r="J20" s="6">
        <v>10500</v>
      </c>
      <c r="K20" s="6">
        <v>10500</v>
      </c>
      <c r="L20" s="1" t="s">
        <v>154</v>
      </c>
      <c r="M20" s="1"/>
      <c r="N20" s="1"/>
      <c r="O20" s="1" t="s">
        <v>154</v>
      </c>
      <c r="P20" s="1" t="s">
        <v>70</v>
      </c>
      <c r="Q20" s="1" t="s">
        <v>95</v>
      </c>
      <c r="R20" s="1" t="s">
        <v>10</v>
      </c>
      <c r="S20" s="1"/>
      <c r="T20" s="1"/>
      <c r="U20" s="2"/>
      <c r="V20" s="7">
        <v>43769.661444629157</v>
      </c>
      <c r="W20" s="5">
        <v>43773</v>
      </c>
      <c r="X20" s="5">
        <v>43793</v>
      </c>
      <c r="Y20" s="1" t="s">
        <v>176</v>
      </c>
      <c r="Z20" s="7">
        <v>43783.726115537233</v>
      </c>
      <c r="AA20" s="1" t="s">
        <v>33</v>
      </c>
      <c r="AB20" s="6">
        <v>10500</v>
      </c>
      <c r="AC20" s="1"/>
      <c r="AD20" s="5">
        <v>43784</v>
      </c>
      <c r="AE20" s="7">
        <v>43830</v>
      </c>
      <c r="AF20" s="1" t="s">
        <v>189</v>
      </c>
      <c r="AG20" s="1"/>
      <c r="AH20" s="1"/>
      <c r="AI20" s="1" t="s">
        <v>71</v>
      </c>
    </row>
    <row r="21" spans="1:35" x14ac:dyDescent="0.25">
      <c r="A21" s="4">
        <v>16</v>
      </c>
      <c r="B21" s="2" t="str">
        <f>HYPERLINK("https://my.zakupki.prom.ua/remote/dispatcher/state_purchase_view/13492422", "UA-2019-11-08-001888-b")</f>
        <v>UA-2019-11-08-001888-b</v>
      </c>
      <c r="C21" s="1" t="s">
        <v>118</v>
      </c>
      <c r="D21" s="1" t="s">
        <v>49</v>
      </c>
      <c r="E21" s="1" t="s">
        <v>111</v>
      </c>
      <c r="F21" s="1" t="s">
        <v>69</v>
      </c>
      <c r="G21" s="5">
        <v>43777</v>
      </c>
      <c r="H21" s="6">
        <v>16000</v>
      </c>
      <c r="I21" s="1" t="s">
        <v>192</v>
      </c>
      <c r="J21" s="6">
        <v>15900</v>
      </c>
      <c r="K21" s="6">
        <v>5300</v>
      </c>
      <c r="L21" s="1" t="s">
        <v>169</v>
      </c>
      <c r="M21" s="6">
        <v>100</v>
      </c>
      <c r="N21" s="6">
        <v>6.2500000000000003E-3</v>
      </c>
      <c r="O21" s="1"/>
      <c r="P21" s="1"/>
      <c r="Q21" s="1"/>
      <c r="R21" s="1"/>
      <c r="S21" s="1"/>
      <c r="T21" s="1"/>
      <c r="U21" s="2" t="str">
        <f>HYPERLINK("https://auction.openprocurement.org/tenders/90ab0d794ae747d6ae4a9884a61e6d49")</f>
        <v>https://auction.openprocurement.org/tenders/90ab0d794ae747d6ae4a9884a61e6d49</v>
      </c>
      <c r="V21" s="7">
        <v>43791.806166612165</v>
      </c>
      <c r="W21" s="1"/>
      <c r="X21" s="1"/>
      <c r="Y21" s="1" t="s">
        <v>177</v>
      </c>
      <c r="Z21" s="7">
        <v>43795.809180197408</v>
      </c>
      <c r="AA21" s="1"/>
      <c r="AB21" s="1"/>
      <c r="AC21" s="1"/>
      <c r="AD21" s="5">
        <v>43799</v>
      </c>
      <c r="AE21" s="1"/>
      <c r="AF21" s="1"/>
      <c r="AG21" s="1"/>
      <c r="AH21" s="1"/>
      <c r="AI21" s="1" t="s">
        <v>57</v>
      </c>
    </row>
    <row r="22" spans="1:35" x14ac:dyDescent="0.25">
      <c r="A22" s="4">
        <v>17</v>
      </c>
      <c r="B22" s="2" t="str">
        <f>HYPERLINK("https://my.zakupki.prom.ua/remote/dispatcher/state_purchase_view/13492803", "UA-2019-11-08-001986-b")</f>
        <v>UA-2019-11-08-001986-b</v>
      </c>
      <c r="C22" s="1" t="s">
        <v>104</v>
      </c>
      <c r="D22" s="1" t="s">
        <v>48</v>
      </c>
      <c r="E22" s="1" t="s">
        <v>111</v>
      </c>
      <c r="F22" s="1" t="s">
        <v>69</v>
      </c>
      <c r="G22" s="5">
        <v>43777</v>
      </c>
      <c r="H22" s="6">
        <v>10000</v>
      </c>
      <c r="I22" s="1" t="s">
        <v>192</v>
      </c>
      <c r="J22" s="6">
        <v>9229</v>
      </c>
      <c r="K22" s="6">
        <v>9229</v>
      </c>
      <c r="L22" s="1" t="s">
        <v>168</v>
      </c>
      <c r="M22" s="6">
        <v>771</v>
      </c>
      <c r="N22" s="6">
        <v>7.7100000000000002E-2</v>
      </c>
      <c r="O22" s="1" t="s">
        <v>168</v>
      </c>
      <c r="P22" s="1" t="s">
        <v>36</v>
      </c>
      <c r="Q22" s="1" t="s">
        <v>89</v>
      </c>
      <c r="R22" s="1" t="s">
        <v>3</v>
      </c>
      <c r="S22" s="6">
        <v>771</v>
      </c>
      <c r="T22" s="6">
        <v>7.7100000000000002E-2</v>
      </c>
      <c r="U22" s="2" t="str">
        <f>HYPERLINK("https://auction.openprocurement.org/tenders/9985f97501574d75b84d04b5d2092028")</f>
        <v>https://auction.openprocurement.org/tenders/9985f97501574d75b84d04b5d2092028</v>
      </c>
      <c r="V22" s="7">
        <v>43790.754132340218</v>
      </c>
      <c r="W22" s="5">
        <v>43794</v>
      </c>
      <c r="X22" s="5">
        <v>43812</v>
      </c>
      <c r="Y22" s="1" t="s">
        <v>176</v>
      </c>
      <c r="Z22" s="7">
        <v>43818.563747988359</v>
      </c>
      <c r="AA22" s="1" t="s">
        <v>16</v>
      </c>
      <c r="AB22" s="6">
        <v>9229</v>
      </c>
      <c r="AC22" s="1"/>
      <c r="AD22" s="5">
        <v>43799</v>
      </c>
      <c r="AE22" s="7">
        <v>43830</v>
      </c>
      <c r="AF22" s="1" t="s">
        <v>189</v>
      </c>
      <c r="AG22" s="1"/>
      <c r="AH22" s="1"/>
      <c r="AI22" s="1" t="s">
        <v>38</v>
      </c>
    </row>
    <row r="23" spans="1:35" x14ac:dyDescent="0.25">
      <c r="A23" s="4">
        <v>18</v>
      </c>
      <c r="B23" s="2" t="str">
        <f>HYPERLINK("https://my.zakupki.prom.ua/remote/dispatcher/state_purchase_view/13592235", "UA-2019-11-15-003263-b")</f>
        <v>UA-2019-11-15-003263-b</v>
      </c>
      <c r="C23" s="1" t="s">
        <v>181</v>
      </c>
      <c r="D23" s="1" t="s">
        <v>77</v>
      </c>
      <c r="E23" s="1" t="s">
        <v>111</v>
      </c>
      <c r="F23" s="1" t="s">
        <v>69</v>
      </c>
      <c r="G23" s="5">
        <v>43784</v>
      </c>
      <c r="H23" s="6">
        <v>40000</v>
      </c>
      <c r="I23" s="1" t="s">
        <v>192</v>
      </c>
      <c r="J23" s="6">
        <v>34800</v>
      </c>
      <c r="K23" s="6">
        <v>34800</v>
      </c>
      <c r="L23" s="1" t="s">
        <v>165</v>
      </c>
      <c r="M23" s="6">
        <v>5200</v>
      </c>
      <c r="N23" s="6">
        <v>0.13</v>
      </c>
      <c r="O23" s="1" t="s">
        <v>165</v>
      </c>
      <c r="P23" s="1" t="s">
        <v>39</v>
      </c>
      <c r="Q23" s="1" t="s">
        <v>97</v>
      </c>
      <c r="R23" s="1" t="s">
        <v>11</v>
      </c>
      <c r="S23" s="6">
        <v>5200</v>
      </c>
      <c r="T23" s="6">
        <v>0.13</v>
      </c>
      <c r="U23" s="2" t="str">
        <f>HYPERLINK("https://auction.openprocurement.org/tenders/6ca8f7f55f4145108bdfd87287b206ee")</f>
        <v>https://auction.openprocurement.org/tenders/6ca8f7f55f4145108bdfd87287b206ee</v>
      </c>
      <c r="V23" s="7">
        <v>43795.512186033331</v>
      </c>
      <c r="W23" s="5">
        <v>43797</v>
      </c>
      <c r="X23" s="5">
        <v>43819</v>
      </c>
      <c r="Y23" s="1" t="s">
        <v>176</v>
      </c>
      <c r="Z23" s="7">
        <v>43818.56526954523</v>
      </c>
      <c r="AA23" s="1" t="s">
        <v>23</v>
      </c>
      <c r="AB23" s="6">
        <v>34800</v>
      </c>
      <c r="AC23" s="1"/>
      <c r="AD23" s="5">
        <v>43805</v>
      </c>
      <c r="AE23" s="7">
        <v>43830</v>
      </c>
      <c r="AF23" s="1" t="s">
        <v>189</v>
      </c>
      <c r="AG23" s="1"/>
      <c r="AH23" s="1"/>
      <c r="AI23" s="1" t="s">
        <v>41</v>
      </c>
    </row>
    <row r="24" spans="1:35" x14ac:dyDescent="0.25">
      <c r="A24" s="4">
        <v>19</v>
      </c>
      <c r="B24" s="2" t="str">
        <f>HYPERLINK("https://my.zakupki.prom.ua/remote/dispatcher/state_purchase_view/14098812", "UA-2019-12-17-001383-b")</f>
        <v>UA-2019-12-17-001383-b</v>
      </c>
      <c r="C24" s="1" t="s">
        <v>134</v>
      </c>
      <c r="D24" s="1" t="s">
        <v>81</v>
      </c>
      <c r="E24" s="1" t="s">
        <v>111</v>
      </c>
      <c r="F24" s="1" t="s">
        <v>69</v>
      </c>
      <c r="G24" s="5">
        <v>43816</v>
      </c>
      <c r="H24" s="6">
        <v>12000</v>
      </c>
      <c r="I24" s="1" t="s">
        <v>192</v>
      </c>
      <c r="J24" s="6">
        <v>7400</v>
      </c>
      <c r="K24" s="6">
        <v>1850</v>
      </c>
      <c r="L24" s="1" t="s">
        <v>155</v>
      </c>
      <c r="M24" s="6">
        <v>4600</v>
      </c>
      <c r="N24" s="6">
        <v>0.38333333333333336</v>
      </c>
      <c r="O24" s="1" t="s">
        <v>155</v>
      </c>
      <c r="P24" s="1" t="s">
        <v>58</v>
      </c>
      <c r="Q24" s="1" t="s">
        <v>96</v>
      </c>
      <c r="R24" s="1" t="s">
        <v>9</v>
      </c>
      <c r="S24" s="6">
        <v>4600</v>
      </c>
      <c r="T24" s="6">
        <v>0.38333333333333336</v>
      </c>
      <c r="U24" s="2" t="str">
        <f>HYPERLINK("https://auction.openprocurement.org/tenders/f4b4fe7f46a74cdba2bb739d47d61a37")</f>
        <v>https://auction.openprocurement.org/tenders/f4b4fe7f46a74cdba2bb739d47d61a37</v>
      </c>
      <c r="V24" s="7">
        <v>43824.594164290844</v>
      </c>
      <c r="W24" s="1"/>
      <c r="X24" s="1"/>
      <c r="Y24" s="1" t="s">
        <v>190</v>
      </c>
      <c r="Z24" s="7">
        <v>43825.762449855072</v>
      </c>
      <c r="AA24" s="1"/>
      <c r="AB24" s="6">
        <v>7400</v>
      </c>
      <c r="AC24" s="1"/>
      <c r="AD24" s="5">
        <v>43830</v>
      </c>
      <c r="AE24" s="1"/>
      <c r="AF24" s="1" t="s">
        <v>185</v>
      </c>
      <c r="AG24" s="1" t="s">
        <v>184</v>
      </c>
      <c r="AH24" s="1"/>
      <c r="AI24" s="1" t="s">
        <v>59</v>
      </c>
    </row>
    <row r="25" spans="1:35" x14ac:dyDescent="0.25">
      <c r="A25" s="4">
        <v>20</v>
      </c>
      <c r="B25" s="2" t="str">
        <f>HYPERLINK("https://my.zakupki.prom.ua/remote/dispatcher/state_purchase_view/13890023", "UA-2019-12-05-003623-b")</f>
        <v>UA-2019-12-05-003623-b</v>
      </c>
      <c r="C25" s="1" t="s">
        <v>131</v>
      </c>
      <c r="D25" s="1" t="s">
        <v>84</v>
      </c>
      <c r="E25" s="1" t="s">
        <v>111</v>
      </c>
      <c r="F25" s="1" t="s">
        <v>69</v>
      </c>
      <c r="G25" s="5">
        <v>43804</v>
      </c>
      <c r="H25" s="6">
        <v>97000</v>
      </c>
      <c r="I25" s="1" t="s">
        <v>186</v>
      </c>
      <c r="J25" s="6">
        <v>95900</v>
      </c>
      <c r="K25" s="6">
        <v>31966.666666666668</v>
      </c>
      <c r="L25" s="1" t="s">
        <v>164</v>
      </c>
      <c r="M25" s="6">
        <v>1100</v>
      </c>
      <c r="N25" s="6">
        <v>1.134020618556701E-2</v>
      </c>
      <c r="O25" s="1" t="s">
        <v>164</v>
      </c>
      <c r="P25" s="1" t="s">
        <v>53</v>
      </c>
      <c r="Q25" s="1" t="s">
        <v>92</v>
      </c>
      <c r="R25" s="1" t="s">
        <v>8</v>
      </c>
      <c r="S25" s="6">
        <v>1100</v>
      </c>
      <c r="T25" s="6">
        <v>1.134020618556701E-2</v>
      </c>
      <c r="U25" s="2"/>
      <c r="V25" s="7">
        <v>43812.538605831171</v>
      </c>
      <c r="W25" s="5">
        <v>43816</v>
      </c>
      <c r="X25" s="5">
        <v>43839</v>
      </c>
      <c r="Y25" s="1" t="s">
        <v>176</v>
      </c>
      <c r="Z25" s="7">
        <v>43824.481418405972</v>
      </c>
      <c r="AA25" s="1" t="s">
        <v>21</v>
      </c>
      <c r="AB25" s="6">
        <v>95900</v>
      </c>
      <c r="AC25" s="5">
        <v>43815</v>
      </c>
      <c r="AD25" s="5">
        <v>43820</v>
      </c>
      <c r="AE25" s="7">
        <v>43830</v>
      </c>
      <c r="AF25" s="1" t="s">
        <v>189</v>
      </c>
      <c r="AG25" s="1"/>
      <c r="AH25" s="1"/>
      <c r="AI25" s="1" t="s">
        <v>54</v>
      </c>
    </row>
    <row r="26" spans="1:35" x14ac:dyDescent="0.25">
      <c r="A26" s="4">
        <v>21</v>
      </c>
      <c r="B26" s="2" t="str">
        <f>HYPERLINK("https://my.zakupki.prom.ua/remote/dispatcher/state_purchase_view/13116319", "UA-2019-10-09-000273-b")</f>
        <v>UA-2019-10-09-000273-b</v>
      </c>
      <c r="C26" s="1" t="s">
        <v>122</v>
      </c>
      <c r="D26" s="1" t="s">
        <v>47</v>
      </c>
      <c r="E26" s="1" t="s">
        <v>111</v>
      </c>
      <c r="F26" s="1" t="s">
        <v>69</v>
      </c>
      <c r="G26" s="5">
        <v>43747</v>
      </c>
      <c r="H26" s="6">
        <v>15200</v>
      </c>
      <c r="I26" s="1" t="s">
        <v>192</v>
      </c>
      <c r="J26" s="6">
        <v>14077</v>
      </c>
      <c r="K26" s="6">
        <v>14077</v>
      </c>
      <c r="L26" s="1" t="s">
        <v>162</v>
      </c>
      <c r="M26" s="6">
        <v>1123</v>
      </c>
      <c r="N26" s="6">
        <v>7.3881578947368423E-2</v>
      </c>
      <c r="O26" s="1" t="s">
        <v>153</v>
      </c>
      <c r="P26" s="1" t="s">
        <v>64</v>
      </c>
      <c r="Q26" s="1" t="s">
        <v>90</v>
      </c>
      <c r="R26" s="1" t="s">
        <v>4</v>
      </c>
      <c r="S26" s="6">
        <v>2</v>
      </c>
      <c r="T26" s="6">
        <v>1.3157894736842105E-4</v>
      </c>
      <c r="U26" s="2" t="str">
        <f>HYPERLINK("https://auction.openprocurement.org/tenders/256f1474c4a640e8a5d4112365402691")</f>
        <v>https://auction.openprocurement.org/tenders/256f1474c4a640e8a5d4112365402691</v>
      </c>
      <c r="V26" s="7">
        <v>43761.594607361018</v>
      </c>
      <c r="W26" s="5">
        <v>43763</v>
      </c>
      <c r="X26" s="5">
        <v>43783</v>
      </c>
      <c r="Y26" s="1" t="s">
        <v>176</v>
      </c>
      <c r="Z26" s="7">
        <v>43766.719989946367</v>
      </c>
      <c r="AA26" s="1" t="s">
        <v>27</v>
      </c>
      <c r="AB26" s="6">
        <v>15198</v>
      </c>
      <c r="AC26" s="1"/>
      <c r="AD26" s="5">
        <v>43769</v>
      </c>
      <c r="AE26" s="7">
        <v>43830</v>
      </c>
      <c r="AF26" s="1" t="s">
        <v>189</v>
      </c>
      <c r="AG26" s="1"/>
      <c r="AH26" s="1"/>
      <c r="AI26" s="1" t="s">
        <v>42</v>
      </c>
    </row>
    <row r="27" spans="1:35" x14ac:dyDescent="0.25">
      <c r="A27" s="4">
        <v>22</v>
      </c>
      <c r="B27" s="2" t="str">
        <f>HYPERLINK("https://my.zakupki.prom.ua/remote/dispatcher/state_purchase_view/13801391", "UA-2019-12-02-000334-b")</f>
        <v>UA-2019-12-02-000334-b</v>
      </c>
      <c r="C27" s="1" t="s">
        <v>188</v>
      </c>
      <c r="D27" s="1" t="s">
        <v>63</v>
      </c>
      <c r="E27" s="1" t="s">
        <v>111</v>
      </c>
      <c r="F27" s="1" t="s">
        <v>69</v>
      </c>
      <c r="G27" s="5">
        <v>43801</v>
      </c>
      <c r="H27" s="6">
        <v>10000</v>
      </c>
      <c r="I27" s="1" t="s">
        <v>183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"/>
      <c r="V27" s="1"/>
      <c r="W27" s="1"/>
      <c r="X27" s="1"/>
      <c r="Y27" s="1" t="s">
        <v>177</v>
      </c>
      <c r="Z27" s="7">
        <v>43808.525510915628</v>
      </c>
      <c r="AA27" s="1"/>
      <c r="AB27" s="1"/>
      <c r="AC27" s="1"/>
      <c r="AD27" s="5">
        <v>43813</v>
      </c>
      <c r="AE27" s="1"/>
      <c r="AF27" s="1"/>
      <c r="AG27" s="1"/>
      <c r="AH27" s="1"/>
      <c r="AI27" s="1"/>
    </row>
    <row r="28" spans="1:35" x14ac:dyDescent="0.25">
      <c r="A28" s="4">
        <v>23</v>
      </c>
      <c r="B28" s="2" t="str">
        <f>HYPERLINK("https://my.zakupki.prom.ua/remote/dispatcher/state_purchase_view/13316725", "UA-2019-10-25-000476-b")</f>
        <v>UA-2019-10-25-000476-b</v>
      </c>
      <c r="C28" s="1" t="s">
        <v>114</v>
      </c>
      <c r="D28" s="1" t="s">
        <v>28</v>
      </c>
      <c r="E28" s="1" t="s">
        <v>111</v>
      </c>
      <c r="F28" s="1" t="s">
        <v>69</v>
      </c>
      <c r="G28" s="5">
        <v>43763</v>
      </c>
      <c r="H28" s="6">
        <v>5600</v>
      </c>
      <c r="I28" s="1" t="s">
        <v>179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"/>
      <c r="V28" s="1"/>
      <c r="W28" s="1"/>
      <c r="X28" s="1"/>
      <c r="Y28" s="1" t="s">
        <v>177</v>
      </c>
      <c r="Z28" s="7">
        <v>43769.504758299372</v>
      </c>
      <c r="AA28" s="1"/>
      <c r="AB28" s="1"/>
      <c r="AC28" s="1"/>
      <c r="AD28" s="5">
        <v>43784</v>
      </c>
      <c r="AE28" s="1"/>
      <c r="AF28" s="1"/>
      <c r="AG28" s="1"/>
      <c r="AH28" s="1"/>
      <c r="AI28" s="1"/>
    </row>
    <row r="29" spans="1:35" x14ac:dyDescent="0.25">
      <c r="A29" s="4">
        <v>24</v>
      </c>
      <c r="B29" s="2" t="str">
        <f>HYPERLINK("https://my.zakupki.prom.ua/remote/dispatcher/state_purchase_view/12671839", "UA-2019-08-29-000847-a")</f>
        <v>UA-2019-08-29-000847-a</v>
      </c>
      <c r="C29" s="1" t="s">
        <v>138</v>
      </c>
      <c r="D29" s="1" t="s">
        <v>86</v>
      </c>
      <c r="E29" s="1" t="s">
        <v>127</v>
      </c>
      <c r="F29" s="1" t="s">
        <v>69</v>
      </c>
      <c r="G29" s="5">
        <v>43706</v>
      </c>
      <c r="H29" s="6">
        <v>5000</v>
      </c>
      <c r="I29" s="1" t="s">
        <v>192</v>
      </c>
      <c r="J29" s="6">
        <v>5000</v>
      </c>
      <c r="K29" s="6">
        <v>5000</v>
      </c>
      <c r="L29" s="1"/>
      <c r="M29" s="1"/>
      <c r="N29" s="1"/>
      <c r="O29" s="1" t="s">
        <v>172</v>
      </c>
      <c r="P29" s="1" t="s">
        <v>29</v>
      </c>
      <c r="Q29" s="1"/>
      <c r="R29" s="1" t="s">
        <v>12</v>
      </c>
      <c r="S29" s="1"/>
      <c r="T29" s="1"/>
      <c r="U29" s="2"/>
      <c r="V29" s="1"/>
      <c r="W29" s="5">
        <v>43717</v>
      </c>
      <c r="X29" s="5">
        <v>43742</v>
      </c>
      <c r="Y29" s="1" t="s">
        <v>176</v>
      </c>
      <c r="Z29" s="7">
        <v>43719.65268933175</v>
      </c>
      <c r="AA29" s="1" t="s">
        <v>34</v>
      </c>
      <c r="AB29" s="6">
        <v>5000</v>
      </c>
      <c r="AC29" s="1"/>
      <c r="AD29" s="5">
        <v>43746</v>
      </c>
      <c r="AE29" s="7">
        <v>43830</v>
      </c>
      <c r="AF29" s="1" t="s">
        <v>189</v>
      </c>
      <c r="AG29" s="1"/>
      <c r="AH29" s="1"/>
      <c r="AI29" s="1" t="s">
        <v>15</v>
      </c>
    </row>
    <row r="30" spans="1:35" x14ac:dyDescent="0.25">
      <c r="A30" s="4">
        <v>25</v>
      </c>
      <c r="B30" s="2" t="str">
        <f>HYPERLINK("https://my.zakupki.prom.ua/remote/dispatcher/state_purchase_view/13206970", "UA-2019-10-17-001292-b")</f>
        <v>UA-2019-10-17-001292-b</v>
      </c>
      <c r="C30" s="1" t="s">
        <v>114</v>
      </c>
      <c r="D30" s="1" t="s">
        <v>28</v>
      </c>
      <c r="E30" s="1" t="s">
        <v>111</v>
      </c>
      <c r="F30" s="1" t="s">
        <v>69</v>
      </c>
      <c r="G30" s="5">
        <v>43755</v>
      </c>
      <c r="H30" s="6">
        <v>5600</v>
      </c>
      <c r="I30" s="1" t="s">
        <v>179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2"/>
      <c r="V30" s="1"/>
      <c r="W30" s="1"/>
      <c r="X30" s="1"/>
      <c r="Y30" s="1" t="s">
        <v>177</v>
      </c>
      <c r="Z30" s="7">
        <v>43762.532548475639</v>
      </c>
      <c r="AA30" s="1"/>
      <c r="AB30" s="1"/>
      <c r="AC30" s="1"/>
      <c r="AD30" s="5">
        <v>43769</v>
      </c>
      <c r="AE30" s="1"/>
      <c r="AF30" s="1"/>
      <c r="AG30" s="1"/>
      <c r="AH30" s="1"/>
      <c r="AI30" s="1"/>
    </row>
    <row r="31" spans="1:35" x14ac:dyDescent="0.25">
      <c r="A31" s="4">
        <v>26</v>
      </c>
      <c r="B31" s="2" t="str">
        <f>HYPERLINK("https://my.zakupki.prom.ua/remote/dispatcher/state_purchase_view/13316486", "UA-2019-10-25-000460-b")</f>
        <v>UA-2019-10-25-000460-b</v>
      </c>
      <c r="C31" s="1" t="s">
        <v>106</v>
      </c>
      <c r="D31" s="1" t="s">
        <v>79</v>
      </c>
      <c r="E31" s="1" t="s">
        <v>111</v>
      </c>
      <c r="F31" s="1" t="s">
        <v>69</v>
      </c>
      <c r="G31" s="5">
        <v>43763</v>
      </c>
      <c r="H31" s="6">
        <v>6900</v>
      </c>
      <c r="I31" s="1" t="s">
        <v>179</v>
      </c>
      <c r="J31" s="6">
        <v>6870</v>
      </c>
      <c r="K31" s="6">
        <v>114.5</v>
      </c>
      <c r="L31" s="1" t="s">
        <v>166</v>
      </c>
      <c r="M31" s="6">
        <v>30</v>
      </c>
      <c r="N31" s="6">
        <v>4.3478260869565218E-3</v>
      </c>
      <c r="O31" s="1" t="s">
        <v>166</v>
      </c>
      <c r="P31" s="1" t="s">
        <v>44</v>
      </c>
      <c r="Q31" s="1" t="s">
        <v>98</v>
      </c>
      <c r="R31" s="1" t="s">
        <v>14</v>
      </c>
      <c r="S31" s="6">
        <v>30</v>
      </c>
      <c r="T31" s="6">
        <v>4.3478260869565218E-3</v>
      </c>
      <c r="U31" s="2"/>
      <c r="V31" s="7">
        <v>43773.714112582988</v>
      </c>
      <c r="W31" s="5">
        <v>43775</v>
      </c>
      <c r="X31" s="5">
        <v>43797</v>
      </c>
      <c r="Y31" s="1" t="s">
        <v>176</v>
      </c>
      <c r="Z31" s="7">
        <v>43777.57095627251</v>
      </c>
      <c r="AA31" s="1" t="s">
        <v>18</v>
      </c>
      <c r="AB31" s="6">
        <v>6870</v>
      </c>
      <c r="AC31" s="1"/>
      <c r="AD31" s="5">
        <v>43784</v>
      </c>
      <c r="AE31" s="7">
        <v>43830</v>
      </c>
      <c r="AF31" s="1" t="s">
        <v>189</v>
      </c>
      <c r="AG31" s="1"/>
      <c r="AH31" s="1"/>
      <c r="AI31" s="1" t="s">
        <v>45</v>
      </c>
    </row>
    <row r="32" spans="1:35" x14ac:dyDescent="0.25">
      <c r="A32" s="4">
        <v>27</v>
      </c>
      <c r="B32" s="2" t="str">
        <f>HYPERLINK("https://my.zakupki.prom.ua/remote/dispatcher/state_purchase_view/13677236", "UA-2019-11-21-003480-b")</f>
        <v>UA-2019-11-21-003480-b</v>
      </c>
      <c r="C32" s="1" t="s">
        <v>191</v>
      </c>
      <c r="D32" s="1" t="s">
        <v>76</v>
      </c>
      <c r="E32" s="1" t="s">
        <v>111</v>
      </c>
      <c r="F32" s="1" t="s">
        <v>69</v>
      </c>
      <c r="G32" s="5">
        <v>43790</v>
      </c>
      <c r="H32" s="6">
        <v>8000</v>
      </c>
      <c r="I32" s="1" t="s">
        <v>183</v>
      </c>
      <c r="J32" s="6">
        <v>7630</v>
      </c>
      <c r="K32" s="6">
        <v>423.88888888888891</v>
      </c>
      <c r="L32" s="1" t="s">
        <v>148</v>
      </c>
      <c r="M32" s="6">
        <v>370</v>
      </c>
      <c r="N32" s="6">
        <v>4.6249999999999999E-2</v>
      </c>
      <c r="O32" s="1" t="s">
        <v>148</v>
      </c>
      <c r="P32" s="1" t="s">
        <v>55</v>
      </c>
      <c r="Q32" s="1" t="s">
        <v>93</v>
      </c>
      <c r="R32" s="1" t="s">
        <v>6</v>
      </c>
      <c r="S32" s="6">
        <v>370</v>
      </c>
      <c r="T32" s="6">
        <v>4.6249999999999999E-2</v>
      </c>
      <c r="U32" s="2" t="str">
        <f>HYPERLINK("https://auction.openprocurement.org/tenders/a866f4588a4849e2896de56f1731045d")</f>
        <v>https://auction.openprocurement.org/tenders/a866f4588a4849e2896de56f1731045d</v>
      </c>
      <c r="V32" s="7">
        <v>43801.508094936253</v>
      </c>
      <c r="W32" s="5">
        <v>43803</v>
      </c>
      <c r="X32" s="5">
        <v>43825</v>
      </c>
      <c r="Y32" s="1" t="s">
        <v>176</v>
      </c>
      <c r="Z32" s="7">
        <v>43805.459699964063</v>
      </c>
      <c r="AA32" s="1" t="s">
        <v>17</v>
      </c>
      <c r="AB32" s="6">
        <v>7630</v>
      </c>
      <c r="AC32" s="1"/>
      <c r="AD32" s="5">
        <v>43805</v>
      </c>
      <c r="AE32" s="7">
        <v>43830</v>
      </c>
      <c r="AF32" s="1" t="s">
        <v>189</v>
      </c>
      <c r="AG32" s="1"/>
      <c r="AH32" s="1"/>
      <c r="AI32" s="1" t="s">
        <v>56</v>
      </c>
    </row>
    <row r="33" spans="1:35" x14ac:dyDescent="0.25">
      <c r="A33" s="4">
        <v>28</v>
      </c>
      <c r="B33" s="2" t="str">
        <f>HYPERLINK("https://my.zakupki.prom.ua/remote/dispatcher/state_purchase_view/13098387", "UA-2019-10-07-001890-b")</f>
        <v>UA-2019-10-07-001890-b</v>
      </c>
      <c r="C33" s="1" t="s">
        <v>114</v>
      </c>
      <c r="D33" s="1" t="s">
        <v>28</v>
      </c>
      <c r="E33" s="1" t="s">
        <v>111</v>
      </c>
      <c r="F33" s="1" t="s">
        <v>69</v>
      </c>
      <c r="G33" s="5">
        <v>43745</v>
      </c>
      <c r="H33" s="6">
        <v>5600</v>
      </c>
      <c r="I33" s="1" t="s">
        <v>179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2"/>
      <c r="V33" s="1"/>
      <c r="W33" s="1"/>
      <c r="X33" s="1"/>
      <c r="Y33" s="1" t="s">
        <v>177</v>
      </c>
      <c r="Z33" s="7">
        <v>43754.738995432941</v>
      </c>
      <c r="AA33" s="1"/>
      <c r="AB33" s="1"/>
      <c r="AC33" s="1"/>
      <c r="AD33" s="5">
        <v>43769</v>
      </c>
      <c r="AE33" s="1"/>
      <c r="AF33" s="1"/>
      <c r="AG33" s="1"/>
      <c r="AH33" s="1"/>
      <c r="AI33" s="1"/>
    </row>
    <row r="34" spans="1:35" x14ac:dyDescent="0.25">
      <c r="A34" s="4">
        <v>29</v>
      </c>
      <c r="B34" s="2" t="str">
        <f>HYPERLINK("https://my.zakupki.prom.ua/remote/dispatcher/state_purchase_view/13432064", "UA-2019-11-05-000471-b")</f>
        <v>UA-2019-11-05-000471-b</v>
      </c>
      <c r="C34" s="1" t="s">
        <v>187</v>
      </c>
      <c r="D34" s="1" t="s">
        <v>80</v>
      </c>
      <c r="E34" s="1" t="s">
        <v>111</v>
      </c>
      <c r="F34" s="1" t="s">
        <v>69</v>
      </c>
      <c r="G34" s="5">
        <v>43774</v>
      </c>
      <c r="H34" s="6">
        <v>40000</v>
      </c>
      <c r="I34" s="1" t="s">
        <v>186</v>
      </c>
      <c r="J34" s="6">
        <v>38000</v>
      </c>
      <c r="K34" s="6">
        <v>38000</v>
      </c>
      <c r="L34" s="1" t="s">
        <v>165</v>
      </c>
      <c r="M34" s="6">
        <v>2000</v>
      </c>
      <c r="N34" s="6">
        <v>0.05</v>
      </c>
      <c r="O34" s="1" t="s">
        <v>165</v>
      </c>
      <c r="P34" s="1" t="s">
        <v>39</v>
      </c>
      <c r="Q34" s="1" t="s">
        <v>97</v>
      </c>
      <c r="R34" s="1" t="s">
        <v>11</v>
      </c>
      <c r="S34" s="6">
        <v>2000</v>
      </c>
      <c r="T34" s="6">
        <v>0.05</v>
      </c>
      <c r="U34" s="2"/>
      <c r="V34" s="7">
        <v>43782.645659443624</v>
      </c>
      <c r="W34" s="1"/>
      <c r="X34" s="1"/>
      <c r="Y34" s="1" t="s">
        <v>190</v>
      </c>
      <c r="Z34" s="7">
        <v>43784.803131535744</v>
      </c>
      <c r="AA34" s="1"/>
      <c r="AB34" s="6">
        <v>38000</v>
      </c>
      <c r="AC34" s="1"/>
      <c r="AD34" s="5">
        <v>43799</v>
      </c>
      <c r="AE34" s="1"/>
      <c r="AF34" s="1" t="s">
        <v>185</v>
      </c>
      <c r="AG34" s="1" t="s">
        <v>178</v>
      </c>
      <c r="AH34" s="1"/>
      <c r="AI34" s="1" t="s">
        <v>40</v>
      </c>
    </row>
    <row r="35" spans="1:35" x14ac:dyDescent="0.25">
      <c r="A35" s="4">
        <v>30</v>
      </c>
      <c r="B35" s="2" t="str">
        <f>HYPERLINK("https://my.zakupki.prom.ua/remote/dispatcher/state_purchase_view/14097023", "UA-2019-12-17-000247-b")</f>
        <v>UA-2019-12-17-000247-b</v>
      </c>
      <c r="C35" s="1" t="s">
        <v>123</v>
      </c>
      <c r="D35" s="1" t="s">
        <v>47</v>
      </c>
      <c r="E35" s="1" t="s">
        <v>111</v>
      </c>
      <c r="F35" s="1" t="s">
        <v>69</v>
      </c>
      <c r="G35" s="5">
        <v>43816</v>
      </c>
      <c r="H35" s="6">
        <v>45000</v>
      </c>
      <c r="I35" s="1" t="s">
        <v>192</v>
      </c>
      <c r="J35" s="6">
        <v>36492</v>
      </c>
      <c r="K35" s="6">
        <v>18246</v>
      </c>
      <c r="L35" s="1" t="s">
        <v>156</v>
      </c>
      <c r="M35" s="6">
        <v>8508</v>
      </c>
      <c r="N35" s="6">
        <v>0.18906666666666666</v>
      </c>
      <c r="O35" s="1"/>
      <c r="P35" s="1"/>
      <c r="Q35" s="1"/>
      <c r="R35" s="1"/>
      <c r="S35" s="1"/>
      <c r="T35" s="1"/>
      <c r="U35" s="2" t="str">
        <f>HYPERLINK("https://auction.openprocurement.org/tenders/50501172d13c4651905086336345e5a4")</f>
        <v>https://auction.openprocurement.org/tenders/50501172d13c4651905086336345e5a4</v>
      </c>
      <c r="V35" s="1"/>
      <c r="W35" s="1"/>
      <c r="X35" s="1"/>
      <c r="Y35" s="1" t="s">
        <v>190</v>
      </c>
      <c r="Z35" s="7">
        <v>43823.842152171412</v>
      </c>
      <c r="AA35" s="1"/>
      <c r="AB35" s="1"/>
      <c r="AC35" s="1"/>
      <c r="AD35" s="5">
        <v>43830</v>
      </c>
      <c r="AE35" s="1"/>
      <c r="AF35" s="1"/>
      <c r="AG35" s="1" t="s">
        <v>184</v>
      </c>
      <c r="AH35" s="1"/>
      <c r="AI35" s="1" t="s">
        <v>74</v>
      </c>
    </row>
    <row r="36" spans="1:35" x14ac:dyDescent="0.25">
      <c r="A36" s="1" t="s">
        <v>113</v>
      </c>
    </row>
  </sheetData>
  <autoFilter ref="A5:AI35"/>
  <hyperlinks>
    <hyperlink ref="A2" r:id="rId1" display="mailto:report.zakupki@prom.ua"/>
    <hyperlink ref="B6" r:id="rId2" display="https://my.zakupki.prom.ua/remote/dispatcher/state_purchase_view/14004413"/>
    <hyperlink ref="B7" r:id="rId3" display="https://my.zakupki.prom.ua/remote/dispatcher/state_purchase_view/13718440"/>
    <hyperlink ref="B8" r:id="rId4" display="https://my.zakupki.prom.ua/remote/dispatcher/state_purchase_view/13935604"/>
    <hyperlink ref="B9" r:id="rId5" display="https://my.zakupki.prom.ua/remote/dispatcher/state_purchase_view/13865925"/>
    <hyperlink ref="U9" r:id="rId6" display="https://auction.openprocurement.org/tenders/e4078ee0795b428b9ca05da976b6c551"/>
    <hyperlink ref="B10" r:id="rId7" display="https://my.zakupki.prom.ua/remote/dispatcher/state_purchase_view/13207089"/>
    <hyperlink ref="B11" r:id="rId8" display="https://my.zakupki.prom.ua/remote/dispatcher/state_purchase_view/13342241"/>
    <hyperlink ref="U11" r:id="rId9" display="https://auction.openprocurement.org/tenders/15a9ce1a9a2f4c97ae837c0144ced22e"/>
    <hyperlink ref="B12" r:id="rId10" display="https://my.zakupki.prom.ua/remote/dispatcher/state_purchase_view/13656564"/>
    <hyperlink ref="U12" r:id="rId11" display="https://auction.openprocurement.org/tenders/1b38170069a447a080969d62e55769a8"/>
    <hyperlink ref="B13" r:id="rId12" display="https://my.zakupki.prom.ua/remote/dispatcher/state_purchase_view/13010670"/>
    <hyperlink ref="U13" r:id="rId13" display="https://auction.openprocurement.org/tenders/80906f6dbabf44e0b5ee04dadad558fe"/>
    <hyperlink ref="B14" r:id="rId14" display="https://my.zakupki.prom.ua/remote/dispatcher/state_purchase_view/13488784"/>
    <hyperlink ref="U14" r:id="rId15" display="https://auction.openprocurement.org/tenders/424abb84cc854cefb30b8b10c4efef49"/>
    <hyperlink ref="B15" r:id="rId16" display="https://my.zakupki.prom.ua/remote/dispatcher/state_purchase_view/12672490"/>
    <hyperlink ref="B16" r:id="rId17" display="https://my.zakupki.prom.ua/remote/dispatcher/state_purchase_view/13097283"/>
    <hyperlink ref="B17" r:id="rId18" display="https://my.zakupki.prom.ua/remote/dispatcher/state_purchase_view/13271644"/>
    <hyperlink ref="B18" r:id="rId19" display="https://my.zakupki.prom.ua/remote/dispatcher/state_purchase_view/13849180"/>
    <hyperlink ref="B19" r:id="rId20" display="https://my.zakupki.prom.ua/remote/dispatcher/state_purchase_view/13698448"/>
    <hyperlink ref="B20" r:id="rId21" display="https://my.zakupki.prom.ua/remote/dispatcher/state_purchase_view/13268556"/>
    <hyperlink ref="B21" r:id="rId22" display="https://my.zakupki.prom.ua/remote/dispatcher/state_purchase_view/13492422"/>
    <hyperlink ref="U21" r:id="rId23" display="https://auction.openprocurement.org/tenders/90ab0d794ae747d6ae4a9884a61e6d49"/>
    <hyperlink ref="B22" r:id="rId24" display="https://my.zakupki.prom.ua/remote/dispatcher/state_purchase_view/13492803"/>
    <hyperlink ref="U22" r:id="rId25" display="https://auction.openprocurement.org/tenders/9985f97501574d75b84d04b5d2092028"/>
    <hyperlink ref="B23" r:id="rId26" display="https://my.zakupki.prom.ua/remote/dispatcher/state_purchase_view/13592235"/>
    <hyperlink ref="U23" r:id="rId27" display="https://auction.openprocurement.org/tenders/6ca8f7f55f4145108bdfd87287b206ee"/>
    <hyperlink ref="B24" r:id="rId28" display="https://my.zakupki.prom.ua/remote/dispatcher/state_purchase_view/14098812"/>
    <hyperlink ref="U24" r:id="rId29" display="https://auction.openprocurement.org/tenders/f4b4fe7f46a74cdba2bb739d47d61a37"/>
    <hyperlink ref="B25" r:id="rId30" display="https://my.zakupki.prom.ua/remote/dispatcher/state_purchase_view/13890023"/>
    <hyperlink ref="B26" r:id="rId31" display="https://my.zakupki.prom.ua/remote/dispatcher/state_purchase_view/13116319"/>
    <hyperlink ref="U26" r:id="rId32" display="https://auction.openprocurement.org/tenders/256f1474c4a640e8a5d4112365402691"/>
    <hyperlink ref="B27" r:id="rId33" display="https://my.zakupki.prom.ua/remote/dispatcher/state_purchase_view/13801391"/>
    <hyperlink ref="B28" r:id="rId34" display="https://my.zakupki.prom.ua/remote/dispatcher/state_purchase_view/13316725"/>
    <hyperlink ref="B29" r:id="rId35" display="https://my.zakupki.prom.ua/remote/dispatcher/state_purchase_view/12671839"/>
    <hyperlink ref="B30" r:id="rId36" display="https://my.zakupki.prom.ua/remote/dispatcher/state_purchase_view/13206970"/>
    <hyperlink ref="B31" r:id="rId37" display="https://my.zakupki.prom.ua/remote/dispatcher/state_purchase_view/13316486"/>
    <hyperlink ref="B32" r:id="rId38" display="https://my.zakupki.prom.ua/remote/dispatcher/state_purchase_view/13677236"/>
    <hyperlink ref="U32" r:id="rId39" display="https://auction.openprocurement.org/tenders/a866f4588a4849e2896de56f1731045d"/>
    <hyperlink ref="B33" r:id="rId40" display="https://my.zakupki.prom.ua/remote/dispatcher/state_purchase_view/13098387"/>
    <hyperlink ref="B34" r:id="rId41" display="https://my.zakupki.prom.ua/remote/dispatcher/state_purchase_view/13432064"/>
    <hyperlink ref="B35" r:id="rId42" display="https://my.zakupki.prom.ua/remote/dispatcher/state_purchase_view/14097023"/>
    <hyperlink ref="U35" r:id="rId43" display="https://auction.openprocurement.org/tenders/50501172d13c4651905086336345e5a4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boyko</cp:lastModifiedBy>
  <dcterms:created xsi:type="dcterms:W3CDTF">2021-10-30T11:04:05Z</dcterms:created>
  <dcterms:modified xsi:type="dcterms:W3CDTF">2021-10-30T08:07:48Z</dcterms:modified>
  <cp:category/>
</cp:coreProperties>
</file>