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<sst xmlns="http://schemas.openxmlformats.org/spreadsheetml/2006/main" count="660" uniqueCount="193">
  <si>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</si>
  <si>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</si>
  <si>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</si>
  <si>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</si>
  <si>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</si>
  <si>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</si>
  <si>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</si>
  <si>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</si>
  <si>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</si>
  <si>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</si>
  <si>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</si>
  <si>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</si>
  <si>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</si>
  <si>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</si>
  <si>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</si>
  <si>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</si>
  <si>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</si>
  <si>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</si>
  <si>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</si>
  <si>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</si>
  <si>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</si>
  <si>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</si>
  <si>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</si>
  <si>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</si>
  <si>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</si>
  <si>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</si>
  <si>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Всі учасники закупки</t>
  </si>
  <si>
    <t>Спрощена/допорогова закупівля</t>
  </si>
  <si>
    <t>закупівля не відбулась</t>
  </si>
  <si>
    <t>UA-2019-12-01-000027-b</t>
  </si>
  <si>
    <t>Етанол</t>
  </si>
  <si>
    <t>33600000-6 - Фармацевтична продукція</t>
  </si>
  <si>
    <t>дротаверин</t>
  </si>
  <si>
    <t>Хондроїтину сульфат натрію</t>
  </si>
  <si>
    <t>Hydrogen peroxide (водню перекис)</t>
  </si>
  <si>
    <t>Chlorhexidine (хлоргексидин)</t>
  </si>
  <si>
    <t>Кетопрофен</t>
  </si>
  <si>
    <t>Comb drug</t>
  </si>
  <si>
    <t>UA-2019-12-01-000032-b</t>
  </si>
  <si>
    <t xml:space="preserve">Рукавички латексні оглядові стерильні L, згідно додатку № 1 до Свідоцтво про державну реєстрацію №7164/2007 від 05.05.2014 </t>
  </si>
  <si>
    <t>33140000-3 - Медичні матеріали</t>
  </si>
  <si>
    <t>Пов’язка ранова антимікробна сорбційна стерильна для післяопераційних ран самоклеюча 9х10 см, згідно до Додатку № 1 до Свідоцтва про державну реєстрацію № 13360/2013 від 09.12.2013 Пов’язки ранові антимікробні сорбційні стерильні</t>
  </si>
  <si>
    <t>Шпатель терапевтичний дерев*яний шліфований Apexmed, згідно з додатком № 1 до Свідоцтва про державну реєстрацію №12966/2013 від 16.08.2013р.</t>
  </si>
  <si>
    <t>Пластир Бетафікс 10м х 5см (1 шт..), згідно додатку №1 до Свідоцтва про державну реєстрацію №11438/2012 від 12.04.2012 р.</t>
  </si>
  <si>
    <t>Пластир Бетатранс 9,14м х 5см (1 шт..), згідно додатку №1 до Свідоцтва про державну реєстрацію №11438/2012 від 12.04.2012 р.</t>
  </si>
  <si>
    <t>Пластир Бетапед 9см х 20см (1 шт..), згідно додатку №1 до Свідоцтва про державну реєстрацію №11438/2012 від 12.04.2012 р.</t>
  </si>
  <si>
    <t>Пластир Бетапед 9см х 25см (1 шт..), згідно додатку №1 до Свідоцтва про державну реєстрацію №11438/2012 від 12.04.2012 р.</t>
  </si>
  <si>
    <t>Марля медична бавовнянопаперова відбілена, тип 20</t>
  </si>
  <si>
    <t>Бинт марлевий медичний нестерильний ГОСТ 1172-93, 5 м х 7 см, тип марлі 17</t>
  </si>
  <si>
    <t>Бинт марлевий медичний нестерильний ГОСТ 1172-93, 5 м х 10 см, тип марлі 17</t>
  </si>
  <si>
    <t>Бинт марлевий медичний нестерильний ГОСТ 1172-93, 7 м х 14 см, тип марлі 20</t>
  </si>
  <si>
    <t>Пов'язка еластична у формі вісімки для фіксації гомілковостопного суглоба, розмір № 3, згідно додатку № 1 до свідоцтва про державну реєстрацію №13895/2014 від 29.12.2014 Засоби для фіксації м'язів та суглобів ТУ У 32.538935759-004:201</t>
  </si>
  <si>
    <t>Бинт медичний еластичний стрічковий малої розтяжності адгезивний шириною 5,0см довжиною 5,0м, згідно додатку № 1 до свідоцтва про державну реєстрацію №13895/2014 від 29.12.2014 Засоби для фіксації м'язів та суглобів ТУ У 32.5-38935759-004:2014</t>
  </si>
  <si>
    <t>Бинт медичний еластичний стрічковий фіксуючий шириною 10,0 см довжиною 3,0м, згідно додатку № 1 до свідоцтва про державну реєстрацію №13895/2014 від 29.12.2014 Засоби для фіксації м'язів та суглобів ТУ У 32.538935759-004:2014</t>
  </si>
  <si>
    <t>Бинт медичний еластичний стрічковий фіксуючий шириною 15,0 см довжиною 4,0м, згідно додатку № 1 до свідоцтва про державну реєстрацію №13895/2014 від 29.12.2014 Засоби для фіксації м'язів та суглобів ТУ У 32.538935759-004:2014</t>
  </si>
  <si>
    <t>Бинт медичний еластичний стрічковий малої розтяжності шириною 8,0 см, довжиною 1,0 м, згідно додатку № 1 до свідоцтва про державну реєстрацію №13895/2014 від 29.12.2014 Засоби для фіксації м'язів та суглобів ТУ У 32.538935759-004:2014</t>
  </si>
  <si>
    <t>Пакети перев'язувальні медичні стерильні першої допомоги з однією подушечкою ГОСТ 1179-93, тип марлі 17</t>
  </si>
  <si>
    <t>серветки медичні марлеві стерильні чотиришарові 16 х 14см, ТУ У 21.2-00480951003:2013, тип марлі 17</t>
  </si>
  <si>
    <t>Бинт еластичний сітчастий трубчастий Типу 1, 50 см х 7 см, згідно додатку №1 до Свідоцтва про державну реєстрацію №11887/2012 від 11.10.2012р. ТУ У 17.5-31958523-001-2003</t>
  </si>
  <si>
    <t>Бинт QuikClot Combat Gauze® LE (Тренувальний), згідно Додатку № 1 до Свідоцтва про державну реєстрацію № 14313/2014 від 13.05.2015 р.</t>
  </si>
  <si>
    <t>Вата медична гігроскопічна гігієнична нестерильна, з.п.т., 100 г Згідно додатку №1 до свідоцтва про державну реєстрацію 3978/2005 від 13.05.2015 ТУ У 17.5-31858432-002:2005</t>
  </si>
  <si>
    <t>Вата медична гігроскопічна гігієнична нестерильна, з.п.т., 50 г Згідно додатку №1 до свідоцтва про державну реєстрацію 3978/2005 від 13.05.2015 ТУ У 17.5-31858432-002:2005</t>
  </si>
  <si>
    <t>Вата медична гігроскопічна гігієнична нестерильна, з.п.т., 250 г Згідно додатку №1 до свідоцтва про державну реєстрацію 3978/2005 від 13.05.2015 ТУ У 17.5-31858432-002:2005</t>
  </si>
  <si>
    <t>UA-2019-12-06-000468-b</t>
  </si>
  <si>
    <t>скасована</t>
  </si>
  <si>
    <t>мультілотова закупка не конкурентноспроможна</t>
  </si>
  <si>
    <t>UA-2019-12-06-000559-b</t>
  </si>
  <si>
    <t>Закупівля без використання електронної системи</t>
  </si>
  <si>
    <t>38114032</t>
  </si>
  <si>
    <t>завершено</t>
  </si>
  <si>
    <t>UAH</t>
  </si>
  <si>
    <t>92620000-3 - Послуги, пов’язані зі спортом</t>
  </si>
  <si>
    <t>37410000-5 - Інвентар для спортивних ігор на відкритому повітрі</t>
  </si>
  <si>
    <t>2121100102</t>
  </si>
  <si>
    <t>8</t>
  </si>
  <si>
    <t>7</t>
  </si>
  <si>
    <t>18410000-6 - Спеціальний одяг</t>
  </si>
  <si>
    <t>3</t>
  </si>
  <si>
    <t>30160000-8 - Магнітні картки</t>
  </si>
  <si>
    <t>1</t>
  </si>
  <si>
    <t>2</t>
  </si>
  <si>
    <t>60140000-1 - Нерегулярні пасажирські перевезення</t>
  </si>
  <si>
    <t>33690000-3 - Лікарські засоби різні</t>
  </si>
  <si>
    <t>КОМУНАЛЬНИЙ ПОЗАШКІЛЬНИЙ НАВЧАЛЬНИЙ ЗАКЛАД "МІСЬКА ДИТЯЧО-ЮНАЦЬКА СПОРТИВНА ШКОЛА ІЗ ЗИМОВИХ ВИДІВ СПОРТУ" ДНІПРОВСЬКОЇ МІСЬКОЇ РАДИ</t>
  </si>
  <si>
    <t>4</t>
  </si>
  <si>
    <t>UA-2019-01-29-000003-b</t>
  </si>
  <si>
    <t>Відшкодування витрат на проживання та добові під час відрядження дітей-спортсменів  та тренера  для участі у Чемпіонаті України з хокею з шайбою серед юнаків 2005 р.н. згідно календарю змагань ФХУ</t>
  </si>
  <si>
    <t>UA-2019-02-04-004227-b</t>
  </si>
  <si>
    <t>Відшкодування витрат на проживання та добові під час відрядження дітей-спортсменів  та тренера  для участі у змаганнях Міжрегіональної дитячої хокейної ліги України серед юнаків  2007 р.н. згідно календарю змагань МДХЛУ м. Харків</t>
  </si>
  <si>
    <t>UA-2019-02-08-000009-b</t>
  </si>
  <si>
    <t>Відшкодування витрат на проїзд під час відрядження дітей-спортсменів  та тренера  для участі у змаганнях Міжрегіональної дитячої хокейної ліги України серед юнаків  2006 р.н. згідно календарю змагань МДХЛУ м. Дружківка</t>
  </si>
  <si>
    <t>UA-2019-02-17-000003-b</t>
  </si>
  <si>
    <t>Відшкодування витрат на проїзд, проживання та добові під час відрядження дітей-спортсменів  та тренера-викладача  для участі у Чемпіонаті україни серед юніорів та юніорок з фігурного катання на ковзанах м. Київ у лютому 2019 року</t>
  </si>
  <si>
    <t>Комунальний позашкільний навчальний заклад "Міська дитячо-юнацька спортивна школа із зимових видів спорту" Дніпровської міської ради</t>
  </si>
  <si>
    <t>UA-2019-02-20-003268-b</t>
  </si>
  <si>
    <t>Відшкодування витрат на проживання та добові під час відрядження дітей-спортсменів  та тренера  для участі у змаганнях Міжрегіональної дитячої хокейної ліги України серед юнаків  2007 р.н. згідно календарю змагань МДХЛУ м. Харків ДРУЖБА ХТЗ  09 лютого-10 лютого 2019 року</t>
  </si>
  <si>
    <t>5</t>
  </si>
  <si>
    <t>UA-2019-02-27-002370-a</t>
  </si>
  <si>
    <t>Відшкодування витрат на проживання та добові під час відрядження дітей-спортсменів  та тренера  для участі у Чемпіонаті України з хокею з шайбою серед юнаків 2005 р.н. згідно календарю змагань ФХУ м. Кременчук 16.02.2019-17.02.2019</t>
  </si>
  <si>
    <t>6</t>
  </si>
  <si>
    <t>UA-2019-04-02-002744-b</t>
  </si>
  <si>
    <t>Відшкодування витрат на проїзд, проживання та добові під час відрядження дітей-спортсменів  та тренера  для участі у змаганнях МДХЛУ серед юнаків 2007 р.н. згідно календарю змагань  м. Київ 16.003.2019-17.03.2019</t>
  </si>
  <si>
    <t>UA-2019-04-21-000028-c</t>
  </si>
  <si>
    <t>Відшкодування витрат на проїзд, проживання та добові під час відрядження тренера (діти-спортсмени власні кошти)  для участі у змаганнях МДХЛУ серед юнаків 2007 р.н. згідно календарю змагань  м. Новояворівськ 05.04.2019-08.04.2019</t>
  </si>
  <si>
    <t>UA-2019-09-24-002885-b</t>
  </si>
  <si>
    <t>майка тренувальна для дітей-спортсменів відділення хоккею з шайбою для проведення Відкритого чемпіонату відокремленого підрозділу ФХУ Дніпропетровської області серед юнаків 2005 р.н.</t>
  </si>
  <si>
    <t>Фізична особа-підприємець Левченко Віктор Васильович</t>
  </si>
  <si>
    <t>2024407159</t>
  </si>
  <si>
    <t>1-ЗМ</t>
  </si>
  <si>
    <t>UA-2019-09-25-000004-b</t>
  </si>
  <si>
    <t>придбання нагороджувальної атрибутики (власні надходження, спеціальний фонд) для проведення Відкритого чемпіонату Відокремленого підрозділу ФХУ Дніпропетровської області з хокею з шайбою серед юнаків 2005 р.н на виконання доручення Голови Дніпропетровської обласної ради № 5/0/8-19 від 21.01.2019</t>
  </si>
  <si>
    <t>18530000-3 - Подарунки та нагороди</t>
  </si>
  <si>
    <t>ФОП ЛЕВЧЕНКО ВІКТОР ВАСИЛЬОВИЧ</t>
  </si>
  <si>
    <t>2-ЗМ</t>
  </si>
  <si>
    <t>UA-2019-09-25-000008-b</t>
  </si>
  <si>
    <t>послуги з відеозйомки матчів (власні надходження, спеціальний фонд) під час проведення Відкритого чемпіонату Відокремленого підрозділу ФХУ Дніпропетровської області з хокею з шайбою серед юнаків 2005 р.н на виконання доручення Голови Дніпропетровської обласної ради № 5/0/8-19 від 21.01.2019</t>
  </si>
  <si>
    <t>92111000-2 - Послуги з виробництва кіно- та відеопродукції</t>
  </si>
  <si>
    <t>ТОВАРИСТВО З ОБМЕЖЕНОЮ ВІДПОВІДАЛЬНІСТЮ "ПІАР-АГЕНТСТВО  "СПІЧРАЙТЕР"</t>
  </si>
  <si>
    <t>40355328</t>
  </si>
  <si>
    <t>3-ЗМ</t>
  </si>
  <si>
    <t>UA-2019-09-25-000011-b</t>
  </si>
  <si>
    <t>відшкодування витрат на харчування суддівської колегії   (власні надходження, спеціальний фонд) під час проведення Відкритого чемпіонату Відокремленого підрозділу ФХУ Дніпропетровської області з хокею з шайбою серед юнаків 2005 р.н на виконання доручення Голови Дніпропетровської обласної ради № 5/0/8-19 від 21.01.2019</t>
  </si>
  <si>
    <t>UA-2019-09-25-000017-b</t>
  </si>
  <si>
    <t>придбання спортивного інвентарю (власні кошти, спеціальний фонд) для проведення Відкритого чемпіонату Відокремленого підрозділу ФХУ Дніпропетровської області з хокею з шайбою серед юнаків 2005 р.н на виконання доручення Голови Дніпропетровської обласної ради № 5/0/8-19 від 21.01.2019</t>
  </si>
  <si>
    <t>ФОП Лебединська Юлія Петрівна</t>
  </si>
  <si>
    <t>4-ЗМ</t>
  </si>
  <si>
    <t>UA-2019-11-04-002462-b</t>
  </si>
  <si>
    <t>відшкодування витрат на відрядження (добові, проїзд, проживання) тренера-викладача та дітей спортсменів КПНЗ "МДЮСШ із зимових видів спорту" ДМР - Чемпіонат України з хокею з шайбою серед юнаків середньої вікової групи (2005 р.н.) м. Київ 26.10.2019-27.10.2019 за рахунок коштів бюджету м. Дніпро, загальний фонд</t>
  </si>
  <si>
    <t>UA-2019-11-13-002976-b</t>
  </si>
  <si>
    <t>Відшкодування витрат на відрядження (добові) тренеру-викладачу з хокею з шайбою КПНЗ "МДЮСШ із зимових видів спорту" ДМР Волошину В.В. та спортсменам (15 чол.) під час матчу всеукраїнських змагань з хокею з шайбою серед юнаків 2008 р.н. м. Кривий Ріг  02.11.2019-03.11.2019 за рахунок коштів загального фонду м. Дніпра</t>
  </si>
  <si>
    <t>9</t>
  </si>
  <si>
    <t>UA-2019-11-19-002990-b</t>
  </si>
  <si>
    <t>відшкодування витрат на відрядження (добові, проїзд, проживання) дітям-спортсменам та терену-викладачу під час участі у всеукраїнських змаганнях з хокею з шайбою серед юнаків 2008 р.н. у м. ОДЕСА 08.11.2019-11.11.2019 за рахунок бюджету м. Дніпра, загальний фонд</t>
  </si>
  <si>
    <t>10</t>
  </si>
  <si>
    <t>UA-2019-11-26-004756-b</t>
  </si>
  <si>
    <t xml:space="preserve">придбання тренувальних майок для дітей-спортсменів відділення хокею з шайбою за рахунок коштів загального фонду м. Дніпра (обласна субвенція на виконання доручень виборців) </t>
  </si>
  <si>
    <t>ФОП ГОЛОВКО АНДРІЙ ІГОРОВИЧ</t>
  </si>
  <si>
    <t>3085518655</t>
  </si>
  <si>
    <t>UA-2019-11-27-004906-b</t>
  </si>
  <si>
    <t>відшкодування витрат на відрядження (добові) під час проведення всеукраїнських змагань з хокею з шайбою серед юнаків 2008 р.н. у м. Кривий Ріг 16.11.2019-17.11.2019 за рахунок коштів м. Дніпра, загальний фонд</t>
  </si>
  <si>
    <t>11</t>
  </si>
  <si>
    <t>UA-2019-11-30-000148-b</t>
  </si>
  <si>
    <t>відшкодування витрат на відрядження (добові, проїзд, проживання) під час проведення всеукраїнських змагань з хокею з шайбою серед юнаків 2008 р.н. м. Одеса у листопаді 2019 року за рахунок коштів загального фонду м. Дніпра</t>
  </si>
  <si>
    <t>12</t>
  </si>
  <si>
    <t>UA-2019-12-02-004030-b</t>
  </si>
  <si>
    <t>придбання лазерного принтера за рахунок коштів загального фонду, бюджету м. Дніпра</t>
  </si>
  <si>
    <t>30230000-0 - Комп’ютерне обладнання</t>
  </si>
  <si>
    <t>ШУЛЬЦ ВІТАЛІЙ ЮРІЙОВИЧ</t>
  </si>
  <si>
    <t>3039917031</t>
  </si>
  <si>
    <t>2ТМЦ-П</t>
  </si>
  <si>
    <t>UA-2019-12-06-000735-b</t>
  </si>
  <si>
    <t>придбання фармацетичної продукції за рахунок коштів загального фонду м. Дніпра</t>
  </si>
  <si>
    <t>UA-2019-12-06-000942-b</t>
  </si>
  <si>
    <t>придбання медичних виробів за рахунок коштів загального фонду м. Дніпра</t>
  </si>
  <si>
    <t>UA-2019-12-10-003184-b</t>
  </si>
  <si>
    <t>відшкодування витрат на відрядення (добові) в межах кошторисних призначень за рахунок коштів загального фонду м. Дніпра під час проведення всеукраїнських змагань з зокею з шайбою серед юнаків 2007 р.н. м. КРИВИЙ РІГ у грудні 2019 року</t>
  </si>
  <si>
    <t>14</t>
  </si>
  <si>
    <t>UA-2019-12-10-003336-b</t>
  </si>
  <si>
    <t>відшкодування витрат на відрядення (добові) в межах кошторисних призначень за рахунок коштів загального фонду м. Дніпра під час проведення всеукраїнських змагань з хокею з шайбою серед юнаків 2008 р.н. м. КРЕМЕНЧУК у грудні 2019 року</t>
  </si>
  <si>
    <t>13</t>
  </si>
  <si>
    <t>UA-2019-12-11-003050-b</t>
  </si>
  <si>
    <t>UA-2019-12-11-003089-b</t>
  </si>
  <si>
    <t>UA-2019-12-17-006436-b</t>
  </si>
  <si>
    <t>придбання медичних вииробів за рахунок коштів бюджету м. Дніпра, загальний фонд</t>
  </si>
  <si>
    <t>ПРИВАТНЕ ПІДПРИЄМСТВО "АКБАРС"</t>
  </si>
  <si>
    <t>36367992</t>
  </si>
  <si>
    <t>2-МЕД</t>
  </si>
  <si>
    <t>UA-2019-12-17-006462-b</t>
  </si>
  <si>
    <t>придбанння лікарських засобів за рахунок бюджету м. Дніпра, загальний фонд</t>
  </si>
  <si>
    <t>1-МЕД</t>
  </si>
  <si>
    <t>2727410297</t>
  </si>
  <si>
    <t>UA-2019-11-18-001245-b</t>
  </si>
  <si>
    <t>Придбання БФП за рахунок бюджету м. Дніпра, загальний фонд</t>
  </si>
  <si>
    <t>30200000-1 - Комп’ютерне обладнання та приладдя</t>
  </si>
  <si>
    <t>ФОП "ШУЛЬЦ ВІТАЛІЙ ЮРІЙОВИЧ"</t>
  </si>
  <si>
    <t>Згідно частини 4 статті 36 Закону України «Про публічні закупівлі», а саме: в укладеному договорі про закупівлю умови не повинні відрізнятися від змісту тендерної пропозиції за результатами аукціону, у т. ч. ціни за одиницю товару, переможця процедури закупівлі. У тендерній документації, викладеної в електронну систему закупівель _ ДОДАТОК 1 , чітко прописані технічні характеристику товару. На підставі вищевикладеного вважаю за доцільне скасувати дану допорогову закупівлю з причини невідповідності технічним</t>
  </si>
  <si>
    <t>3039917031,ФОП "ШУЛЬЦ ВІТАЛІЙ ЮРІЙОВИЧ",Україна</t>
  </si>
  <si>
    <t>UA-2019-11-11-001749-b</t>
  </si>
  <si>
    <t>придбання багафункціонального пристрою за рахунок коштів загального фонду бюджету м. Дніпра</t>
  </si>
  <si>
    <t>1. Невідповідність технічним вимогам замовника.</t>
  </si>
  <si>
    <t>UA-2019-10-30-001859-b</t>
  </si>
  <si>
    <t xml:space="preserve">перевезення дітей-спортсменів 2005 р.н. та 2008 р.н. відділення хокею з шайбою КПНЗ "МДЮСШ із зимових видів спорту" ДМР на змагання наземним транспортом поза розкладом згідно календарю змагань ФХУ 2019-2020 за рахунок коштів загального фонду бюджет м. Дніпра </t>
  </si>
  <si>
    <t>АВТОЕКСПРЕС-ДНІПРО ПРИВАТНЕ ПІДПРИЕМСТВО</t>
  </si>
  <si>
    <t>32286941</t>
  </si>
  <si>
    <t>1-2019-П</t>
  </si>
  <si>
    <t>37619259,ТОВ АВТОБУС ДНІПРО,Україна;32286941,АВТОЕКСПРЕС-ДНІПРО ПРИВАТНЕ ПІДПРИЕМСТВО,Україна</t>
  </si>
  <si>
    <t>UA-2019-10-30-000119-b</t>
  </si>
  <si>
    <t xml:space="preserve">послуги, пов'язані з програмним забезпеченням (послуги з відновлення програмного комплексу IS-pro; послуги супроводу та обслуговування програмного комплексу IS-pro) за рахунок коштів загального фонду бюджету м. Дніпро </t>
  </si>
  <si>
    <t>72260000-5 - Послуги, пов’язані з програмним забезпеченням</t>
  </si>
  <si>
    <t>ФОП ГОРЄЛКО СЕРГІЙ ОПАНАСОВИЧ</t>
  </si>
  <si>
    <t>11/17</t>
  </si>
  <si>
    <t>2727410297,ФОП ГОРЄЛКО СЕРГІЙ ОПАНАСОВИЧ,Україна</t>
  </si>
  <si>
    <t>2019 РІК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</si>
</sst>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38">
    <font>
      <sz val="10"/>
      <name val="Arial"/>
      <family val="0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7"/>
  <sheetViews>
    <sheetView tabSelected="1" zoomScalePageLayoutView="0" workbookViewId="0" topLeftCell="A1">
      <pane ySplit="4" topLeftCell="A19" activePane="bottomLeft" state="frozen"/>
      <selection pane="topLeft" activeCell="A1" sqref="A1"/>
      <selection pane="bottomLeft" activeCell="B96" sqref="B96"/>
    </sheetView>
  </sheetViews>
  <sheetFormatPr defaultColWidth="9.140625" defaultRowHeight="12.75"/>
  <cols>
    <col min="1" max="1" width="5.57421875" style="0" customWidth="1"/>
    <col min="2" max="2" width="25.00390625" style="0" customWidth="1"/>
    <col min="3" max="3" width="45.00390625" style="0" customWidth="1"/>
    <col min="4" max="4" width="30.57421875" style="0" customWidth="1"/>
    <col min="5" max="5" width="31.140625" style="0" customWidth="1"/>
    <col min="6" max="6" width="13.57421875" style="0" customWidth="1"/>
    <col min="7" max="7" width="12.421875" style="0" customWidth="1"/>
    <col min="8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3" width="20.00390625" style="0" customWidth="1"/>
    <col min="24" max="24" width="22.421875" style="0" customWidth="1"/>
    <col min="25" max="25" width="21.421875" style="0" customWidth="1"/>
    <col min="26" max="26" width="10.00390625" style="0" customWidth="1"/>
    <col min="27" max="27" width="39.00390625" style="0" customWidth="1"/>
  </cols>
  <sheetData>
    <row r="1" spans="1:4" ht="12">
      <c r="A1" s="8" t="s">
        <v>192</v>
      </c>
      <c r="B1" s="9"/>
      <c r="C1" s="9"/>
      <c r="D1" s="9"/>
    </row>
    <row r="2" spans="1:4" ht="12">
      <c r="A2" s="9"/>
      <c r="B2" s="9"/>
      <c r="C2" s="9"/>
      <c r="D2" s="9"/>
    </row>
    <row r="3" ht="12.75" thickBot="1"/>
    <row r="4" spans="1:27" ht="42" thickBot="1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0" t="s">
        <v>17</v>
      </c>
      <c r="S4" s="10" t="s">
        <v>18</v>
      </c>
      <c r="T4" s="10" t="s">
        <v>19</v>
      </c>
      <c r="U4" s="10" t="s">
        <v>20</v>
      </c>
      <c r="V4" s="10" t="s">
        <v>21</v>
      </c>
      <c r="W4" s="10" t="s">
        <v>22</v>
      </c>
      <c r="X4" s="10" t="s">
        <v>23</v>
      </c>
      <c r="Y4" s="10" t="s">
        <v>24</v>
      </c>
      <c r="Z4" s="10" t="s">
        <v>25</v>
      </c>
      <c r="AA4" s="10" t="s">
        <v>26</v>
      </c>
    </row>
    <row r="5" spans="1:27" ht="37.5">
      <c r="A5" s="2">
        <v>1</v>
      </c>
      <c r="B5" s="1" t="s">
        <v>29</v>
      </c>
      <c r="C5" s="3" t="s">
        <v>30</v>
      </c>
      <c r="D5" s="1" t="s">
        <v>31</v>
      </c>
      <c r="E5" s="1" t="s">
        <v>27</v>
      </c>
      <c r="F5" s="4">
        <v>43800</v>
      </c>
      <c r="G5" s="1"/>
      <c r="H5" s="4">
        <v>43804</v>
      </c>
      <c r="I5" s="2">
        <v>0</v>
      </c>
      <c r="J5" s="5">
        <v>24</v>
      </c>
      <c r="K5" s="5">
        <v>533.96</v>
      </c>
      <c r="L5" s="5">
        <v>22.248333333333335</v>
      </c>
      <c r="M5" s="2">
        <v>0</v>
      </c>
      <c r="N5" s="1"/>
      <c r="O5" s="6"/>
      <c r="P5" s="1"/>
      <c r="Q5" s="1"/>
      <c r="R5" s="1"/>
      <c r="S5" s="1"/>
      <c r="T5" s="7" t="str">
        <f>HYPERLINK("https://my.zakupki.prom.ua/cabinet/purchases/state_purchase_lot/view/488382")</f>
        <v>https://my.zakupki.prom.ua/cabinet/purchases/state_purchase_lot/view/488382</v>
      </c>
      <c r="U5" s="1" t="s">
        <v>28</v>
      </c>
      <c r="V5" s="2">
        <v>350</v>
      </c>
      <c r="W5" s="1"/>
      <c r="X5" s="1"/>
      <c r="Y5" s="1"/>
      <c r="Z5" s="1"/>
      <c r="AA5" s="11"/>
    </row>
    <row r="6" spans="1:27" ht="37.5">
      <c r="A6" s="2">
        <v>2</v>
      </c>
      <c r="B6" s="1" t="s">
        <v>29</v>
      </c>
      <c r="C6" s="3" t="s">
        <v>32</v>
      </c>
      <c r="D6" s="1" t="s">
        <v>31</v>
      </c>
      <c r="E6" s="1" t="s">
        <v>27</v>
      </c>
      <c r="F6" s="4">
        <v>43800</v>
      </c>
      <c r="G6" s="1"/>
      <c r="H6" s="4">
        <v>43804</v>
      </c>
      <c r="I6" s="2">
        <v>0</v>
      </c>
      <c r="J6" s="5">
        <v>12</v>
      </c>
      <c r="K6" s="5">
        <v>936</v>
      </c>
      <c r="L6" s="5">
        <v>78</v>
      </c>
      <c r="M6" s="2">
        <v>0</v>
      </c>
      <c r="N6" s="1"/>
      <c r="O6" s="6"/>
      <c r="P6" s="1"/>
      <c r="Q6" s="1"/>
      <c r="R6" s="1"/>
      <c r="S6" s="1"/>
      <c r="T6" s="7" t="str">
        <f>HYPERLINK("https://my.zakupki.prom.ua/cabinet/purchases/state_purchase_lot/view/488383")</f>
        <v>https://my.zakupki.prom.ua/cabinet/purchases/state_purchase_lot/view/488383</v>
      </c>
      <c r="U6" s="1" t="s">
        <v>28</v>
      </c>
      <c r="V6" s="2">
        <v>350</v>
      </c>
      <c r="W6" s="1"/>
      <c r="X6" s="1"/>
      <c r="Y6" s="1"/>
      <c r="Z6" s="1"/>
      <c r="AA6" s="11"/>
    </row>
    <row r="7" spans="1:27" ht="37.5">
      <c r="A7" s="2">
        <v>3</v>
      </c>
      <c r="B7" s="1" t="s">
        <v>29</v>
      </c>
      <c r="C7" s="3" t="s">
        <v>33</v>
      </c>
      <c r="D7" s="1" t="s">
        <v>31</v>
      </c>
      <c r="E7" s="1" t="s">
        <v>27</v>
      </c>
      <c r="F7" s="4">
        <v>43800</v>
      </c>
      <c r="G7" s="1"/>
      <c r="H7" s="4">
        <v>43804</v>
      </c>
      <c r="I7" s="2">
        <v>0</v>
      </c>
      <c r="J7" s="5">
        <v>3</v>
      </c>
      <c r="K7" s="5">
        <v>371.3</v>
      </c>
      <c r="L7" s="5">
        <v>123.76666666666667</v>
      </c>
      <c r="M7" s="2">
        <v>0</v>
      </c>
      <c r="N7" s="1"/>
      <c r="O7" s="6"/>
      <c r="P7" s="1"/>
      <c r="Q7" s="1"/>
      <c r="R7" s="1"/>
      <c r="S7" s="1"/>
      <c r="T7" s="7" t="str">
        <f>HYPERLINK("https://my.zakupki.prom.ua/cabinet/purchases/state_purchase_lot/view/488384")</f>
        <v>https://my.zakupki.prom.ua/cabinet/purchases/state_purchase_lot/view/488384</v>
      </c>
      <c r="U7" s="1" t="s">
        <v>28</v>
      </c>
      <c r="V7" s="2">
        <v>350</v>
      </c>
      <c r="W7" s="1"/>
      <c r="X7" s="1"/>
      <c r="Y7" s="1"/>
      <c r="Z7" s="1"/>
      <c r="AA7" s="11"/>
    </row>
    <row r="8" spans="1:27" ht="37.5">
      <c r="A8" s="2">
        <v>4</v>
      </c>
      <c r="B8" s="1" t="s">
        <v>29</v>
      </c>
      <c r="C8" s="3" t="s">
        <v>34</v>
      </c>
      <c r="D8" s="1" t="s">
        <v>31</v>
      </c>
      <c r="E8" s="1" t="s">
        <v>27</v>
      </c>
      <c r="F8" s="4">
        <v>43800</v>
      </c>
      <c r="G8" s="1"/>
      <c r="H8" s="4">
        <v>43804</v>
      </c>
      <c r="I8" s="2">
        <v>0</v>
      </c>
      <c r="J8" s="5">
        <v>24</v>
      </c>
      <c r="K8" s="5">
        <v>141.12</v>
      </c>
      <c r="L8" s="5">
        <v>5.88</v>
      </c>
      <c r="M8" s="2">
        <v>0</v>
      </c>
      <c r="N8" s="1"/>
      <c r="O8" s="6"/>
      <c r="P8" s="1"/>
      <c r="Q8" s="1"/>
      <c r="R8" s="1"/>
      <c r="S8" s="1"/>
      <c r="T8" s="7" t="str">
        <f>HYPERLINK("https://my.zakupki.prom.ua/cabinet/purchases/state_purchase_lot/view/488385")</f>
        <v>https://my.zakupki.prom.ua/cabinet/purchases/state_purchase_lot/view/488385</v>
      </c>
      <c r="U8" s="1" t="s">
        <v>28</v>
      </c>
      <c r="V8" s="2">
        <v>350</v>
      </c>
      <c r="W8" s="1"/>
      <c r="X8" s="1"/>
      <c r="Y8" s="1"/>
      <c r="Z8" s="1"/>
      <c r="AA8" s="11"/>
    </row>
    <row r="9" spans="1:27" ht="37.5">
      <c r="A9" s="2">
        <v>5</v>
      </c>
      <c r="B9" s="1" t="s">
        <v>29</v>
      </c>
      <c r="C9" s="3" t="s">
        <v>35</v>
      </c>
      <c r="D9" s="1" t="s">
        <v>31</v>
      </c>
      <c r="E9" s="1" t="s">
        <v>27</v>
      </c>
      <c r="F9" s="4">
        <v>43800</v>
      </c>
      <c r="G9" s="1"/>
      <c r="H9" s="4">
        <v>43804</v>
      </c>
      <c r="I9" s="2">
        <v>0</v>
      </c>
      <c r="J9" s="5">
        <v>21</v>
      </c>
      <c r="K9" s="5">
        <v>277.95</v>
      </c>
      <c r="L9" s="5">
        <v>13.235714285714286</v>
      </c>
      <c r="M9" s="2">
        <v>0</v>
      </c>
      <c r="N9" s="1"/>
      <c r="O9" s="6"/>
      <c r="P9" s="1"/>
      <c r="Q9" s="1"/>
      <c r="R9" s="1"/>
      <c r="S9" s="1"/>
      <c r="T9" s="7" t="str">
        <f>HYPERLINK("https://my.zakupki.prom.ua/cabinet/purchases/state_purchase_lot/view/488386")</f>
        <v>https://my.zakupki.prom.ua/cabinet/purchases/state_purchase_lot/view/488386</v>
      </c>
      <c r="U9" s="1" t="s">
        <v>28</v>
      </c>
      <c r="V9" s="2">
        <v>350</v>
      </c>
      <c r="W9" s="1"/>
      <c r="X9" s="1"/>
      <c r="Y9" s="1"/>
      <c r="Z9" s="1"/>
      <c r="AA9" s="11"/>
    </row>
    <row r="10" spans="1:27" ht="37.5">
      <c r="A10" s="2">
        <v>6</v>
      </c>
      <c r="B10" s="1" t="s">
        <v>29</v>
      </c>
      <c r="C10" s="3" t="s">
        <v>36</v>
      </c>
      <c r="D10" s="1" t="s">
        <v>31</v>
      </c>
      <c r="E10" s="1" t="s">
        <v>27</v>
      </c>
      <c r="F10" s="4">
        <v>43800</v>
      </c>
      <c r="G10" s="1"/>
      <c r="H10" s="4">
        <v>43804</v>
      </c>
      <c r="I10" s="2">
        <v>0</v>
      </c>
      <c r="J10" s="5">
        <v>2</v>
      </c>
      <c r="K10" s="5">
        <v>306.79</v>
      </c>
      <c r="L10" s="5">
        <v>153.395</v>
      </c>
      <c r="M10" s="2">
        <v>0</v>
      </c>
      <c r="N10" s="1"/>
      <c r="O10" s="6"/>
      <c r="P10" s="1"/>
      <c r="Q10" s="1"/>
      <c r="R10" s="1"/>
      <c r="S10" s="1"/>
      <c r="T10" s="7" t="str">
        <f>HYPERLINK("https://my.zakupki.prom.ua/cabinet/purchases/state_purchase_lot/view/488387")</f>
        <v>https://my.zakupki.prom.ua/cabinet/purchases/state_purchase_lot/view/488387</v>
      </c>
      <c r="U10" s="1" t="s">
        <v>28</v>
      </c>
      <c r="V10" s="2">
        <v>350</v>
      </c>
      <c r="W10" s="1"/>
      <c r="X10" s="1"/>
      <c r="Y10" s="1"/>
      <c r="Z10" s="1"/>
      <c r="AA10" s="11"/>
    </row>
    <row r="11" spans="1:27" ht="37.5">
      <c r="A11" s="2">
        <v>7</v>
      </c>
      <c r="B11" s="1" t="s">
        <v>29</v>
      </c>
      <c r="C11" s="3" t="s">
        <v>37</v>
      </c>
      <c r="D11" s="1" t="s">
        <v>31</v>
      </c>
      <c r="E11" s="1" t="s">
        <v>27</v>
      </c>
      <c r="F11" s="4">
        <v>43800</v>
      </c>
      <c r="G11" s="1"/>
      <c r="H11" s="4">
        <v>43804</v>
      </c>
      <c r="I11" s="2">
        <v>0</v>
      </c>
      <c r="J11" s="5">
        <v>16</v>
      </c>
      <c r="K11" s="5">
        <v>2487.36</v>
      </c>
      <c r="L11" s="5">
        <v>155.46</v>
      </c>
      <c r="M11" s="2">
        <v>0</v>
      </c>
      <c r="N11" s="1"/>
      <c r="O11" s="6"/>
      <c r="P11" s="1"/>
      <c r="Q11" s="1"/>
      <c r="R11" s="1"/>
      <c r="S11" s="1"/>
      <c r="T11" s="7" t="str">
        <f>HYPERLINK("https://my.zakupki.prom.ua/cabinet/purchases/state_purchase_lot/view/488388")</f>
        <v>https://my.zakupki.prom.ua/cabinet/purchases/state_purchase_lot/view/488388</v>
      </c>
      <c r="U11" s="1" t="s">
        <v>28</v>
      </c>
      <c r="V11" s="2">
        <v>350</v>
      </c>
      <c r="W11" s="1"/>
      <c r="X11" s="1"/>
      <c r="Y11" s="1"/>
      <c r="Z11" s="1"/>
      <c r="AA11" s="11"/>
    </row>
    <row r="12" spans="1:27" ht="37.5">
      <c r="A12" s="2">
        <v>8</v>
      </c>
      <c r="B12" s="1" t="s">
        <v>38</v>
      </c>
      <c r="C12" s="3" t="s">
        <v>39</v>
      </c>
      <c r="D12" s="1" t="s">
        <v>40</v>
      </c>
      <c r="E12" s="1" t="s">
        <v>27</v>
      </c>
      <c r="F12" s="4">
        <v>43800</v>
      </c>
      <c r="G12" s="1"/>
      <c r="H12" s="4">
        <v>43804</v>
      </c>
      <c r="I12" s="2">
        <v>0</v>
      </c>
      <c r="J12" s="5">
        <v>50</v>
      </c>
      <c r="K12" s="5">
        <v>141</v>
      </c>
      <c r="L12" s="5">
        <v>2.82</v>
      </c>
      <c r="M12" s="2">
        <v>0</v>
      </c>
      <c r="N12" s="1"/>
      <c r="O12" s="6"/>
      <c r="P12" s="1"/>
      <c r="Q12" s="1"/>
      <c r="R12" s="1"/>
      <c r="S12" s="1"/>
      <c r="T12" s="7" t="str">
        <f>HYPERLINK("https://my.zakupki.prom.ua/cabinet/purchases/state_purchase_lot/view/488389")</f>
        <v>https://my.zakupki.prom.ua/cabinet/purchases/state_purchase_lot/view/488389</v>
      </c>
      <c r="U12" s="1" t="s">
        <v>28</v>
      </c>
      <c r="V12" s="2">
        <v>547</v>
      </c>
      <c r="W12" s="1"/>
      <c r="X12" s="1"/>
      <c r="Y12" s="1"/>
      <c r="Z12" s="1"/>
      <c r="AA12" s="11"/>
    </row>
    <row r="13" spans="1:27" ht="62.25">
      <c r="A13" s="2">
        <v>9</v>
      </c>
      <c r="B13" s="1" t="s">
        <v>38</v>
      </c>
      <c r="C13" s="3" t="s">
        <v>41</v>
      </c>
      <c r="D13" s="1" t="s">
        <v>40</v>
      </c>
      <c r="E13" s="1" t="s">
        <v>27</v>
      </c>
      <c r="F13" s="4">
        <v>43800</v>
      </c>
      <c r="G13" s="1"/>
      <c r="H13" s="4">
        <v>43804</v>
      </c>
      <c r="I13" s="2">
        <v>0</v>
      </c>
      <c r="J13" s="5">
        <v>5</v>
      </c>
      <c r="K13" s="5">
        <v>432</v>
      </c>
      <c r="L13" s="5">
        <v>86.4</v>
      </c>
      <c r="M13" s="2">
        <v>0</v>
      </c>
      <c r="N13" s="1"/>
      <c r="O13" s="6"/>
      <c r="P13" s="1"/>
      <c r="Q13" s="1"/>
      <c r="R13" s="1"/>
      <c r="S13" s="1"/>
      <c r="T13" s="7" t="str">
        <f>HYPERLINK("https://my.zakupki.prom.ua/cabinet/purchases/state_purchase_lot/view/488390")</f>
        <v>https://my.zakupki.prom.ua/cabinet/purchases/state_purchase_lot/view/488390</v>
      </c>
      <c r="U13" s="1" t="s">
        <v>28</v>
      </c>
      <c r="V13" s="2">
        <v>547</v>
      </c>
      <c r="W13" s="1"/>
      <c r="X13" s="1"/>
      <c r="Y13" s="1"/>
      <c r="Z13" s="1"/>
      <c r="AA13" s="11"/>
    </row>
    <row r="14" spans="1:27" ht="49.5">
      <c r="A14" s="2">
        <v>10</v>
      </c>
      <c r="B14" s="1" t="s">
        <v>38</v>
      </c>
      <c r="C14" s="3" t="s">
        <v>42</v>
      </c>
      <c r="D14" s="1" t="s">
        <v>40</v>
      </c>
      <c r="E14" s="1" t="s">
        <v>27</v>
      </c>
      <c r="F14" s="4">
        <v>43800</v>
      </c>
      <c r="G14" s="1"/>
      <c r="H14" s="4">
        <v>43804</v>
      </c>
      <c r="I14" s="2">
        <v>0</v>
      </c>
      <c r="J14" s="5">
        <v>100</v>
      </c>
      <c r="K14" s="5">
        <v>62.4</v>
      </c>
      <c r="L14" s="5">
        <v>0.624</v>
      </c>
      <c r="M14" s="2">
        <v>0</v>
      </c>
      <c r="N14" s="1"/>
      <c r="O14" s="6"/>
      <c r="P14" s="1"/>
      <c r="Q14" s="1"/>
      <c r="R14" s="1"/>
      <c r="S14" s="1"/>
      <c r="T14" s="7" t="str">
        <f>HYPERLINK("https://my.zakupki.prom.ua/cabinet/purchases/state_purchase_lot/view/488391")</f>
        <v>https://my.zakupki.prom.ua/cabinet/purchases/state_purchase_lot/view/488391</v>
      </c>
      <c r="U14" s="1" t="s">
        <v>28</v>
      </c>
      <c r="V14" s="2">
        <v>547</v>
      </c>
      <c r="W14" s="1"/>
      <c r="X14" s="1"/>
      <c r="Y14" s="1"/>
      <c r="Z14" s="1"/>
      <c r="AA14" s="11"/>
    </row>
    <row r="15" spans="1:27" ht="37.5">
      <c r="A15" s="2">
        <v>11</v>
      </c>
      <c r="B15" s="1" t="s">
        <v>38</v>
      </c>
      <c r="C15" s="3" t="s">
        <v>43</v>
      </c>
      <c r="D15" s="1" t="s">
        <v>40</v>
      </c>
      <c r="E15" s="1" t="s">
        <v>27</v>
      </c>
      <c r="F15" s="4">
        <v>43800</v>
      </c>
      <c r="G15" s="1"/>
      <c r="H15" s="4">
        <v>43804</v>
      </c>
      <c r="I15" s="2">
        <v>0</v>
      </c>
      <c r="J15" s="5">
        <v>10</v>
      </c>
      <c r="K15" s="5">
        <v>484.68</v>
      </c>
      <c r="L15" s="5">
        <v>48.468</v>
      </c>
      <c r="M15" s="2">
        <v>0</v>
      </c>
      <c r="N15" s="1"/>
      <c r="O15" s="6"/>
      <c r="P15" s="1"/>
      <c r="Q15" s="1"/>
      <c r="R15" s="1"/>
      <c r="S15" s="1"/>
      <c r="T15" s="7" t="str">
        <f>HYPERLINK("https://my.zakupki.prom.ua/cabinet/purchases/state_purchase_lot/view/488392")</f>
        <v>https://my.zakupki.prom.ua/cabinet/purchases/state_purchase_lot/view/488392</v>
      </c>
      <c r="U15" s="1" t="s">
        <v>28</v>
      </c>
      <c r="V15" s="2">
        <v>547</v>
      </c>
      <c r="W15" s="1"/>
      <c r="X15" s="1"/>
      <c r="Y15" s="1"/>
      <c r="Z15" s="1"/>
      <c r="AA15" s="11"/>
    </row>
    <row r="16" spans="1:27" ht="37.5">
      <c r="A16" s="2">
        <v>12</v>
      </c>
      <c r="B16" s="1" t="s">
        <v>38</v>
      </c>
      <c r="C16" s="3" t="s">
        <v>44</v>
      </c>
      <c r="D16" s="1" t="s">
        <v>40</v>
      </c>
      <c r="E16" s="1" t="s">
        <v>27</v>
      </c>
      <c r="F16" s="4">
        <v>43800</v>
      </c>
      <c r="G16" s="1"/>
      <c r="H16" s="4">
        <v>43804</v>
      </c>
      <c r="I16" s="2">
        <v>0</v>
      </c>
      <c r="J16" s="5">
        <v>10</v>
      </c>
      <c r="K16" s="5">
        <v>442.92</v>
      </c>
      <c r="L16" s="5">
        <v>44.292</v>
      </c>
      <c r="M16" s="2">
        <v>0</v>
      </c>
      <c r="N16" s="1"/>
      <c r="O16" s="6"/>
      <c r="P16" s="1"/>
      <c r="Q16" s="1"/>
      <c r="R16" s="1"/>
      <c r="S16" s="1"/>
      <c r="T16" s="7" t="str">
        <f>HYPERLINK("https://my.zakupki.prom.ua/cabinet/purchases/state_purchase_lot/view/488393")</f>
        <v>https://my.zakupki.prom.ua/cabinet/purchases/state_purchase_lot/view/488393</v>
      </c>
      <c r="U16" s="1" t="s">
        <v>28</v>
      </c>
      <c r="V16" s="2">
        <v>547</v>
      </c>
      <c r="W16" s="1"/>
      <c r="X16" s="1"/>
      <c r="Y16" s="1"/>
      <c r="Z16" s="1"/>
      <c r="AA16" s="11"/>
    </row>
    <row r="17" spans="1:27" ht="37.5">
      <c r="A17" s="2">
        <v>13</v>
      </c>
      <c r="B17" s="1" t="s">
        <v>38</v>
      </c>
      <c r="C17" s="3" t="s">
        <v>45</v>
      </c>
      <c r="D17" s="1" t="s">
        <v>40</v>
      </c>
      <c r="E17" s="1" t="s">
        <v>27</v>
      </c>
      <c r="F17" s="4">
        <v>43800</v>
      </c>
      <c r="G17" s="1"/>
      <c r="H17" s="4">
        <v>43804</v>
      </c>
      <c r="I17" s="2">
        <v>0</v>
      </c>
      <c r="J17" s="5">
        <v>10</v>
      </c>
      <c r="K17" s="5">
        <v>75.12</v>
      </c>
      <c r="L17" s="5">
        <v>7.512</v>
      </c>
      <c r="M17" s="2">
        <v>0</v>
      </c>
      <c r="N17" s="1"/>
      <c r="O17" s="6"/>
      <c r="P17" s="1"/>
      <c r="Q17" s="1"/>
      <c r="R17" s="1"/>
      <c r="S17" s="1"/>
      <c r="T17" s="7" t="str">
        <f>HYPERLINK("https://my.zakupki.prom.ua/cabinet/purchases/state_purchase_lot/view/488394")</f>
        <v>https://my.zakupki.prom.ua/cabinet/purchases/state_purchase_lot/view/488394</v>
      </c>
      <c r="U17" s="1" t="s">
        <v>28</v>
      </c>
      <c r="V17" s="2">
        <v>547</v>
      </c>
      <c r="W17" s="1"/>
      <c r="X17" s="1"/>
      <c r="Y17" s="1"/>
      <c r="Z17" s="1"/>
      <c r="AA17" s="11"/>
    </row>
    <row r="18" spans="1:27" ht="37.5">
      <c r="A18" s="2">
        <v>14</v>
      </c>
      <c r="B18" s="1" t="s">
        <v>38</v>
      </c>
      <c r="C18" s="3" t="s">
        <v>46</v>
      </c>
      <c r="D18" s="1" t="s">
        <v>40</v>
      </c>
      <c r="E18" s="1" t="s">
        <v>27</v>
      </c>
      <c r="F18" s="4">
        <v>43800</v>
      </c>
      <c r="G18" s="1"/>
      <c r="H18" s="4">
        <v>43804</v>
      </c>
      <c r="I18" s="2">
        <v>0</v>
      </c>
      <c r="J18" s="5">
        <v>10</v>
      </c>
      <c r="K18" s="5">
        <v>93.12</v>
      </c>
      <c r="L18" s="5">
        <v>9.312</v>
      </c>
      <c r="M18" s="2">
        <v>0</v>
      </c>
      <c r="N18" s="1"/>
      <c r="O18" s="6"/>
      <c r="P18" s="1"/>
      <c r="Q18" s="1"/>
      <c r="R18" s="1"/>
      <c r="S18" s="1"/>
      <c r="T18" s="7" t="str">
        <f>HYPERLINK("https://my.zakupki.prom.ua/cabinet/purchases/state_purchase_lot/view/488395")</f>
        <v>https://my.zakupki.prom.ua/cabinet/purchases/state_purchase_lot/view/488395</v>
      </c>
      <c r="U18" s="1" t="s">
        <v>28</v>
      </c>
      <c r="V18" s="2">
        <v>547</v>
      </c>
      <c r="W18" s="1"/>
      <c r="X18" s="1"/>
      <c r="Y18" s="1"/>
      <c r="Z18" s="1"/>
      <c r="AA18" s="11"/>
    </row>
    <row r="19" spans="1:27" ht="37.5">
      <c r="A19" s="2">
        <v>15</v>
      </c>
      <c r="B19" s="1" t="s">
        <v>38</v>
      </c>
      <c r="C19" s="3" t="s">
        <v>47</v>
      </c>
      <c r="D19" s="1" t="s">
        <v>40</v>
      </c>
      <c r="E19" s="1" t="s">
        <v>27</v>
      </c>
      <c r="F19" s="4">
        <v>43800</v>
      </c>
      <c r="G19" s="1"/>
      <c r="H19" s="4">
        <v>43804</v>
      </c>
      <c r="I19" s="2">
        <v>0</v>
      </c>
      <c r="J19" s="5">
        <v>10</v>
      </c>
      <c r="K19" s="5">
        <v>72.48</v>
      </c>
      <c r="L19" s="5">
        <v>7.248</v>
      </c>
      <c r="M19" s="2">
        <v>0</v>
      </c>
      <c r="N19" s="1"/>
      <c r="O19" s="6"/>
      <c r="P19" s="1"/>
      <c r="Q19" s="1"/>
      <c r="R19" s="1"/>
      <c r="S19" s="1"/>
      <c r="T19" s="7" t="str">
        <f>HYPERLINK("https://my.zakupki.prom.ua/cabinet/purchases/state_purchase_lot/view/488396")</f>
        <v>https://my.zakupki.prom.ua/cabinet/purchases/state_purchase_lot/view/488396</v>
      </c>
      <c r="U19" s="1" t="s">
        <v>28</v>
      </c>
      <c r="V19" s="2">
        <v>547</v>
      </c>
      <c r="W19" s="1"/>
      <c r="X19" s="1"/>
      <c r="Y19" s="1"/>
      <c r="Z19" s="1"/>
      <c r="AA19" s="11"/>
    </row>
    <row r="20" spans="1:27" ht="37.5">
      <c r="A20" s="2">
        <v>16</v>
      </c>
      <c r="B20" s="1" t="s">
        <v>38</v>
      </c>
      <c r="C20" s="3" t="s">
        <v>48</v>
      </c>
      <c r="D20" s="1" t="s">
        <v>40</v>
      </c>
      <c r="E20" s="1" t="s">
        <v>27</v>
      </c>
      <c r="F20" s="4">
        <v>43800</v>
      </c>
      <c r="G20" s="1"/>
      <c r="H20" s="4">
        <v>43804</v>
      </c>
      <c r="I20" s="2">
        <v>0</v>
      </c>
      <c r="J20" s="5">
        <v>10</v>
      </c>
      <c r="K20" s="5">
        <v>72.48</v>
      </c>
      <c r="L20" s="5">
        <v>7.248</v>
      </c>
      <c r="M20" s="2">
        <v>0</v>
      </c>
      <c r="N20" s="1"/>
      <c r="O20" s="6"/>
      <c r="P20" s="1"/>
      <c r="Q20" s="1"/>
      <c r="R20" s="1"/>
      <c r="S20" s="1"/>
      <c r="T20" s="7" t="str">
        <f>HYPERLINK("https://my.zakupki.prom.ua/cabinet/purchases/state_purchase_lot/view/488397")</f>
        <v>https://my.zakupki.prom.ua/cabinet/purchases/state_purchase_lot/view/488397</v>
      </c>
      <c r="U20" s="1" t="s">
        <v>28</v>
      </c>
      <c r="V20" s="2">
        <v>547</v>
      </c>
      <c r="W20" s="1"/>
      <c r="X20" s="1"/>
      <c r="Y20" s="1"/>
      <c r="Z20" s="1"/>
      <c r="AA20" s="11"/>
    </row>
    <row r="21" spans="1:27" ht="37.5">
      <c r="A21" s="2">
        <v>17</v>
      </c>
      <c r="B21" s="1" t="s">
        <v>38</v>
      </c>
      <c r="C21" s="3" t="s">
        <v>49</v>
      </c>
      <c r="D21" s="1" t="s">
        <v>40</v>
      </c>
      <c r="E21" s="1" t="s">
        <v>27</v>
      </c>
      <c r="F21" s="4">
        <v>43800</v>
      </c>
      <c r="G21" s="1"/>
      <c r="H21" s="4">
        <v>43804</v>
      </c>
      <c r="I21" s="2">
        <v>0</v>
      </c>
      <c r="J21" s="5">
        <v>10</v>
      </c>
      <c r="K21" s="5">
        <v>45.6</v>
      </c>
      <c r="L21" s="5">
        <v>4.56</v>
      </c>
      <c r="M21" s="2">
        <v>0</v>
      </c>
      <c r="N21" s="1"/>
      <c r="O21" s="6"/>
      <c r="P21" s="1"/>
      <c r="Q21" s="1"/>
      <c r="R21" s="1"/>
      <c r="S21" s="1"/>
      <c r="T21" s="7" t="str">
        <f>HYPERLINK("https://my.zakupki.prom.ua/cabinet/purchases/state_purchase_lot/view/488398")</f>
        <v>https://my.zakupki.prom.ua/cabinet/purchases/state_purchase_lot/view/488398</v>
      </c>
      <c r="U21" s="1" t="s">
        <v>28</v>
      </c>
      <c r="V21" s="2">
        <v>547</v>
      </c>
      <c r="W21" s="1"/>
      <c r="X21" s="1"/>
      <c r="Y21" s="1"/>
      <c r="Z21" s="1"/>
      <c r="AA21" s="11"/>
    </row>
    <row r="22" spans="1:27" ht="37.5">
      <c r="A22" s="2">
        <v>18</v>
      </c>
      <c r="B22" s="1" t="s">
        <v>38</v>
      </c>
      <c r="C22" s="3" t="s">
        <v>50</v>
      </c>
      <c r="D22" s="1" t="s">
        <v>40</v>
      </c>
      <c r="E22" s="1" t="s">
        <v>27</v>
      </c>
      <c r="F22" s="4">
        <v>43800</v>
      </c>
      <c r="G22" s="1"/>
      <c r="H22" s="4">
        <v>43804</v>
      </c>
      <c r="I22" s="2">
        <v>0</v>
      </c>
      <c r="J22" s="5">
        <v>10</v>
      </c>
      <c r="K22" s="5">
        <v>88.8</v>
      </c>
      <c r="L22" s="5">
        <v>8.88</v>
      </c>
      <c r="M22" s="2">
        <v>0</v>
      </c>
      <c r="N22" s="1"/>
      <c r="O22" s="6"/>
      <c r="P22" s="1"/>
      <c r="Q22" s="1"/>
      <c r="R22" s="1"/>
      <c r="S22" s="1"/>
      <c r="T22" s="7" t="str">
        <f>HYPERLINK("https://my.zakupki.prom.ua/cabinet/purchases/state_purchase_lot/view/488399")</f>
        <v>https://my.zakupki.prom.ua/cabinet/purchases/state_purchase_lot/view/488399</v>
      </c>
      <c r="U22" s="1" t="s">
        <v>28</v>
      </c>
      <c r="V22" s="2">
        <v>547</v>
      </c>
      <c r="W22" s="1"/>
      <c r="X22" s="1"/>
      <c r="Y22" s="1"/>
      <c r="Z22" s="1"/>
      <c r="AA22" s="11"/>
    </row>
    <row r="23" spans="1:27" ht="75">
      <c r="A23" s="2">
        <v>19</v>
      </c>
      <c r="B23" s="1" t="s">
        <v>38</v>
      </c>
      <c r="C23" s="3" t="s">
        <v>51</v>
      </c>
      <c r="D23" s="1" t="s">
        <v>40</v>
      </c>
      <c r="E23" s="1" t="s">
        <v>27</v>
      </c>
      <c r="F23" s="4">
        <v>43800</v>
      </c>
      <c r="G23" s="1"/>
      <c r="H23" s="4">
        <v>43804</v>
      </c>
      <c r="I23" s="2">
        <v>0</v>
      </c>
      <c r="J23" s="5">
        <v>5</v>
      </c>
      <c r="K23" s="5">
        <v>186.36</v>
      </c>
      <c r="L23" s="5">
        <v>37.272</v>
      </c>
      <c r="M23" s="2">
        <v>0</v>
      </c>
      <c r="N23" s="1"/>
      <c r="O23" s="6"/>
      <c r="P23" s="1"/>
      <c r="Q23" s="1"/>
      <c r="R23" s="1"/>
      <c r="S23" s="1"/>
      <c r="T23" s="7" t="str">
        <f>HYPERLINK("https://my.zakupki.prom.ua/cabinet/purchases/state_purchase_lot/view/488400")</f>
        <v>https://my.zakupki.prom.ua/cabinet/purchases/state_purchase_lot/view/488400</v>
      </c>
      <c r="U23" s="1" t="s">
        <v>28</v>
      </c>
      <c r="V23" s="2">
        <v>547</v>
      </c>
      <c r="W23" s="1"/>
      <c r="X23" s="1"/>
      <c r="Y23" s="1"/>
      <c r="Z23" s="1"/>
      <c r="AA23" s="11"/>
    </row>
    <row r="24" spans="1:27" ht="75">
      <c r="A24" s="2">
        <v>20</v>
      </c>
      <c r="B24" s="1" t="s">
        <v>38</v>
      </c>
      <c r="C24" s="3" t="s">
        <v>52</v>
      </c>
      <c r="D24" s="1" t="s">
        <v>40</v>
      </c>
      <c r="E24" s="1" t="s">
        <v>27</v>
      </c>
      <c r="F24" s="4">
        <v>43800</v>
      </c>
      <c r="G24" s="1"/>
      <c r="H24" s="4">
        <v>43804</v>
      </c>
      <c r="I24" s="2">
        <v>0</v>
      </c>
      <c r="J24" s="5">
        <v>6</v>
      </c>
      <c r="K24" s="5">
        <v>865.8</v>
      </c>
      <c r="L24" s="5">
        <v>144.3</v>
      </c>
      <c r="M24" s="2">
        <v>0</v>
      </c>
      <c r="N24" s="1"/>
      <c r="O24" s="6"/>
      <c r="P24" s="1"/>
      <c r="Q24" s="1"/>
      <c r="R24" s="1"/>
      <c r="S24" s="1"/>
      <c r="T24" s="7" t="str">
        <f>HYPERLINK("https://my.zakupki.prom.ua/cabinet/purchases/state_purchase_lot/view/488401")</f>
        <v>https://my.zakupki.prom.ua/cabinet/purchases/state_purchase_lot/view/488401</v>
      </c>
      <c r="U24" s="1" t="s">
        <v>28</v>
      </c>
      <c r="V24" s="2">
        <v>547</v>
      </c>
      <c r="W24" s="1"/>
      <c r="X24" s="1"/>
      <c r="Y24" s="1"/>
      <c r="Z24" s="1"/>
      <c r="AA24" s="11"/>
    </row>
    <row r="25" spans="1:27" ht="62.25">
      <c r="A25" s="2">
        <v>21</v>
      </c>
      <c r="B25" s="1" t="s">
        <v>38</v>
      </c>
      <c r="C25" s="3" t="s">
        <v>53</v>
      </c>
      <c r="D25" s="1" t="s">
        <v>40</v>
      </c>
      <c r="E25" s="1" t="s">
        <v>27</v>
      </c>
      <c r="F25" s="4">
        <v>43800</v>
      </c>
      <c r="G25" s="1"/>
      <c r="H25" s="4">
        <v>43804</v>
      </c>
      <c r="I25" s="2">
        <v>0</v>
      </c>
      <c r="J25" s="5">
        <v>6</v>
      </c>
      <c r="K25" s="5">
        <v>78.77</v>
      </c>
      <c r="L25" s="5">
        <v>13.128333333333334</v>
      </c>
      <c r="M25" s="2">
        <v>0</v>
      </c>
      <c r="N25" s="1"/>
      <c r="O25" s="6"/>
      <c r="P25" s="1"/>
      <c r="Q25" s="1"/>
      <c r="R25" s="1"/>
      <c r="S25" s="1"/>
      <c r="T25" s="7" t="str">
        <f>HYPERLINK("https://my.zakupki.prom.ua/cabinet/purchases/state_purchase_lot/view/488402")</f>
        <v>https://my.zakupki.prom.ua/cabinet/purchases/state_purchase_lot/view/488402</v>
      </c>
      <c r="U25" s="1" t="s">
        <v>28</v>
      </c>
      <c r="V25" s="2">
        <v>547</v>
      </c>
      <c r="W25" s="1"/>
      <c r="X25" s="1"/>
      <c r="Y25" s="1"/>
      <c r="Z25" s="1"/>
      <c r="AA25" s="11"/>
    </row>
    <row r="26" spans="1:27" ht="62.25">
      <c r="A26" s="2">
        <v>22</v>
      </c>
      <c r="B26" s="1" t="s">
        <v>38</v>
      </c>
      <c r="C26" s="3" t="s">
        <v>54</v>
      </c>
      <c r="D26" s="1" t="s">
        <v>40</v>
      </c>
      <c r="E26" s="1" t="s">
        <v>27</v>
      </c>
      <c r="F26" s="4">
        <v>43800</v>
      </c>
      <c r="G26" s="1"/>
      <c r="H26" s="4">
        <v>43804</v>
      </c>
      <c r="I26" s="2">
        <v>0</v>
      </c>
      <c r="J26" s="5">
        <v>6</v>
      </c>
      <c r="K26" s="5">
        <v>144.29</v>
      </c>
      <c r="L26" s="5">
        <v>24.048333333333332</v>
      </c>
      <c r="M26" s="2">
        <v>0</v>
      </c>
      <c r="N26" s="1"/>
      <c r="O26" s="6"/>
      <c r="P26" s="1"/>
      <c r="Q26" s="1"/>
      <c r="R26" s="1"/>
      <c r="S26" s="1"/>
      <c r="T26" s="7" t="str">
        <f>HYPERLINK("https://my.zakupki.prom.ua/cabinet/purchases/state_purchase_lot/view/488403")</f>
        <v>https://my.zakupki.prom.ua/cabinet/purchases/state_purchase_lot/view/488403</v>
      </c>
      <c r="U26" s="1" t="s">
        <v>28</v>
      </c>
      <c r="V26" s="2">
        <v>547</v>
      </c>
      <c r="W26" s="1"/>
      <c r="X26" s="1"/>
      <c r="Y26" s="1"/>
      <c r="Z26" s="1"/>
      <c r="AA26" s="11"/>
    </row>
    <row r="27" spans="1:27" ht="75">
      <c r="A27" s="2">
        <v>23</v>
      </c>
      <c r="B27" s="1" t="s">
        <v>38</v>
      </c>
      <c r="C27" s="3" t="s">
        <v>55</v>
      </c>
      <c r="D27" s="1" t="s">
        <v>40</v>
      </c>
      <c r="E27" s="1" t="s">
        <v>27</v>
      </c>
      <c r="F27" s="4">
        <v>43800</v>
      </c>
      <c r="G27" s="1"/>
      <c r="H27" s="4">
        <v>43804</v>
      </c>
      <c r="I27" s="2">
        <v>0</v>
      </c>
      <c r="J27" s="5">
        <v>6</v>
      </c>
      <c r="K27" s="5">
        <v>92.6</v>
      </c>
      <c r="L27" s="5">
        <v>15.433333333333334</v>
      </c>
      <c r="M27" s="2">
        <v>0</v>
      </c>
      <c r="N27" s="1"/>
      <c r="O27" s="6"/>
      <c r="P27" s="1"/>
      <c r="Q27" s="1"/>
      <c r="R27" s="1"/>
      <c r="S27" s="1"/>
      <c r="T27" s="7" t="str">
        <f>HYPERLINK("https://my.zakupki.prom.ua/cabinet/purchases/state_purchase_lot/view/488404")</f>
        <v>https://my.zakupki.prom.ua/cabinet/purchases/state_purchase_lot/view/488404</v>
      </c>
      <c r="U27" s="1" t="s">
        <v>28</v>
      </c>
      <c r="V27" s="2">
        <v>547</v>
      </c>
      <c r="W27" s="1"/>
      <c r="X27" s="1"/>
      <c r="Y27" s="1"/>
      <c r="Z27" s="1"/>
      <c r="AA27" s="11"/>
    </row>
    <row r="28" spans="1:27" ht="37.5">
      <c r="A28" s="2">
        <v>24</v>
      </c>
      <c r="B28" s="1" t="s">
        <v>38</v>
      </c>
      <c r="C28" s="3" t="s">
        <v>56</v>
      </c>
      <c r="D28" s="1" t="s">
        <v>40</v>
      </c>
      <c r="E28" s="1" t="s">
        <v>27</v>
      </c>
      <c r="F28" s="4">
        <v>43800</v>
      </c>
      <c r="G28" s="1"/>
      <c r="H28" s="4">
        <v>43804</v>
      </c>
      <c r="I28" s="2">
        <v>0</v>
      </c>
      <c r="J28" s="5">
        <v>10</v>
      </c>
      <c r="K28" s="5">
        <v>108</v>
      </c>
      <c r="L28" s="5">
        <v>10.8</v>
      </c>
      <c r="M28" s="2">
        <v>0</v>
      </c>
      <c r="N28" s="1"/>
      <c r="O28" s="6"/>
      <c r="P28" s="1"/>
      <c r="Q28" s="1"/>
      <c r="R28" s="1"/>
      <c r="S28" s="1"/>
      <c r="T28" s="7" t="str">
        <f>HYPERLINK("https://my.zakupki.prom.ua/cabinet/purchases/state_purchase_lot/view/488405")</f>
        <v>https://my.zakupki.prom.ua/cabinet/purchases/state_purchase_lot/view/488405</v>
      </c>
      <c r="U28" s="1" t="s">
        <v>28</v>
      </c>
      <c r="V28" s="2">
        <v>547</v>
      </c>
      <c r="W28" s="1"/>
      <c r="X28" s="1"/>
      <c r="Y28" s="1"/>
      <c r="Z28" s="1"/>
      <c r="AA28" s="11"/>
    </row>
    <row r="29" spans="1:27" ht="37.5">
      <c r="A29" s="2">
        <v>25</v>
      </c>
      <c r="B29" s="1" t="s">
        <v>38</v>
      </c>
      <c r="C29" s="3" t="s">
        <v>57</v>
      </c>
      <c r="D29" s="1" t="s">
        <v>40</v>
      </c>
      <c r="E29" s="1" t="s">
        <v>27</v>
      </c>
      <c r="F29" s="4">
        <v>43800</v>
      </c>
      <c r="G29" s="1"/>
      <c r="H29" s="4">
        <v>43804</v>
      </c>
      <c r="I29" s="2">
        <v>0</v>
      </c>
      <c r="J29" s="5">
        <v>24</v>
      </c>
      <c r="K29" s="5">
        <v>244.8</v>
      </c>
      <c r="L29" s="5">
        <v>10.2</v>
      </c>
      <c r="M29" s="2">
        <v>0</v>
      </c>
      <c r="N29" s="1"/>
      <c r="O29" s="6"/>
      <c r="P29" s="1"/>
      <c r="Q29" s="1"/>
      <c r="R29" s="1"/>
      <c r="S29" s="1"/>
      <c r="T29" s="7" t="str">
        <f>HYPERLINK("https://my.zakupki.prom.ua/cabinet/purchases/state_purchase_lot/view/488406")</f>
        <v>https://my.zakupki.prom.ua/cabinet/purchases/state_purchase_lot/view/488406</v>
      </c>
      <c r="U29" s="1" t="s">
        <v>28</v>
      </c>
      <c r="V29" s="2">
        <v>547</v>
      </c>
      <c r="W29" s="1"/>
      <c r="X29" s="1"/>
      <c r="Y29" s="1"/>
      <c r="Z29" s="1"/>
      <c r="AA29" s="11"/>
    </row>
    <row r="30" spans="1:27" ht="49.5">
      <c r="A30" s="2">
        <v>26</v>
      </c>
      <c r="B30" s="1" t="s">
        <v>38</v>
      </c>
      <c r="C30" s="3" t="s">
        <v>58</v>
      </c>
      <c r="D30" s="1" t="s">
        <v>40</v>
      </c>
      <c r="E30" s="1" t="s">
        <v>27</v>
      </c>
      <c r="F30" s="4">
        <v>43800</v>
      </c>
      <c r="G30" s="1"/>
      <c r="H30" s="4">
        <v>43804</v>
      </c>
      <c r="I30" s="2">
        <v>0</v>
      </c>
      <c r="J30" s="5">
        <v>5</v>
      </c>
      <c r="K30" s="5">
        <v>147.66</v>
      </c>
      <c r="L30" s="5">
        <v>29.532</v>
      </c>
      <c r="M30" s="2">
        <v>0</v>
      </c>
      <c r="N30" s="1"/>
      <c r="O30" s="6"/>
      <c r="P30" s="1"/>
      <c r="Q30" s="1"/>
      <c r="R30" s="1"/>
      <c r="S30" s="1"/>
      <c r="T30" s="7" t="str">
        <f>HYPERLINK("https://my.zakupki.prom.ua/cabinet/purchases/state_purchase_lot/view/488407")</f>
        <v>https://my.zakupki.prom.ua/cabinet/purchases/state_purchase_lot/view/488407</v>
      </c>
      <c r="U30" s="1" t="s">
        <v>28</v>
      </c>
      <c r="V30" s="2">
        <v>547</v>
      </c>
      <c r="W30" s="1"/>
      <c r="X30" s="1"/>
      <c r="Y30" s="1"/>
      <c r="Z30" s="1"/>
      <c r="AA30" s="11"/>
    </row>
    <row r="31" spans="1:27" ht="37.5">
      <c r="A31" s="2">
        <v>27</v>
      </c>
      <c r="B31" s="1" t="s">
        <v>38</v>
      </c>
      <c r="C31" s="3" t="s">
        <v>59</v>
      </c>
      <c r="D31" s="1" t="s">
        <v>40</v>
      </c>
      <c r="E31" s="1" t="s">
        <v>27</v>
      </c>
      <c r="F31" s="4">
        <v>43800</v>
      </c>
      <c r="G31" s="1"/>
      <c r="H31" s="4">
        <v>43804</v>
      </c>
      <c r="I31" s="2">
        <v>0</v>
      </c>
      <c r="J31" s="5">
        <v>2</v>
      </c>
      <c r="K31" s="5">
        <v>909.6</v>
      </c>
      <c r="L31" s="5">
        <v>454.8</v>
      </c>
      <c r="M31" s="2">
        <v>0</v>
      </c>
      <c r="N31" s="1"/>
      <c r="O31" s="6"/>
      <c r="P31" s="1"/>
      <c r="Q31" s="1"/>
      <c r="R31" s="1"/>
      <c r="S31" s="1"/>
      <c r="T31" s="7" t="str">
        <f>HYPERLINK("https://my.zakupki.prom.ua/cabinet/purchases/state_purchase_lot/view/488408")</f>
        <v>https://my.zakupki.prom.ua/cabinet/purchases/state_purchase_lot/view/488408</v>
      </c>
      <c r="U31" s="1" t="s">
        <v>28</v>
      </c>
      <c r="V31" s="2">
        <v>547</v>
      </c>
      <c r="W31" s="1"/>
      <c r="X31" s="1"/>
      <c r="Y31" s="1"/>
      <c r="Z31" s="1"/>
      <c r="AA31" s="11"/>
    </row>
    <row r="32" spans="1:27" ht="49.5">
      <c r="A32" s="2">
        <v>28</v>
      </c>
      <c r="B32" s="1" t="s">
        <v>38</v>
      </c>
      <c r="C32" s="3" t="s">
        <v>60</v>
      </c>
      <c r="D32" s="1" t="s">
        <v>40</v>
      </c>
      <c r="E32" s="1" t="s">
        <v>27</v>
      </c>
      <c r="F32" s="4">
        <v>43800</v>
      </c>
      <c r="G32" s="1"/>
      <c r="H32" s="4">
        <v>43804</v>
      </c>
      <c r="I32" s="2">
        <v>0</v>
      </c>
      <c r="J32" s="5">
        <v>2</v>
      </c>
      <c r="K32" s="5">
        <v>36.55</v>
      </c>
      <c r="L32" s="5">
        <v>18.275</v>
      </c>
      <c r="M32" s="2">
        <v>0</v>
      </c>
      <c r="N32" s="1"/>
      <c r="O32" s="6"/>
      <c r="P32" s="1"/>
      <c r="Q32" s="1"/>
      <c r="R32" s="1"/>
      <c r="S32" s="1"/>
      <c r="T32" s="7" t="str">
        <f>HYPERLINK("https://my.zakupki.prom.ua/cabinet/purchases/state_purchase_lot/view/488409")</f>
        <v>https://my.zakupki.prom.ua/cabinet/purchases/state_purchase_lot/view/488409</v>
      </c>
      <c r="U32" s="1" t="s">
        <v>28</v>
      </c>
      <c r="V32" s="2">
        <v>547</v>
      </c>
      <c r="W32" s="1"/>
      <c r="X32" s="1"/>
      <c r="Y32" s="1"/>
      <c r="Z32" s="1"/>
      <c r="AA32" s="11"/>
    </row>
    <row r="33" spans="1:27" ht="49.5">
      <c r="A33" s="2">
        <v>29</v>
      </c>
      <c r="B33" s="1" t="s">
        <v>38</v>
      </c>
      <c r="C33" s="3" t="s">
        <v>61</v>
      </c>
      <c r="D33" s="1" t="s">
        <v>40</v>
      </c>
      <c r="E33" s="1" t="s">
        <v>27</v>
      </c>
      <c r="F33" s="4">
        <v>43800</v>
      </c>
      <c r="G33" s="1"/>
      <c r="H33" s="4">
        <v>43804</v>
      </c>
      <c r="I33" s="2">
        <v>0</v>
      </c>
      <c r="J33" s="5">
        <v>2</v>
      </c>
      <c r="K33" s="5">
        <v>19.34</v>
      </c>
      <c r="L33" s="5">
        <v>9.67</v>
      </c>
      <c r="M33" s="2">
        <v>0</v>
      </c>
      <c r="N33" s="1"/>
      <c r="O33" s="6"/>
      <c r="P33" s="1"/>
      <c r="Q33" s="1"/>
      <c r="R33" s="1"/>
      <c r="S33" s="1"/>
      <c r="T33" s="7" t="str">
        <f>HYPERLINK("https://my.zakupki.prom.ua/cabinet/purchases/state_purchase_lot/view/488410")</f>
        <v>https://my.zakupki.prom.ua/cabinet/purchases/state_purchase_lot/view/488410</v>
      </c>
      <c r="U33" s="1" t="s">
        <v>28</v>
      </c>
      <c r="V33" s="2">
        <v>547</v>
      </c>
      <c r="W33" s="1"/>
      <c r="X33" s="1"/>
      <c r="Y33" s="1"/>
      <c r="Z33" s="1"/>
      <c r="AA33" s="11"/>
    </row>
    <row r="34" spans="1:27" ht="49.5">
      <c r="A34" s="2">
        <v>30</v>
      </c>
      <c r="B34" s="1" t="s">
        <v>38</v>
      </c>
      <c r="C34" s="3" t="s">
        <v>62</v>
      </c>
      <c r="D34" s="1" t="s">
        <v>40</v>
      </c>
      <c r="E34" s="1" t="s">
        <v>27</v>
      </c>
      <c r="F34" s="4">
        <v>43800</v>
      </c>
      <c r="G34" s="1"/>
      <c r="H34" s="4">
        <v>43804</v>
      </c>
      <c r="I34" s="2">
        <v>0</v>
      </c>
      <c r="J34" s="5">
        <v>2</v>
      </c>
      <c r="K34" s="5">
        <v>91.15</v>
      </c>
      <c r="L34" s="5">
        <v>45.575</v>
      </c>
      <c r="M34" s="2">
        <v>0</v>
      </c>
      <c r="N34" s="1"/>
      <c r="O34" s="6"/>
      <c r="P34" s="1"/>
      <c r="Q34" s="1"/>
      <c r="R34" s="1"/>
      <c r="S34" s="1"/>
      <c r="T34" s="7" t="str">
        <f>HYPERLINK("https://my.zakupki.prom.ua/cabinet/purchases/state_purchase_lot/view/488411")</f>
        <v>https://my.zakupki.prom.ua/cabinet/purchases/state_purchase_lot/view/488411</v>
      </c>
      <c r="U34" s="1" t="s">
        <v>28</v>
      </c>
      <c r="V34" s="2">
        <v>547</v>
      </c>
      <c r="W34" s="1"/>
      <c r="X34" s="1"/>
      <c r="Y34" s="1"/>
      <c r="Z34" s="1"/>
      <c r="AA34" s="11"/>
    </row>
    <row r="35" spans="1:27" ht="37.5">
      <c r="A35" s="2">
        <v>31</v>
      </c>
      <c r="B35" s="1" t="s">
        <v>63</v>
      </c>
      <c r="C35" s="3" t="s">
        <v>30</v>
      </c>
      <c r="D35" s="1" t="s">
        <v>31</v>
      </c>
      <c r="E35" s="1" t="s">
        <v>27</v>
      </c>
      <c r="F35" s="4">
        <v>43805</v>
      </c>
      <c r="G35" s="1"/>
      <c r="H35" s="4">
        <v>43805</v>
      </c>
      <c r="I35" s="2">
        <v>0</v>
      </c>
      <c r="J35" s="5">
        <v>24</v>
      </c>
      <c r="K35" s="5">
        <v>533.96</v>
      </c>
      <c r="L35" s="5">
        <v>22.248333333333335</v>
      </c>
      <c r="M35" s="2">
        <v>0</v>
      </c>
      <c r="N35" s="1"/>
      <c r="O35" s="6"/>
      <c r="P35" s="1"/>
      <c r="Q35" s="1"/>
      <c r="R35" s="1"/>
      <c r="S35" s="1"/>
      <c r="T35" s="7" t="str">
        <f>HYPERLINK("https://my.zakupki.prom.ua/cabinet/purchases/state_purchase_lot/view/489999")</f>
        <v>https://my.zakupki.prom.ua/cabinet/purchases/state_purchase_lot/view/489999</v>
      </c>
      <c r="U35" s="1" t="s">
        <v>64</v>
      </c>
      <c r="V35" s="2">
        <v>348</v>
      </c>
      <c r="W35" s="1" t="s">
        <v>65</v>
      </c>
      <c r="X35" s="1"/>
      <c r="Y35" s="1"/>
      <c r="Z35" s="1"/>
      <c r="AA35" s="11"/>
    </row>
    <row r="36" spans="1:27" ht="37.5">
      <c r="A36" s="2">
        <v>32</v>
      </c>
      <c r="B36" s="1" t="s">
        <v>63</v>
      </c>
      <c r="C36" s="3" t="s">
        <v>32</v>
      </c>
      <c r="D36" s="1" t="s">
        <v>31</v>
      </c>
      <c r="E36" s="1" t="s">
        <v>27</v>
      </c>
      <c r="F36" s="4">
        <v>43805</v>
      </c>
      <c r="G36" s="1"/>
      <c r="H36" s="4">
        <v>43805</v>
      </c>
      <c r="I36" s="2">
        <v>0</v>
      </c>
      <c r="J36" s="5">
        <v>12</v>
      </c>
      <c r="K36" s="5">
        <v>936</v>
      </c>
      <c r="L36" s="5">
        <v>78</v>
      </c>
      <c r="M36" s="2">
        <v>0</v>
      </c>
      <c r="N36" s="1"/>
      <c r="O36" s="6"/>
      <c r="P36" s="1"/>
      <c r="Q36" s="1"/>
      <c r="R36" s="1"/>
      <c r="S36" s="1"/>
      <c r="T36" s="7" t="str">
        <f>HYPERLINK("https://my.zakupki.prom.ua/cabinet/purchases/state_purchase_lot/view/490000")</f>
        <v>https://my.zakupki.prom.ua/cabinet/purchases/state_purchase_lot/view/490000</v>
      </c>
      <c r="U36" s="1" t="s">
        <v>64</v>
      </c>
      <c r="V36" s="2">
        <v>348</v>
      </c>
      <c r="W36" s="1" t="s">
        <v>65</v>
      </c>
      <c r="X36" s="1"/>
      <c r="Y36" s="1"/>
      <c r="Z36" s="1"/>
      <c r="AA36" s="11"/>
    </row>
    <row r="37" spans="1:27" ht="37.5">
      <c r="A37" s="2">
        <v>3334</v>
      </c>
      <c r="B37" s="1" t="s">
        <v>63</v>
      </c>
      <c r="C37" s="3" t="s">
        <v>33</v>
      </c>
      <c r="D37" s="1" t="s">
        <v>31</v>
      </c>
      <c r="E37" s="1" t="s">
        <v>27</v>
      </c>
      <c r="F37" s="4">
        <v>43805</v>
      </c>
      <c r="G37" s="1"/>
      <c r="H37" s="4">
        <v>43805</v>
      </c>
      <c r="I37" s="2">
        <v>0</v>
      </c>
      <c r="J37" s="5">
        <v>3</v>
      </c>
      <c r="K37" s="5">
        <v>371.3</v>
      </c>
      <c r="L37" s="5">
        <v>123.76666666666667</v>
      </c>
      <c r="M37" s="2">
        <v>0</v>
      </c>
      <c r="N37" s="1"/>
      <c r="O37" s="6"/>
      <c r="P37" s="1"/>
      <c r="Q37" s="1"/>
      <c r="R37" s="1"/>
      <c r="S37" s="1"/>
      <c r="T37" s="7" t="str">
        <f>HYPERLINK("https://my.zakupki.prom.ua/cabinet/purchases/state_purchase_lot/view/490001")</f>
        <v>https://my.zakupki.prom.ua/cabinet/purchases/state_purchase_lot/view/490001</v>
      </c>
      <c r="U37" s="1" t="s">
        <v>64</v>
      </c>
      <c r="V37" s="2">
        <v>348</v>
      </c>
      <c r="W37" s="1" t="s">
        <v>65</v>
      </c>
      <c r="X37" s="1"/>
      <c r="Y37" s="1"/>
      <c r="Z37" s="1"/>
      <c r="AA37" s="11"/>
    </row>
    <row r="38" spans="1:27" ht="37.5">
      <c r="A38" s="2">
        <v>35</v>
      </c>
      <c r="B38" s="1" t="s">
        <v>63</v>
      </c>
      <c r="C38" s="3" t="s">
        <v>34</v>
      </c>
      <c r="D38" s="1" t="s">
        <v>31</v>
      </c>
      <c r="E38" s="1" t="s">
        <v>27</v>
      </c>
      <c r="F38" s="4">
        <v>43805</v>
      </c>
      <c r="G38" s="1"/>
      <c r="H38" s="4">
        <v>43805</v>
      </c>
      <c r="I38" s="2">
        <v>0</v>
      </c>
      <c r="J38" s="5">
        <v>24</v>
      </c>
      <c r="K38" s="5">
        <v>141.12</v>
      </c>
      <c r="L38" s="5">
        <v>5.88</v>
      </c>
      <c r="M38" s="2">
        <v>0</v>
      </c>
      <c r="N38" s="1"/>
      <c r="O38" s="6"/>
      <c r="P38" s="1"/>
      <c r="Q38" s="1"/>
      <c r="R38" s="1"/>
      <c r="S38" s="1"/>
      <c r="T38" s="7" t="str">
        <f>HYPERLINK("https://my.zakupki.prom.ua/cabinet/purchases/state_purchase_lot/view/490002")</f>
        <v>https://my.zakupki.prom.ua/cabinet/purchases/state_purchase_lot/view/490002</v>
      </c>
      <c r="U38" s="1" t="s">
        <v>64</v>
      </c>
      <c r="V38" s="2">
        <v>348</v>
      </c>
      <c r="W38" s="1" t="s">
        <v>65</v>
      </c>
      <c r="X38" s="1"/>
      <c r="Y38" s="1"/>
      <c r="Z38" s="1"/>
      <c r="AA38" s="11"/>
    </row>
    <row r="39" spans="1:27" ht="37.5">
      <c r="A39" s="2">
        <v>36</v>
      </c>
      <c r="B39" s="1" t="s">
        <v>63</v>
      </c>
      <c r="C39" s="3" t="s">
        <v>35</v>
      </c>
      <c r="D39" s="1" t="s">
        <v>31</v>
      </c>
      <c r="E39" s="1" t="s">
        <v>27</v>
      </c>
      <c r="F39" s="4">
        <v>43805</v>
      </c>
      <c r="G39" s="1"/>
      <c r="H39" s="4">
        <v>43805</v>
      </c>
      <c r="I39" s="2">
        <v>0</v>
      </c>
      <c r="J39" s="5">
        <v>21</v>
      </c>
      <c r="K39" s="5">
        <v>277.95</v>
      </c>
      <c r="L39" s="5">
        <v>13.235714285714286</v>
      </c>
      <c r="M39" s="2">
        <v>0</v>
      </c>
      <c r="N39" s="1"/>
      <c r="O39" s="6"/>
      <c r="P39" s="1"/>
      <c r="Q39" s="1"/>
      <c r="R39" s="1"/>
      <c r="S39" s="1"/>
      <c r="T39" s="7" t="str">
        <f>HYPERLINK("https://my.zakupki.prom.ua/cabinet/purchases/state_purchase_lot/view/490003")</f>
        <v>https://my.zakupki.prom.ua/cabinet/purchases/state_purchase_lot/view/490003</v>
      </c>
      <c r="U39" s="1" t="s">
        <v>64</v>
      </c>
      <c r="V39" s="2">
        <v>348</v>
      </c>
      <c r="W39" s="1" t="s">
        <v>65</v>
      </c>
      <c r="X39" s="1"/>
      <c r="Y39" s="1"/>
      <c r="Z39" s="1"/>
      <c r="AA39" s="11"/>
    </row>
    <row r="40" spans="1:27" ht="37.5">
      <c r="A40" s="2">
        <v>37</v>
      </c>
      <c r="B40" s="1" t="s">
        <v>63</v>
      </c>
      <c r="C40" s="3" t="s">
        <v>36</v>
      </c>
      <c r="D40" s="1" t="s">
        <v>31</v>
      </c>
      <c r="E40" s="1" t="s">
        <v>27</v>
      </c>
      <c r="F40" s="4">
        <v>43805</v>
      </c>
      <c r="G40" s="1"/>
      <c r="H40" s="4">
        <v>43805</v>
      </c>
      <c r="I40" s="2">
        <v>0</v>
      </c>
      <c r="J40" s="5">
        <v>2</v>
      </c>
      <c r="K40" s="5">
        <v>306.79</v>
      </c>
      <c r="L40" s="5">
        <v>153.395</v>
      </c>
      <c r="M40" s="2">
        <v>0</v>
      </c>
      <c r="N40" s="1"/>
      <c r="O40" s="6"/>
      <c r="P40" s="1"/>
      <c r="Q40" s="1"/>
      <c r="R40" s="1"/>
      <c r="S40" s="1"/>
      <c r="T40" s="7" t="str">
        <f>HYPERLINK("https://my.zakupki.prom.ua/cabinet/purchases/state_purchase_lot/view/490004")</f>
        <v>https://my.zakupki.prom.ua/cabinet/purchases/state_purchase_lot/view/490004</v>
      </c>
      <c r="U40" s="1" t="s">
        <v>64</v>
      </c>
      <c r="V40" s="2">
        <v>348</v>
      </c>
      <c r="W40" s="1" t="s">
        <v>65</v>
      </c>
      <c r="X40" s="1"/>
      <c r="Y40" s="1"/>
      <c r="Z40" s="1"/>
      <c r="AA40" s="11"/>
    </row>
    <row r="41" spans="1:27" ht="37.5">
      <c r="A41" s="2">
        <v>38</v>
      </c>
      <c r="B41" s="1" t="s">
        <v>63</v>
      </c>
      <c r="C41" s="3" t="s">
        <v>37</v>
      </c>
      <c r="D41" s="1" t="s">
        <v>31</v>
      </c>
      <c r="E41" s="1" t="s">
        <v>27</v>
      </c>
      <c r="F41" s="4">
        <v>43805</v>
      </c>
      <c r="G41" s="1"/>
      <c r="H41" s="4">
        <v>43805</v>
      </c>
      <c r="I41" s="2">
        <v>0</v>
      </c>
      <c r="J41" s="5">
        <v>16</v>
      </c>
      <c r="K41" s="5">
        <v>2487.36</v>
      </c>
      <c r="L41" s="5">
        <v>155.46</v>
      </c>
      <c r="M41" s="2">
        <v>0</v>
      </c>
      <c r="N41" s="1"/>
      <c r="O41" s="6"/>
      <c r="P41" s="1"/>
      <c r="Q41" s="1"/>
      <c r="R41" s="1"/>
      <c r="S41" s="1"/>
      <c r="T41" s="7" t="str">
        <f>HYPERLINK("https://my.zakupki.prom.ua/cabinet/purchases/state_purchase_lot/view/490005")</f>
        <v>https://my.zakupki.prom.ua/cabinet/purchases/state_purchase_lot/view/490005</v>
      </c>
      <c r="U41" s="1" t="s">
        <v>64</v>
      </c>
      <c r="V41" s="2">
        <v>348</v>
      </c>
      <c r="W41" s="1" t="s">
        <v>65</v>
      </c>
      <c r="X41" s="1"/>
      <c r="Y41" s="1"/>
      <c r="Z41" s="1"/>
      <c r="AA41" s="11"/>
    </row>
    <row r="42" spans="1:27" ht="37.5">
      <c r="A42" s="2">
        <v>39</v>
      </c>
      <c r="B42" s="1" t="s">
        <v>66</v>
      </c>
      <c r="C42" s="3" t="s">
        <v>39</v>
      </c>
      <c r="D42" s="1" t="s">
        <v>40</v>
      </c>
      <c r="E42" s="1" t="s">
        <v>27</v>
      </c>
      <c r="F42" s="4">
        <v>43805</v>
      </c>
      <c r="G42" s="1"/>
      <c r="H42" s="4">
        <v>43805</v>
      </c>
      <c r="I42" s="2">
        <v>0</v>
      </c>
      <c r="J42" s="5">
        <v>50</v>
      </c>
      <c r="K42" s="5">
        <v>141</v>
      </c>
      <c r="L42" s="5">
        <v>2.82</v>
      </c>
      <c r="M42" s="2">
        <v>0</v>
      </c>
      <c r="N42" s="1"/>
      <c r="O42" s="6"/>
      <c r="P42" s="1"/>
      <c r="Q42" s="1"/>
      <c r="R42" s="1"/>
      <c r="S42" s="1"/>
      <c r="T42" s="7" t="str">
        <f>HYPERLINK("https://my.zakupki.prom.ua/cabinet/purchases/state_purchase_lot/view/490009")</f>
        <v>https://my.zakupki.prom.ua/cabinet/purchases/state_purchase_lot/view/490009</v>
      </c>
      <c r="U42" s="1" t="s">
        <v>64</v>
      </c>
      <c r="V42" s="2">
        <v>550</v>
      </c>
      <c r="W42" s="1" t="s">
        <v>65</v>
      </c>
      <c r="X42" s="1"/>
      <c r="Y42" s="1"/>
      <c r="Z42" s="1"/>
      <c r="AA42" s="11"/>
    </row>
    <row r="43" spans="1:27" ht="62.25">
      <c r="A43" s="2">
        <v>40</v>
      </c>
      <c r="B43" s="1" t="s">
        <v>66</v>
      </c>
      <c r="C43" s="3" t="s">
        <v>41</v>
      </c>
      <c r="D43" s="1" t="s">
        <v>40</v>
      </c>
      <c r="E43" s="1" t="s">
        <v>27</v>
      </c>
      <c r="F43" s="4">
        <v>43805</v>
      </c>
      <c r="G43" s="1"/>
      <c r="H43" s="4">
        <v>43805</v>
      </c>
      <c r="I43" s="2">
        <v>0</v>
      </c>
      <c r="J43" s="5">
        <v>5</v>
      </c>
      <c r="K43" s="5">
        <v>432</v>
      </c>
      <c r="L43" s="5">
        <v>86.4</v>
      </c>
      <c r="M43" s="2">
        <v>0</v>
      </c>
      <c r="N43" s="1"/>
      <c r="O43" s="6"/>
      <c r="P43" s="1"/>
      <c r="Q43" s="1"/>
      <c r="R43" s="1"/>
      <c r="S43" s="1"/>
      <c r="T43" s="7" t="str">
        <f>HYPERLINK("https://my.zakupki.prom.ua/cabinet/purchases/state_purchase_lot/view/490010")</f>
        <v>https://my.zakupki.prom.ua/cabinet/purchases/state_purchase_lot/view/490010</v>
      </c>
      <c r="U43" s="1" t="s">
        <v>64</v>
      </c>
      <c r="V43" s="2">
        <v>550</v>
      </c>
      <c r="W43" s="1" t="s">
        <v>65</v>
      </c>
      <c r="X43" s="1"/>
      <c r="Y43" s="1"/>
      <c r="Z43" s="1"/>
      <c r="AA43" s="11"/>
    </row>
    <row r="44" spans="1:27" ht="49.5">
      <c r="A44" s="2">
        <v>41</v>
      </c>
      <c r="B44" s="1" t="s">
        <v>66</v>
      </c>
      <c r="C44" s="3" t="s">
        <v>42</v>
      </c>
      <c r="D44" s="1" t="s">
        <v>40</v>
      </c>
      <c r="E44" s="1" t="s">
        <v>27</v>
      </c>
      <c r="F44" s="4">
        <v>43805</v>
      </c>
      <c r="G44" s="1"/>
      <c r="H44" s="4">
        <v>43805</v>
      </c>
      <c r="I44" s="2">
        <v>0</v>
      </c>
      <c r="J44" s="5">
        <v>100</v>
      </c>
      <c r="K44" s="5">
        <v>62.4</v>
      </c>
      <c r="L44" s="5">
        <v>0.624</v>
      </c>
      <c r="M44" s="2">
        <v>0</v>
      </c>
      <c r="N44" s="1"/>
      <c r="O44" s="6"/>
      <c r="P44" s="1"/>
      <c r="Q44" s="1"/>
      <c r="R44" s="1"/>
      <c r="S44" s="1"/>
      <c r="T44" s="7" t="str">
        <f>HYPERLINK("https://my.zakupki.prom.ua/cabinet/purchases/state_purchase_lot/view/490011")</f>
        <v>https://my.zakupki.prom.ua/cabinet/purchases/state_purchase_lot/view/490011</v>
      </c>
      <c r="U44" s="1" t="s">
        <v>64</v>
      </c>
      <c r="V44" s="2">
        <v>550</v>
      </c>
      <c r="W44" s="1" t="s">
        <v>65</v>
      </c>
      <c r="X44" s="1"/>
      <c r="Y44" s="1"/>
      <c r="Z44" s="1"/>
      <c r="AA44" s="11"/>
    </row>
    <row r="45" spans="1:27" ht="37.5">
      <c r="A45" s="2">
        <v>42</v>
      </c>
      <c r="B45" s="1" t="s">
        <v>66</v>
      </c>
      <c r="C45" s="3" t="s">
        <v>43</v>
      </c>
      <c r="D45" s="1" t="s">
        <v>40</v>
      </c>
      <c r="E45" s="1" t="s">
        <v>27</v>
      </c>
      <c r="F45" s="4">
        <v>43805</v>
      </c>
      <c r="G45" s="1"/>
      <c r="H45" s="4">
        <v>43805</v>
      </c>
      <c r="I45" s="2">
        <v>0</v>
      </c>
      <c r="J45" s="5">
        <v>10</v>
      </c>
      <c r="K45" s="5">
        <v>484.68</v>
      </c>
      <c r="L45" s="5">
        <v>48.468</v>
      </c>
      <c r="M45" s="2">
        <v>0</v>
      </c>
      <c r="N45" s="1"/>
      <c r="O45" s="6"/>
      <c r="P45" s="1"/>
      <c r="Q45" s="1"/>
      <c r="R45" s="1"/>
      <c r="S45" s="1"/>
      <c r="T45" s="7" t="str">
        <f>HYPERLINK("https://my.zakupki.prom.ua/cabinet/purchases/state_purchase_lot/view/490012")</f>
        <v>https://my.zakupki.prom.ua/cabinet/purchases/state_purchase_lot/view/490012</v>
      </c>
      <c r="U45" s="1" t="s">
        <v>64</v>
      </c>
      <c r="V45" s="2">
        <v>550</v>
      </c>
      <c r="W45" s="1" t="s">
        <v>65</v>
      </c>
      <c r="X45" s="1"/>
      <c r="Y45" s="1"/>
      <c r="Z45" s="1"/>
      <c r="AA45" s="11"/>
    </row>
    <row r="46" spans="1:27" ht="37.5">
      <c r="A46" s="2">
        <v>43</v>
      </c>
      <c r="B46" s="1" t="s">
        <v>66</v>
      </c>
      <c r="C46" s="3" t="s">
        <v>44</v>
      </c>
      <c r="D46" s="1" t="s">
        <v>40</v>
      </c>
      <c r="E46" s="1" t="s">
        <v>27</v>
      </c>
      <c r="F46" s="4">
        <v>43805</v>
      </c>
      <c r="G46" s="1"/>
      <c r="H46" s="4">
        <v>43805</v>
      </c>
      <c r="I46" s="2">
        <v>0</v>
      </c>
      <c r="J46" s="5">
        <v>10</v>
      </c>
      <c r="K46" s="5">
        <v>442.92</v>
      </c>
      <c r="L46" s="5">
        <v>44.292</v>
      </c>
      <c r="M46" s="2">
        <v>0</v>
      </c>
      <c r="N46" s="1"/>
      <c r="O46" s="6"/>
      <c r="P46" s="1"/>
      <c r="Q46" s="1"/>
      <c r="R46" s="1"/>
      <c r="S46" s="1"/>
      <c r="T46" s="7" t="str">
        <f>HYPERLINK("https://my.zakupki.prom.ua/cabinet/purchases/state_purchase_lot/view/490013")</f>
        <v>https://my.zakupki.prom.ua/cabinet/purchases/state_purchase_lot/view/490013</v>
      </c>
      <c r="U46" s="1" t="s">
        <v>64</v>
      </c>
      <c r="V46" s="2">
        <v>550</v>
      </c>
      <c r="W46" s="1" t="s">
        <v>65</v>
      </c>
      <c r="X46" s="1"/>
      <c r="Y46" s="1"/>
      <c r="Z46" s="1"/>
      <c r="AA46" s="11"/>
    </row>
    <row r="47" spans="1:27" ht="37.5">
      <c r="A47" s="2">
        <v>44</v>
      </c>
      <c r="B47" s="1" t="s">
        <v>66</v>
      </c>
      <c r="C47" s="3" t="s">
        <v>45</v>
      </c>
      <c r="D47" s="1" t="s">
        <v>40</v>
      </c>
      <c r="E47" s="1" t="s">
        <v>27</v>
      </c>
      <c r="F47" s="4">
        <v>43805</v>
      </c>
      <c r="G47" s="1"/>
      <c r="H47" s="4">
        <v>43805</v>
      </c>
      <c r="I47" s="2">
        <v>0</v>
      </c>
      <c r="J47" s="5">
        <v>10</v>
      </c>
      <c r="K47" s="5">
        <v>75.12</v>
      </c>
      <c r="L47" s="5">
        <v>7.512</v>
      </c>
      <c r="M47" s="2">
        <v>0</v>
      </c>
      <c r="N47" s="1"/>
      <c r="O47" s="6"/>
      <c r="P47" s="1"/>
      <c r="Q47" s="1"/>
      <c r="R47" s="1"/>
      <c r="S47" s="1"/>
      <c r="T47" s="7" t="str">
        <f>HYPERLINK("https://my.zakupki.prom.ua/cabinet/purchases/state_purchase_lot/view/490014")</f>
        <v>https://my.zakupki.prom.ua/cabinet/purchases/state_purchase_lot/view/490014</v>
      </c>
      <c r="U47" s="1" t="s">
        <v>64</v>
      </c>
      <c r="V47" s="2">
        <v>550</v>
      </c>
      <c r="W47" s="1" t="s">
        <v>65</v>
      </c>
      <c r="X47" s="1"/>
      <c r="Y47" s="1"/>
      <c r="Z47" s="1"/>
      <c r="AA47" s="11"/>
    </row>
    <row r="48" spans="1:27" ht="37.5">
      <c r="A48" s="2">
        <v>45</v>
      </c>
      <c r="B48" s="1" t="s">
        <v>66</v>
      </c>
      <c r="C48" s="3" t="s">
        <v>46</v>
      </c>
      <c r="D48" s="1" t="s">
        <v>40</v>
      </c>
      <c r="E48" s="1" t="s">
        <v>27</v>
      </c>
      <c r="F48" s="4">
        <v>43805</v>
      </c>
      <c r="G48" s="1"/>
      <c r="H48" s="4">
        <v>43805</v>
      </c>
      <c r="I48" s="2">
        <v>0</v>
      </c>
      <c r="J48" s="5">
        <v>10</v>
      </c>
      <c r="K48" s="5">
        <v>93.12</v>
      </c>
      <c r="L48" s="5">
        <v>9.312</v>
      </c>
      <c r="M48" s="2">
        <v>0</v>
      </c>
      <c r="N48" s="1"/>
      <c r="O48" s="6"/>
      <c r="P48" s="1"/>
      <c r="Q48" s="1"/>
      <c r="R48" s="1"/>
      <c r="S48" s="1"/>
      <c r="T48" s="7" t="str">
        <f>HYPERLINK("https://my.zakupki.prom.ua/cabinet/purchases/state_purchase_lot/view/490015")</f>
        <v>https://my.zakupki.prom.ua/cabinet/purchases/state_purchase_lot/view/490015</v>
      </c>
      <c r="U48" s="1" t="s">
        <v>64</v>
      </c>
      <c r="V48" s="2">
        <v>550</v>
      </c>
      <c r="W48" s="1" t="s">
        <v>65</v>
      </c>
      <c r="X48" s="1"/>
      <c r="Y48" s="1"/>
      <c r="Z48" s="1"/>
      <c r="AA48" s="11"/>
    </row>
    <row r="49" spans="1:27" ht="37.5">
      <c r="A49" s="2">
        <v>46</v>
      </c>
      <c r="B49" s="1" t="s">
        <v>66</v>
      </c>
      <c r="C49" s="3" t="s">
        <v>47</v>
      </c>
      <c r="D49" s="1" t="s">
        <v>40</v>
      </c>
      <c r="E49" s="1" t="s">
        <v>27</v>
      </c>
      <c r="F49" s="4">
        <v>43805</v>
      </c>
      <c r="G49" s="1"/>
      <c r="H49" s="4">
        <v>43805</v>
      </c>
      <c r="I49" s="2">
        <v>0</v>
      </c>
      <c r="J49" s="5">
        <v>10</v>
      </c>
      <c r="K49" s="5">
        <v>72.48</v>
      </c>
      <c r="L49" s="5">
        <v>7.248</v>
      </c>
      <c r="M49" s="2">
        <v>0</v>
      </c>
      <c r="N49" s="1"/>
      <c r="O49" s="6"/>
      <c r="P49" s="1"/>
      <c r="Q49" s="1"/>
      <c r="R49" s="1"/>
      <c r="S49" s="1"/>
      <c r="T49" s="7" t="str">
        <f>HYPERLINK("https://my.zakupki.prom.ua/cabinet/purchases/state_purchase_lot/view/490016")</f>
        <v>https://my.zakupki.prom.ua/cabinet/purchases/state_purchase_lot/view/490016</v>
      </c>
      <c r="U49" s="1" t="s">
        <v>64</v>
      </c>
      <c r="V49" s="2">
        <v>550</v>
      </c>
      <c r="W49" s="1" t="s">
        <v>65</v>
      </c>
      <c r="X49" s="1"/>
      <c r="Y49" s="1"/>
      <c r="Z49" s="1"/>
      <c r="AA49" s="11"/>
    </row>
    <row r="50" spans="1:27" ht="37.5">
      <c r="A50" s="2">
        <v>47</v>
      </c>
      <c r="B50" s="1" t="s">
        <v>66</v>
      </c>
      <c r="C50" s="3" t="s">
        <v>48</v>
      </c>
      <c r="D50" s="1" t="s">
        <v>40</v>
      </c>
      <c r="E50" s="1" t="s">
        <v>27</v>
      </c>
      <c r="F50" s="4">
        <v>43805</v>
      </c>
      <c r="G50" s="1"/>
      <c r="H50" s="4">
        <v>43805</v>
      </c>
      <c r="I50" s="2">
        <v>0</v>
      </c>
      <c r="J50" s="5">
        <v>10</v>
      </c>
      <c r="K50" s="5">
        <v>72.48</v>
      </c>
      <c r="L50" s="5">
        <v>7.248</v>
      </c>
      <c r="M50" s="2">
        <v>0</v>
      </c>
      <c r="N50" s="1"/>
      <c r="O50" s="6"/>
      <c r="P50" s="1"/>
      <c r="Q50" s="1"/>
      <c r="R50" s="1"/>
      <c r="S50" s="1"/>
      <c r="T50" s="7" t="str">
        <f>HYPERLINK("https://my.zakupki.prom.ua/cabinet/purchases/state_purchase_lot/view/490017")</f>
        <v>https://my.zakupki.prom.ua/cabinet/purchases/state_purchase_lot/view/490017</v>
      </c>
      <c r="U50" s="1" t="s">
        <v>64</v>
      </c>
      <c r="V50" s="2">
        <v>550</v>
      </c>
      <c r="W50" s="1" t="s">
        <v>65</v>
      </c>
      <c r="X50" s="1"/>
      <c r="Y50" s="1"/>
      <c r="Z50" s="1"/>
      <c r="AA50" s="11"/>
    </row>
    <row r="51" spans="1:27" ht="37.5">
      <c r="A51" s="2">
        <v>48</v>
      </c>
      <c r="B51" s="1" t="s">
        <v>66</v>
      </c>
      <c r="C51" s="3" t="s">
        <v>49</v>
      </c>
      <c r="D51" s="1" t="s">
        <v>40</v>
      </c>
      <c r="E51" s="1" t="s">
        <v>27</v>
      </c>
      <c r="F51" s="4">
        <v>43805</v>
      </c>
      <c r="G51" s="1"/>
      <c r="H51" s="4">
        <v>43805</v>
      </c>
      <c r="I51" s="2">
        <v>0</v>
      </c>
      <c r="J51" s="5">
        <v>10</v>
      </c>
      <c r="K51" s="5">
        <v>45.6</v>
      </c>
      <c r="L51" s="5">
        <v>4.56</v>
      </c>
      <c r="M51" s="2">
        <v>0</v>
      </c>
      <c r="N51" s="1"/>
      <c r="O51" s="6"/>
      <c r="P51" s="1"/>
      <c r="Q51" s="1"/>
      <c r="R51" s="1"/>
      <c r="S51" s="1"/>
      <c r="T51" s="7" t="str">
        <f>HYPERLINK("https://my.zakupki.prom.ua/cabinet/purchases/state_purchase_lot/view/490018")</f>
        <v>https://my.zakupki.prom.ua/cabinet/purchases/state_purchase_lot/view/490018</v>
      </c>
      <c r="U51" s="1" t="s">
        <v>64</v>
      </c>
      <c r="V51" s="2">
        <v>550</v>
      </c>
      <c r="W51" s="1" t="s">
        <v>65</v>
      </c>
      <c r="X51" s="1"/>
      <c r="Y51" s="1"/>
      <c r="Z51" s="1"/>
      <c r="AA51" s="11"/>
    </row>
    <row r="52" spans="1:27" ht="37.5">
      <c r="A52" s="2">
        <v>49</v>
      </c>
      <c r="B52" s="1" t="s">
        <v>66</v>
      </c>
      <c r="C52" s="3" t="s">
        <v>50</v>
      </c>
      <c r="D52" s="1" t="s">
        <v>40</v>
      </c>
      <c r="E52" s="1" t="s">
        <v>27</v>
      </c>
      <c r="F52" s="4">
        <v>43805</v>
      </c>
      <c r="G52" s="1"/>
      <c r="H52" s="4">
        <v>43805</v>
      </c>
      <c r="I52" s="2">
        <v>0</v>
      </c>
      <c r="J52" s="5">
        <v>10</v>
      </c>
      <c r="K52" s="5">
        <v>88.8</v>
      </c>
      <c r="L52" s="5">
        <v>8.88</v>
      </c>
      <c r="M52" s="2">
        <v>0</v>
      </c>
      <c r="N52" s="1"/>
      <c r="O52" s="6"/>
      <c r="P52" s="1"/>
      <c r="Q52" s="1"/>
      <c r="R52" s="1"/>
      <c r="S52" s="1"/>
      <c r="T52" s="7" t="str">
        <f>HYPERLINK("https://my.zakupki.prom.ua/cabinet/purchases/state_purchase_lot/view/490019")</f>
        <v>https://my.zakupki.prom.ua/cabinet/purchases/state_purchase_lot/view/490019</v>
      </c>
      <c r="U52" s="1" t="s">
        <v>64</v>
      </c>
      <c r="V52" s="2">
        <v>550</v>
      </c>
      <c r="W52" s="1" t="s">
        <v>65</v>
      </c>
      <c r="X52" s="1"/>
      <c r="Y52" s="1"/>
      <c r="Z52" s="1"/>
      <c r="AA52" s="11"/>
    </row>
    <row r="53" spans="1:27" ht="75">
      <c r="A53" s="2">
        <v>50</v>
      </c>
      <c r="B53" s="1" t="s">
        <v>66</v>
      </c>
      <c r="C53" s="3" t="s">
        <v>51</v>
      </c>
      <c r="D53" s="1" t="s">
        <v>40</v>
      </c>
      <c r="E53" s="1" t="s">
        <v>27</v>
      </c>
      <c r="F53" s="4">
        <v>43805</v>
      </c>
      <c r="G53" s="1"/>
      <c r="H53" s="4">
        <v>43805</v>
      </c>
      <c r="I53" s="2">
        <v>0</v>
      </c>
      <c r="J53" s="5">
        <v>5</v>
      </c>
      <c r="K53" s="5">
        <v>186.36</v>
      </c>
      <c r="L53" s="5">
        <v>37.272</v>
      </c>
      <c r="M53" s="2">
        <v>0</v>
      </c>
      <c r="N53" s="1"/>
      <c r="O53" s="6"/>
      <c r="P53" s="1"/>
      <c r="Q53" s="1"/>
      <c r="R53" s="1"/>
      <c r="S53" s="1"/>
      <c r="T53" s="7" t="str">
        <f>HYPERLINK("https://my.zakupki.prom.ua/cabinet/purchases/state_purchase_lot/view/490020")</f>
        <v>https://my.zakupki.prom.ua/cabinet/purchases/state_purchase_lot/view/490020</v>
      </c>
      <c r="U53" s="1" t="s">
        <v>64</v>
      </c>
      <c r="V53" s="2">
        <v>550</v>
      </c>
      <c r="W53" s="1" t="s">
        <v>65</v>
      </c>
      <c r="X53" s="1"/>
      <c r="Y53" s="1"/>
      <c r="Z53" s="1"/>
      <c r="AA53" s="11"/>
    </row>
    <row r="54" spans="1:27" ht="75">
      <c r="A54" s="2">
        <v>51</v>
      </c>
      <c r="B54" s="1" t="s">
        <v>66</v>
      </c>
      <c r="C54" s="3" t="s">
        <v>52</v>
      </c>
      <c r="D54" s="1" t="s">
        <v>40</v>
      </c>
      <c r="E54" s="1" t="s">
        <v>27</v>
      </c>
      <c r="F54" s="4">
        <v>43805</v>
      </c>
      <c r="G54" s="1"/>
      <c r="H54" s="4">
        <v>43805</v>
      </c>
      <c r="I54" s="2">
        <v>0</v>
      </c>
      <c r="J54" s="5">
        <v>6</v>
      </c>
      <c r="K54" s="5">
        <v>865.8</v>
      </c>
      <c r="L54" s="5">
        <v>144.3</v>
      </c>
      <c r="M54" s="2">
        <v>0</v>
      </c>
      <c r="N54" s="1"/>
      <c r="O54" s="6"/>
      <c r="P54" s="1"/>
      <c r="Q54" s="1"/>
      <c r="R54" s="1"/>
      <c r="S54" s="1"/>
      <c r="T54" s="7" t="str">
        <f>HYPERLINK("https://my.zakupki.prom.ua/cabinet/purchases/state_purchase_lot/view/490021")</f>
        <v>https://my.zakupki.prom.ua/cabinet/purchases/state_purchase_lot/view/490021</v>
      </c>
      <c r="U54" s="1" t="s">
        <v>64</v>
      </c>
      <c r="V54" s="2">
        <v>550</v>
      </c>
      <c r="W54" s="1" t="s">
        <v>65</v>
      </c>
      <c r="X54" s="1"/>
      <c r="Y54" s="1"/>
      <c r="Z54" s="1"/>
      <c r="AA54" s="11"/>
    </row>
    <row r="55" spans="1:27" ht="62.25">
      <c r="A55" s="2">
        <v>52</v>
      </c>
      <c r="B55" s="1" t="s">
        <v>66</v>
      </c>
      <c r="C55" s="3" t="s">
        <v>53</v>
      </c>
      <c r="D55" s="1" t="s">
        <v>40</v>
      </c>
      <c r="E55" s="1" t="s">
        <v>27</v>
      </c>
      <c r="F55" s="4">
        <v>43805</v>
      </c>
      <c r="G55" s="1"/>
      <c r="H55" s="4">
        <v>43805</v>
      </c>
      <c r="I55" s="2">
        <v>0</v>
      </c>
      <c r="J55" s="5">
        <v>6</v>
      </c>
      <c r="K55" s="5">
        <v>78.77</v>
      </c>
      <c r="L55" s="5">
        <v>13.128333333333334</v>
      </c>
      <c r="M55" s="2">
        <v>0</v>
      </c>
      <c r="N55" s="1"/>
      <c r="O55" s="6"/>
      <c r="P55" s="1"/>
      <c r="Q55" s="1"/>
      <c r="R55" s="1"/>
      <c r="S55" s="1"/>
      <c r="T55" s="7" t="str">
        <f>HYPERLINK("https://my.zakupki.prom.ua/cabinet/purchases/state_purchase_lot/view/490022")</f>
        <v>https://my.zakupki.prom.ua/cabinet/purchases/state_purchase_lot/view/490022</v>
      </c>
      <c r="U55" s="1" t="s">
        <v>64</v>
      </c>
      <c r="V55" s="2">
        <v>550</v>
      </c>
      <c r="W55" s="1" t="s">
        <v>65</v>
      </c>
      <c r="X55" s="1"/>
      <c r="Y55" s="1"/>
      <c r="Z55" s="1"/>
      <c r="AA55" s="11"/>
    </row>
    <row r="56" spans="1:27" ht="62.25">
      <c r="A56" s="2">
        <v>52</v>
      </c>
      <c r="B56" s="1" t="s">
        <v>66</v>
      </c>
      <c r="C56" s="3" t="s">
        <v>54</v>
      </c>
      <c r="D56" s="1" t="s">
        <v>40</v>
      </c>
      <c r="E56" s="1" t="s">
        <v>27</v>
      </c>
      <c r="F56" s="4">
        <v>43805</v>
      </c>
      <c r="G56" s="1"/>
      <c r="H56" s="4">
        <v>43805</v>
      </c>
      <c r="I56" s="2">
        <v>0</v>
      </c>
      <c r="J56" s="5">
        <v>6</v>
      </c>
      <c r="K56" s="5">
        <v>144.29</v>
      </c>
      <c r="L56" s="5">
        <v>24.048333333333332</v>
      </c>
      <c r="M56" s="2">
        <v>0</v>
      </c>
      <c r="N56" s="1"/>
      <c r="O56" s="6"/>
      <c r="P56" s="1"/>
      <c r="Q56" s="1"/>
      <c r="R56" s="1"/>
      <c r="S56" s="1"/>
      <c r="T56" s="7" t="str">
        <f>HYPERLINK("https://my.zakupki.prom.ua/cabinet/purchases/state_purchase_lot/view/490023")</f>
        <v>https://my.zakupki.prom.ua/cabinet/purchases/state_purchase_lot/view/490023</v>
      </c>
      <c r="U56" s="1" t="s">
        <v>64</v>
      </c>
      <c r="V56" s="2">
        <v>550</v>
      </c>
      <c r="W56" s="1" t="s">
        <v>65</v>
      </c>
      <c r="X56" s="1"/>
      <c r="Y56" s="1"/>
      <c r="Z56" s="1"/>
      <c r="AA56" s="11"/>
    </row>
    <row r="57" spans="1:27" ht="75">
      <c r="A57" s="2">
        <v>53</v>
      </c>
      <c r="B57" s="1" t="s">
        <v>66</v>
      </c>
      <c r="C57" s="3" t="s">
        <v>55</v>
      </c>
      <c r="D57" s="1" t="s">
        <v>40</v>
      </c>
      <c r="E57" s="1" t="s">
        <v>27</v>
      </c>
      <c r="F57" s="4">
        <v>43805</v>
      </c>
      <c r="G57" s="1"/>
      <c r="H57" s="4">
        <v>43805</v>
      </c>
      <c r="I57" s="2">
        <v>0</v>
      </c>
      <c r="J57" s="5">
        <v>6</v>
      </c>
      <c r="K57" s="5">
        <v>92.6</v>
      </c>
      <c r="L57" s="5">
        <v>15.433333333333334</v>
      </c>
      <c r="M57" s="2">
        <v>0</v>
      </c>
      <c r="N57" s="1"/>
      <c r="O57" s="6"/>
      <c r="P57" s="1"/>
      <c r="Q57" s="1"/>
      <c r="R57" s="1"/>
      <c r="S57" s="1"/>
      <c r="T57" s="7" t="str">
        <f>HYPERLINK("https://my.zakupki.prom.ua/cabinet/purchases/state_purchase_lot/view/490024")</f>
        <v>https://my.zakupki.prom.ua/cabinet/purchases/state_purchase_lot/view/490024</v>
      </c>
      <c r="U57" s="1" t="s">
        <v>64</v>
      </c>
      <c r="V57" s="2">
        <v>550</v>
      </c>
      <c r="W57" s="1" t="s">
        <v>65</v>
      </c>
      <c r="X57" s="1"/>
      <c r="Y57" s="1"/>
      <c r="Z57" s="1"/>
      <c r="AA57" s="11"/>
    </row>
    <row r="58" spans="1:27" ht="37.5">
      <c r="A58" s="2">
        <v>54</v>
      </c>
      <c r="B58" s="1" t="s">
        <v>66</v>
      </c>
      <c r="C58" s="3" t="s">
        <v>56</v>
      </c>
      <c r="D58" s="1" t="s">
        <v>40</v>
      </c>
      <c r="E58" s="1" t="s">
        <v>27</v>
      </c>
      <c r="F58" s="4">
        <v>43805</v>
      </c>
      <c r="G58" s="1"/>
      <c r="H58" s="4">
        <v>43805</v>
      </c>
      <c r="I58" s="2">
        <v>0</v>
      </c>
      <c r="J58" s="5">
        <v>10</v>
      </c>
      <c r="K58" s="5">
        <v>108</v>
      </c>
      <c r="L58" s="5">
        <v>10.8</v>
      </c>
      <c r="M58" s="2">
        <v>0</v>
      </c>
      <c r="N58" s="1"/>
      <c r="O58" s="6"/>
      <c r="P58" s="1"/>
      <c r="Q58" s="1"/>
      <c r="R58" s="1"/>
      <c r="S58" s="1"/>
      <c r="T58" s="7" t="str">
        <f>HYPERLINK("https://my.zakupki.prom.ua/cabinet/purchases/state_purchase_lot/view/490025")</f>
        <v>https://my.zakupki.prom.ua/cabinet/purchases/state_purchase_lot/view/490025</v>
      </c>
      <c r="U58" s="1" t="s">
        <v>64</v>
      </c>
      <c r="V58" s="2">
        <v>550</v>
      </c>
      <c r="W58" s="1" t="s">
        <v>65</v>
      </c>
      <c r="X58" s="1"/>
      <c r="Y58" s="1"/>
      <c r="Z58" s="1"/>
      <c r="AA58" s="11"/>
    </row>
    <row r="59" spans="1:27" ht="37.5">
      <c r="A59" s="2">
        <v>55</v>
      </c>
      <c r="B59" s="1" t="s">
        <v>66</v>
      </c>
      <c r="C59" s="3" t="s">
        <v>57</v>
      </c>
      <c r="D59" s="1" t="s">
        <v>40</v>
      </c>
      <c r="E59" s="1" t="s">
        <v>27</v>
      </c>
      <c r="F59" s="4">
        <v>43805</v>
      </c>
      <c r="G59" s="1"/>
      <c r="H59" s="4">
        <v>43805</v>
      </c>
      <c r="I59" s="2">
        <v>0</v>
      </c>
      <c r="J59" s="5">
        <v>24</v>
      </c>
      <c r="K59" s="5">
        <v>244.8</v>
      </c>
      <c r="L59" s="5">
        <v>10.2</v>
      </c>
      <c r="M59" s="2">
        <v>0</v>
      </c>
      <c r="N59" s="1"/>
      <c r="O59" s="6"/>
      <c r="P59" s="1"/>
      <c r="Q59" s="1"/>
      <c r="R59" s="1"/>
      <c r="S59" s="1"/>
      <c r="T59" s="7" t="str">
        <f>HYPERLINK("https://my.zakupki.prom.ua/cabinet/purchases/state_purchase_lot/view/490026")</f>
        <v>https://my.zakupki.prom.ua/cabinet/purchases/state_purchase_lot/view/490026</v>
      </c>
      <c r="U59" s="1" t="s">
        <v>64</v>
      </c>
      <c r="V59" s="2">
        <v>550</v>
      </c>
      <c r="W59" s="1" t="s">
        <v>65</v>
      </c>
      <c r="X59" s="1"/>
      <c r="Y59" s="1"/>
      <c r="Z59" s="1"/>
      <c r="AA59" s="11"/>
    </row>
    <row r="60" spans="1:27" ht="49.5">
      <c r="A60" s="2">
        <v>56</v>
      </c>
      <c r="B60" s="1" t="s">
        <v>66</v>
      </c>
      <c r="C60" s="3" t="s">
        <v>58</v>
      </c>
      <c r="D60" s="1" t="s">
        <v>40</v>
      </c>
      <c r="E60" s="1" t="s">
        <v>27</v>
      </c>
      <c r="F60" s="4">
        <v>43805</v>
      </c>
      <c r="G60" s="1"/>
      <c r="H60" s="4">
        <v>43805</v>
      </c>
      <c r="I60" s="2">
        <v>0</v>
      </c>
      <c r="J60" s="5">
        <v>5</v>
      </c>
      <c r="K60" s="5">
        <v>147.66</v>
      </c>
      <c r="L60" s="5">
        <v>29.532</v>
      </c>
      <c r="M60" s="2">
        <v>0</v>
      </c>
      <c r="N60" s="1"/>
      <c r="O60" s="6"/>
      <c r="P60" s="1"/>
      <c r="Q60" s="1"/>
      <c r="R60" s="1"/>
      <c r="S60" s="1"/>
      <c r="T60" s="7" t="str">
        <f>HYPERLINK("https://my.zakupki.prom.ua/cabinet/purchases/state_purchase_lot/view/490027")</f>
        <v>https://my.zakupki.prom.ua/cabinet/purchases/state_purchase_lot/view/490027</v>
      </c>
      <c r="U60" s="1" t="s">
        <v>64</v>
      </c>
      <c r="V60" s="2">
        <v>550</v>
      </c>
      <c r="W60" s="1" t="s">
        <v>65</v>
      </c>
      <c r="X60" s="1"/>
      <c r="Y60" s="1"/>
      <c r="Z60" s="1"/>
      <c r="AA60" s="11"/>
    </row>
    <row r="61" spans="1:27" ht="37.5">
      <c r="A61" s="2">
        <v>57</v>
      </c>
      <c r="B61" s="1" t="s">
        <v>66</v>
      </c>
      <c r="C61" s="3" t="s">
        <v>59</v>
      </c>
      <c r="D61" s="1" t="s">
        <v>40</v>
      </c>
      <c r="E61" s="1" t="s">
        <v>27</v>
      </c>
      <c r="F61" s="4">
        <v>43805</v>
      </c>
      <c r="G61" s="1"/>
      <c r="H61" s="4">
        <v>43805</v>
      </c>
      <c r="I61" s="2">
        <v>0</v>
      </c>
      <c r="J61" s="5">
        <v>2</v>
      </c>
      <c r="K61" s="5">
        <v>909.6</v>
      </c>
      <c r="L61" s="5">
        <v>454.8</v>
      </c>
      <c r="M61" s="2">
        <v>0</v>
      </c>
      <c r="N61" s="1"/>
      <c r="O61" s="6"/>
      <c r="P61" s="1"/>
      <c r="Q61" s="1"/>
      <c r="R61" s="1"/>
      <c r="S61" s="1"/>
      <c r="T61" s="7" t="str">
        <f>HYPERLINK("https://my.zakupki.prom.ua/cabinet/purchases/state_purchase_lot/view/490028")</f>
        <v>https://my.zakupki.prom.ua/cabinet/purchases/state_purchase_lot/view/490028</v>
      </c>
      <c r="U61" s="1" t="s">
        <v>64</v>
      </c>
      <c r="V61" s="2">
        <v>550</v>
      </c>
      <c r="W61" s="1" t="s">
        <v>65</v>
      </c>
      <c r="X61" s="1"/>
      <c r="Y61" s="1"/>
      <c r="Z61" s="1"/>
      <c r="AA61" s="11"/>
    </row>
    <row r="62" spans="1:27" ht="49.5">
      <c r="A62" s="2">
        <v>58</v>
      </c>
      <c r="B62" s="1" t="s">
        <v>66</v>
      </c>
      <c r="C62" s="3" t="s">
        <v>60</v>
      </c>
      <c r="D62" s="1" t="s">
        <v>40</v>
      </c>
      <c r="E62" s="1" t="s">
        <v>27</v>
      </c>
      <c r="F62" s="4">
        <v>43805</v>
      </c>
      <c r="G62" s="1"/>
      <c r="H62" s="4">
        <v>43805</v>
      </c>
      <c r="I62" s="2">
        <v>0</v>
      </c>
      <c r="J62" s="5">
        <v>2</v>
      </c>
      <c r="K62" s="5">
        <v>36.55</v>
      </c>
      <c r="L62" s="5">
        <v>18.275</v>
      </c>
      <c r="M62" s="2">
        <v>0</v>
      </c>
      <c r="N62" s="1"/>
      <c r="O62" s="6"/>
      <c r="P62" s="1"/>
      <c r="Q62" s="1"/>
      <c r="R62" s="1"/>
      <c r="S62" s="1"/>
      <c r="T62" s="7" t="str">
        <f>HYPERLINK("https://my.zakupki.prom.ua/cabinet/purchases/state_purchase_lot/view/490029")</f>
        <v>https://my.zakupki.prom.ua/cabinet/purchases/state_purchase_lot/view/490029</v>
      </c>
      <c r="U62" s="1" t="s">
        <v>64</v>
      </c>
      <c r="V62" s="2">
        <v>550</v>
      </c>
      <c r="W62" s="1" t="s">
        <v>65</v>
      </c>
      <c r="X62" s="1"/>
      <c r="Y62" s="1"/>
      <c r="Z62" s="1"/>
      <c r="AA62" s="11"/>
    </row>
    <row r="63" spans="1:27" ht="49.5">
      <c r="A63" s="2">
        <v>59</v>
      </c>
      <c r="B63" s="1" t="s">
        <v>66</v>
      </c>
      <c r="C63" s="3" t="s">
        <v>61</v>
      </c>
      <c r="D63" s="1" t="s">
        <v>40</v>
      </c>
      <c r="E63" s="1" t="s">
        <v>27</v>
      </c>
      <c r="F63" s="4">
        <v>43805</v>
      </c>
      <c r="G63" s="1"/>
      <c r="H63" s="4">
        <v>43805</v>
      </c>
      <c r="I63" s="2">
        <v>0</v>
      </c>
      <c r="J63" s="5">
        <v>2</v>
      </c>
      <c r="K63" s="5">
        <v>19.34</v>
      </c>
      <c r="L63" s="5">
        <v>9.67</v>
      </c>
      <c r="M63" s="2">
        <v>0</v>
      </c>
      <c r="N63" s="1"/>
      <c r="O63" s="6"/>
      <c r="P63" s="1"/>
      <c r="Q63" s="1"/>
      <c r="R63" s="1"/>
      <c r="S63" s="1"/>
      <c r="T63" s="7" t="str">
        <f>HYPERLINK("https://my.zakupki.prom.ua/cabinet/purchases/state_purchase_lot/view/490030")</f>
        <v>https://my.zakupki.prom.ua/cabinet/purchases/state_purchase_lot/view/490030</v>
      </c>
      <c r="U63" s="1" t="s">
        <v>64</v>
      </c>
      <c r="V63" s="2">
        <v>550</v>
      </c>
      <c r="W63" s="1" t="s">
        <v>65</v>
      </c>
      <c r="X63" s="1"/>
      <c r="Y63" s="1"/>
      <c r="Z63" s="1"/>
      <c r="AA63" s="11"/>
    </row>
    <row r="64" spans="1:27" ht="49.5">
      <c r="A64" s="2">
        <v>60</v>
      </c>
      <c r="B64" s="1" t="s">
        <v>66</v>
      </c>
      <c r="C64" s="3" t="s">
        <v>62</v>
      </c>
      <c r="D64" s="1" t="s">
        <v>40</v>
      </c>
      <c r="E64" s="1" t="s">
        <v>27</v>
      </c>
      <c r="F64" s="4">
        <v>43805</v>
      </c>
      <c r="G64" s="1"/>
      <c r="H64" s="4">
        <v>43805</v>
      </c>
      <c r="I64" s="2">
        <v>0</v>
      </c>
      <c r="J64" s="5">
        <v>2</v>
      </c>
      <c r="K64" s="5">
        <v>91.15</v>
      </c>
      <c r="L64" s="5">
        <v>45.575</v>
      </c>
      <c r="M64" s="2">
        <v>0</v>
      </c>
      <c r="N64" s="1"/>
      <c r="O64" s="6"/>
      <c r="P64" s="1"/>
      <c r="Q64" s="1"/>
      <c r="R64" s="1"/>
      <c r="S64" s="1"/>
      <c r="T64" s="7" t="str">
        <f>HYPERLINK("https://my.zakupki.prom.ua/cabinet/purchases/state_purchase_lot/view/490031")</f>
        <v>https://my.zakupki.prom.ua/cabinet/purchases/state_purchase_lot/view/490031</v>
      </c>
      <c r="U64" s="1" t="s">
        <v>64</v>
      </c>
      <c r="V64" s="2">
        <v>550</v>
      </c>
      <c r="W64" s="1" t="s">
        <v>65</v>
      </c>
      <c r="X64" s="1"/>
      <c r="Y64" s="1"/>
      <c r="Z64" s="1"/>
      <c r="AA64" s="11"/>
    </row>
    <row r="65" spans="1:27" ht="62.25">
      <c r="A65" s="2">
        <v>61</v>
      </c>
      <c r="B65" s="1" t="s">
        <v>85</v>
      </c>
      <c r="C65" s="3" t="s">
        <v>86</v>
      </c>
      <c r="D65" s="1" t="s">
        <v>78</v>
      </c>
      <c r="E65" s="1" t="s">
        <v>67</v>
      </c>
      <c r="F65" s="4">
        <v>43494</v>
      </c>
      <c r="G65" s="1"/>
      <c r="H65" s="4">
        <v>43494</v>
      </c>
      <c r="I65" s="2">
        <v>1</v>
      </c>
      <c r="J65" s="5">
        <v>21</v>
      </c>
      <c r="K65" s="5">
        <v>7870</v>
      </c>
      <c r="L65" s="5">
        <v>374.76190476190476</v>
      </c>
      <c r="M65" s="5">
        <v>7870</v>
      </c>
      <c r="N65" s="5">
        <v>374.76190476190476</v>
      </c>
      <c r="O65" s="6" t="s">
        <v>83</v>
      </c>
      <c r="P65" s="5">
        <v>0</v>
      </c>
      <c r="Q65" s="5">
        <v>0</v>
      </c>
      <c r="R65" s="1" t="s">
        <v>83</v>
      </c>
      <c r="S65" s="1" t="s">
        <v>68</v>
      </c>
      <c r="T65" s="7" t="str">
        <f>HYPERLINK("https://my.zakupki.prom.ua/cabinet/purchases/state_purchase/view/10206410")</f>
        <v>https://my.zakupki.prom.ua/cabinet/purchases/state_purchase/view/10206410</v>
      </c>
      <c r="U65" s="1" t="s">
        <v>69</v>
      </c>
      <c r="V65" s="2">
        <v>0</v>
      </c>
      <c r="W65" s="1"/>
      <c r="X65" s="1" t="s">
        <v>79</v>
      </c>
      <c r="Y65" s="5">
        <v>7870</v>
      </c>
      <c r="Z65" s="1" t="s">
        <v>70</v>
      </c>
      <c r="AA65" s="11"/>
    </row>
    <row r="66" spans="1:27" ht="62.25">
      <c r="A66" s="2">
        <v>62</v>
      </c>
      <c r="B66" s="1" t="s">
        <v>87</v>
      </c>
      <c r="C66" s="3" t="s">
        <v>88</v>
      </c>
      <c r="D66" s="1" t="s">
        <v>78</v>
      </c>
      <c r="E66" s="1" t="s">
        <v>67</v>
      </c>
      <c r="F66" s="4">
        <v>43500</v>
      </c>
      <c r="G66" s="1"/>
      <c r="H66" s="4">
        <v>43500</v>
      </c>
      <c r="I66" s="2">
        <v>1</v>
      </c>
      <c r="J66" s="5">
        <v>23</v>
      </c>
      <c r="K66" s="5">
        <v>10760</v>
      </c>
      <c r="L66" s="5">
        <v>467.82608695652175</v>
      </c>
      <c r="M66" s="5">
        <v>10760</v>
      </c>
      <c r="N66" s="5">
        <v>467.82608695652175</v>
      </c>
      <c r="O66" s="6" t="s">
        <v>83</v>
      </c>
      <c r="P66" s="5">
        <v>0</v>
      </c>
      <c r="Q66" s="5">
        <v>0</v>
      </c>
      <c r="R66" s="1" t="s">
        <v>83</v>
      </c>
      <c r="S66" s="1" t="s">
        <v>68</v>
      </c>
      <c r="T66" s="7" t="str">
        <f>HYPERLINK("https://my.zakupki.prom.ua/cabinet/purchases/state_purchase/view/10371676")</f>
        <v>https://my.zakupki.prom.ua/cabinet/purchases/state_purchase/view/10371676</v>
      </c>
      <c r="U66" s="1" t="s">
        <v>69</v>
      </c>
      <c r="V66" s="2">
        <v>0</v>
      </c>
      <c r="W66" s="1"/>
      <c r="X66" s="1" t="s">
        <v>80</v>
      </c>
      <c r="Y66" s="5">
        <v>10760</v>
      </c>
      <c r="Z66" s="1" t="s">
        <v>70</v>
      </c>
      <c r="AA66" s="11"/>
    </row>
    <row r="67" spans="1:27" ht="62.25">
      <c r="A67" s="2">
        <v>63</v>
      </c>
      <c r="B67" s="1" t="s">
        <v>89</v>
      </c>
      <c r="C67" s="3" t="s">
        <v>90</v>
      </c>
      <c r="D67" s="1" t="s">
        <v>78</v>
      </c>
      <c r="E67" s="1" t="s">
        <v>67</v>
      </c>
      <c r="F67" s="4">
        <v>43504</v>
      </c>
      <c r="G67" s="1"/>
      <c r="H67" s="4">
        <v>43504</v>
      </c>
      <c r="I67" s="2">
        <v>1</v>
      </c>
      <c r="J67" s="5">
        <v>19</v>
      </c>
      <c r="K67" s="5">
        <v>3752.96</v>
      </c>
      <c r="L67" s="5">
        <v>197.52421052631578</v>
      </c>
      <c r="M67" s="5">
        <v>3752.96</v>
      </c>
      <c r="N67" s="5">
        <v>197.52421052631578</v>
      </c>
      <c r="O67" s="6" t="s">
        <v>83</v>
      </c>
      <c r="P67" s="5">
        <v>0</v>
      </c>
      <c r="Q67" s="5">
        <v>0</v>
      </c>
      <c r="R67" s="1" t="s">
        <v>83</v>
      </c>
      <c r="S67" s="1" t="s">
        <v>68</v>
      </c>
      <c r="T67" s="7" t="str">
        <f>HYPERLINK("https://my.zakupki.prom.ua/cabinet/purchases/state_purchase/view/10457491")</f>
        <v>https://my.zakupki.prom.ua/cabinet/purchases/state_purchase/view/10457491</v>
      </c>
      <c r="U67" s="1" t="s">
        <v>69</v>
      </c>
      <c r="V67" s="2">
        <v>0</v>
      </c>
      <c r="W67" s="1"/>
      <c r="X67" s="1" t="s">
        <v>77</v>
      </c>
      <c r="Y67" s="5">
        <v>3752.96</v>
      </c>
      <c r="Z67" s="1" t="s">
        <v>70</v>
      </c>
      <c r="AA67" s="11"/>
    </row>
    <row r="68" spans="1:27" ht="62.25">
      <c r="A68" s="2">
        <v>64</v>
      </c>
      <c r="B68" s="1" t="s">
        <v>91</v>
      </c>
      <c r="C68" s="3" t="s">
        <v>92</v>
      </c>
      <c r="D68" s="1" t="s">
        <v>78</v>
      </c>
      <c r="E68" s="1" t="s">
        <v>67</v>
      </c>
      <c r="F68" s="4">
        <v>43513</v>
      </c>
      <c r="G68" s="1"/>
      <c r="H68" s="4">
        <v>43513</v>
      </c>
      <c r="I68" s="2">
        <v>1</v>
      </c>
      <c r="J68" s="5">
        <v>3</v>
      </c>
      <c r="K68" s="5">
        <v>5117.88</v>
      </c>
      <c r="L68" s="5">
        <v>1705.96</v>
      </c>
      <c r="M68" s="5">
        <v>5117.88</v>
      </c>
      <c r="N68" s="5">
        <v>1705.96</v>
      </c>
      <c r="O68" s="6" t="s">
        <v>93</v>
      </c>
      <c r="P68" s="5">
        <v>0</v>
      </c>
      <c r="Q68" s="5">
        <v>0</v>
      </c>
      <c r="R68" s="1" t="s">
        <v>93</v>
      </c>
      <c r="S68" s="1" t="s">
        <v>68</v>
      </c>
      <c r="T68" s="7" t="str">
        <f>HYPERLINK("https://my.zakupki.prom.ua/cabinet/purchases/state_purchase/view/10597436")</f>
        <v>https://my.zakupki.prom.ua/cabinet/purchases/state_purchase/view/10597436</v>
      </c>
      <c r="U68" s="1" t="s">
        <v>69</v>
      </c>
      <c r="V68" s="2">
        <v>0</v>
      </c>
      <c r="W68" s="1"/>
      <c r="X68" s="1" t="s">
        <v>84</v>
      </c>
      <c r="Y68" s="5">
        <v>5117.88</v>
      </c>
      <c r="Z68" s="1" t="s">
        <v>70</v>
      </c>
      <c r="AA68" s="11"/>
    </row>
    <row r="69" spans="1:27" ht="75">
      <c r="A69" s="2">
        <v>65</v>
      </c>
      <c r="B69" s="1" t="s">
        <v>94</v>
      </c>
      <c r="C69" s="3" t="s">
        <v>95</v>
      </c>
      <c r="D69" s="1" t="s">
        <v>78</v>
      </c>
      <c r="E69" s="1" t="s">
        <v>67</v>
      </c>
      <c r="F69" s="4">
        <v>43516</v>
      </c>
      <c r="G69" s="1"/>
      <c r="H69" s="4">
        <v>43516</v>
      </c>
      <c r="I69" s="2">
        <v>1</v>
      </c>
      <c r="J69" s="5">
        <v>18</v>
      </c>
      <c r="K69" s="5">
        <v>9940</v>
      </c>
      <c r="L69" s="5">
        <v>552.2222222222222</v>
      </c>
      <c r="M69" s="5">
        <v>9940</v>
      </c>
      <c r="N69" s="5">
        <v>552.2222222222222</v>
      </c>
      <c r="O69" s="6" t="s">
        <v>83</v>
      </c>
      <c r="P69" s="5">
        <v>0</v>
      </c>
      <c r="Q69" s="5">
        <v>0</v>
      </c>
      <c r="R69" s="1" t="s">
        <v>83</v>
      </c>
      <c r="S69" s="1" t="s">
        <v>68</v>
      </c>
      <c r="T69" s="7" t="str">
        <f>HYPERLINK("https://my.zakupki.prom.ua/cabinet/purchases/state_purchase/view/10660452")</f>
        <v>https://my.zakupki.prom.ua/cabinet/purchases/state_purchase/view/10660452</v>
      </c>
      <c r="U69" s="1" t="s">
        <v>69</v>
      </c>
      <c r="V69" s="2">
        <v>0</v>
      </c>
      <c r="W69" s="1"/>
      <c r="X69" s="1" t="s">
        <v>96</v>
      </c>
      <c r="Y69" s="5">
        <v>9940</v>
      </c>
      <c r="Z69" s="1" t="s">
        <v>70</v>
      </c>
      <c r="AA69" s="11"/>
    </row>
    <row r="70" spans="1:27" ht="62.25">
      <c r="A70" s="2">
        <v>66</v>
      </c>
      <c r="B70" s="1" t="s">
        <v>97</v>
      </c>
      <c r="C70" s="3" t="s">
        <v>98</v>
      </c>
      <c r="D70" s="1" t="s">
        <v>78</v>
      </c>
      <c r="E70" s="1" t="s">
        <v>67</v>
      </c>
      <c r="F70" s="4">
        <v>43523</v>
      </c>
      <c r="G70" s="1"/>
      <c r="H70" s="4">
        <v>43523</v>
      </c>
      <c r="I70" s="2">
        <v>1</v>
      </c>
      <c r="J70" s="5">
        <v>21</v>
      </c>
      <c r="K70" s="5">
        <v>8820</v>
      </c>
      <c r="L70" s="5">
        <v>420</v>
      </c>
      <c r="M70" s="5">
        <v>8820</v>
      </c>
      <c r="N70" s="5">
        <v>420</v>
      </c>
      <c r="O70" s="6" t="s">
        <v>83</v>
      </c>
      <c r="P70" s="5">
        <v>0</v>
      </c>
      <c r="Q70" s="5">
        <v>0</v>
      </c>
      <c r="R70" s="1" t="s">
        <v>83</v>
      </c>
      <c r="S70" s="1" t="s">
        <v>68</v>
      </c>
      <c r="T70" s="7" t="str">
        <f>HYPERLINK("https://my.zakupki.prom.ua/cabinet/purchases/state_purchase/view/10753291")</f>
        <v>https://my.zakupki.prom.ua/cabinet/purchases/state_purchase/view/10753291</v>
      </c>
      <c r="U70" s="1" t="s">
        <v>69</v>
      </c>
      <c r="V70" s="2">
        <v>0</v>
      </c>
      <c r="W70" s="1"/>
      <c r="X70" s="1" t="s">
        <v>99</v>
      </c>
      <c r="Y70" s="5">
        <v>8820</v>
      </c>
      <c r="Z70" s="1" t="s">
        <v>70</v>
      </c>
      <c r="AA70" s="11"/>
    </row>
    <row r="71" spans="1:27" ht="62.25">
      <c r="A71" s="2">
        <v>67</v>
      </c>
      <c r="B71" s="1" t="s">
        <v>100</v>
      </c>
      <c r="C71" s="3" t="s">
        <v>101</v>
      </c>
      <c r="D71" s="1" t="s">
        <v>78</v>
      </c>
      <c r="E71" s="1" t="s">
        <v>67</v>
      </c>
      <c r="F71" s="4">
        <v>43557</v>
      </c>
      <c r="G71" s="1"/>
      <c r="H71" s="4">
        <v>43557</v>
      </c>
      <c r="I71" s="2">
        <v>1</v>
      </c>
      <c r="J71" s="5">
        <v>18</v>
      </c>
      <c r="K71" s="5">
        <v>19341.41</v>
      </c>
      <c r="L71" s="5">
        <v>1074.5227777777777</v>
      </c>
      <c r="M71" s="5">
        <v>19341.41</v>
      </c>
      <c r="N71" s="5">
        <v>1074.5227777777777</v>
      </c>
      <c r="O71" s="6" t="s">
        <v>83</v>
      </c>
      <c r="P71" s="5">
        <v>0</v>
      </c>
      <c r="Q71" s="5">
        <v>0</v>
      </c>
      <c r="R71" s="1" t="s">
        <v>83</v>
      </c>
      <c r="S71" s="1" t="s">
        <v>68</v>
      </c>
      <c r="T71" s="7" t="str">
        <f>HYPERLINK("https://my.zakupki.prom.ua/cabinet/purchases/state_purchase/view/11158022")</f>
        <v>https://my.zakupki.prom.ua/cabinet/purchases/state_purchase/view/11158022</v>
      </c>
      <c r="U71" s="1" t="s">
        <v>69</v>
      </c>
      <c r="V71" s="2">
        <v>0</v>
      </c>
      <c r="W71" s="1"/>
      <c r="X71" s="1" t="s">
        <v>99</v>
      </c>
      <c r="Y71" s="5">
        <v>19341.41</v>
      </c>
      <c r="Z71" s="1" t="s">
        <v>70</v>
      </c>
      <c r="AA71" s="11"/>
    </row>
    <row r="72" spans="1:27" ht="62.25">
      <c r="A72" s="2">
        <v>68</v>
      </c>
      <c r="B72" s="1" t="s">
        <v>102</v>
      </c>
      <c r="C72" s="3" t="s">
        <v>103</v>
      </c>
      <c r="D72" s="1" t="s">
        <v>78</v>
      </c>
      <c r="E72" s="1" t="s">
        <v>67</v>
      </c>
      <c r="F72" s="4">
        <v>43576</v>
      </c>
      <c r="G72" s="1"/>
      <c r="H72" s="4">
        <v>43576</v>
      </c>
      <c r="I72" s="2">
        <v>1</v>
      </c>
      <c r="J72" s="5">
        <v>1</v>
      </c>
      <c r="K72" s="5">
        <v>1904.94</v>
      </c>
      <c r="L72" s="5">
        <v>1904.94</v>
      </c>
      <c r="M72" s="5">
        <v>1904.94</v>
      </c>
      <c r="N72" s="5">
        <v>1904.94</v>
      </c>
      <c r="O72" s="6" t="s">
        <v>83</v>
      </c>
      <c r="P72" s="5">
        <v>0</v>
      </c>
      <c r="Q72" s="5">
        <v>0</v>
      </c>
      <c r="R72" s="1" t="s">
        <v>83</v>
      </c>
      <c r="S72" s="1" t="s">
        <v>68</v>
      </c>
      <c r="T72" s="7" t="str">
        <f>HYPERLINK("https://my.zakupki.prom.ua/cabinet/purchases/state_purchase/view/11380384")</f>
        <v>https://my.zakupki.prom.ua/cabinet/purchases/state_purchase/view/11380384</v>
      </c>
      <c r="U72" s="1" t="s">
        <v>69</v>
      </c>
      <c r="V72" s="2">
        <v>0</v>
      </c>
      <c r="W72" s="1"/>
      <c r="X72" s="1" t="s">
        <v>75</v>
      </c>
      <c r="Y72" s="5">
        <v>1904.94</v>
      </c>
      <c r="Z72" s="1" t="s">
        <v>70</v>
      </c>
      <c r="AA72" s="11"/>
    </row>
    <row r="73" spans="1:27" ht="62.25">
      <c r="A73" s="2">
        <v>69</v>
      </c>
      <c r="B73" s="1" t="s">
        <v>104</v>
      </c>
      <c r="C73" s="3" t="s">
        <v>105</v>
      </c>
      <c r="D73" s="1" t="s">
        <v>76</v>
      </c>
      <c r="E73" s="1" t="s">
        <v>67</v>
      </c>
      <c r="F73" s="4">
        <v>43732</v>
      </c>
      <c r="G73" s="1"/>
      <c r="H73" s="4">
        <v>43732</v>
      </c>
      <c r="I73" s="2">
        <v>1</v>
      </c>
      <c r="J73" s="5">
        <v>120</v>
      </c>
      <c r="K73" s="5">
        <v>19200</v>
      </c>
      <c r="L73" s="5">
        <v>160</v>
      </c>
      <c r="M73" s="5">
        <v>19200</v>
      </c>
      <c r="N73" s="5">
        <v>160</v>
      </c>
      <c r="O73" s="6" t="s">
        <v>106</v>
      </c>
      <c r="P73" s="5">
        <v>0</v>
      </c>
      <c r="Q73" s="5">
        <v>0</v>
      </c>
      <c r="R73" s="1" t="s">
        <v>106</v>
      </c>
      <c r="S73" s="1" t="s">
        <v>107</v>
      </c>
      <c r="T73" s="7" t="str">
        <f>HYPERLINK("https://my.zakupki.prom.ua/cabinet/purchases/state_purchase/view/12965143")</f>
        <v>https://my.zakupki.prom.ua/cabinet/purchases/state_purchase/view/12965143</v>
      </c>
      <c r="U73" s="1" t="s">
        <v>69</v>
      </c>
      <c r="V73" s="2">
        <v>0</v>
      </c>
      <c r="W73" s="1"/>
      <c r="X73" s="1" t="s">
        <v>108</v>
      </c>
      <c r="Y73" s="5">
        <v>19200</v>
      </c>
      <c r="Z73" s="1" t="s">
        <v>70</v>
      </c>
      <c r="AA73" s="11"/>
    </row>
    <row r="74" spans="1:27" ht="87">
      <c r="A74" s="2">
        <v>70</v>
      </c>
      <c r="B74" s="1" t="s">
        <v>109</v>
      </c>
      <c r="C74" s="3" t="s">
        <v>110</v>
      </c>
      <c r="D74" s="1" t="s">
        <v>111</v>
      </c>
      <c r="E74" s="1" t="s">
        <v>67</v>
      </c>
      <c r="F74" s="4">
        <v>43733</v>
      </c>
      <c r="G74" s="1"/>
      <c r="H74" s="4">
        <v>43733</v>
      </c>
      <c r="I74" s="2">
        <v>1</v>
      </c>
      <c r="J74" s="5">
        <v>118</v>
      </c>
      <c r="K74" s="5">
        <v>18578.92</v>
      </c>
      <c r="L74" s="5">
        <v>157.4484745762712</v>
      </c>
      <c r="M74" s="5">
        <v>18578.92</v>
      </c>
      <c r="N74" s="5">
        <v>157.4484745762712</v>
      </c>
      <c r="O74" s="6" t="s">
        <v>112</v>
      </c>
      <c r="P74" s="5">
        <v>0</v>
      </c>
      <c r="Q74" s="5">
        <v>0</v>
      </c>
      <c r="R74" s="1" t="s">
        <v>112</v>
      </c>
      <c r="S74" s="1" t="s">
        <v>107</v>
      </c>
      <c r="T74" s="7" t="str">
        <f>HYPERLINK("https://my.zakupki.prom.ua/cabinet/purchases/state_purchase/view/12965172")</f>
        <v>https://my.zakupki.prom.ua/cabinet/purchases/state_purchase/view/12965172</v>
      </c>
      <c r="U74" s="1" t="s">
        <v>69</v>
      </c>
      <c r="V74" s="2">
        <v>0</v>
      </c>
      <c r="W74" s="1"/>
      <c r="X74" s="1" t="s">
        <v>113</v>
      </c>
      <c r="Y74" s="5">
        <v>18578.92</v>
      </c>
      <c r="Z74" s="1" t="s">
        <v>70</v>
      </c>
      <c r="AA74" s="11"/>
    </row>
    <row r="75" spans="1:27" ht="87">
      <c r="A75" s="2">
        <v>71</v>
      </c>
      <c r="B75" s="1" t="s">
        <v>114</v>
      </c>
      <c r="C75" s="3" t="s">
        <v>115</v>
      </c>
      <c r="D75" s="1" t="s">
        <v>116</v>
      </c>
      <c r="E75" s="1" t="s">
        <v>67</v>
      </c>
      <c r="F75" s="4">
        <v>43733</v>
      </c>
      <c r="G75" s="1"/>
      <c r="H75" s="4">
        <v>43733</v>
      </c>
      <c r="I75" s="2">
        <v>1</v>
      </c>
      <c r="J75" s="5">
        <v>15</v>
      </c>
      <c r="K75" s="5">
        <v>7500</v>
      </c>
      <c r="L75" s="5">
        <v>500</v>
      </c>
      <c r="M75" s="5">
        <v>7500</v>
      </c>
      <c r="N75" s="5">
        <v>500</v>
      </c>
      <c r="O75" s="6" t="s">
        <v>117</v>
      </c>
      <c r="P75" s="5">
        <v>0</v>
      </c>
      <c r="Q75" s="5">
        <v>0</v>
      </c>
      <c r="R75" s="1" t="s">
        <v>117</v>
      </c>
      <c r="S75" s="1" t="s">
        <v>118</v>
      </c>
      <c r="T75" s="7" t="str">
        <f>HYPERLINK("https://my.zakupki.prom.ua/cabinet/purchases/state_purchase/view/12965182")</f>
        <v>https://my.zakupki.prom.ua/cabinet/purchases/state_purchase/view/12965182</v>
      </c>
      <c r="U75" s="1" t="s">
        <v>69</v>
      </c>
      <c r="V75" s="2">
        <v>0</v>
      </c>
      <c r="W75" s="1"/>
      <c r="X75" s="1" t="s">
        <v>119</v>
      </c>
      <c r="Y75" s="5">
        <v>7500</v>
      </c>
      <c r="Z75" s="1" t="s">
        <v>70</v>
      </c>
      <c r="AA75" s="11"/>
    </row>
    <row r="76" spans="1:27" ht="87">
      <c r="A76" s="2">
        <v>72</v>
      </c>
      <c r="B76" s="1" t="s">
        <v>120</v>
      </c>
      <c r="C76" s="3" t="s">
        <v>121</v>
      </c>
      <c r="D76" s="1" t="s">
        <v>71</v>
      </c>
      <c r="E76" s="1" t="s">
        <v>67</v>
      </c>
      <c r="F76" s="4">
        <v>43733</v>
      </c>
      <c r="G76" s="1"/>
      <c r="H76" s="4">
        <v>43733</v>
      </c>
      <c r="I76" s="2">
        <v>1</v>
      </c>
      <c r="J76" s="5">
        <v>28</v>
      </c>
      <c r="K76" s="5">
        <v>1960</v>
      </c>
      <c r="L76" s="5">
        <v>70</v>
      </c>
      <c r="M76" s="5">
        <v>1960</v>
      </c>
      <c r="N76" s="5">
        <v>70</v>
      </c>
      <c r="O76" s="6" t="s">
        <v>83</v>
      </c>
      <c r="P76" s="5">
        <v>0</v>
      </c>
      <c r="Q76" s="5">
        <v>0</v>
      </c>
      <c r="R76" s="1" t="s">
        <v>83</v>
      </c>
      <c r="S76" s="1" t="s">
        <v>68</v>
      </c>
      <c r="T76" s="7" t="str">
        <f>HYPERLINK("https://my.zakupki.prom.ua/cabinet/purchases/state_purchase/view/12965185")</f>
        <v>https://my.zakupki.prom.ua/cabinet/purchases/state_purchase/view/12965185</v>
      </c>
      <c r="U76" s="1" t="s">
        <v>69</v>
      </c>
      <c r="V76" s="2">
        <v>0</v>
      </c>
      <c r="W76" s="1"/>
      <c r="X76" s="1" t="s">
        <v>108</v>
      </c>
      <c r="Y76" s="5">
        <v>1960</v>
      </c>
      <c r="Z76" s="1" t="s">
        <v>70</v>
      </c>
      <c r="AA76" s="11"/>
    </row>
    <row r="77" spans="1:27" ht="87">
      <c r="A77" s="2">
        <v>73</v>
      </c>
      <c r="B77" s="1" t="s">
        <v>122</v>
      </c>
      <c r="C77" s="3" t="s">
        <v>123</v>
      </c>
      <c r="D77" s="1" t="s">
        <v>72</v>
      </c>
      <c r="E77" s="1" t="s">
        <v>67</v>
      </c>
      <c r="F77" s="4">
        <v>43733</v>
      </c>
      <c r="G77" s="1"/>
      <c r="H77" s="4">
        <v>43733</v>
      </c>
      <c r="I77" s="2">
        <v>1</v>
      </c>
      <c r="J77" s="5">
        <v>22</v>
      </c>
      <c r="K77" s="5">
        <v>18296.08</v>
      </c>
      <c r="L77" s="5">
        <v>831.64</v>
      </c>
      <c r="M77" s="5">
        <v>18296.08</v>
      </c>
      <c r="N77" s="5">
        <v>831.64</v>
      </c>
      <c r="O77" s="6" t="s">
        <v>124</v>
      </c>
      <c r="P77" s="5">
        <v>0</v>
      </c>
      <c r="Q77" s="5">
        <v>0</v>
      </c>
      <c r="R77" s="1" t="s">
        <v>124</v>
      </c>
      <c r="S77" s="1" t="s">
        <v>73</v>
      </c>
      <c r="T77" s="7" t="str">
        <f>HYPERLINK("https://my.zakupki.prom.ua/cabinet/purchases/state_purchase/view/12965189")</f>
        <v>https://my.zakupki.prom.ua/cabinet/purchases/state_purchase/view/12965189</v>
      </c>
      <c r="U77" s="1" t="s">
        <v>69</v>
      </c>
      <c r="V77" s="2">
        <v>0</v>
      </c>
      <c r="W77" s="1"/>
      <c r="X77" s="1" t="s">
        <v>125</v>
      </c>
      <c r="Y77" s="5">
        <v>18296.08</v>
      </c>
      <c r="Z77" s="1" t="s">
        <v>70</v>
      </c>
      <c r="AA77" s="11"/>
    </row>
    <row r="78" spans="1:27" ht="87">
      <c r="A78" s="2">
        <v>74</v>
      </c>
      <c r="B78" s="1" t="s">
        <v>126</v>
      </c>
      <c r="C78" s="3" t="s">
        <v>127</v>
      </c>
      <c r="D78" s="1" t="s">
        <v>78</v>
      </c>
      <c r="E78" s="1" t="s">
        <v>67</v>
      </c>
      <c r="F78" s="4">
        <v>43773</v>
      </c>
      <c r="G78" s="1"/>
      <c r="H78" s="4">
        <v>43774</v>
      </c>
      <c r="I78" s="2">
        <v>1</v>
      </c>
      <c r="J78" s="5">
        <v>13</v>
      </c>
      <c r="K78" s="5">
        <v>14567.6</v>
      </c>
      <c r="L78" s="5">
        <v>1120.5846153846153</v>
      </c>
      <c r="M78" s="5">
        <v>14567.6</v>
      </c>
      <c r="N78" s="5">
        <v>1120.5846153846153</v>
      </c>
      <c r="O78" s="6" t="s">
        <v>83</v>
      </c>
      <c r="P78" s="5">
        <v>0</v>
      </c>
      <c r="Q78" s="5">
        <v>0</v>
      </c>
      <c r="R78" s="1" t="s">
        <v>83</v>
      </c>
      <c r="S78" s="1" t="s">
        <v>68</v>
      </c>
      <c r="T78" s="7" t="str">
        <f>HYPERLINK("https://my.zakupki.prom.ua/cabinet/purchases/state_purchase/view/13430155")</f>
        <v>https://my.zakupki.prom.ua/cabinet/purchases/state_purchase/view/13430155</v>
      </c>
      <c r="U78" s="1" t="s">
        <v>69</v>
      </c>
      <c r="V78" s="2">
        <v>0</v>
      </c>
      <c r="W78" s="1"/>
      <c r="X78" s="1" t="s">
        <v>74</v>
      </c>
      <c r="Y78" s="5">
        <v>14567.6</v>
      </c>
      <c r="Z78" s="1" t="s">
        <v>70</v>
      </c>
      <c r="AA78" s="11"/>
    </row>
    <row r="79" spans="1:27" ht="99.75">
      <c r="A79" s="2">
        <v>75</v>
      </c>
      <c r="B79" s="1" t="s">
        <v>128</v>
      </c>
      <c r="C79" s="3" t="s">
        <v>129</v>
      </c>
      <c r="D79" s="1" t="s">
        <v>78</v>
      </c>
      <c r="E79" s="1" t="s">
        <v>67</v>
      </c>
      <c r="F79" s="4">
        <v>43782</v>
      </c>
      <c r="G79" s="1"/>
      <c r="H79" s="4">
        <v>43782</v>
      </c>
      <c r="I79" s="2">
        <v>1</v>
      </c>
      <c r="J79" s="5">
        <v>16</v>
      </c>
      <c r="K79" s="5">
        <v>1920</v>
      </c>
      <c r="L79" s="5">
        <v>120</v>
      </c>
      <c r="M79" s="5">
        <v>1920</v>
      </c>
      <c r="N79" s="5">
        <v>120</v>
      </c>
      <c r="O79" s="6" t="s">
        <v>83</v>
      </c>
      <c r="P79" s="5">
        <v>0</v>
      </c>
      <c r="Q79" s="5">
        <v>0</v>
      </c>
      <c r="R79" s="1" t="s">
        <v>83</v>
      </c>
      <c r="S79" s="1" t="s">
        <v>68</v>
      </c>
      <c r="T79" s="7" t="str">
        <f>HYPERLINK("https://my.zakupki.prom.ua/cabinet/purchases/state_purchase/view/13557158")</f>
        <v>https://my.zakupki.prom.ua/cabinet/purchases/state_purchase/view/13557158</v>
      </c>
      <c r="U79" s="1" t="s">
        <v>69</v>
      </c>
      <c r="V79" s="2">
        <v>0</v>
      </c>
      <c r="W79" s="1"/>
      <c r="X79" s="1" t="s">
        <v>130</v>
      </c>
      <c r="Y79" s="5">
        <v>1920</v>
      </c>
      <c r="Z79" s="1" t="s">
        <v>70</v>
      </c>
      <c r="AA79" s="11"/>
    </row>
    <row r="80" spans="1:27" ht="75">
      <c r="A80" s="2">
        <v>76</v>
      </c>
      <c r="B80" s="1" t="s">
        <v>131</v>
      </c>
      <c r="C80" s="3" t="s">
        <v>132</v>
      </c>
      <c r="D80" s="1" t="s">
        <v>78</v>
      </c>
      <c r="E80" s="1" t="s">
        <v>67</v>
      </c>
      <c r="F80" s="4">
        <v>43788</v>
      </c>
      <c r="G80" s="1"/>
      <c r="H80" s="4">
        <v>43788</v>
      </c>
      <c r="I80" s="2">
        <v>1</v>
      </c>
      <c r="J80" s="5">
        <v>15</v>
      </c>
      <c r="K80" s="5">
        <v>14483.6</v>
      </c>
      <c r="L80" s="5">
        <v>965.5733333333334</v>
      </c>
      <c r="M80" s="5">
        <v>14483.6</v>
      </c>
      <c r="N80" s="5">
        <v>965.5733333333334</v>
      </c>
      <c r="O80" s="6" t="s">
        <v>83</v>
      </c>
      <c r="P80" s="5">
        <v>0</v>
      </c>
      <c r="Q80" s="5">
        <v>0</v>
      </c>
      <c r="R80" s="1" t="s">
        <v>83</v>
      </c>
      <c r="S80" s="1" t="s">
        <v>68</v>
      </c>
      <c r="T80" s="7" t="str">
        <f>HYPERLINK("https://my.zakupki.prom.ua/cabinet/purchases/state_purchase/view/13633903")</f>
        <v>https://my.zakupki.prom.ua/cabinet/purchases/state_purchase/view/13633903</v>
      </c>
      <c r="U80" s="1" t="s">
        <v>69</v>
      </c>
      <c r="V80" s="2">
        <v>0</v>
      </c>
      <c r="W80" s="1"/>
      <c r="X80" s="1" t="s">
        <v>133</v>
      </c>
      <c r="Y80" s="5">
        <v>14483.6</v>
      </c>
      <c r="Z80" s="1" t="s">
        <v>70</v>
      </c>
      <c r="AA80" s="11"/>
    </row>
    <row r="81" spans="1:27" ht="49.5">
      <c r="A81" s="2">
        <v>77</v>
      </c>
      <c r="B81" s="1" t="s">
        <v>134</v>
      </c>
      <c r="C81" s="3" t="s">
        <v>135</v>
      </c>
      <c r="D81" s="1" t="s">
        <v>76</v>
      </c>
      <c r="E81" s="1" t="s">
        <v>67</v>
      </c>
      <c r="F81" s="4">
        <v>43795</v>
      </c>
      <c r="G81" s="1"/>
      <c r="H81" s="4">
        <v>43795</v>
      </c>
      <c r="I81" s="2">
        <v>1</v>
      </c>
      <c r="J81" s="5">
        <v>30</v>
      </c>
      <c r="K81" s="5">
        <v>30000</v>
      </c>
      <c r="L81" s="5">
        <v>1000</v>
      </c>
      <c r="M81" s="5">
        <v>30000</v>
      </c>
      <c r="N81" s="5">
        <v>1000</v>
      </c>
      <c r="O81" s="6" t="s">
        <v>136</v>
      </c>
      <c r="P81" s="5">
        <v>0</v>
      </c>
      <c r="Q81" s="5">
        <v>0</v>
      </c>
      <c r="R81" s="1" t="s">
        <v>136</v>
      </c>
      <c r="S81" s="1" t="s">
        <v>137</v>
      </c>
      <c r="T81" s="7" t="str">
        <f>HYPERLINK("https://my.zakupki.prom.ua/cabinet/purchases/state_purchase/view/13740173")</f>
        <v>https://my.zakupki.prom.ua/cabinet/purchases/state_purchase/view/13740173</v>
      </c>
      <c r="U81" s="1" t="s">
        <v>69</v>
      </c>
      <c r="V81" s="2">
        <v>0</v>
      </c>
      <c r="W81" s="1"/>
      <c r="X81" s="1" t="s">
        <v>79</v>
      </c>
      <c r="Y81" s="5">
        <v>30000</v>
      </c>
      <c r="Z81" s="1" t="s">
        <v>70</v>
      </c>
      <c r="AA81" s="11"/>
    </row>
    <row r="82" spans="1:27" ht="62.25">
      <c r="A82" s="2">
        <v>78</v>
      </c>
      <c r="B82" s="1" t="s">
        <v>138</v>
      </c>
      <c r="C82" s="3" t="s">
        <v>139</v>
      </c>
      <c r="D82" s="1" t="s">
        <v>78</v>
      </c>
      <c r="E82" s="1" t="s">
        <v>67</v>
      </c>
      <c r="F82" s="4">
        <v>43796</v>
      </c>
      <c r="G82" s="1"/>
      <c r="H82" s="4">
        <v>43796</v>
      </c>
      <c r="I82" s="2">
        <v>1</v>
      </c>
      <c r="J82" s="5">
        <v>15</v>
      </c>
      <c r="K82" s="5">
        <v>1800</v>
      </c>
      <c r="L82" s="5">
        <v>120</v>
      </c>
      <c r="M82" s="5">
        <v>1800</v>
      </c>
      <c r="N82" s="5">
        <v>120</v>
      </c>
      <c r="O82" s="6" t="s">
        <v>83</v>
      </c>
      <c r="P82" s="5">
        <v>0</v>
      </c>
      <c r="Q82" s="5">
        <v>0</v>
      </c>
      <c r="R82" s="1" t="s">
        <v>83</v>
      </c>
      <c r="S82" s="1" t="s">
        <v>68</v>
      </c>
      <c r="T82" s="7" t="str">
        <f>HYPERLINK("https://my.zakupki.prom.ua/cabinet/purchases/state_purchase/view/13760623")</f>
        <v>https://my.zakupki.prom.ua/cabinet/purchases/state_purchase/view/13760623</v>
      </c>
      <c r="U82" s="1" t="s">
        <v>69</v>
      </c>
      <c r="V82" s="2">
        <v>0</v>
      </c>
      <c r="W82" s="1"/>
      <c r="X82" s="1" t="s">
        <v>140</v>
      </c>
      <c r="Y82" s="5">
        <v>1800</v>
      </c>
      <c r="Z82" s="1" t="s">
        <v>70</v>
      </c>
      <c r="AA82" s="11"/>
    </row>
    <row r="83" spans="1:27" ht="62.25">
      <c r="A83" s="2">
        <v>79</v>
      </c>
      <c r="B83" s="1" t="s">
        <v>141</v>
      </c>
      <c r="C83" s="3" t="s">
        <v>142</v>
      </c>
      <c r="D83" s="1" t="s">
        <v>78</v>
      </c>
      <c r="E83" s="1" t="s">
        <v>67</v>
      </c>
      <c r="F83" s="4">
        <v>43799</v>
      </c>
      <c r="G83" s="1"/>
      <c r="H83" s="4">
        <v>43799</v>
      </c>
      <c r="I83" s="2">
        <v>1</v>
      </c>
      <c r="J83" s="5">
        <v>17</v>
      </c>
      <c r="K83" s="5">
        <v>16157.97</v>
      </c>
      <c r="L83" s="5">
        <v>950.4688235294118</v>
      </c>
      <c r="M83" s="5">
        <v>16157.97</v>
      </c>
      <c r="N83" s="5">
        <v>950.4688235294118</v>
      </c>
      <c r="O83" s="6" t="s">
        <v>83</v>
      </c>
      <c r="P83" s="5">
        <v>0</v>
      </c>
      <c r="Q83" s="5">
        <v>0</v>
      </c>
      <c r="R83" s="1" t="s">
        <v>83</v>
      </c>
      <c r="S83" s="1" t="s">
        <v>68</v>
      </c>
      <c r="T83" s="7" t="str">
        <f>HYPERLINK("https://my.zakupki.prom.ua/cabinet/purchases/state_purchase/view/13798459")</f>
        <v>https://my.zakupki.prom.ua/cabinet/purchases/state_purchase/view/13798459</v>
      </c>
      <c r="U83" s="1" t="s">
        <v>69</v>
      </c>
      <c r="V83" s="2">
        <v>0</v>
      </c>
      <c r="W83" s="1"/>
      <c r="X83" s="1" t="s">
        <v>143</v>
      </c>
      <c r="Y83" s="5">
        <v>16157.97</v>
      </c>
      <c r="Z83" s="1" t="s">
        <v>70</v>
      </c>
      <c r="AA83" s="11"/>
    </row>
    <row r="84" spans="1:27" ht="37.5">
      <c r="A84" s="2">
        <v>80</v>
      </c>
      <c r="B84" s="1" t="s">
        <v>144</v>
      </c>
      <c r="C84" s="3" t="s">
        <v>145</v>
      </c>
      <c r="D84" s="1" t="s">
        <v>146</v>
      </c>
      <c r="E84" s="1" t="s">
        <v>67</v>
      </c>
      <c r="F84" s="4">
        <v>43801</v>
      </c>
      <c r="G84" s="1"/>
      <c r="H84" s="4">
        <v>43801</v>
      </c>
      <c r="I84" s="2">
        <v>1</v>
      </c>
      <c r="J84" s="5">
        <v>1</v>
      </c>
      <c r="K84" s="5">
        <v>2950</v>
      </c>
      <c r="L84" s="5">
        <v>2950</v>
      </c>
      <c r="M84" s="5">
        <v>2950</v>
      </c>
      <c r="N84" s="5">
        <v>2950</v>
      </c>
      <c r="O84" s="6" t="s">
        <v>147</v>
      </c>
      <c r="P84" s="5">
        <v>0</v>
      </c>
      <c r="Q84" s="5">
        <v>0</v>
      </c>
      <c r="R84" s="1" t="s">
        <v>147</v>
      </c>
      <c r="S84" s="1" t="s">
        <v>148</v>
      </c>
      <c r="T84" s="7" t="str">
        <f>HYPERLINK("https://my.zakupki.prom.ua/cabinet/purchases/state_purchase/view/13819681")</f>
        <v>https://my.zakupki.prom.ua/cabinet/purchases/state_purchase/view/13819681</v>
      </c>
      <c r="U84" s="1" t="s">
        <v>69</v>
      </c>
      <c r="V84" s="2">
        <v>0</v>
      </c>
      <c r="W84" s="1"/>
      <c r="X84" s="1" t="s">
        <v>149</v>
      </c>
      <c r="Y84" s="5">
        <v>2950</v>
      </c>
      <c r="Z84" s="1" t="s">
        <v>70</v>
      </c>
      <c r="AA84" s="11"/>
    </row>
    <row r="85" spans="1:27" ht="37.5">
      <c r="A85" s="2">
        <v>81</v>
      </c>
      <c r="B85" s="1" t="s">
        <v>150</v>
      </c>
      <c r="C85" s="3" t="s">
        <v>151</v>
      </c>
      <c r="D85" s="1" t="s">
        <v>31</v>
      </c>
      <c r="E85" s="1" t="s">
        <v>27</v>
      </c>
      <c r="F85" s="4">
        <v>43805</v>
      </c>
      <c r="G85" s="1"/>
      <c r="H85" s="4">
        <v>43810</v>
      </c>
      <c r="I85" s="2">
        <v>0</v>
      </c>
      <c r="J85" s="5">
        <v>7</v>
      </c>
      <c r="K85" s="5">
        <v>5054.48</v>
      </c>
      <c r="L85" s="5">
        <v>722.0685714285714</v>
      </c>
      <c r="M85" s="2">
        <v>0</v>
      </c>
      <c r="N85" s="1"/>
      <c r="O85" s="6"/>
      <c r="P85" s="1"/>
      <c r="Q85" s="1"/>
      <c r="R85" s="1"/>
      <c r="S85" s="1"/>
      <c r="T85" s="7" t="str">
        <f>HYPERLINK("https://my.zakupki.prom.ua/cabinet/purchases/state_purchase/view/13898400")</f>
        <v>https://my.zakupki.prom.ua/cabinet/purchases/state_purchase/view/13898400</v>
      </c>
      <c r="U85" s="1" t="s">
        <v>28</v>
      </c>
      <c r="V85" s="2">
        <v>0</v>
      </c>
      <c r="W85" s="1"/>
      <c r="X85" s="1"/>
      <c r="Y85" s="1"/>
      <c r="Z85" s="1"/>
      <c r="AA85" s="11"/>
    </row>
    <row r="86" spans="1:27" ht="37.5">
      <c r="A86" s="2">
        <v>82</v>
      </c>
      <c r="B86" s="1" t="s">
        <v>152</v>
      </c>
      <c r="C86" s="3" t="s">
        <v>153</v>
      </c>
      <c r="D86" s="1" t="s">
        <v>40</v>
      </c>
      <c r="E86" s="1" t="s">
        <v>27</v>
      </c>
      <c r="F86" s="4">
        <v>43805</v>
      </c>
      <c r="G86" s="1"/>
      <c r="H86" s="4">
        <v>43810</v>
      </c>
      <c r="I86" s="2">
        <v>0</v>
      </c>
      <c r="J86" s="5">
        <v>23</v>
      </c>
      <c r="K86" s="5">
        <v>4935.52</v>
      </c>
      <c r="L86" s="5">
        <v>214.5878260869565</v>
      </c>
      <c r="M86" s="2">
        <v>0</v>
      </c>
      <c r="N86" s="1"/>
      <c r="O86" s="6"/>
      <c r="P86" s="1"/>
      <c r="Q86" s="1"/>
      <c r="R86" s="1"/>
      <c r="S86" s="1"/>
      <c r="T86" s="7" t="str">
        <f>HYPERLINK("https://my.zakupki.prom.ua/cabinet/purchases/state_purchase/view/13899705")</f>
        <v>https://my.zakupki.prom.ua/cabinet/purchases/state_purchase/view/13899705</v>
      </c>
      <c r="U86" s="1" t="s">
        <v>28</v>
      </c>
      <c r="V86" s="2">
        <v>0</v>
      </c>
      <c r="W86" s="1"/>
      <c r="X86" s="1"/>
      <c r="Y86" s="1"/>
      <c r="Z86" s="1"/>
      <c r="AA86" s="11"/>
    </row>
    <row r="87" spans="1:27" ht="62.25">
      <c r="A87" s="2">
        <v>83</v>
      </c>
      <c r="B87" s="1" t="s">
        <v>154</v>
      </c>
      <c r="C87" s="3" t="s">
        <v>155</v>
      </c>
      <c r="D87" s="1" t="s">
        <v>78</v>
      </c>
      <c r="E87" s="1" t="s">
        <v>67</v>
      </c>
      <c r="F87" s="4">
        <v>43809</v>
      </c>
      <c r="G87" s="1"/>
      <c r="H87" s="4">
        <v>43809</v>
      </c>
      <c r="I87" s="2">
        <v>1</v>
      </c>
      <c r="J87" s="5">
        <v>15</v>
      </c>
      <c r="K87" s="5">
        <v>1630.88</v>
      </c>
      <c r="L87" s="5">
        <v>108.72533333333334</v>
      </c>
      <c r="M87" s="5">
        <v>1630.88</v>
      </c>
      <c r="N87" s="5">
        <v>108.72533333333334</v>
      </c>
      <c r="O87" s="6" t="s">
        <v>83</v>
      </c>
      <c r="P87" s="5">
        <v>0</v>
      </c>
      <c r="Q87" s="5">
        <v>0</v>
      </c>
      <c r="R87" s="1" t="s">
        <v>83</v>
      </c>
      <c r="S87" s="1" t="s">
        <v>68</v>
      </c>
      <c r="T87" s="7" t="str">
        <f>HYPERLINK("https://my.zakupki.prom.ua/cabinet/purchases/state_purchase/view/13968142")</f>
        <v>https://my.zakupki.prom.ua/cabinet/purchases/state_purchase/view/13968142</v>
      </c>
      <c r="U87" s="1" t="s">
        <v>69</v>
      </c>
      <c r="V87" s="2">
        <v>0</v>
      </c>
      <c r="W87" s="1"/>
      <c r="X87" s="1" t="s">
        <v>156</v>
      </c>
      <c r="Y87" s="5">
        <v>1630.88</v>
      </c>
      <c r="Z87" s="1" t="s">
        <v>70</v>
      </c>
      <c r="AA87" s="11"/>
    </row>
    <row r="88" spans="1:27" ht="62.25">
      <c r="A88" s="2">
        <v>84</v>
      </c>
      <c r="B88" s="1" t="s">
        <v>157</v>
      </c>
      <c r="C88" s="3" t="s">
        <v>158</v>
      </c>
      <c r="D88" s="1" t="s">
        <v>78</v>
      </c>
      <c r="E88" s="1" t="s">
        <v>67</v>
      </c>
      <c r="F88" s="4">
        <v>43809</v>
      </c>
      <c r="G88" s="1"/>
      <c r="H88" s="4">
        <v>43809</v>
      </c>
      <c r="I88" s="2">
        <v>1</v>
      </c>
      <c r="J88" s="5">
        <v>16</v>
      </c>
      <c r="K88" s="5">
        <v>1738.76</v>
      </c>
      <c r="L88" s="5">
        <v>108.6725</v>
      </c>
      <c r="M88" s="5">
        <v>1738.76</v>
      </c>
      <c r="N88" s="5">
        <v>108.6725</v>
      </c>
      <c r="O88" s="6" t="s">
        <v>83</v>
      </c>
      <c r="P88" s="5">
        <v>0</v>
      </c>
      <c r="Q88" s="5">
        <v>0</v>
      </c>
      <c r="R88" s="1" t="s">
        <v>83</v>
      </c>
      <c r="S88" s="1" t="s">
        <v>68</v>
      </c>
      <c r="T88" s="7" t="str">
        <f>HYPERLINK("https://my.zakupki.prom.ua/cabinet/purchases/state_purchase/view/13969197")</f>
        <v>https://my.zakupki.prom.ua/cabinet/purchases/state_purchase/view/13969197</v>
      </c>
      <c r="U88" s="1" t="s">
        <v>69</v>
      </c>
      <c r="V88" s="2">
        <v>0</v>
      </c>
      <c r="W88" s="1"/>
      <c r="X88" s="1" t="s">
        <v>159</v>
      </c>
      <c r="Y88" s="5">
        <v>1738.76</v>
      </c>
      <c r="Z88" s="1" t="s">
        <v>70</v>
      </c>
      <c r="AA88" s="11"/>
    </row>
    <row r="89" spans="1:27" ht="37.5">
      <c r="A89" s="2">
        <v>85</v>
      </c>
      <c r="B89" s="1" t="s">
        <v>160</v>
      </c>
      <c r="C89" s="3" t="s">
        <v>153</v>
      </c>
      <c r="D89" s="1" t="s">
        <v>40</v>
      </c>
      <c r="E89" s="1" t="s">
        <v>27</v>
      </c>
      <c r="F89" s="4">
        <v>43810</v>
      </c>
      <c r="G89" s="1"/>
      <c r="H89" s="4">
        <v>43814</v>
      </c>
      <c r="I89" s="2">
        <v>0</v>
      </c>
      <c r="J89" s="5">
        <v>23</v>
      </c>
      <c r="K89" s="5">
        <v>4935.52</v>
      </c>
      <c r="L89" s="5">
        <v>214.5878260869565</v>
      </c>
      <c r="M89" s="2">
        <v>0</v>
      </c>
      <c r="N89" s="1"/>
      <c r="O89" s="6"/>
      <c r="P89" s="1"/>
      <c r="Q89" s="1"/>
      <c r="R89" s="1"/>
      <c r="S89" s="1"/>
      <c r="T89" s="7" t="str">
        <f>HYPERLINK("https://my.zakupki.prom.ua/cabinet/purchases/state_purchase/view/13995777")</f>
        <v>https://my.zakupki.prom.ua/cabinet/purchases/state_purchase/view/13995777</v>
      </c>
      <c r="U89" s="1" t="s">
        <v>28</v>
      </c>
      <c r="V89" s="2">
        <v>0</v>
      </c>
      <c r="W89" s="1"/>
      <c r="X89" s="1"/>
      <c r="Y89" s="1"/>
      <c r="Z89" s="1"/>
      <c r="AA89" s="11"/>
    </row>
    <row r="90" spans="1:27" ht="37.5">
      <c r="A90" s="2">
        <v>86</v>
      </c>
      <c r="B90" s="1" t="s">
        <v>161</v>
      </c>
      <c r="C90" s="3" t="s">
        <v>151</v>
      </c>
      <c r="D90" s="1" t="s">
        <v>31</v>
      </c>
      <c r="E90" s="1" t="s">
        <v>27</v>
      </c>
      <c r="F90" s="4">
        <v>43810</v>
      </c>
      <c r="G90" s="1"/>
      <c r="H90" s="4">
        <v>43814</v>
      </c>
      <c r="I90" s="2">
        <v>0</v>
      </c>
      <c r="J90" s="5">
        <v>7</v>
      </c>
      <c r="K90" s="5">
        <v>5054.48</v>
      </c>
      <c r="L90" s="5">
        <v>722.0685714285714</v>
      </c>
      <c r="M90" s="2">
        <v>0</v>
      </c>
      <c r="N90" s="1"/>
      <c r="O90" s="6"/>
      <c r="P90" s="1"/>
      <c r="Q90" s="1"/>
      <c r="R90" s="1"/>
      <c r="S90" s="1"/>
      <c r="T90" s="7" t="str">
        <f>HYPERLINK("https://my.zakupki.prom.ua/cabinet/purchases/state_purchase/view/13995907")</f>
        <v>https://my.zakupki.prom.ua/cabinet/purchases/state_purchase/view/13995907</v>
      </c>
      <c r="U90" s="1" t="s">
        <v>28</v>
      </c>
      <c r="V90" s="2">
        <v>0</v>
      </c>
      <c r="W90" s="1"/>
      <c r="X90" s="1"/>
      <c r="Y90" s="1"/>
      <c r="Z90" s="1"/>
      <c r="AA90" s="11"/>
    </row>
    <row r="91" spans="1:27" ht="37.5">
      <c r="A91" s="2">
        <v>87</v>
      </c>
      <c r="B91" s="1" t="s">
        <v>162</v>
      </c>
      <c r="C91" s="3" t="s">
        <v>163</v>
      </c>
      <c r="D91" s="1" t="s">
        <v>40</v>
      </c>
      <c r="E91" s="1" t="s">
        <v>67</v>
      </c>
      <c r="F91" s="4">
        <v>43816</v>
      </c>
      <c r="G91" s="1"/>
      <c r="H91" s="4">
        <v>43816</v>
      </c>
      <c r="I91" s="2">
        <v>1</v>
      </c>
      <c r="J91" s="5">
        <v>327</v>
      </c>
      <c r="K91" s="5">
        <v>4935.51</v>
      </c>
      <c r="L91" s="5">
        <v>15.093302752293578</v>
      </c>
      <c r="M91" s="5">
        <v>4935.51</v>
      </c>
      <c r="N91" s="5">
        <v>15.093302752293578</v>
      </c>
      <c r="O91" s="6" t="s">
        <v>164</v>
      </c>
      <c r="P91" s="5">
        <v>0</v>
      </c>
      <c r="Q91" s="5">
        <v>0</v>
      </c>
      <c r="R91" s="1" t="s">
        <v>164</v>
      </c>
      <c r="S91" s="1" t="s">
        <v>165</v>
      </c>
      <c r="T91" s="7" t="str">
        <f>HYPERLINK("https://my.zakupki.prom.ua/cabinet/purchases/state_purchase/view/14126937")</f>
        <v>https://my.zakupki.prom.ua/cabinet/purchases/state_purchase/view/14126937</v>
      </c>
      <c r="U91" s="1" t="s">
        <v>69</v>
      </c>
      <c r="V91" s="2">
        <v>0</v>
      </c>
      <c r="W91" s="1"/>
      <c r="X91" s="1" t="s">
        <v>166</v>
      </c>
      <c r="Y91" s="5">
        <v>4935.51</v>
      </c>
      <c r="Z91" s="1" t="s">
        <v>70</v>
      </c>
      <c r="AA91" s="11"/>
    </row>
    <row r="92" spans="1:27" ht="37.5">
      <c r="A92" s="2">
        <v>88</v>
      </c>
      <c r="B92" s="1" t="s">
        <v>167</v>
      </c>
      <c r="C92" s="3" t="s">
        <v>168</v>
      </c>
      <c r="D92" s="1" t="s">
        <v>82</v>
      </c>
      <c r="E92" s="1" t="s">
        <v>67</v>
      </c>
      <c r="F92" s="4">
        <v>43816</v>
      </c>
      <c r="G92" s="1"/>
      <c r="H92" s="4">
        <v>43816</v>
      </c>
      <c r="I92" s="2">
        <v>1</v>
      </c>
      <c r="J92" s="5">
        <v>167</v>
      </c>
      <c r="K92" s="5">
        <v>5054.48</v>
      </c>
      <c r="L92" s="5">
        <v>30.26634730538922</v>
      </c>
      <c r="M92" s="5">
        <v>5054.48</v>
      </c>
      <c r="N92" s="5">
        <v>30.26634730538922</v>
      </c>
      <c r="O92" s="6" t="s">
        <v>164</v>
      </c>
      <c r="P92" s="5">
        <v>0</v>
      </c>
      <c r="Q92" s="5">
        <v>0</v>
      </c>
      <c r="R92" s="1" t="s">
        <v>164</v>
      </c>
      <c r="S92" s="1" t="s">
        <v>165</v>
      </c>
      <c r="T92" s="7" t="str">
        <f>HYPERLINK("https://my.zakupki.prom.ua/cabinet/purchases/state_purchase/view/14127081")</f>
        <v>https://my.zakupki.prom.ua/cabinet/purchases/state_purchase/view/14127081</v>
      </c>
      <c r="U92" s="1" t="s">
        <v>69</v>
      </c>
      <c r="V92" s="2">
        <v>0</v>
      </c>
      <c r="W92" s="1"/>
      <c r="X92" s="1" t="s">
        <v>169</v>
      </c>
      <c r="Y92" s="5">
        <v>5054.48</v>
      </c>
      <c r="Z92" s="1" t="s">
        <v>70</v>
      </c>
      <c r="AA92" s="11"/>
    </row>
    <row r="93" spans="1:27" ht="37.5">
      <c r="A93" s="2">
        <v>89</v>
      </c>
      <c r="B93" s="1" t="s">
        <v>171</v>
      </c>
      <c r="C93" s="3" t="s">
        <v>172</v>
      </c>
      <c r="D93" s="1" t="s">
        <v>173</v>
      </c>
      <c r="E93" s="1" t="s">
        <v>27</v>
      </c>
      <c r="F93" s="4">
        <v>43787</v>
      </c>
      <c r="G93" s="4">
        <v>43790</v>
      </c>
      <c r="H93" s="4">
        <v>43794</v>
      </c>
      <c r="I93" s="2">
        <v>1</v>
      </c>
      <c r="J93" s="5">
        <v>1</v>
      </c>
      <c r="K93" s="5">
        <v>3000</v>
      </c>
      <c r="L93" s="5">
        <v>3000</v>
      </c>
      <c r="M93" s="5">
        <v>3000</v>
      </c>
      <c r="N93" s="5">
        <v>3000</v>
      </c>
      <c r="O93" s="6" t="s">
        <v>174</v>
      </c>
      <c r="P93" s="5">
        <v>0</v>
      </c>
      <c r="Q93" s="5">
        <v>0</v>
      </c>
      <c r="R93" s="1" t="s">
        <v>174</v>
      </c>
      <c r="S93" s="1" t="s">
        <v>148</v>
      </c>
      <c r="T93" s="7" t="str">
        <f>HYPERLINK("https://my.zakupki.prom.ua/cabinet/purchases/state_purchase/view/13604501")</f>
        <v>https://my.zakupki.prom.ua/cabinet/purchases/state_purchase/view/13604501</v>
      </c>
      <c r="U93" s="1" t="s">
        <v>64</v>
      </c>
      <c r="V93" s="2">
        <v>0</v>
      </c>
      <c r="W93" s="1" t="s">
        <v>175</v>
      </c>
      <c r="X93" s="1"/>
      <c r="Y93" s="1"/>
      <c r="Z93" s="1"/>
      <c r="AA93" s="11" t="s">
        <v>176</v>
      </c>
    </row>
    <row r="94" spans="1:27" ht="37.5">
      <c r="A94" s="2">
        <v>90</v>
      </c>
      <c r="B94" s="1" t="s">
        <v>177</v>
      </c>
      <c r="C94" s="3" t="s">
        <v>178</v>
      </c>
      <c r="D94" s="1" t="s">
        <v>173</v>
      </c>
      <c r="E94" s="1" t="s">
        <v>27</v>
      </c>
      <c r="F94" s="4">
        <v>43780</v>
      </c>
      <c r="G94" s="4">
        <v>43784</v>
      </c>
      <c r="H94" s="4">
        <v>43787</v>
      </c>
      <c r="I94" s="2">
        <v>1</v>
      </c>
      <c r="J94" s="5">
        <v>1</v>
      </c>
      <c r="K94" s="5">
        <v>3000</v>
      </c>
      <c r="L94" s="5">
        <v>3000</v>
      </c>
      <c r="M94" s="5">
        <v>2950</v>
      </c>
      <c r="N94" s="5">
        <v>2950</v>
      </c>
      <c r="O94" s="6" t="s">
        <v>174</v>
      </c>
      <c r="P94" s="5">
        <v>50</v>
      </c>
      <c r="Q94" s="5">
        <v>1.67</v>
      </c>
      <c r="R94" s="1" t="s">
        <v>174</v>
      </c>
      <c r="S94" s="1" t="s">
        <v>148</v>
      </c>
      <c r="T94" s="7" t="str">
        <f>HYPERLINK("https://my.zakupki.prom.ua/cabinet/purchases/state_purchase/view/13513122")</f>
        <v>https://my.zakupki.prom.ua/cabinet/purchases/state_purchase/view/13513122</v>
      </c>
      <c r="U94" s="1" t="s">
        <v>64</v>
      </c>
      <c r="V94" s="2">
        <v>0</v>
      </c>
      <c r="W94" s="1" t="s">
        <v>179</v>
      </c>
      <c r="X94" s="1"/>
      <c r="Y94" s="1"/>
      <c r="Z94" s="1"/>
      <c r="AA94" s="11" t="s">
        <v>176</v>
      </c>
    </row>
    <row r="95" spans="1:27" ht="75">
      <c r="A95" s="2">
        <v>91</v>
      </c>
      <c r="B95" s="1" t="s">
        <v>180</v>
      </c>
      <c r="C95" s="3" t="s">
        <v>181</v>
      </c>
      <c r="D95" s="1" t="s">
        <v>81</v>
      </c>
      <c r="E95" s="1" t="s">
        <v>27</v>
      </c>
      <c r="F95" s="4">
        <v>43768</v>
      </c>
      <c r="G95" s="4">
        <v>43777</v>
      </c>
      <c r="H95" s="4">
        <v>43785</v>
      </c>
      <c r="I95" s="2">
        <v>2</v>
      </c>
      <c r="J95" s="5">
        <v>4</v>
      </c>
      <c r="K95" s="5">
        <v>51926.4</v>
      </c>
      <c r="L95" s="5">
        <v>12981.6</v>
      </c>
      <c r="M95" s="5">
        <v>49800</v>
      </c>
      <c r="N95" s="5">
        <v>12450</v>
      </c>
      <c r="O95" s="6" t="s">
        <v>182</v>
      </c>
      <c r="P95" s="5">
        <v>2126.4</v>
      </c>
      <c r="Q95" s="5">
        <v>4.1</v>
      </c>
      <c r="R95" s="1" t="s">
        <v>182</v>
      </c>
      <c r="S95" s="1" t="s">
        <v>183</v>
      </c>
      <c r="T95" s="7" t="str">
        <f>HYPERLINK("https://my.zakupki.prom.ua/cabinet/purchases/state_purchase/view/13378938")</f>
        <v>https://my.zakupki.prom.ua/cabinet/purchases/state_purchase/view/13378938</v>
      </c>
      <c r="U95" s="1" t="s">
        <v>69</v>
      </c>
      <c r="V95" s="2">
        <v>144</v>
      </c>
      <c r="W95" s="1"/>
      <c r="X95" s="1" t="s">
        <v>184</v>
      </c>
      <c r="Y95" s="5">
        <v>49800</v>
      </c>
      <c r="Z95" s="1" t="s">
        <v>70</v>
      </c>
      <c r="AA95" s="11" t="s">
        <v>185</v>
      </c>
    </row>
    <row r="96" spans="1:27" ht="62.25">
      <c r="A96" s="2">
        <v>92</v>
      </c>
      <c r="B96" s="1" t="s">
        <v>186</v>
      </c>
      <c r="C96" s="3" t="s">
        <v>187</v>
      </c>
      <c r="D96" s="1" t="s">
        <v>188</v>
      </c>
      <c r="E96" s="1" t="s">
        <v>27</v>
      </c>
      <c r="F96" s="4">
        <v>43768</v>
      </c>
      <c r="G96" s="4">
        <v>43773</v>
      </c>
      <c r="H96" s="4">
        <v>43781</v>
      </c>
      <c r="I96" s="2">
        <v>1</v>
      </c>
      <c r="J96" s="5">
        <v>1</v>
      </c>
      <c r="K96" s="5">
        <v>10800</v>
      </c>
      <c r="L96" s="5">
        <v>10800</v>
      </c>
      <c r="M96" s="5">
        <v>10800</v>
      </c>
      <c r="N96" s="5">
        <v>10800</v>
      </c>
      <c r="O96" s="6" t="s">
        <v>189</v>
      </c>
      <c r="P96" s="5">
        <v>0</v>
      </c>
      <c r="Q96" s="5">
        <v>0</v>
      </c>
      <c r="R96" s="1" t="s">
        <v>189</v>
      </c>
      <c r="S96" s="1" t="s">
        <v>170</v>
      </c>
      <c r="T96" s="7" t="str">
        <f>HYPERLINK("https://my.zakupki.prom.ua/cabinet/purchases/state_purchase/view/13368353")</f>
        <v>https://my.zakupki.prom.ua/cabinet/purchases/state_purchase/view/13368353</v>
      </c>
      <c r="U96" s="1" t="s">
        <v>69</v>
      </c>
      <c r="V96" s="2">
        <v>344</v>
      </c>
      <c r="W96" s="1"/>
      <c r="X96" s="1" t="s">
        <v>190</v>
      </c>
      <c r="Y96" s="5">
        <v>10800</v>
      </c>
      <c r="Z96" s="1" t="s">
        <v>70</v>
      </c>
      <c r="AA96" s="11" t="s">
        <v>191</v>
      </c>
    </row>
    <row r="97" ht="12">
      <c r="A97" s="1"/>
    </row>
  </sheetData>
  <sheetProtection/>
  <mergeCells count="1">
    <mergeCell ref="A1:D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</cp:lastModifiedBy>
  <dcterms:modified xsi:type="dcterms:W3CDTF">2021-10-29T20:42:18Z</dcterms:modified>
  <cp:category/>
  <cp:version/>
  <cp:contentType/>
  <cp:contentStatus/>
</cp:coreProperties>
</file>