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<sst xmlns="http://schemas.openxmlformats.org/spreadsheetml/2006/main" count="292" uniqueCount="121">
  <si>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</si>
  <si>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</si>
  <si>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</si>
  <si>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</si>
  <si>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</si>
  <si>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</si>
  <si>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закінчення процедури</t>
  </si>
  <si>
    <t>Фактичний переможець</t>
  </si>
  <si>
    <t>ЄДРПОУ переможця</t>
  </si>
  <si>
    <t>Посилання на тендер</t>
  </si>
  <si>
    <t>Статус</t>
  </si>
  <si>
    <t>Номер договору</t>
  </si>
  <si>
    <t>Фактична сума договору</t>
  </si>
  <si>
    <t>Спрощена/допорогова закупівля</t>
  </si>
  <si>
    <t>закупівля не відбулась</t>
  </si>
  <si>
    <t>UA-2018-07-22-000018-b</t>
  </si>
  <si>
    <t>придбання інвентарю для спортивних ігор на відкритому повітрі для відділення хокею КПНЗ "МДЮСШ із зимових видів спорту" ДМР (дошка тактична тренерська 90*120 MadGuy - 2 штуки) на загальну суму - 3000,00 грн</t>
  </si>
  <si>
    <t>37410000-5 - Інвентар для спортивних ігор на відкритому повітрі</t>
  </si>
  <si>
    <t>придбання інвентарю для спортивних ігор на відкритому повітрі  для відділення хокею КПНЗ "МДЮСШ із зимових видів спорту" ДМР ( конус тренувальний 38 см ZEL-SPORT -20 штук ) на загальну суму - 2400,00 грн.</t>
  </si>
  <si>
    <t>інвентар для спортивних ігор на відкритому повітрі для відділення хокею КПНЗ "МДЮСШ із зимових видів спорту" ДМР (імітатор гравця MadGuy - 4шт.)</t>
  </si>
  <si>
    <t>придбання  інвентарю для спортивних ігор на відкритому повітрі для відділення хокею КПНЗ "МДЮСШ із зимових видів спорту" ДМР на загальну суму - 3 920,00грн. ( імітатор воротаря IQ Hokey Код: INOV-02 --2 шт.</t>
  </si>
  <si>
    <t>придбання  інвентарю для спортивних ігор на відкритому повітрі для відділення хокею КПНЗ "МДЮСШ із зимових видів спорту" ДМР на загальну суму - 8 532,00 грн. ( ворота хокейні професійні 1,83*1,22м  MadGuy/Канада-2 шт.)</t>
  </si>
  <si>
    <t>UA-2018-07-22-000020-b</t>
  </si>
  <si>
    <t>Тренажер для дриблінгу POWERSHOT 2х1 м IQHockey Код: INOV-01 у кількості - 10 штук на загальну суму -42000,00 грн. з податками</t>
  </si>
  <si>
    <t>37440000-4 - Інвентар для фітнесу</t>
  </si>
  <si>
    <t>Тренажер «Змейка» DN-69 IQHockey Код: INOV-05 у кількості - 4 штуки на загальну суму - 7858,00 грн. з податками</t>
  </si>
  <si>
    <t>UA-2018-08-01-000252-b</t>
  </si>
  <si>
    <t>UA-2018-08-06-000702-b</t>
  </si>
  <si>
    <t>UA-2018-08-08-001058-a</t>
  </si>
  <si>
    <t>UA-2018-08-20-002722-c</t>
  </si>
  <si>
    <t>Закупівля без використання електронної системи</t>
  </si>
  <si>
    <t>38114032</t>
  </si>
  <si>
    <t>завершено</t>
  </si>
  <si>
    <t>2226912877</t>
  </si>
  <si>
    <t>скасована</t>
  </si>
  <si>
    <t>1ТМЦ</t>
  </si>
  <si>
    <t>92620000-3 - Послуги, пов’язані зі спортом</t>
  </si>
  <si>
    <t>придбання телевізора LG 40UF695V у кількості - 1 штука для відділення хокею КПНЗ "МДЮСШ із зимових видів спорту" ДМР на загальну суму - 12243,00 грн</t>
  </si>
  <si>
    <t>32320000-2 - Телевізійне й аудіовізуальне обладнання</t>
  </si>
  <si>
    <t>придбання тренажерів для катання силових Pro Skater Basic Sistem PS 100 для відділення хокею КПНЗ "МДЮСШ із зимових видів спорту" ДМР у кількості 2 шт. на загальну суму - 74000,00 грн</t>
  </si>
  <si>
    <t>Переговорна процедура</t>
  </si>
  <si>
    <t>UA-2018-04-05-000004-a</t>
  </si>
  <si>
    <t>придбання спортивної форми  для дітей-спортсменів відділення хокею</t>
  </si>
  <si>
    <t>18410000-6 - Спеціальний одяг</t>
  </si>
  <si>
    <t>ФОП ШВИДКИЙ МИКОЛА АНАТОЛІЙОВИЧ</t>
  </si>
  <si>
    <t>UA-2018-04-05-002098-a</t>
  </si>
  <si>
    <t>Пікула Юрій Богданович</t>
  </si>
  <si>
    <t>2843500512</t>
  </si>
  <si>
    <t>3</t>
  </si>
  <si>
    <t>UA-2018-04-26-001791-a</t>
  </si>
  <si>
    <t>Відшкодування витрат на відрядження під час проведення Кубок України з фігурного катання на ковзанах та фінал Всеукраїнських змагань юних фігуристів м. Одеса у квітні 2018 року</t>
  </si>
  <si>
    <t>30160000-8 - Магнітні картки</t>
  </si>
  <si>
    <t>1</t>
  </si>
  <si>
    <t>UA-2018-06-06-003510-a</t>
  </si>
  <si>
    <t>Відшкодування витрат на відрядження під час наради ФХУ щодо результативних підсумків проведення змагань хокею у сезоні 2017/2018 та програми змагань на 2018/2019</t>
  </si>
  <si>
    <t>2</t>
  </si>
  <si>
    <t>UA-2018-07-23-000004-b</t>
  </si>
  <si>
    <t>UA-2018-08-06-000646-b</t>
  </si>
  <si>
    <t>UA-2018-08-20-002718-c</t>
  </si>
  <si>
    <t>придбання тренажерів для катання силових Pro Skater Basic Sistem PS 100 для відділення хокею КПНЗ "МДЮСШ із зимових видів спорту" ДМР у кількості 2 шт. на загальну суму -76400,00 грн</t>
  </si>
  <si>
    <t>UA-2018-09-25-002650-c</t>
  </si>
  <si>
    <t xml:space="preserve">Перевезення дітей-спортсменів відділення хокею з шайбою згідно календарю змагань ФХУ для участі учемпіонаті України </t>
  </si>
  <si>
    <t>60140000-1 - Нерегулярні пасажирські перевезення</t>
  </si>
  <si>
    <t>UA-2018-10-02-002457-c</t>
  </si>
  <si>
    <t>UA-2018-10-10-000001-c</t>
  </si>
  <si>
    <t>придбання лікарських засобів (Дип Фріз спрей 150 мл - 21 балончик) на загальну суму - 5 282,00 грн. разом з ПДВ для дітей-спортсменів КПНЗ "МДЮСШ із зимових видів спорту" ДМР</t>
  </si>
  <si>
    <t>33690000-3 - Лікарські засоби різні</t>
  </si>
  <si>
    <t>UA-2018-10-11-001015-b</t>
  </si>
  <si>
    <t>UA-2018-10-22-003000-b</t>
  </si>
  <si>
    <t>UA-2018-10-31-000746-c</t>
  </si>
  <si>
    <t>Перевезення дітей-спортсменів відділення хокею з шайбою КПНЗ "МДЮСШ із зимових видів спорту" ДМР згідно календарю змагань ФХУ для участі учемпіонаті України  у листопаді-грудні 2018 року на загальну суму - 55 083,60 грн. з податками та зборами</t>
  </si>
  <si>
    <t>UA-2018-11-13-000002-a</t>
  </si>
  <si>
    <t>проведення навчально-тренувального збору команди відділення хокею з шайбою  КПНЗ "МДЮСШ із зимових видів спорту" ДМР юнаків 2005 р.н.</t>
  </si>
  <si>
    <t>КОМУНАЛЬНИЙ ПОЗАШКІЛЬНИЙ НАВЧАЛЬНИЙ ЗАКЛАД "МІСЬКА ДИТЯЧО-ЮНАЦЬКА СПОРТИВНА ШКОЛА ІЗ ЗИМОВИХ ВИДІВ СПОРТУ" ДНІПРОВСЬКОЇ МІСЬКОЇ РАДИ</t>
  </si>
  <si>
    <t>63-ОД</t>
  </si>
  <si>
    <t>UA-2018-11-13-000003-a</t>
  </si>
  <si>
    <t>проведення навчально-тренувального збору КПНЗ "МДЮСШ із зимових видів спорту" Дніпровської міської ради для юнаків 2006 р.н. відділення хокею з шайбою</t>
  </si>
  <si>
    <t>61-ОД</t>
  </si>
  <si>
    <t>UA-2018-11-13-000004-a</t>
  </si>
  <si>
    <t>послуги перевезення дітей-спортсменів відділення хокею КПНЗ "МДЮСШ із зимових видів спорту" ДМР на змагання згідно затвердженого календаря ФХУ</t>
  </si>
  <si>
    <t>ТОВАРИСТВО З ОБМЕЖЕНОЮ ВІДПОВІДАЛЬНІСТЮ "БАСВЕЙ"</t>
  </si>
  <si>
    <t>40534757</t>
  </si>
  <si>
    <t>2-2018-П</t>
  </si>
  <si>
    <t>UA-2018-11-14-000258-a</t>
  </si>
  <si>
    <t>Витрати на відрядження під час поїздки на змагання МДХЛУ у листопаді 2018 року м. Одеса (діти-спортсмени 2007 р.н. та тренер-викладач відділення хокею з шайбою)</t>
  </si>
  <si>
    <t>UA-2018-11-14-000328-a</t>
  </si>
  <si>
    <t>проведення навчально-тренувального збору команди відділення хокею КПНЗ "МДЮСШ із зимових видів спорту" ДМР  юнаків 2007 р.н.</t>
  </si>
  <si>
    <t>64-ОД</t>
  </si>
  <si>
    <t>UA-2018-11-22-003502-c</t>
  </si>
  <si>
    <t>Витрати на відрядження під час поїздки на Відкритий Чемпіонат Одеської області (ІІ етап Всеукраїнських змагань юних фігуристів) у м. Одеса 12.11.2018-14.11.2018</t>
  </si>
  <si>
    <t>4</t>
  </si>
  <si>
    <t>UA-2018-11-23-000006-c</t>
  </si>
  <si>
    <t>проведення навчально-тренувального збору КПНЗ "МДЮСШ із зимових видів спорту" Дніпровської міської ради для юнаків 2005 р.н. відділення хокею з шайбою</t>
  </si>
  <si>
    <t>65-ОД</t>
  </si>
  <si>
    <t>36367992</t>
  </si>
  <si>
    <t>2727410297</t>
  </si>
  <si>
    <t>ФОП ГОРЄЛКО СЕРГІЙ ОПАНАСОВИЧ</t>
  </si>
  <si>
    <t>UA-2018-10-19-000555-b</t>
  </si>
  <si>
    <t>ПП АКБАРС</t>
  </si>
  <si>
    <t>73</t>
  </si>
  <si>
    <t>UA-2018-10-02-002448-c</t>
  </si>
  <si>
    <t>пакети галузевого програмного забезпечення (програмний комплекс IS-pro) на загальну суму -8 000.00грн. разом з податками</t>
  </si>
  <si>
    <t>48100000-9 - Пакети галузевого програмного забезпечення</t>
  </si>
  <si>
    <t>10/31</t>
  </si>
  <si>
    <t>UA-2018-09-19-002547-c</t>
  </si>
  <si>
    <t>пакети галузевого програмного забезпечення (програмний комплекс IS-pro) на загальну суму -13500,00 грн. разом з податками</t>
  </si>
  <si>
    <t>UA-2018-07-23-000002-b</t>
  </si>
  <si>
    <t>ФОП ВОЛОШИНОВ РОМАН ВІТАЛІЙОВИЧ</t>
  </si>
  <si>
    <t>3095318233</t>
  </si>
  <si>
    <t>104/18</t>
  </si>
  <si>
    <t>UA-2018-04-06-001111-a</t>
  </si>
  <si>
    <t xml:space="preserve">придбання папіру офісного для друку А4 </t>
  </si>
  <si>
    <t>30190000-7 - Офісне устаткування та приладдя різне</t>
  </si>
  <si>
    <t>ТОВ "АВЕРС КАНЦЕЛЯРІЯ"</t>
  </si>
  <si>
    <t>39417349</t>
  </si>
  <si>
    <t>2004</t>
  </si>
  <si>
    <t>UA-2018-01-15-002679-a</t>
  </si>
  <si>
    <t>Перевезення дітей-спортсменів відділення хокею з шайбою згідно календарю змагань ФХУ та змін до нього на 2018 рік</t>
  </si>
  <si>
    <t>ФОП "ШЕВЧЕНКО ГЕННАДІЙ ВОЛОДИМИРОВИЧ"</t>
  </si>
  <si>
    <t>2771817193</t>
  </si>
  <si>
    <t>1-2018-П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</si>
</sst>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dd\.mm\.yyyy"/>
  </numFmts>
  <fonts count="43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48"/>
  <sheetViews>
    <sheetView tabSelected="1" zoomScalePageLayoutView="0" workbookViewId="0" topLeftCell="J1">
      <pane ySplit="1" topLeftCell="A2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4.421875" style="0" customWidth="1"/>
    <col min="2" max="2" width="21.28125" style="0" customWidth="1"/>
    <col min="3" max="3" width="40.28125" style="0" customWidth="1"/>
    <col min="4" max="4" width="30.28125" style="0" customWidth="1"/>
    <col min="5" max="5" width="14.421875" style="0" customWidth="1"/>
    <col min="6" max="6" width="12.421875" style="0" customWidth="1"/>
    <col min="7" max="7" width="10.00390625" style="0" customWidth="1"/>
    <col min="8" max="8" width="45.00390625" style="0" customWidth="1"/>
    <col min="9" max="9" width="20.00390625" style="0" customWidth="1"/>
    <col min="10" max="10" width="30.00390625" style="0" customWidth="1"/>
    <col min="11" max="12" width="20.00390625" style="0" customWidth="1"/>
    <col min="13" max="13" width="25.00390625" style="0" customWidth="1"/>
  </cols>
  <sheetData>
    <row r="1" spans="1:13" ht="65.2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40.5">
      <c r="A2" s="3">
        <v>1</v>
      </c>
      <c r="B2" s="8" t="s">
        <v>15</v>
      </c>
      <c r="C2" s="7" t="s">
        <v>16</v>
      </c>
      <c r="D2" s="7" t="s">
        <v>17</v>
      </c>
      <c r="E2" s="9" t="s">
        <v>13</v>
      </c>
      <c r="F2" s="4">
        <v>43303</v>
      </c>
      <c r="G2" s="4">
        <v>43312</v>
      </c>
      <c r="H2" s="1"/>
      <c r="I2" s="1"/>
      <c r="J2" s="6" t="str">
        <f>HYPERLINK("https://my.zakupki.prom.ua/cabinet/purchases/state_purchase_lot/view/354026")</f>
        <v>https://my.zakupki.prom.ua/cabinet/purchases/state_purchase_lot/view/354026</v>
      </c>
      <c r="K2" s="1" t="s">
        <v>14</v>
      </c>
      <c r="L2" s="1"/>
      <c r="M2" s="1"/>
    </row>
    <row r="3" spans="1:13" ht="40.5">
      <c r="A3" s="3">
        <v>2</v>
      </c>
      <c r="B3" s="8" t="s">
        <v>15</v>
      </c>
      <c r="C3" s="7" t="s">
        <v>18</v>
      </c>
      <c r="D3" s="7" t="s">
        <v>17</v>
      </c>
      <c r="E3" s="9" t="s">
        <v>13</v>
      </c>
      <c r="F3" s="4">
        <v>43303</v>
      </c>
      <c r="G3" s="4">
        <v>43312</v>
      </c>
      <c r="H3" s="1"/>
      <c r="I3" s="1"/>
      <c r="J3" s="6" t="str">
        <f>HYPERLINK("https://my.zakupki.prom.ua/cabinet/purchases/state_purchase_lot/view/354027")</f>
        <v>https://my.zakupki.prom.ua/cabinet/purchases/state_purchase_lot/view/354027</v>
      </c>
      <c r="K3" s="1" t="s">
        <v>14</v>
      </c>
      <c r="L3" s="1"/>
      <c r="M3" s="1"/>
    </row>
    <row r="4" spans="1:13" ht="37.5">
      <c r="A4" s="3">
        <v>3</v>
      </c>
      <c r="B4" s="8" t="s">
        <v>15</v>
      </c>
      <c r="C4" s="7" t="s">
        <v>19</v>
      </c>
      <c r="D4" s="7" t="s">
        <v>17</v>
      </c>
      <c r="E4" s="9" t="s">
        <v>13</v>
      </c>
      <c r="F4" s="4">
        <v>43303</v>
      </c>
      <c r="G4" s="4">
        <v>43312</v>
      </c>
      <c r="H4" s="1"/>
      <c r="I4" s="1"/>
      <c r="J4" s="6" t="str">
        <f>HYPERLINK("https://my.zakupki.prom.ua/cabinet/purchases/state_purchase_lot/view/354028")</f>
        <v>https://my.zakupki.prom.ua/cabinet/purchases/state_purchase_lot/view/354028</v>
      </c>
      <c r="K4" s="1" t="s">
        <v>14</v>
      </c>
      <c r="L4" s="1"/>
      <c r="M4" s="1"/>
    </row>
    <row r="5" spans="1:13" ht="40.5">
      <c r="A5" s="3">
        <v>4</v>
      </c>
      <c r="B5" s="8" t="s">
        <v>15</v>
      </c>
      <c r="C5" s="7" t="s">
        <v>20</v>
      </c>
      <c r="D5" s="7" t="s">
        <v>17</v>
      </c>
      <c r="E5" s="9" t="s">
        <v>13</v>
      </c>
      <c r="F5" s="4">
        <v>43303</v>
      </c>
      <c r="G5" s="4">
        <v>43312</v>
      </c>
      <c r="H5" s="1"/>
      <c r="I5" s="1"/>
      <c r="J5" s="6" t="str">
        <f>HYPERLINK("https://my.zakupki.prom.ua/cabinet/purchases/state_purchase_lot/view/354029")</f>
        <v>https://my.zakupki.prom.ua/cabinet/purchases/state_purchase_lot/view/354029</v>
      </c>
      <c r="K5" s="1" t="s">
        <v>14</v>
      </c>
      <c r="L5" s="1"/>
      <c r="M5" s="1"/>
    </row>
    <row r="6" spans="1:13" ht="50.25">
      <c r="A6" s="3">
        <v>5</v>
      </c>
      <c r="B6" s="8" t="s">
        <v>15</v>
      </c>
      <c r="C6" s="7" t="s">
        <v>21</v>
      </c>
      <c r="D6" s="7" t="s">
        <v>17</v>
      </c>
      <c r="E6" s="9" t="s">
        <v>13</v>
      </c>
      <c r="F6" s="4">
        <v>43303</v>
      </c>
      <c r="G6" s="4">
        <v>43312</v>
      </c>
      <c r="H6" s="1"/>
      <c r="I6" s="1"/>
      <c r="J6" s="6" t="str">
        <f>HYPERLINK("https://my.zakupki.prom.ua/cabinet/purchases/state_purchase_lot/view/354030")</f>
        <v>https://my.zakupki.prom.ua/cabinet/purchases/state_purchase_lot/view/354030</v>
      </c>
      <c r="K6" s="1" t="s">
        <v>14</v>
      </c>
      <c r="L6" s="1"/>
      <c r="M6" s="1"/>
    </row>
    <row r="7" spans="1:13" ht="37.5">
      <c r="A7" s="3">
        <v>6</v>
      </c>
      <c r="B7" s="8" t="s">
        <v>22</v>
      </c>
      <c r="C7" s="7" t="s">
        <v>23</v>
      </c>
      <c r="D7" s="7" t="s">
        <v>24</v>
      </c>
      <c r="E7" s="9" t="s">
        <v>13</v>
      </c>
      <c r="F7" s="4">
        <v>43303</v>
      </c>
      <c r="G7" s="4">
        <v>43315</v>
      </c>
      <c r="H7" s="1"/>
      <c r="I7" s="1"/>
      <c r="J7" s="6" t="str">
        <f>HYPERLINK("https://my.zakupki.prom.ua/cabinet/purchases/state_purchase_lot/view/354031")</f>
        <v>https://my.zakupki.prom.ua/cabinet/purchases/state_purchase_lot/view/354031</v>
      </c>
      <c r="K7" s="1" t="s">
        <v>14</v>
      </c>
      <c r="L7" s="1"/>
      <c r="M7" s="1"/>
    </row>
    <row r="8" spans="1:13" ht="37.5">
      <c r="A8" s="3">
        <v>7</v>
      </c>
      <c r="B8" s="8" t="s">
        <v>22</v>
      </c>
      <c r="C8" s="7" t="s">
        <v>25</v>
      </c>
      <c r="D8" s="7" t="s">
        <v>24</v>
      </c>
      <c r="E8" s="9" t="s">
        <v>13</v>
      </c>
      <c r="F8" s="4">
        <v>43303</v>
      </c>
      <c r="G8" s="4">
        <v>43315</v>
      </c>
      <c r="H8" s="1"/>
      <c r="I8" s="1"/>
      <c r="J8" s="6" t="str">
        <f>HYPERLINK("https://my.zakupki.prom.ua/cabinet/purchases/state_purchase_lot/view/354032")</f>
        <v>https://my.zakupki.prom.ua/cabinet/purchases/state_purchase_lot/view/354032</v>
      </c>
      <c r="K8" s="1" t="s">
        <v>14</v>
      </c>
      <c r="L8" s="1"/>
      <c r="M8" s="1"/>
    </row>
    <row r="9" spans="1:13" ht="50.25">
      <c r="A9" s="3">
        <v>8</v>
      </c>
      <c r="B9" s="8" t="s">
        <v>26</v>
      </c>
      <c r="C9" s="7" t="s">
        <v>21</v>
      </c>
      <c r="D9" s="7" t="s">
        <v>17</v>
      </c>
      <c r="E9" s="9" t="s">
        <v>13</v>
      </c>
      <c r="F9" s="4">
        <v>43313</v>
      </c>
      <c r="G9" s="4">
        <v>43320</v>
      </c>
      <c r="H9" s="1"/>
      <c r="I9" s="1"/>
      <c r="J9" s="6" t="str">
        <f>HYPERLINK("https://my.zakupki.prom.ua/cabinet/purchases/state_purchase_lot/view/356286")</f>
        <v>https://my.zakupki.prom.ua/cabinet/purchases/state_purchase_lot/view/356286</v>
      </c>
      <c r="K9" s="1" t="s">
        <v>14</v>
      </c>
      <c r="L9" s="1"/>
      <c r="M9" s="1"/>
    </row>
    <row r="10" spans="1:13" ht="40.5">
      <c r="A10" s="3">
        <v>9</v>
      </c>
      <c r="B10" s="8" t="s">
        <v>26</v>
      </c>
      <c r="C10" s="7" t="s">
        <v>20</v>
      </c>
      <c r="D10" s="7" t="s">
        <v>17</v>
      </c>
      <c r="E10" s="9" t="s">
        <v>13</v>
      </c>
      <c r="F10" s="4">
        <v>43313</v>
      </c>
      <c r="G10" s="4">
        <v>43320</v>
      </c>
      <c r="H10" s="1"/>
      <c r="I10" s="1"/>
      <c r="J10" s="6" t="str">
        <f>HYPERLINK("https://my.zakupki.prom.ua/cabinet/purchases/state_purchase_lot/view/356287")</f>
        <v>https://my.zakupki.prom.ua/cabinet/purchases/state_purchase_lot/view/356287</v>
      </c>
      <c r="K10" s="1" t="s">
        <v>14</v>
      </c>
      <c r="L10" s="1"/>
      <c r="M10" s="1"/>
    </row>
    <row r="11" spans="1:13" ht="37.5">
      <c r="A11" s="3">
        <v>10</v>
      </c>
      <c r="B11" s="8" t="s">
        <v>26</v>
      </c>
      <c r="C11" s="7" t="s">
        <v>19</v>
      </c>
      <c r="D11" s="7" t="s">
        <v>17</v>
      </c>
      <c r="E11" s="9" t="s">
        <v>13</v>
      </c>
      <c r="F11" s="4">
        <v>43313</v>
      </c>
      <c r="G11" s="4">
        <v>43320</v>
      </c>
      <c r="H11" s="1"/>
      <c r="I11" s="1"/>
      <c r="J11" s="6" t="str">
        <f>HYPERLINK("https://my.zakupki.prom.ua/cabinet/purchases/state_purchase_lot/view/356288")</f>
        <v>https://my.zakupki.prom.ua/cabinet/purchases/state_purchase_lot/view/356288</v>
      </c>
      <c r="K11" s="1" t="s">
        <v>14</v>
      </c>
      <c r="L11" s="1"/>
      <c r="M11" s="1"/>
    </row>
    <row r="12" spans="1:13" ht="40.5">
      <c r="A12" s="3">
        <v>11</v>
      </c>
      <c r="B12" s="8" t="s">
        <v>26</v>
      </c>
      <c r="C12" s="7" t="s">
        <v>18</v>
      </c>
      <c r="D12" s="7" t="s">
        <v>17</v>
      </c>
      <c r="E12" s="9" t="s">
        <v>13</v>
      </c>
      <c r="F12" s="4">
        <v>43313</v>
      </c>
      <c r="G12" s="4">
        <v>43320</v>
      </c>
      <c r="H12" s="1"/>
      <c r="I12" s="1"/>
      <c r="J12" s="6" t="str">
        <f>HYPERLINK("https://my.zakupki.prom.ua/cabinet/purchases/state_purchase_lot/view/356289")</f>
        <v>https://my.zakupki.prom.ua/cabinet/purchases/state_purchase_lot/view/356289</v>
      </c>
      <c r="K12" s="1" t="s">
        <v>14</v>
      </c>
      <c r="L12" s="1"/>
      <c r="M12" s="1"/>
    </row>
    <row r="13" spans="1:13" ht="40.5">
      <c r="A13" s="3">
        <v>12</v>
      </c>
      <c r="B13" s="8" t="s">
        <v>26</v>
      </c>
      <c r="C13" s="7" t="s">
        <v>16</v>
      </c>
      <c r="D13" s="7" t="s">
        <v>17</v>
      </c>
      <c r="E13" s="9" t="s">
        <v>13</v>
      </c>
      <c r="F13" s="4">
        <v>43313</v>
      </c>
      <c r="G13" s="4">
        <v>43320</v>
      </c>
      <c r="H13" s="1"/>
      <c r="I13" s="1"/>
      <c r="J13" s="6" t="str">
        <f>HYPERLINK("https://my.zakupki.prom.ua/cabinet/purchases/state_purchase_lot/view/356290")</f>
        <v>https://my.zakupki.prom.ua/cabinet/purchases/state_purchase_lot/view/356290</v>
      </c>
      <c r="K13" s="1" t="s">
        <v>14</v>
      </c>
      <c r="L13" s="1"/>
      <c r="M13" s="1"/>
    </row>
    <row r="14" spans="1:13" ht="37.5">
      <c r="A14" s="3">
        <v>13</v>
      </c>
      <c r="B14" s="8" t="s">
        <v>27</v>
      </c>
      <c r="C14" s="7" t="s">
        <v>25</v>
      </c>
      <c r="D14" s="7" t="s">
        <v>24</v>
      </c>
      <c r="E14" s="9" t="s">
        <v>13</v>
      </c>
      <c r="F14" s="4">
        <v>43318</v>
      </c>
      <c r="G14" s="4">
        <v>43328</v>
      </c>
      <c r="H14" s="1"/>
      <c r="I14" s="1"/>
      <c r="J14" s="6" t="str">
        <f>HYPERLINK("https://my.zakupki.prom.ua/cabinet/purchases/state_purchase_lot/view/357325")</f>
        <v>https://my.zakupki.prom.ua/cabinet/purchases/state_purchase_lot/view/357325</v>
      </c>
      <c r="K14" s="1" t="s">
        <v>14</v>
      </c>
      <c r="L14" s="1"/>
      <c r="M14" s="1"/>
    </row>
    <row r="15" spans="1:13" ht="37.5">
      <c r="A15" s="3">
        <v>14</v>
      </c>
      <c r="B15" s="8" t="s">
        <v>27</v>
      </c>
      <c r="C15" s="7" t="s">
        <v>23</v>
      </c>
      <c r="D15" s="7" t="s">
        <v>24</v>
      </c>
      <c r="E15" s="9" t="s">
        <v>13</v>
      </c>
      <c r="F15" s="4">
        <v>43318</v>
      </c>
      <c r="G15" s="4">
        <v>43328</v>
      </c>
      <c r="H15" s="1"/>
      <c r="I15" s="1"/>
      <c r="J15" s="6" t="str">
        <f>HYPERLINK("https://my.zakupki.prom.ua/cabinet/purchases/state_purchase_lot/view/357326")</f>
        <v>https://my.zakupki.prom.ua/cabinet/purchases/state_purchase_lot/view/357326</v>
      </c>
      <c r="K15" s="1" t="s">
        <v>14</v>
      </c>
      <c r="L15" s="1"/>
      <c r="M15" s="1"/>
    </row>
    <row r="16" spans="1:13" ht="40.5">
      <c r="A16" s="3">
        <v>15</v>
      </c>
      <c r="B16" s="8" t="s">
        <v>28</v>
      </c>
      <c r="C16" s="7" t="s">
        <v>16</v>
      </c>
      <c r="D16" s="7" t="s">
        <v>17</v>
      </c>
      <c r="E16" s="9" t="s">
        <v>13</v>
      </c>
      <c r="F16" s="4">
        <v>43320</v>
      </c>
      <c r="G16" s="4">
        <v>43329</v>
      </c>
      <c r="H16" s="1"/>
      <c r="I16" s="1"/>
      <c r="J16" s="6" t="str">
        <f>HYPERLINK("https://my.zakupki.prom.ua/cabinet/purchases/state_purchase_lot/view/358016")</f>
        <v>https://my.zakupki.prom.ua/cabinet/purchases/state_purchase_lot/view/358016</v>
      </c>
      <c r="K16" s="1" t="s">
        <v>14</v>
      </c>
      <c r="L16" s="1"/>
      <c r="M16" s="1"/>
    </row>
    <row r="17" spans="1:13" ht="40.5">
      <c r="A17" s="3">
        <v>16</v>
      </c>
      <c r="B17" s="8" t="s">
        <v>28</v>
      </c>
      <c r="C17" s="7" t="s">
        <v>18</v>
      </c>
      <c r="D17" s="7" t="s">
        <v>17</v>
      </c>
      <c r="E17" s="9" t="s">
        <v>13</v>
      </c>
      <c r="F17" s="4">
        <v>43320</v>
      </c>
      <c r="G17" s="4">
        <v>43329</v>
      </c>
      <c r="H17" s="1"/>
      <c r="I17" s="1"/>
      <c r="J17" s="6" t="str">
        <f>HYPERLINK("https://my.zakupki.prom.ua/cabinet/purchases/state_purchase_lot/view/358017")</f>
        <v>https://my.zakupki.prom.ua/cabinet/purchases/state_purchase_lot/view/358017</v>
      </c>
      <c r="K17" s="1" t="s">
        <v>14</v>
      </c>
      <c r="L17" s="1"/>
      <c r="M17" s="1"/>
    </row>
    <row r="18" spans="1:13" ht="37.5">
      <c r="A18" s="3">
        <v>17</v>
      </c>
      <c r="B18" s="8" t="s">
        <v>28</v>
      </c>
      <c r="C18" s="7" t="s">
        <v>19</v>
      </c>
      <c r="D18" s="7" t="s">
        <v>17</v>
      </c>
      <c r="E18" s="9" t="s">
        <v>13</v>
      </c>
      <c r="F18" s="4">
        <v>43320</v>
      </c>
      <c r="G18" s="4">
        <v>43329</v>
      </c>
      <c r="H18" s="1"/>
      <c r="I18" s="1"/>
      <c r="J18" s="6" t="str">
        <f>HYPERLINK("https://my.zakupki.prom.ua/cabinet/purchases/state_purchase_lot/view/358018")</f>
        <v>https://my.zakupki.prom.ua/cabinet/purchases/state_purchase_lot/view/358018</v>
      </c>
      <c r="K18" s="1" t="s">
        <v>14</v>
      </c>
      <c r="L18" s="1"/>
      <c r="M18" s="1"/>
    </row>
    <row r="19" spans="1:13" ht="40.5">
      <c r="A19" s="3">
        <v>18</v>
      </c>
      <c r="B19" s="8" t="s">
        <v>28</v>
      </c>
      <c r="C19" s="7" t="s">
        <v>20</v>
      </c>
      <c r="D19" s="7" t="s">
        <v>17</v>
      </c>
      <c r="E19" s="9" t="s">
        <v>13</v>
      </c>
      <c r="F19" s="4">
        <v>43320</v>
      </c>
      <c r="G19" s="4">
        <v>43329</v>
      </c>
      <c r="H19" s="1"/>
      <c r="I19" s="1"/>
      <c r="J19" s="6" t="str">
        <f>HYPERLINK("https://my.zakupki.prom.ua/cabinet/purchases/state_purchase_lot/view/358019")</f>
        <v>https://my.zakupki.prom.ua/cabinet/purchases/state_purchase_lot/view/358019</v>
      </c>
      <c r="K19" s="1" t="s">
        <v>14</v>
      </c>
      <c r="L19" s="1"/>
      <c r="M19" s="1"/>
    </row>
    <row r="20" spans="1:13" ht="50.25">
      <c r="A20" s="3">
        <v>19</v>
      </c>
      <c r="B20" s="8" t="s">
        <v>28</v>
      </c>
      <c r="C20" s="7" t="s">
        <v>21</v>
      </c>
      <c r="D20" s="7" t="s">
        <v>17</v>
      </c>
      <c r="E20" s="9" t="s">
        <v>13</v>
      </c>
      <c r="F20" s="4">
        <v>43320</v>
      </c>
      <c r="G20" s="4">
        <v>43329</v>
      </c>
      <c r="H20" s="1"/>
      <c r="I20" s="1"/>
      <c r="J20" s="6" t="str">
        <f>HYPERLINK("https://my.zakupki.prom.ua/cabinet/purchases/state_purchase_lot/view/358020")</f>
        <v>https://my.zakupki.prom.ua/cabinet/purchases/state_purchase_lot/view/358020</v>
      </c>
      <c r="K20" s="1" t="s">
        <v>14</v>
      </c>
      <c r="L20" s="1"/>
      <c r="M20" s="1"/>
    </row>
    <row r="21" spans="1:13" ht="37.5">
      <c r="A21" s="3">
        <v>20</v>
      </c>
      <c r="B21" s="8" t="s">
        <v>29</v>
      </c>
      <c r="C21" s="7" t="s">
        <v>25</v>
      </c>
      <c r="D21" s="7" t="s">
        <v>24</v>
      </c>
      <c r="E21" s="9" t="s">
        <v>13</v>
      </c>
      <c r="F21" s="4">
        <v>43332</v>
      </c>
      <c r="G21" s="4">
        <v>43350</v>
      </c>
      <c r="H21" s="1"/>
      <c r="I21" s="1"/>
      <c r="J21" s="6" t="str">
        <f>HYPERLINK("https://my.zakupki.prom.ua/cabinet/purchases/state_purchase_lot/view/360832")</f>
        <v>https://my.zakupki.prom.ua/cabinet/purchases/state_purchase_lot/view/360832</v>
      </c>
      <c r="K21" s="1" t="s">
        <v>14</v>
      </c>
      <c r="L21" s="1"/>
      <c r="M21" s="1"/>
    </row>
    <row r="22" spans="1:13" ht="37.5">
      <c r="A22" s="3">
        <v>21</v>
      </c>
      <c r="B22" s="8" t="s">
        <v>29</v>
      </c>
      <c r="C22" s="7" t="s">
        <v>23</v>
      </c>
      <c r="D22" s="7" t="s">
        <v>24</v>
      </c>
      <c r="E22" s="9" t="s">
        <v>13</v>
      </c>
      <c r="F22" s="4">
        <v>43332</v>
      </c>
      <c r="G22" s="4">
        <v>43350</v>
      </c>
      <c r="H22" s="1"/>
      <c r="I22" s="1"/>
      <c r="J22" s="6" t="str">
        <f>HYPERLINK("https://my.zakupki.prom.ua/cabinet/purchases/state_purchase_lot/view/360833")</f>
        <v>https://my.zakupki.prom.ua/cabinet/purchases/state_purchase_lot/view/360833</v>
      </c>
      <c r="K22" s="1" t="s">
        <v>14</v>
      </c>
      <c r="L22" s="1"/>
      <c r="M22" s="1"/>
    </row>
    <row r="23" spans="1:13" ht="37.5">
      <c r="A23" s="3">
        <v>22</v>
      </c>
      <c r="B23" s="8" t="s">
        <v>41</v>
      </c>
      <c r="C23" s="7" t="s">
        <v>42</v>
      </c>
      <c r="D23" s="7" t="s">
        <v>43</v>
      </c>
      <c r="E23" s="9" t="s">
        <v>30</v>
      </c>
      <c r="F23" s="4">
        <v>43195</v>
      </c>
      <c r="G23" s="4">
        <v>43195</v>
      </c>
      <c r="H23" s="1" t="s">
        <v>44</v>
      </c>
      <c r="I23" s="1" t="s">
        <v>33</v>
      </c>
      <c r="J23" s="6" t="str">
        <f>HYPERLINK("https://my.zakupki.prom.ua/cabinet/purchases/state_purchase/view/6752312")</f>
        <v>https://my.zakupki.prom.ua/cabinet/purchases/state_purchase/view/6752312</v>
      </c>
      <c r="K23" s="1" t="s">
        <v>32</v>
      </c>
      <c r="L23" s="1" t="s">
        <v>35</v>
      </c>
      <c r="M23" s="5">
        <v>34452</v>
      </c>
    </row>
    <row r="24" spans="1:13" ht="37.5">
      <c r="A24" s="3">
        <v>23</v>
      </c>
      <c r="B24" s="8" t="s">
        <v>45</v>
      </c>
      <c r="C24" s="7" t="s">
        <v>42</v>
      </c>
      <c r="D24" s="7" t="s">
        <v>43</v>
      </c>
      <c r="E24" s="9" t="s">
        <v>30</v>
      </c>
      <c r="F24" s="4">
        <v>43195</v>
      </c>
      <c r="G24" s="4">
        <v>43195</v>
      </c>
      <c r="H24" s="1" t="s">
        <v>46</v>
      </c>
      <c r="I24" s="1" t="s">
        <v>47</v>
      </c>
      <c r="J24" s="6" t="str">
        <f>HYPERLINK("https://my.zakupki.prom.ua/cabinet/purchases/state_purchase/view/6765922")</f>
        <v>https://my.zakupki.prom.ua/cabinet/purchases/state_purchase/view/6765922</v>
      </c>
      <c r="K24" s="1" t="s">
        <v>32</v>
      </c>
      <c r="L24" s="1" t="s">
        <v>48</v>
      </c>
      <c r="M24" s="5">
        <v>31720</v>
      </c>
    </row>
    <row r="25" spans="1:13" ht="40.5">
      <c r="A25" s="3">
        <v>24</v>
      </c>
      <c r="B25" s="8" t="s">
        <v>49</v>
      </c>
      <c r="C25" s="7" t="s">
        <v>50</v>
      </c>
      <c r="D25" s="7" t="s">
        <v>51</v>
      </c>
      <c r="E25" s="9" t="s">
        <v>30</v>
      </c>
      <c r="F25" s="4">
        <v>43216</v>
      </c>
      <c r="G25" s="4">
        <v>43216</v>
      </c>
      <c r="H25" s="1"/>
      <c r="I25" s="1"/>
      <c r="J25" s="6" t="str">
        <f>HYPERLINK("https://my.zakupki.prom.ua/cabinet/purchases/state_purchase/view/6965343")</f>
        <v>https://my.zakupki.prom.ua/cabinet/purchases/state_purchase/view/6965343</v>
      </c>
      <c r="K25" s="1" t="s">
        <v>32</v>
      </c>
      <c r="L25" s="1" t="s">
        <v>52</v>
      </c>
      <c r="M25" s="5">
        <v>17970.88</v>
      </c>
    </row>
    <row r="26" spans="1:13" ht="37.5">
      <c r="A26" s="3">
        <v>25</v>
      </c>
      <c r="B26" s="8" t="s">
        <v>53</v>
      </c>
      <c r="C26" s="7" t="s">
        <v>54</v>
      </c>
      <c r="D26" s="7" t="s">
        <v>51</v>
      </c>
      <c r="E26" s="9" t="s">
        <v>30</v>
      </c>
      <c r="F26" s="4">
        <v>43257</v>
      </c>
      <c r="G26" s="4">
        <v>43257</v>
      </c>
      <c r="H26" s="1"/>
      <c r="I26" s="1"/>
      <c r="J26" s="6" t="str">
        <f>HYPERLINK("https://my.zakupki.prom.ua/cabinet/purchases/state_purchase/view/7356771")</f>
        <v>https://my.zakupki.prom.ua/cabinet/purchases/state_purchase/view/7356771</v>
      </c>
      <c r="K26" s="1" t="s">
        <v>32</v>
      </c>
      <c r="L26" s="1" t="s">
        <v>55</v>
      </c>
      <c r="M26" s="5">
        <v>685.45</v>
      </c>
    </row>
    <row r="27" spans="1:13" ht="40.5">
      <c r="A27" s="3">
        <v>26</v>
      </c>
      <c r="B27" s="8" t="s">
        <v>56</v>
      </c>
      <c r="C27" s="7" t="s">
        <v>39</v>
      </c>
      <c r="D27" s="7" t="s">
        <v>24</v>
      </c>
      <c r="E27" s="9" t="s">
        <v>13</v>
      </c>
      <c r="F27" s="4">
        <v>43304</v>
      </c>
      <c r="G27" s="4">
        <v>43318</v>
      </c>
      <c r="H27" s="1"/>
      <c r="I27" s="1"/>
      <c r="J27" s="6" t="str">
        <f>HYPERLINK("https://my.zakupki.prom.ua/cabinet/purchases/state_purchase/view/7781398")</f>
        <v>https://my.zakupki.prom.ua/cabinet/purchases/state_purchase/view/7781398</v>
      </c>
      <c r="K27" s="1" t="s">
        <v>14</v>
      </c>
      <c r="L27" s="1"/>
      <c r="M27" s="1"/>
    </row>
    <row r="28" spans="1:13" ht="40.5">
      <c r="A28" s="3">
        <v>27</v>
      </c>
      <c r="B28" s="8" t="s">
        <v>57</v>
      </c>
      <c r="C28" s="7" t="s">
        <v>39</v>
      </c>
      <c r="D28" s="7" t="s">
        <v>24</v>
      </c>
      <c r="E28" s="9" t="s">
        <v>13</v>
      </c>
      <c r="F28" s="4">
        <v>43318</v>
      </c>
      <c r="G28" s="4">
        <v>43328</v>
      </c>
      <c r="H28" s="1"/>
      <c r="I28" s="1"/>
      <c r="J28" s="6" t="str">
        <f>HYPERLINK("https://my.zakupki.prom.ua/cabinet/purchases/state_purchase/view/7903298")</f>
        <v>https://my.zakupki.prom.ua/cabinet/purchases/state_purchase/view/7903298</v>
      </c>
      <c r="K28" s="1" t="s">
        <v>14</v>
      </c>
      <c r="L28" s="1"/>
      <c r="M28" s="1"/>
    </row>
    <row r="29" spans="1:13" ht="40.5">
      <c r="A29" s="3">
        <v>28</v>
      </c>
      <c r="B29" s="8" t="s">
        <v>58</v>
      </c>
      <c r="C29" s="7" t="s">
        <v>59</v>
      </c>
      <c r="D29" s="7" t="s">
        <v>24</v>
      </c>
      <c r="E29" s="9" t="s">
        <v>13</v>
      </c>
      <c r="F29" s="4">
        <v>43332</v>
      </c>
      <c r="G29" s="4">
        <v>43346</v>
      </c>
      <c r="H29" s="1"/>
      <c r="I29" s="1"/>
      <c r="J29" s="6" t="str">
        <f>HYPERLINK("https://my.zakupki.prom.ua/cabinet/purchases/state_purchase/view/8040346")</f>
        <v>https://my.zakupki.prom.ua/cabinet/purchases/state_purchase/view/8040346</v>
      </c>
      <c r="K29" s="1" t="s">
        <v>14</v>
      </c>
      <c r="L29" s="1"/>
      <c r="M29" s="1"/>
    </row>
    <row r="30" spans="1:13" ht="37.5">
      <c r="A30" s="3">
        <v>29</v>
      </c>
      <c r="B30" s="8" t="s">
        <v>60</v>
      </c>
      <c r="C30" s="7" t="s">
        <v>61</v>
      </c>
      <c r="D30" s="7" t="s">
        <v>62</v>
      </c>
      <c r="E30" s="9" t="s">
        <v>13</v>
      </c>
      <c r="F30" s="4">
        <v>43368</v>
      </c>
      <c r="G30" s="4">
        <v>43371</v>
      </c>
      <c r="H30" s="1"/>
      <c r="I30" s="1"/>
      <c r="J30" s="6" t="str">
        <f>HYPERLINK("https://my.zakupki.prom.ua/cabinet/purchases/state_purchase/view/8372440")</f>
        <v>https://my.zakupki.prom.ua/cabinet/purchases/state_purchase/view/8372440</v>
      </c>
      <c r="K30" s="1" t="s">
        <v>14</v>
      </c>
      <c r="L30" s="1"/>
      <c r="M30" s="1"/>
    </row>
    <row r="31" spans="1:13" ht="37.5">
      <c r="A31" s="3">
        <v>30</v>
      </c>
      <c r="B31" s="8" t="s">
        <v>63</v>
      </c>
      <c r="C31" s="7" t="s">
        <v>61</v>
      </c>
      <c r="D31" s="7" t="s">
        <v>62</v>
      </c>
      <c r="E31" s="9" t="s">
        <v>13</v>
      </c>
      <c r="F31" s="4">
        <v>43375</v>
      </c>
      <c r="G31" s="4">
        <v>43383</v>
      </c>
      <c r="H31" s="1"/>
      <c r="I31" s="1"/>
      <c r="J31" s="6" t="str">
        <f>HYPERLINK("https://my.zakupki.prom.ua/cabinet/purchases/state_purchase/view/8433857")</f>
        <v>https://my.zakupki.prom.ua/cabinet/purchases/state_purchase/view/8433857</v>
      </c>
      <c r="K31" s="1" t="s">
        <v>14</v>
      </c>
      <c r="L31" s="1"/>
      <c r="M31" s="1"/>
    </row>
    <row r="32" spans="1:13" ht="40.5">
      <c r="A32" s="3">
        <v>31</v>
      </c>
      <c r="B32" s="8" t="s">
        <v>64</v>
      </c>
      <c r="C32" s="7" t="s">
        <v>65</v>
      </c>
      <c r="D32" s="7" t="s">
        <v>66</v>
      </c>
      <c r="E32" s="9" t="s">
        <v>13</v>
      </c>
      <c r="F32" s="4">
        <v>43383</v>
      </c>
      <c r="G32" s="4">
        <v>43392</v>
      </c>
      <c r="H32" s="1"/>
      <c r="I32" s="1"/>
      <c r="J32" s="6" t="str">
        <f>HYPERLINK("https://my.zakupki.prom.ua/cabinet/purchases/state_purchase/view/8503547")</f>
        <v>https://my.zakupki.prom.ua/cabinet/purchases/state_purchase/view/8503547</v>
      </c>
      <c r="K32" s="1" t="s">
        <v>14</v>
      </c>
      <c r="L32" s="1"/>
      <c r="M32" s="1"/>
    </row>
    <row r="33" spans="1:13" ht="37.5">
      <c r="A33" s="3">
        <v>32</v>
      </c>
      <c r="B33" s="8" t="s">
        <v>67</v>
      </c>
      <c r="C33" s="7" t="s">
        <v>61</v>
      </c>
      <c r="D33" s="7" t="s">
        <v>62</v>
      </c>
      <c r="E33" s="9" t="s">
        <v>13</v>
      </c>
      <c r="F33" s="4">
        <v>43384</v>
      </c>
      <c r="G33" s="4">
        <v>43395</v>
      </c>
      <c r="H33" s="1"/>
      <c r="I33" s="1"/>
      <c r="J33" s="6" t="str">
        <f>HYPERLINK("https://my.zakupki.prom.ua/cabinet/purchases/state_purchase/view/8523879")</f>
        <v>https://my.zakupki.prom.ua/cabinet/purchases/state_purchase/view/8523879</v>
      </c>
      <c r="K33" s="1" t="s">
        <v>14</v>
      </c>
      <c r="L33" s="1"/>
      <c r="M33" s="1"/>
    </row>
    <row r="34" spans="1:13" ht="37.5">
      <c r="A34" s="3">
        <v>33</v>
      </c>
      <c r="B34" s="8" t="s">
        <v>68</v>
      </c>
      <c r="C34" s="7" t="s">
        <v>61</v>
      </c>
      <c r="D34" s="7" t="s">
        <v>62</v>
      </c>
      <c r="E34" s="9" t="s">
        <v>13</v>
      </c>
      <c r="F34" s="4">
        <v>43395</v>
      </c>
      <c r="G34" s="4">
        <v>43403</v>
      </c>
      <c r="H34" s="1"/>
      <c r="I34" s="1"/>
      <c r="J34" s="6" t="str">
        <f>HYPERLINK("https://my.zakupki.prom.ua/cabinet/purchases/state_purchase/view/8619349")</f>
        <v>https://my.zakupki.prom.ua/cabinet/purchases/state_purchase/view/8619349</v>
      </c>
      <c r="K34" s="1" t="s">
        <v>14</v>
      </c>
      <c r="L34" s="1"/>
      <c r="M34" s="1"/>
    </row>
    <row r="35" spans="1:13" ht="50.25">
      <c r="A35" s="3">
        <v>34</v>
      </c>
      <c r="B35" s="8" t="s">
        <v>69</v>
      </c>
      <c r="C35" s="7" t="s">
        <v>70</v>
      </c>
      <c r="D35" s="7" t="s">
        <v>62</v>
      </c>
      <c r="E35" s="9" t="s">
        <v>13</v>
      </c>
      <c r="F35" s="4">
        <v>43404</v>
      </c>
      <c r="G35" s="4">
        <v>43412</v>
      </c>
      <c r="H35" s="1"/>
      <c r="I35" s="1"/>
      <c r="J35" s="6" t="str">
        <f>HYPERLINK("https://my.zakupki.prom.ua/cabinet/purchases/state_purchase/view/8716100")</f>
        <v>https://my.zakupki.prom.ua/cabinet/purchases/state_purchase/view/8716100</v>
      </c>
      <c r="K35" s="1" t="s">
        <v>14</v>
      </c>
      <c r="L35" s="1"/>
      <c r="M35" s="1"/>
    </row>
    <row r="36" spans="1:13" ht="37.5">
      <c r="A36" s="3">
        <v>35</v>
      </c>
      <c r="B36" s="8" t="s">
        <v>71</v>
      </c>
      <c r="C36" s="7" t="s">
        <v>72</v>
      </c>
      <c r="D36" s="7" t="s">
        <v>36</v>
      </c>
      <c r="E36" s="9" t="s">
        <v>30</v>
      </c>
      <c r="F36" s="4">
        <v>43417</v>
      </c>
      <c r="G36" s="4">
        <v>43417</v>
      </c>
      <c r="H36" s="1" t="s">
        <v>73</v>
      </c>
      <c r="I36" s="1" t="s">
        <v>31</v>
      </c>
      <c r="J36" s="6" t="str">
        <f>HYPERLINK("https://my.zakupki.prom.ua/cabinet/purchases/state_purchase/view/8857359")</f>
        <v>https://my.zakupki.prom.ua/cabinet/purchases/state_purchase/view/8857359</v>
      </c>
      <c r="K36" s="1" t="s">
        <v>32</v>
      </c>
      <c r="L36" s="1" t="s">
        <v>74</v>
      </c>
      <c r="M36" s="5">
        <v>20720</v>
      </c>
    </row>
    <row r="37" spans="1:13" ht="37.5">
      <c r="A37" s="3">
        <v>36</v>
      </c>
      <c r="B37" s="8" t="s">
        <v>75</v>
      </c>
      <c r="C37" s="7" t="s">
        <v>76</v>
      </c>
      <c r="D37" s="7" t="s">
        <v>36</v>
      </c>
      <c r="E37" s="9" t="s">
        <v>30</v>
      </c>
      <c r="F37" s="4">
        <v>43417</v>
      </c>
      <c r="G37" s="4">
        <v>43417</v>
      </c>
      <c r="H37" s="1" t="s">
        <v>73</v>
      </c>
      <c r="I37" s="1" t="s">
        <v>31</v>
      </c>
      <c r="J37" s="6" t="str">
        <f>HYPERLINK("https://my.zakupki.prom.ua/cabinet/purchases/state_purchase/view/8857374")</f>
        <v>https://my.zakupki.prom.ua/cabinet/purchases/state_purchase/view/8857374</v>
      </c>
      <c r="K37" s="1" t="s">
        <v>32</v>
      </c>
      <c r="L37" s="1" t="s">
        <v>77</v>
      </c>
      <c r="M37" s="5">
        <v>12460</v>
      </c>
    </row>
    <row r="38" spans="1:13" ht="37.5">
      <c r="A38" s="3">
        <v>37</v>
      </c>
      <c r="B38" s="8" t="s">
        <v>78</v>
      </c>
      <c r="C38" s="7" t="s">
        <v>79</v>
      </c>
      <c r="D38" s="7" t="s">
        <v>62</v>
      </c>
      <c r="E38" s="9" t="s">
        <v>40</v>
      </c>
      <c r="F38" s="4">
        <v>43417</v>
      </c>
      <c r="G38" s="4">
        <v>43430</v>
      </c>
      <c r="H38" s="1" t="s">
        <v>80</v>
      </c>
      <c r="I38" s="1" t="s">
        <v>81</v>
      </c>
      <c r="J38" s="6" t="str">
        <f>HYPERLINK("https://my.zakupki.prom.ua/cabinet/purchases/state_purchase/view/8857402")</f>
        <v>https://my.zakupki.prom.ua/cabinet/purchases/state_purchase/view/8857402</v>
      </c>
      <c r="K38" s="1" t="s">
        <v>32</v>
      </c>
      <c r="L38" s="1" t="s">
        <v>82</v>
      </c>
      <c r="M38" s="5">
        <v>39406</v>
      </c>
    </row>
    <row r="39" spans="1:13" ht="37.5">
      <c r="A39" s="3">
        <v>38</v>
      </c>
      <c r="B39" s="8" t="s">
        <v>83</v>
      </c>
      <c r="C39" s="7" t="s">
        <v>84</v>
      </c>
      <c r="D39" s="7" t="s">
        <v>51</v>
      </c>
      <c r="E39" s="9" t="s">
        <v>30</v>
      </c>
      <c r="F39" s="4">
        <v>43418</v>
      </c>
      <c r="G39" s="4">
        <v>43418</v>
      </c>
      <c r="H39" s="1" t="s">
        <v>73</v>
      </c>
      <c r="I39" s="1" t="s">
        <v>31</v>
      </c>
      <c r="J39" s="6" t="str">
        <f>HYPERLINK("https://my.zakupki.prom.ua/cabinet/purchases/state_purchase/view/8878048")</f>
        <v>https://my.zakupki.prom.ua/cabinet/purchases/state_purchase/view/8878048</v>
      </c>
      <c r="K39" s="1" t="s">
        <v>32</v>
      </c>
      <c r="L39" s="1" t="s">
        <v>48</v>
      </c>
      <c r="M39" s="5">
        <v>7625.66</v>
      </c>
    </row>
    <row r="40" spans="1:13" ht="37.5">
      <c r="A40" s="3">
        <v>39</v>
      </c>
      <c r="B40" s="8" t="s">
        <v>85</v>
      </c>
      <c r="C40" s="7" t="s">
        <v>86</v>
      </c>
      <c r="D40" s="7" t="s">
        <v>36</v>
      </c>
      <c r="E40" s="9" t="s">
        <v>30</v>
      </c>
      <c r="F40" s="4">
        <v>43418</v>
      </c>
      <c r="G40" s="4">
        <v>43418</v>
      </c>
      <c r="H40" s="1" t="s">
        <v>73</v>
      </c>
      <c r="I40" s="1" t="s">
        <v>31</v>
      </c>
      <c r="J40" s="6" t="str">
        <f>HYPERLINK("https://my.zakupki.prom.ua/cabinet/purchases/state_purchase/view/8878488")</f>
        <v>https://my.zakupki.prom.ua/cabinet/purchases/state_purchase/view/8878488</v>
      </c>
      <c r="K40" s="1" t="s">
        <v>32</v>
      </c>
      <c r="L40" s="1" t="s">
        <v>87</v>
      </c>
      <c r="M40" s="5">
        <v>10290</v>
      </c>
    </row>
    <row r="41" spans="1:13" ht="40.5">
      <c r="A41" s="3">
        <v>40</v>
      </c>
      <c r="B41" s="8" t="s">
        <v>88</v>
      </c>
      <c r="C41" s="7" t="s">
        <v>89</v>
      </c>
      <c r="D41" s="7" t="s">
        <v>51</v>
      </c>
      <c r="E41" s="9" t="s">
        <v>30</v>
      </c>
      <c r="F41" s="4">
        <v>43426</v>
      </c>
      <c r="G41" s="4">
        <v>43426</v>
      </c>
      <c r="H41" s="1" t="s">
        <v>73</v>
      </c>
      <c r="I41" s="1" t="s">
        <v>31</v>
      </c>
      <c r="J41" s="6" t="str">
        <f>HYPERLINK("https://my.zakupki.prom.ua/cabinet/purchases/state_purchase/view/9009606")</f>
        <v>https://my.zakupki.prom.ua/cabinet/purchases/state_purchase/view/9009606</v>
      </c>
      <c r="K41" s="1" t="s">
        <v>32</v>
      </c>
      <c r="L41" s="1" t="s">
        <v>90</v>
      </c>
      <c r="M41" s="5">
        <v>6835.57</v>
      </c>
    </row>
    <row r="42" spans="1:13" ht="37.5">
      <c r="A42" s="3">
        <v>41</v>
      </c>
      <c r="B42" s="8" t="s">
        <v>91</v>
      </c>
      <c r="C42" s="7" t="s">
        <v>92</v>
      </c>
      <c r="D42" s="7" t="s">
        <v>36</v>
      </c>
      <c r="E42" s="9" t="s">
        <v>30</v>
      </c>
      <c r="F42" s="4">
        <v>43427</v>
      </c>
      <c r="G42" s="4">
        <v>43427</v>
      </c>
      <c r="H42" s="1" t="s">
        <v>73</v>
      </c>
      <c r="I42" s="1" t="s">
        <v>31</v>
      </c>
      <c r="J42" s="6" t="str">
        <f>HYPERLINK("https://my.zakupki.prom.ua/cabinet/purchases/state_purchase/view/9009652")</f>
        <v>https://my.zakupki.prom.ua/cabinet/purchases/state_purchase/view/9009652</v>
      </c>
      <c r="K42" s="1" t="s">
        <v>32</v>
      </c>
      <c r="L42" s="1" t="s">
        <v>93</v>
      </c>
      <c r="M42" s="5">
        <v>12800</v>
      </c>
    </row>
    <row r="43" spans="1:13" ht="40.5">
      <c r="A43" s="3">
        <v>42</v>
      </c>
      <c r="B43" s="8" t="s">
        <v>97</v>
      </c>
      <c r="C43" s="7" t="s">
        <v>65</v>
      </c>
      <c r="D43" s="7" t="s">
        <v>66</v>
      </c>
      <c r="E43" s="9" t="s">
        <v>13</v>
      </c>
      <c r="F43" s="4">
        <v>43392</v>
      </c>
      <c r="G43" s="4">
        <v>43409</v>
      </c>
      <c r="H43" s="1" t="s">
        <v>98</v>
      </c>
      <c r="I43" s="1" t="s">
        <v>94</v>
      </c>
      <c r="J43" s="6" t="str">
        <f>HYPERLINK("https://my.zakupki.prom.ua/cabinet/purchases/state_purchase/view/8590875")</f>
        <v>https://my.zakupki.prom.ua/cabinet/purchases/state_purchase/view/8590875</v>
      </c>
      <c r="K43" s="1" t="s">
        <v>32</v>
      </c>
      <c r="L43" s="1" t="s">
        <v>99</v>
      </c>
      <c r="M43" s="5">
        <v>5224.46</v>
      </c>
    </row>
    <row r="44" spans="1:13" ht="37.5">
      <c r="A44" s="3">
        <v>43</v>
      </c>
      <c r="B44" s="8" t="s">
        <v>100</v>
      </c>
      <c r="C44" s="7" t="s">
        <v>101</v>
      </c>
      <c r="D44" s="7" t="s">
        <v>102</v>
      </c>
      <c r="E44" s="9" t="s">
        <v>13</v>
      </c>
      <c r="F44" s="4">
        <v>43375</v>
      </c>
      <c r="G44" s="4">
        <v>43417</v>
      </c>
      <c r="H44" s="1" t="s">
        <v>96</v>
      </c>
      <c r="I44" s="1" t="s">
        <v>95</v>
      </c>
      <c r="J44" s="6" t="str">
        <f>HYPERLINK("https://my.zakupki.prom.ua/cabinet/purchases/state_purchase/view/8433831")</f>
        <v>https://my.zakupki.prom.ua/cabinet/purchases/state_purchase/view/8433831</v>
      </c>
      <c r="K44" s="1" t="s">
        <v>32</v>
      </c>
      <c r="L44" s="1" t="s">
        <v>103</v>
      </c>
      <c r="M44" s="5">
        <v>8000</v>
      </c>
    </row>
    <row r="45" spans="1:13" ht="37.5">
      <c r="A45" s="3">
        <v>44</v>
      </c>
      <c r="B45" s="8" t="s">
        <v>104</v>
      </c>
      <c r="C45" s="7" t="s">
        <v>105</v>
      </c>
      <c r="D45" s="7" t="s">
        <v>102</v>
      </c>
      <c r="E45" s="9" t="s">
        <v>13</v>
      </c>
      <c r="F45" s="4">
        <v>43362</v>
      </c>
      <c r="G45" s="4">
        <v>43375</v>
      </c>
      <c r="H45" s="1"/>
      <c r="I45" s="1"/>
      <c r="J45" s="6" t="str">
        <f>HYPERLINK("https://my.zakupki.prom.ua/cabinet/purchases/state_purchase/view/8314393")</f>
        <v>https://my.zakupki.prom.ua/cabinet/purchases/state_purchase/view/8314393</v>
      </c>
      <c r="K45" s="1" t="s">
        <v>34</v>
      </c>
      <c r="L45" s="1"/>
      <c r="M45" s="1"/>
    </row>
    <row r="46" spans="1:13" ht="37.5">
      <c r="A46" s="3">
        <v>45</v>
      </c>
      <c r="B46" s="8" t="s">
        <v>106</v>
      </c>
      <c r="C46" s="7" t="s">
        <v>37</v>
      </c>
      <c r="D46" s="7" t="s">
        <v>38</v>
      </c>
      <c r="E46" s="9" t="s">
        <v>13</v>
      </c>
      <c r="F46" s="4">
        <v>43304</v>
      </c>
      <c r="G46" s="4">
        <v>43326</v>
      </c>
      <c r="H46" s="1" t="s">
        <v>107</v>
      </c>
      <c r="I46" s="1" t="s">
        <v>108</v>
      </c>
      <c r="J46" s="6" t="str">
        <f>HYPERLINK("https://my.zakupki.prom.ua/cabinet/purchases/state_purchase/view/7781395")</f>
        <v>https://my.zakupki.prom.ua/cabinet/purchases/state_purchase/view/7781395</v>
      </c>
      <c r="K46" s="1" t="s">
        <v>32</v>
      </c>
      <c r="L46" s="1" t="s">
        <v>109</v>
      </c>
      <c r="M46" s="5">
        <v>11872</v>
      </c>
    </row>
    <row r="47" spans="1:13" ht="37.5">
      <c r="A47" s="3">
        <v>46</v>
      </c>
      <c r="B47" s="8" t="s">
        <v>110</v>
      </c>
      <c r="C47" s="7" t="s">
        <v>111</v>
      </c>
      <c r="D47" s="7" t="s">
        <v>112</v>
      </c>
      <c r="E47" s="9" t="s">
        <v>13</v>
      </c>
      <c r="F47" s="4">
        <v>43196</v>
      </c>
      <c r="G47" s="4">
        <v>43213</v>
      </c>
      <c r="H47" s="1" t="s">
        <v>113</v>
      </c>
      <c r="I47" s="1" t="s">
        <v>114</v>
      </c>
      <c r="J47" s="6" t="str">
        <f>HYPERLINK("https://my.zakupki.prom.ua/cabinet/purchases/state_purchase/view/6773472")</f>
        <v>https://my.zakupki.prom.ua/cabinet/purchases/state_purchase/view/6773472</v>
      </c>
      <c r="K47" s="1" t="s">
        <v>32</v>
      </c>
      <c r="L47" s="1" t="s">
        <v>115</v>
      </c>
      <c r="M47" s="5">
        <v>3708.29</v>
      </c>
    </row>
    <row r="48" spans="1:13" ht="37.5">
      <c r="A48" s="3">
        <v>47</v>
      </c>
      <c r="B48" s="8" t="s">
        <v>116</v>
      </c>
      <c r="C48" s="7" t="s">
        <v>117</v>
      </c>
      <c r="D48" s="7" t="s">
        <v>62</v>
      </c>
      <c r="E48" s="9" t="s">
        <v>13</v>
      </c>
      <c r="F48" s="4">
        <v>43115</v>
      </c>
      <c r="G48" s="4">
        <v>43130</v>
      </c>
      <c r="H48" s="1" t="s">
        <v>118</v>
      </c>
      <c r="I48" s="1" t="s">
        <v>119</v>
      </c>
      <c r="J48" s="6" t="str">
        <f>HYPERLINK("https://my.zakupki.prom.ua/cabinet/purchases/state_purchase/view/5433400")</f>
        <v>https://my.zakupki.prom.ua/cabinet/purchases/state_purchase/view/5433400</v>
      </c>
      <c r="K48" s="1" t="s">
        <v>32</v>
      </c>
      <c r="L48" s="1" t="s">
        <v>120</v>
      </c>
      <c r="M48" s="5">
        <v>81000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oksan</cp:lastModifiedBy>
  <dcterms:modified xsi:type="dcterms:W3CDTF">2021-11-03T13:23:33Z</dcterms:modified>
  <cp:category/>
  <cp:version/>
  <cp:contentType/>
  <cp:contentStatus/>
</cp:coreProperties>
</file>