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oyko\Documents\Документи\ДОКУМЕНТИ ДЛЯ ПУБЛІКАЦІЇ на днепрорада\"/>
    </mc:Choice>
  </mc:AlternateContent>
  <bookViews>
    <workbookView xWindow="0" yWindow="0" windowWidth="28770" windowHeight="12990"/>
  </bookViews>
  <sheets>
    <sheet name="Sheet" sheetId="1" r:id="rId1"/>
  </sheets>
  <definedNames>
    <definedName name="_xlnm._FilterDatabase" localSheetId="0" hidden="1">Sheet!$A$4:$O$67</definedName>
  </definedNames>
  <calcPr calcId="162913"/>
</workbook>
</file>

<file path=xl/calcChain.xml><?xml version="1.0" encoding="utf-8"?>
<calcChain xmlns="http://schemas.openxmlformats.org/spreadsheetml/2006/main">
  <c r="D67" i="1" l="1"/>
  <c r="B67" i="1"/>
  <c r="D66" i="1"/>
  <c r="B66" i="1"/>
  <c r="D65" i="1"/>
  <c r="B65" i="1"/>
  <c r="D64" i="1"/>
  <c r="B64" i="1"/>
  <c r="D63" i="1"/>
  <c r="B63" i="1"/>
  <c r="D62" i="1"/>
  <c r="B62" i="1"/>
  <c r="D61" i="1"/>
  <c r="B61" i="1"/>
  <c r="D60" i="1"/>
  <c r="B60" i="1"/>
  <c r="D59" i="1"/>
  <c r="B59" i="1"/>
  <c r="D58" i="1"/>
  <c r="B58" i="1"/>
  <c r="D57" i="1"/>
  <c r="B57" i="1"/>
  <c r="D56" i="1"/>
  <c r="B56" i="1"/>
  <c r="D55" i="1"/>
  <c r="B55" i="1"/>
  <c r="D54" i="1"/>
  <c r="B54" i="1"/>
  <c r="D53" i="1"/>
  <c r="B53" i="1"/>
  <c r="D52" i="1"/>
  <c r="B52" i="1"/>
  <c r="D51" i="1"/>
  <c r="B51" i="1"/>
  <c r="D50" i="1"/>
  <c r="B50" i="1"/>
  <c r="D49" i="1"/>
  <c r="B49" i="1"/>
  <c r="D48" i="1"/>
  <c r="B48" i="1"/>
  <c r="D47" i="1"/>
  <c r="B47" i="1"/>
  <c r="D46" i="1"/>
  <c r="B46" i="1"/>
  <c r="D45" i="1"/>
  <c r="B45" i="1"/>
  <c r="D44" i="1"/>
  <c r="B44" i="1"/>
  <c r="D43" i="1"/>
  <c r="B43" i="1"/>
  <c r="D42" i="1"/>
  <c r="B42" i="1"/>
  <c r="D41" i="1"/>
  <c r="B41" i="1"/>
  <c r="D40" i="1"/>
  <c r="B40" i="1"/>
  <c r="D39" i="1"/>
  <c r="B39" i="1"/>
  <c r="D38" i="1"/>
  <c r="B38" i="1"/>
  <c r="D37" i="1"/>
  <c r="B37" i="1"/>
  <c r="D36" i="1"/>
  <c r="B36" i="1"/>
  <c r="D35" i="1"/>
  <c r="B35" i="1"/>
  <c r="D34" i="1"/>
  <c r="B34" i="1"/>
  <c r="D33" i="1"/>
  <c r="B33" i="1"/>
  <c r="D32" i="1"/>
  <c r="B32" i="1"/>
  <c r="D31" i="1"/>
  <c r="B31" i="1"/>
  <c r="D30" i="1"/>
  <c r="B30" i="1"/>
  <c r="D29" i="1"/>
  <c r="B29" i="1"/>
  <c r="D28" i="1"/>
  <c r="B28" i="1"/>
  <c r="D27" i="1"/>
  <c r="B27" i="1"/>
  <c r="D26" i="1"/>
  <c r="B26" i="1"/>
  <c r="D25" i="1"/>
  <c r="B25" i="1"/>
  <c r="D24" i="1"/>
  <c r="B24" i="1"/>
  <c r="D23" i="1"/>
  <c r="B23" i="1"/>
  <c r="D22" i="1"/>
  <c r="B22" i="1"/>
  <c r="D21" i="1"/>
  <c r="B21" i="1"/>
  <c r="D20" i="1"/>
  <c r="B20" i="1"/>
  <c r="D19" i="1"/>
  <c r="B19" i="1"/>
  <c r="D18" i="1"/>
  <c r="B18" i="1"/>
  <c r="D17" i="1"/>
  <c r="B17" i="1"/>
  <c r="D16" i="1"/>
  <c r="B16" i="1"/>
  <c r="D15" i="1"/>
  <c r="B15" i="1"/>
  <c r="D14" i="1"/>
  <c r="B14" i="1"/>
  <c r="D13" i="1"/>
  <c r="B13" i="1"/>
  <c r="D12" i="1"/>
  <c r="B12" i="1"/>
  <c r="D11" i="1"/>
  <c r="B11" i="1"/>
  <c r="D10" i="1"/>
  <c r="B10" i="1"/>
  <c r="D9" i="1"/>
  <c r="B9" i="1"/>
  <c r="D8" i="1"/>
  <c r="B8" i="1"/>
  <c r="D7" i="1"/>
  <c r="B7" i="1"/>
  <c r="D6" i="1"/>
  <c r="B6" i="1"/>
  <c r="D5" i="1"/>
  <c r="B5" i="1"/>
</calcChain>
</file>

<file path=xl/sharedStrings.xml><?xml version="1.0" encoding="utf-8"?>
<sst xmlns="http://schemas.openxmlformats.org/spreadsheetml/2006/main" count="585" uniqueCount="281">
  <si>
    <t>01-01/07</t>
  </si>
  <si>
    <t>01-01/12</t>
  </si>
  <si>
    <t>01-02/07</t>
  </si>
  <si>
    <t>01-03/12</t>
  </si>
  <si>
    <t>01-07/09</t>
  </si>
  <si>
    <t>01-08/09</t>
  </si>
  <si>
    <t>01-08/10</t>
  </si>
  <si>
    <t>01-09/02</t>
  </si>
  <si>
    <t>01-09/03</t>
  </si>
  <si>
    <t>01-09/08</t>
  </si>
  <si>
    <t>01-10/03</t>
  </si>
  <si>
    <t>01-11/03</t>
  </si>
  <si>
    <t>01-11/08</t>
  </si>
  <si>
    <t>01-12/03</t>
  </si>
  <si>
    <t>01-14/04</t>
  </si>
  <si>
    <t>01-15/03</t>
  </si>
  <si>
    <t>01-15/06</t>
  </si>
  <si>
    <t>01-15/12</t>
  </si>
  <si>
    <t>01-16/06</t>
  </si>
  <si>
    <t>01-16/08</t>
  </si>
  <si>
    <t>01-17/02</t>
  </si>
  <si>
    <t>01-17/08</t>
  </si>
  <si>
    <t>01-18/03</t>
  </si>
  <si>
    <t>01-18/08</t>
  </si>
  <si>
    <t>01-18/10</t>
  </si>
  <si>
    <t>01-21/09</t>
  </si>
  <si>
    <t>01-22/12</t>
  </si>
  <si>
    <t>01-24/06</t>
  </si>
  <si>
    <t>01-25/02</t>
  </si>
  <si>
    <t>01-25/05</t>
  </si>
  <si>
    <t>01-30/08</t>
  </si>
  <si>
    <t>01-31/03</t>
  </si>
  <si>
    <t>02-08/10</t>
  </si>
  <si>
    <t>02-10/03</t>
  </si>
  <si>
    <t>02-16/08</t>
  </si>
  <si>
    <t>02-18/08</t>
  </si>
  <si>
    <t>02-18/10</t>
  </si>
  <si>
    <t>02-22/12</t>
  </si>
  <si>
    <t>02-24/06</t>
  </si>
  <si>
    <t>03-08/10</t>
  </si>
  <si>
    <t>03410000-7 Деревина</t>
  </si>
  <si>
    <t>04-08/10</t>
  </si>
  <si>
    <t>05-08/10</t>
  </si>
  <si>
    <t>05/24-Б</t>
  </si>
  <si>
    <t>06-08/10</t>
  </si>
  <si>
    <t>1231</t>
  </si>
  <si>
    <t>14715000-6 Мідь</t>
  </si>
  <si>
    <t>1709-1</t>
  </si>
  <si>
    <t>18000000-9 Одяг, взуття, сумки та аксесуари</t>
  </si>
  <si>
    <t>18424300-0 Одноразові рукавички</t>
  </si>
  <si>
    <t>19143995</t>
  </si>
  <si>
    <t>20267461</t>
  </si>
  <si>
    <t>2210/1</t>
  </si>
  <si>
    <t>22461000-9 Каталоги</t>
  </si>
  <si>
    <t>22850000-3 Швидкозшивачі та супутнє приладдя</t>
  </si>
  <si>
    <t>23065</t>
  </si>
  <si>
    <t>23066</t>
  </si>
  <si>
    <t>23391</t>
  </si>
  <si>
    <t>2386000821</t>
  </si>
  <si>
    <t>24200000-6 Барвники та пігменти</t>
  </si>
  <si>
    <t>24389020</t>
  </si>
  <si>
    <t>2506806232</t>
  </si>
  <si>
    <t>2548310664</t>
  </si>
  <si>
    <t>256</t>
  </si>
  <si>
    <t>2602900677</t>
  </si>
  <si>
    <t>267</t>
  </si>
  <si>
    <t>268</t>
  </si>
  <si>
    <t>270803</t>
  </si>
  <si>
    <t>2806911850</t>
  </si>
  <si>
    <t>2817106258</t>
  </si>
  <si>
    <t>2884904980</t>
  </si>
  <si>
    <t>2974300628</t>
  </si>
  <si>
    <t>30125100-2 Картриджі з тонером</t>
  </si>
  <si>
    <t>30190000-7 Офісне устаткування та приладдя різне</t>
  </si>
  <si>
    <t>30196000-9 Планувальні системи</t>
  </si>
  <si>
    <t>30197600-2 Оброблені папір і картон</t>
  </si>
  <si>
    <t>30210000-4 Машини для обробки даних (апаратна частина)</t>
  </si>
  <si>
    <t>30213100-6 Портативні комп’ютери</t>
  </si>
  <si>
    <t>30230000-0 Комп’ютерне обладнання</t>
  </si>
  <si>
    <t>30234500-3 Зовнішні запам’ятовувальні пристрої</t>
  </si>
  <si>
    <t>30237400-3 Пристрої введення даних</t>
  </si>
  <si>
    <t>30256061</t>
  </si>
  <si>
    <t>30425524</t>
  </si>
  <si>
    <t>3055411097</t>
  </si>
  <si>
    <t>3065505947</t>
  </si>
  <si>
    <t>30728887</t>
  </si>
  <si>
    <t>3108301301</t>
  </si>
  <si>
    <t>3221612078</t>
  </si>
  <si>
    <t>32342400-6 Акустичні пристрої</t>
  </si>
  <si>
    <t>32413100-2 Маршрутизатори</t>
  </si>
  <si>
    <t>32490244</t>
  </si>
  <si>
    <t>3330607825</t>
  </si>
  <si>
    <t>33474841</t>
  </si>
  <si>
    <t>33588332</t>
  </si>
  <si>
    <t>341</t>
  </si>
  <si>
    <t>34774319</t>
  </si>
  <si>
    <t>35043081</t>
  </si>
  <si>
    <t>35110000-8 Протипожежне, рятувальне та захисне обладнання</t>
  </si>
  <si>
    <t>35110000-8 Протипожежне, рятувальне та захисне обладнання (Напівмаска, фільтри, респіратор)</t>
  </si>
  <si>
    <t>36207554</t>
  </si>
  <si>
    <t>36208041</t>
  </si>
  <si>
    <t>37431162</t>
  </si>
  <si>
    <t>37653216</t>
  </si>
  <si>
    <t>37823500-8 Крейдований папір і крафт-папір</t>
  </si>
  <si>
    <t>38359433</t>
  </si>
  <si>
    <t>38433836</t>
  </si>
  <si>
    <t>38653400-1 Проекційні екрани</t>
  </si>
  <si>
    <t>38675953</t>
  </si>
  <si>
    <t>39224210-3 Пензлі для фарбування</t>
  </si>
  <si>
    <t>39298100-8 Рамки для фотографій</t>
  </si>
  <si>
    <t>40989803</t>
  </si>
  <si>
    <t>41514553</t>
  </si>
  <si>
    <t>42</t>
  </si>
  <si>
    <t>42517010</t>
  </si>
  <si>
    <t>43317165</t>
  </si>
  <si>
    <t>44115310-5 Ролети</t>
  </si>
  <si>
    <t>44191100-6 Фанера</t>
  </si>
  <si>
    <t>44200000-2 Конструкційні вироби</t>
  </si>
  <si>
    <t>44220000-8 Столярні вироби</t>
  </si>
  <si>
    <t>44305794</t>
  </si>
  <si>
    <t>44420000-0 Будівельні товари</t>
  </si>
  <si>
    <t>44510000-8 Знаряддя</t>
  </si>
  <si>
    <t>44530000-4 Кріпильні деталі</t>
  </si>
  <si>
    <t>44618000-5 Легкі контейнери, корки, кришки контейнерів, чани та кришки</t>
  </si>
  <si>
    <t>44810000-1 Фарби</t>
  </si>
  <si>
    <t>44812100-6 Емалі та глазурі</t>
  </si>
  <si>
    <t>48310000-4 Пакети програмного забезпечення для створення документів</t>
  </si>
  <si>
    <t>48320000-7 Пакети програмного забезпечення для роботи з графікою та зображеннями</t>
  </si>
  <si>
    <t>523</t>
  </si>
  <si>
    <t>55500000-5 Послуги їдалень та кейтерингові послуги</t>
  </si>
  <si>
    <t>6/6920</t>
  </si>
  <si>
    <t>60180000-3 Прокат вантажних транспортних засобів із водієм для перевезення товарів</t>
  </si>
  <si>
    <t>79340000-9 Рекламні та маркетингові послуги</t>
  </si>
  <si>
    <t>79341000-6 Рекламні послуги</t>
  </si>
  <si>
    <t>79800000-2 Друкарські та супутні послуги</t>
  </si>
  <si>
    <t>79810000-5 Друкарські послуги</t>
  </si>
  <si>
    <t>79930000-2 Професійні дизайнерські послуги</t>
  </si>
  <si>
    <t>79950000-8 Послуги з організації виставок, ярмарок і конгресів</t>
  </si>
  <si>
    <t>92311000-4 Витвори мистецтва</t>
  </si>
  <si>
    <t>98390000-3 Інші послуги</t>
  </si>
  <si>
    <t>99999999-9 Не відображене в інших розділах</t>
  </si>
  <si>
    <t>DT-0231919</t>
  </si>
  <si>
    <t>DT-0231921</t>
  </si>
  <si>
    <t>ID контракту</t>
  </si>
  <si>
    <t>report.zakupki@prom.ua</t>
  </si>
  <si>
    <t>ЄДРПОУ переможця</t>
  </si>
  <si>
    <t>Ідентифікатор закупівлі</t>
  </si>
  <si>
    <t>Ідентифікатор лота</t>
  </si>
  <si>
    <t>Акустична система</t>
  </si>
  <si>
    <t>Акустична система SVEN 357</t>
  </si>
  <si>
    <t>БАЛАЖ ТАРАС ВАСИЛЬОВИЧ</t>
  </si>
  <si>
    <t>БЕГДЖАНЯН МАНУЕЛЬ СУРИКОВИЧ</t>
  </si>
  <si>
    <t>БОРДАЛЬ СВІТЛАНА АНАТОЛІЇВНА</t>
  </si>
  <si>
    <t>Брус строганий</t>
  </si>
  <si>
    <t>Валики</t>
  </si>
  <si>
    <t>Валики, спонж</t>
  </si>
  <si>
    <t>Виготовлення трафарету</t>
  </si>
  <si>
    <t>Виготовлення інформаційних табличок</t>
  </si>
  <si>
    <t>Відкриті торги</t>
  </si>
  <si>
    <t>ДІАВЕСТЕНД КОМПЛЕКСНІ РІШЕННЯ</t>
  </si>
  <si>
    <t>ДК 021-2015: 55500000-5 –  «Послуги їдалень та кейтерингові послуги» (Послуги з кейтерингу в рамках заходу "Зустріч весни")</t>
  </si>
  <si>
    <t>ДК 021:2015 - 79800000-2 Друкарські та супутні послуги</t>
  </si>
  <si>
    <t xml:space="preserve">ДК 021:2015 - 79800000-2 Друкарські та супутні послуги
</t>
  </si>
  <si>
    <t xml:space="preserve">ДК 021:2015 - 79950000-8 Послуги з організації виставок, ярмарок і конгресів
(послуги з організації та проведення Всеукраїнського архітектурного форуму «Міста України -2021»  ДК 021:2015 – 79952000-2 – Послуги з організації заходів)
</t>
  </si>
  <si>
    <t>Дата закінчення договору:</t>
  </si>
  <si>
    <t>Дата підписання договору:</t>
  </si>
  <si>
    <t>Дерев'яні планшети</t>
  </si>
  <si>
    <t>Допорогова закупівля</t>
  </si>
  <si>
    <t>Друкарські послуги</t>
  </si>
  <si>
    <t>Емаль порошкова</t>
  </si>
  <si>
    <t xml:space="preserve">Емаль порошкова, код CPV за Єдиним закупівельним словником ДК 021:2015 – 44812100-6 «Емалі та глазурі»   </t>
  </si>
  <si>
    <t>Закупівля без використання електронної системи</t>
  </si>
  <si>
    <t>Звіт створено 18 січня о 13:12 з використанням http://zakupki.prom.ua</t>
  </si>
  <si>
    <t>Зовнішній портативний вінчестер</t>
  </si>
  <si>
    <t>КАС – 01-05/08</t>
  </si>
  <si>
    <t>КВОРУМ СИСТЕМС</t>
  </si>
  <si>
    <t>КОКАРЄВ МИКОЛА ВОЛОДИМИРОВИЧ</t>
  </si>
  <si>
    <t>Картриджі до багатофункціонального пристрою  HP  Color  Laser  Jet  Pro MFP M181fw</t>
  </si>
  <si>
    <t>Картриджі до багатофункціонального пристрою HP  Color  Laser  Jet  Pro MFP M181fw</t>
  </si>
  <si>
    <t xml:space="preserve">Картриджі до багатофункціонального пристрою HP  Color  Laser  Jet  Pro MFP M181fw, код CPV за Єдиним закупівельним словником ДК 021:2015 – 30125100-2 «Картриджі з тонером»   </t>
  </si>
  <si>
    <t>Каталог Sigma Colour System C21.3 NCS+RAL</t>
  </si>
  <si>
    <t>Клеючі подушечки</t>
  </si>
  <si>
    <t>Код CPV</t>
  </si>
  <si>
    <t>Колер-паста</t>
  </si>
  <si>
    <t>Комп'ютерне обладнання (Клавіатура та миша бездротова)</t>
  </si>
  <si>
    <t>Комп’ютерне обладнання</t>
  </si>
  <si>
    <t>Комп’ютерне обладнання (ДБЖ APC Back-UPS 1100VA (BX1100CI-RS)); Комп’ютерне обладнання (ДБЖ APC EASY UPS BV 1000VA (BV1000I-GR))</t>
  </si>
  <si>
    <t>Комп’ютерне обладнання (Монітор 27" (2560x1440) IPS, 16:9, 2xUSB 3.0, 2xUSB 2.0, HAS, D-Sub, DVI, HDMI 1.4, DisplayPort 1.2)</t>
  </si>
  <si>
    <t>Копильченко Андрій Сергійович</t>
  </si>
  <si>
    <t>Крафт папір</t>
  </si>
  <si>
    <t>Кріпильні деталі</t>
  </si>
  <si>
    <t>Кріплення для панелей</t>
  </si>
  <si>
    <t>ЛИГІНА ОЛЕНА ДМИТРІВНА</t>
  </si>
  <si>
    <t xml:space="preserve">Металеві конструкції Арт-об’єктів </t>
  </si>
  <si>
    <t xml:space="preserve">Мідь листова  М2 </t>
  </si>
  <si>
    <t xml:space="preserve">Мідь листова  М2 (лист формату 0,8 мм х 600 мм х 1500 мм), </t>
  </si>
  <si>
    <t>Мідь листова М1</t>
  </si>
  <si>
    <t xml:space="preserve">Мідь листова М2
</t>
  </si>
  <si>
    <t>Мідь листова М2
(лист формату 0,8 мм х 600 мм х 1500 мм)</t>
  </si>
  <si>
    <t>Немає лотів</t>
  </si>
  <si>
    <t>Номер договору</t>
  </si>
  <si>
    <t>Ноутбук з встановленим програмним забезпеченням Windows 10 Pro</t>
  </si>
  <si>
    <t>Ноутбук з встановленим програмним забезпеченням Windows 10 Pro, код CPV за Єдиним закупівельним словником ДК 021:2015 – 30213100-6 «Портативні комп’ютери»</t>
  </si>
  <si>
    <t>Офісне устаткування та приладдя різне</t>
  </si>
  <si>
    <t>Офісне устаткування та приладдя різне (Папка-реєстратор Buromax (BM.3011-04c) А4, 70 мм, одностороння ламінація PP, зелена); Офісне устаткування та приладдя різне (Папка-реєстратор Buromax (BM.3011-09c) А4, 70 мм, одностороння ламінація PP, сіра); Офісне устаткування та приладдя різне (Папка-реєстратор Buromax (BM.3012-09c) А4, 50 мм, одностороння ламінація PP, сіра); Офісне устаткування та приладдя різне (Папка-реєстратор Buromax (BM.3011-11c) А4, 70 мм, одностороння ламінація PP, помаранчева); Офісне устаткування та приладдя різне (Ручка кулькова Axent (DB2054-02) Delta, не автоматична, корпус пластиковий, з ергономічними вставками, стрижень не змінний, чорнила синього кольору); Офісне устаткування та приладдя різне (Коректуюча рідина); Офісне устаткування та приладдя різне (Скоби для степлера Axent (D4102), розмір №24/6, 1000 шт.); Офісне устаткування та приладдя різне (Клей-олівець BUROMAX (BM.4904), PVA, 21г); Офісне устаткування та приладдя різне (Маркер перманентний Buromax BM.8700-01, чорний); Офісне устаткування та приладдя різне (Скріпки Economix (E41013) 28 мм, круглі 100 шт.); Офісне устаткування та приладдя різне (Лінійка пластикова Buromax (BM.5826-40), 40 см.); Офісне устаткування та приладдя різне (Олівець графітовий Buromax (BM.8510) HB, тригранний, довжина 189 мм., матеріал корпусу- дерево, матове покриття, з ластиком); Офісне устаткування та приладдя різне (Ножиці BUROMAX (BM.4529), 210 мм, пластикові ручки без ергоном. вставок); Офісне устаткування та приладдя різне (Точило для олівців Buromax (BM.4753), пластикове з контейнером, ластиком); Офісне устаткування та приладдя різне (Гумка для видалення написів Axent (1185-A)); Офісне устаткування та приладдя різне (Ніж канцелярський Axent (D6526) Delta, корпус пластиковий, ширина леза 18 мм); Офісне устаткування та приладдя різне (Щоденник недатований BUROMAX (BM.2004-01), А5, вн. блок білий, щільність 70 г/м², 288 арк., обкладинка бумвініл); Офісне устаткування та приладдя різне (Папка-реєстратор Buromax (BM.3011-01c) А4, 70 мм, одностороння ламінація PP, чорна); Офісне устаткування та приладдя різне (Скоби для степлера Axent (D4101), розмір №10, 1000 шт.); Офісне устаткування та приладдя різне (Етикетки самоклеючі Axent (2460-A), 210х297 мм., 1 шт. на аркуші, 100 шт. в пачці); Офісне устаткування та приладдя різне (Ручка кулькова Axent (AB1011-02-A) Milagro, не автоматична, корпус пластиковий, без ергономічних вставок, зі змінним стрижнем, чорнила синього кольору); Офісне устаткування та приладдя різне (Ручка кулькова Axent (AB1083-02-A), не автоматична, корпус пластиковий, без ергономічних вставок, зі змінним стрижнем, чорнила синього кольору); Офісне устаткування та приладдя різне (Коректор-ручка); Офісне устаткування та приладдя різне (Скріпки кольорові Buromax (BM.5015) 28 мм, круглі 100 шт.); Клейка стрічка канцелярська (Клейка стрічка Buromax (BM.7173-01), 24мм х 20м, 40мкм, прозора); Офісне устаткування та приладдя різне (Паперовий блок для нотаток Buromax (BM.2284) проклеєний, 55 г/м2, 90х90мм, 440 шт.); Офісне устаткування та приладдя різне (Гумка для видалення написів Koh-i-Noor (6541/60)); Офісне устаткування та приладдя різне (Паперовий блок для нотаток Delta (D3314-01) проклеєний, 75 г/м2, 75х75мм, 100 шт.); Клейка стрічка канцелярська (Клейка стрічка Buromax (BM.7505), 24мм х 10м, двохстороння); Офісне устаткування та приладдя різне (Клей ПВА Buromax (BM.4823) 200мл, кришка-дозатор); Офісне устаткування та приладдя різне (Гумка для видалення написів Koh-i-Noor (6521/60)); Офісне устаткування та приладдя різне (Скріпки кольорові Axent (4106-A) 28 мм, круглі 100 шт.); Офісне устаткування та приладдя різне (Файли для документів Axent Delta (D1003) А4+ економ, PP 20 мкм, глянець прозорий, 100 шт.); Офісне устаткування та приладдя різне (Паперовий блок для нотаток Delta (D3314-02) проклеєний, 75 г/м2, 75х75мм, 100 шт.); Офісне устаткування та приладдя різне (Ручка кулькова Axent (AB1012-02-A) Kaprice, не автоматична, корпус пластиковий, рельефний, без ергономічних вставок, зі змінним стрижнем, чорнила синього кольору); Офісне устаткування та приладдя різне (Файли для документів Economix (E31102) А4, PP 30 мкм, глянець прозорий, 100 шт.); Офісне устаткування та приладдя різне (Лінійка сталева Axent (7750-A), на одній стороні дві сантиметрові шкали, а на другій - сантиметрова і дюймова, 50 см.); Офісне устаткування та приладдя різне (Кнопки Axent (4213-A) металеві з пластиковим гвіздочком, 50шт.); Офісне устаткування та приладдя різне (Папка-реєстратор Buromax (BM.3012-04c) А4, 50 мм, одностороння ламінація PP, зелена); Офісне устаткування та приладдя різне (Планшет Buromax А4 (BM.3411-03)); Офісне устаткування та приладдя різне (Папка-реєстратор Buromax (BM.3011-10c) А4, 70 мм, одностороння ламінація PP, рожева); Офісне устаткування та приладдя різне (Ніж канцелярський Buromax (BM.4646), корпус пластиковий, ширина леза 18 мм); Офісне устаткування та приладдя різне (Затискачі для паперів Axent (4404-A), 41 мм., 12 шт. в пачці); Офісне устаткування та приладдя різне (Затискачі для паперів Axent (4405-A), 51 мм., 12 шт. в пачці); Офісне устаткування та приладдя різне (Затискачі для паперів Axent (4403-A), 32 мм., 12 шт. в пачці); Офісне устаткування та приладдя різне (Затискачі для паперів Axent (4402-A), 25 мм., 12 шт. в пачці); Офісне устаткування та приладдя різне (Затискачі для паперів Axent (4401-A), 19 мм., 12 шт. в пачці); Офісне устаткування та приладдя різне (Олівець графітовий Delta by Axent (D2103) HB, шестигранний, довжиною- 189 мм., діаметр- 7 мм., матеріал корпусу- дерево, глянцеве покриття, з ластиком)</t>
  </si>
  <si>
    <t>Офісне устаткування та приладдя різне (Папір для друку StoraEnso Zoom А4, 80 г/м² 500 арк., білий)</t>
  </si>
  <si>
    <t>ПРИВАТНЕ ПІДПРИЄМСТВО "ТОРГІВЕЛЬНА ГРУПА "ПАРТНЕР"</t>
  </si>
  <si>
    <t>ПРИВАТНЕ ПІДПРИЄМСТВО "ЦМТ-СЕРВИС"</t>
  </si>
  <si>
    <t>ПРИВАТНЕ ПІДПРИЄМСТВО ВИРОБНИЧА ФІРМА "ЕМАЛЬ"</t>
  </si>
  <si>
    <t>ПУЧКА ГАННА ОЛЕКСАНДРІВНА</t>
  </si>
  <si>
    <t>Папір та картон для пастелі</t>
  </si>
  <si>
    <t>Перевезення вантажу</t>
  </si>
  <si>
    <t>Переможець (назва)</t>
  </si>
  <si>
    <t>Планінг</t>
  </si>
  <si>
    <t>Планінг 2022 року</t>
  </si>
  <si>
    <t>Пластикові контейнери, кювети</t>
  </si>
  <si>
    <t xml:space="preserve">Послуги з організації та проведення Всеукраїнського архітектурного форуму «Міста України -2021»  ДК 021:2015 – 79952000-2 – Послуги з організації заходів)
</t>
  </si>
  <si>
    <t>Послуги з розробки дизайну, художнього оформлення та виготовлення брендованої подарункової упаковки</t>
  </si>
  <si>
    <t>Предмет закупівлі</t>
  </si>
  <si>
    <t>Програмне забезпечення AutoCAD LT Commercial (Підписка на 1 рік)</t>
  </si>
  <si>
    <t>Програмне забезпечення Microsoft Office Home and Business 2019 All Lng PKL Onln CEE Only DwnL (T5D-03189)</t>
  </si>
  <si>
    <t>Програмне забезпечення SU Podium V2.6 для SketchUp 2021 (Ліцензія на постійне користування)</t>
  </si>
  <si>
    <t>Програмне забезпечення SketchUp Pro 2021 для Windows 10 x 64 (Підписка на 1 рік)</t>
  </si>
  <si>
    <t>Програмний комплекс «Автоматизований випуск кошторисів» - ПК АВК-5 (редакція 3.6.0) КД + ДЦ з послугами по технічному супроводженню (підтримці)</t>
  </si>
  <si>
    <t>Проекційний екран</t>
  </si>
  <si>
    <t xml:space="preserve">Проекційний екран Walfix настінний/стельовий з механізмом повернення </t>
  </si>
  <si>
    <t>Проекційний екран моторизований 300*220</t>
  </si>
  <si>
    <t>РНк-41404</t>
  </si>
  <si>
    <t>Рамки для фотографій</t>
  </si>
  <si>
    <t>Рнк-45517</t>
  </si>
  <si>
    <t>Розкрій фанери ЧПУ</t>
  </si>
  <si>
    <t>Розробка зовнішнього вигляду, виготовлення та встановлення рекламної конструкції</t>
  </si>
  <si>
    <t>Роутер</t>
  </si>
  <si>
    <t>Роутер XIAOMI Mi</t>
  </si>
  <si>
    <t>Рукавички нітрилові</t>
  </si>
  <si>
    <t>СОФТКЕЙ ЮА</t>
  </si>
  <si>
    <t>Системний блок ПК з встановленим програмним забезпеченням Windows 10 Pro 64-bit</t>
  </si>
  <si>
    <t>Скульптурні композиції</t>
  </si>
  <si>
    <t>Статус договору</t>
  </si>
  <si>
    <t>Сума договору</t>
  </si>
  <si>
    <t>Сумка/еко з фетру</t>
  </si>
  <si>
    <t>ТОВ "Епіцентр К"</t>
  </si>
  <si>
    <t>ТОВ" МОСТ АЙ ТІ"</t>
  </si>
  <si>
    <t>ТОВАРИСТВО З ОБМЕЖЕНОЮ ВІДПОВІДАЛЬНІСТЮ "ІНТЕР СИСТЕМС"</t>
  </si>
  <si>
    <t>ТОВАРИСТВО З ОБМЕЖЕНОЮ ВІДПОВІДАЛЬНІСТЮ "ІТ - СЕРВІС"</t>
  </si>
  <si>
    <t>ТОВАРИСТВО З ОБМЕЖЕНОЮ ВІДПОВІДАЛЬНІСТЮ "АЛЬФАПОЛІГРАФ"</t>
  </si>
  <si>
    <t>ТОВАРИСТВО З ОБМЕЖЕНОЮ ВІДПОВІДАЛЬНІСТЮ "АС - ТОР"</t>
  </si>
  <si>
    <t>ТОВАРИСТВО З ОБМЕЖЕНОЮ ВІДПОВІДАЛЬНІСТЮ "ВІСКАМ"</t>
  </si>
  <si>
    <t>ТОВАРИСТВО З ОБМЕЖЕНОЮ ВІДПОВІДАЛЬНІСТЮ "ВЕЖА-2017"</t>
  </si>
  <si>
    <t>ТОВАРИСТВО З ОБМЕЖЕНОЮ ВІДПОВІДАЛЬНІСТЮ "ЕПІЦЕНТР К"</t>
  </si>
  <si>
    <t>ТОВАРИСТВО З ОБМЕЖЕНОЮ ВІДПОВІДАЛЬНІСТЮ "КЭН"</t>
  </si>
  <si>
    <t>ТОВАРИСТВО З ОБМЕЖЕНОЮ ВІДПОВІДАЛЬНІСТЮ "МАГАЗИН ПОЗИТИВ"</t>
  </si>
  <si>
    <t>ТОВАРИСТВО З ОБМЕЖЕНОЮ ВІДПОВІДАЛЬНІСТЮ "НОВА ЛІНІЯ 1"</t>
  </si>
  <si>
    <t>ТОВАРИСТВО З ОБМЕЖЕНОЮ ВІДПОВІДАЛЬНІСТЮ "РВА ПРОМОЦЕНТР"</t>
  </si>
  <si>
    <t>ТОВАРИСТВО З ОБМЕЖЕНОЮ ВІДПОВІДАЛЬНІСТЮ "РЕКЛАМНО-ВИРОБНИЧА КОМПАНІЯ "АІДА"</t>
  </si>
  <si>
    <t>ТОВАРИСТВО З ОБМЕЖЕНОЮ ВІДПОВІДАЛЬНІСТЮ "РОСТРА-ТРАНС"</t>
  </si>
  <si>
    <t>ТОВАРИСТВО З ОБМЕЖЕНОЮ ВІДПОВІДАЛЬНІСТЮ "ТАРКАС"</t>
  </si>
  <si>
    <t>ТОВАРИСТВО З ОБМЕЖЕНОЮ ВІДПОВІДАЛЬНІСТЮ ТОРГОВЕЛЬНО-ВИРОБНИЧА ГРУПА "КУНІЦА"</t>
  </si>
  <si>
    <t>ТОВАРИСТВО З ОБМЕЖЕНОЮ ВІДПОВІДАЛЬНІСТЮ ТОРГОВЕЛЬНО-ВИРОБНИЧА ГРУПА «КУНІЦА»</t>
  </si>
  <si>
    <t>Тип процедури</t>
  </si>
  <si>
    <t>Тканинні ролети (з послугами монтажу)</t>
  </si>
  <si>
    <t>Товариство з обмеженою відповідальністю «Діавестенд комплексні рішення»</t>
  </si>
  <si>
    <t>Товариство з обмеженою відповідальністю «Торговельна компанія «ЮЛІС»</t>
  </si>
  <si>
    <t>Узагальнена назва закупівлі</t>
  </si>
  <si>
    <t>ФІЗИЧНА ОСОБА-ПІДПРИЄМЕЦЬ БЕДНІН ОЛЕГ АНАТОЛІЙОВИЧ</t>
  </si>
  <si>
    <t>ФІЗИЧНА ОСОБА-ПІДПРИЄМЕЦЬ ПЛАЧКОВА АЛІНА ВОЛОДИМИРІВНА</t>
  </si>
  <si>
    <t>ФОП Кутенкова О.О.</t>
  </si>
  <si>
    <t>ФОП Любавін О.А.</t>
  </si>
  <si>
    <t>Фанера</t>
  </si>
  <si>
    <t>Фанера ФК 3мм (лист 1525*1525*с 2/4 Ш2)</t>
  </si>
  <si>
    <t>Фанера ФСФ 15 мм</t>
  </si>
  <si>
    <t>Фарба</t>
  </si>
  <si>
    <t xml:space="preserve">Фарба </t>
  </si>
  <si>
    <t>ЧИКОЛЬБА ТЕТЯНА ЮРІЇВНА</t>
  </si>
  <si>
    <t>Швидкозшивачі та супутнє приладдя</t>
  </si>
  <si>
    <t>Швидкозшивачі та супутнє приладдя (Папка-швидкозшивач Economix (E31511-02) з прозорим верхом А4, поліпропілен 120/160 мкм); Швидкозшивачі та супутнє приладдя (Папка-швидкозшивач Economix (E31510-06) з прозорим верхом А4, поліпропілен 120/160 мкм, бокова перфорація); Швидкозшивачі та супутнє приладдя (Папка-швидкозшивач Economix (E31510-03) з прозорим верхом А4, поліпропілен 120/160 мкм, бокова перфорація); Швидкозшивачі та супутнє приладдя (Папка-швидкозшивач Axent (1317-26-A) з прозорим верхом А4, поліпропілен 120/150 мкм); Швидкозшивачі та супутнє приладдя (Папка-швидкозшивач Buromax (BM.3407-05) Clip A, А4, поліпропілен 700 мкм); Швидкозшивачі та супутнє приладдя (Папка з притиском Buromax (BM.3402-02) Clip B, А4, поліпропілен 600 мкм); Швидкозшивачі та супутнє приладдя (Папка-швидкозшивач Axent (1317-22-A) з прозорим верхом А4, поліпропілен 120/150 мкм); Швидкозшивачі та супутнє приладдя (Папка на гумках Axent B5 (1505-22-A), поліпропілен 450 мкм)</t>
  </si>
  <si>
    <t>ЯКУБИШИНА КРІСТІНА ВОЛОДИМИРІВНА</t>
  </si>
  <si>
    <t>Якщо ви маєте пропозицію чи побажання щодо покращення цього звіту, напишіть нам, будь ласка:</t>
  </si>
  <si>
    <t>активний</t>
  </si>
  <si>
    <t>закритий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</si>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</sst>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\.mm\.yyyy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4" fontId="1" fillId="0" borderId="0" xfId="0" applyNumberFormat="1" applyFont="1"/>
    <xf numFmtId="165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my.zakupki.prom.ua/remote/dispatcher/state_purchase_view/28481738" TargetMode="External"/><Relationship Id="rId117" Type="http://schemas.openxmlformats.org/officeDocument/2006/relationships/hyperlink" Target="https://my.zakupki.prom.ua/remote/dispatcher/state_contracting_view/8589946" TargetMode="External"/><Relationship Id="rId21" Type="http://schemas.openxmlformats.org/officeDocument/2006/relationships/hyperlink" Target="https://my.zakupki.prom.ua/remote/dispatcher/state_contracting_view/10776224" TargetMode="External"/><Relationship Id="rId42" Type="http://schemas.openxmlformats.org/officeDocument/2006/relationships/hyperlink" Target="https://my.zakupki.prom.ua/remote/dispatcher/state_purchase_view/30733464" TargetMode="External"/><Relationship Id="rId47" Type="http://schemas.openxmlformats.org/officeDocument/2006/relationships/hyperlink" Target="https://my.zakupki.prom.ua/remote/dispatcher/state_contracting_view/12237227" TargetMode="External"/><Relationship Id="rId63" Type="http://schemas.openxmlformats.org/officeDocument/2006/relationships/hyperlink" Target="https://my.zakupki.prom.ua/remote/dispatcher/state_contracting_view/10221876" TargetMode="External"/><Relationship Id="rId68" Type="http://schemas.openxmlformats.org/officeDocument/2006/relationships/hyperlink" Target="https://my.zakupki.prom.ua/remote/dispatcher/state_purchase_view/24935141" TargetMode="External"/><Relationship Id="rId84" Type="http://schemas.openxmlformats.org/officeDocument/2006/relationships/hyperlink" Target="https://my.zakupki.prom.ua/remote/dispatcher/state_purchase_view/26352110" TargetMode="External"/><Relationship Id="rId89" Type="http://schemas.openxmlformats.org/officeDocument/2006/relationships/hyperlink" Target="https://my.zakupki.prom.ua/remote/dispatcher/state_contracting_view/10836558" TargetMode="External"/><Relationship Id="rId112" Type="http://schemas.openxmlformats.org/officeDocument/2006/relationships/hyperlink" Target="https://my.zakupki.prom.ua/remote/dispatcher/state_purchase_view/30731074" TargetMode="External"/><Relationship Id="rId16" Type="http://schemas.openxmlformats.org/officeDocument/2006/relationships/hyperlink" Target="https://my.zakupki.prom.ua/remote/dispatcher/state_purchase_view/26896665" TargetMode="External"/><Relationship Id="rId107" Type="http://schemas.openxmlformats.org/officeDocument/2006/relationships/hyperlink" Target="https://my.zakupki.prom.ua/remote/dispatcher/state_contracting_view/11680488" TargetMode="External"/><Relationship Id="rId11" Type="http://schemas.openxmlformats.org/officeDocument/2006/relationships/hyperlink" Target="https://my.zakupki.prom.ua/remote/dispatcher/state_contracting_view/10776276" TargetMode="External"/><Relationship Id="rId32" Type="http://schemas.openxmlformats.org/officeDocument/2006/relationships/hyperlink" Target="https://my.zakupki.prom.ua/remote/dispatcher/state_purchase_view/31017811" TargetMode="External"/><Relationship Id="rId37" Type="http://schemas.openxmlformats.org/officeDocument/2006/relationships/hyperlink" Target="https://my.zakupki.prom.ua/remote/dispatcher/state_contracting_view/10228770" TargetMode="External"/><Relationship Id="rId53" Type="http://schemas.openxmlformats.org/officeDocument/2006/relationships/hyperlink" Target="https://my.zakupki.prom.ua/remote/dispatcher/state_contracting_view/9855495" TargetMode="External"/><Relationship Id="rId58" Type="http://schemas.openxmlformats.org/officeDocument/2006/relationships/hyperlink" Target="https://my.zakupki.prom.ua/remote/dispatcher/state_purchase_view/25083420" TargetMode="External"/><Relationship Id="rId74" Type="http://schemas.openxmlformats.org/officeDocument/2006/relationships/hyperlink" Target="https://my.zakupki.prom.ua/remote/dispatcher/state_purchase_view/29379235" TargetMode="External"/><Relationship Id="rId79" Type="http://schemas.openxmlformats.org/officeDocument/2006/relationships/hyperlink" Target="https://my.zakupki.prom.ua/remote/dispatcher/state_contracting_view/10776399" TargetMode="External"/><Relationship Id="rId102" Type="http://schemas.openxmlformats.org/officeDocument/2006/relationships/hyperlink" Target="https://my.zakupki.prom.ua/remote/dispatcher/state_purchase_view/25271203" TargetMode="External"/><Relationship Id="rId123" Type="http://schemas.openxmlformats.org/officeDocument/2006/relationships/hyperlink" Target="https://my.zakupki.prom.ua/remote/dispatcher/state_contracting_view/10221805" TargetMode="External"/><Relationship Id="rId5" Type="http://schemas.openxmlformats.org/officeDocument/2006/relationships/hyperlink" Target="https://my.zakupki.prom.ua/remote/dispatcher/state_contracting_view/10004165" TargetMode="External"/><Relationship Id="rId90" Type="http://schemas.openxmlformats.org/officeDocument/2006/relationships/hyperlink" Target="https://my.zakupki.prom.ua/remote/dispatcher/state_purchase_view/30727517" TargetMode="External"/><Relationship Id="rId95" Type="http://schemas.openxmlformats.org/officeDocument/2006/relationships/hyperlink" Target="https://my.zakupki.prom.ua/remote/dispatcher/state_contracting_view/11085350" TargetMode="External"/><Relationship Id="rId22" Type="http://schemas.openxmlformats.org/officeDocument/2006/relationships/hyperlink" Target="https://my.zakupki.prom.ua/remote/dispatcher/state_purchase_view/31495170" TargetMode="External"/><Relationship Id="rId27" Type="http://schemas.openxmlformats.org/officeDocument/2006/relationships/hyperlink" Target="https://my.zakupki.prom.ua/remote/dispatcher/state_contracting_view/9966803" TargetMode="External"/><Relationship Id="rId43" Type="http://schemas.openxmlformats.org/officeDocument/2006/relationships/hyperlink" Target="https://my.zakupki.prom.ua/remote/dispatcher/state_contracting_view/10838005" TargetMode="External"/><Relationship Id="rId48" Type="http://schemas.openxmlformats.org/officeDocument/2006/relationships/hyperlink" Target="https://my.zakupki.prom.ua/remote/dispatcher/state_purchase_view/29628366" TargetMode="External"/><Relationship Id="rId64" Type="http://schemas.openxmlformats.org/officeDocument/2006/relationships/hyperlink" Target="https://my.zakupki.prom.ua/remote/dispatcher/state_purchase_view/33891561" TargetMode="External"/><Relationship Id="rId69" Type="http://schemas.openxmlformats.org/officeDocument/2006/relationships/hyperlink" Target="https://my.zakupki.prom.ua/remote/dispatcher/state_contracting_view/8108894" TargetMode="External"/><Relationship Id="rId113" Type="http://schemas.openxmlformats.org/officeDocument/2006/relationships/hyperlink" Target="https://my.zakupki.prom.ua/remote/dispatcher/state_contracting_view/10836223" TargetMode="External"/><Relationship Id="rId118" Type="http://schemas.openxmlformats.org/officeDocument/2006/relationships/hyperlink" Target="https://my.zakupki.prom.ua/remote/dispatcher/state_purchase_view/28977646" TargetMode="External"/><Relationship Id="rId80" Type="http://schemas.openxmlformats.org/officeDocument/2006/relationships/hyperlink" Target="https://my.zakupki.prom.ua/remote/dispatcher/state_purchase_view/28931305" TargetMode="External"/><Relationship Id="rId85" Type="http://schemas.openxmlformats.org/officeDocument/2006/relationships/hyperlink" Target="https://my.zakupki.prom.ua/remote/dispatcher/state_contracting_view/10221811" TargetMode="External"/><Relationship Id="rId12" Type="http://schemas.openxmlformats.org/officeDocument/2006/relationships/hyperlink" Target="https://my.zakupki.prom.ua/remote/dispatcher/state_purchase_view/30729525" TargetMode="External"/><Relationship Id="rId17" Type="http://schemas.openxmlformats.org/officeDocument/2006/relationships/hyperlink" Target="https://my.zakupki.prom.ua/remote/dispatcher/state_contracting_view/9610663" TargetMode="External"/><Relationship Id="rId33" Type="http://schemas.openxmlformats.org/officeDocument/2006/relationships/hyperlink" Target="https://my.zakupki.prom.ua/remote/dispatcher/state_contracting_view/10973214" TargetMode="External"/><Relationship Id="rId38" Type="http://schemas.openxmlformats.org/officeDocument/2006/relationships/hyperlink" Target="https://my.zakupki.prom.ua/remote/dispatcher/state_purchase_view/29734109" TargetMode="External"/><Relationship Id="rId59" Type="http://schemas.openxmlformats.org/officeDocument/2006/relationships/hyperlink" Target="https://my.zakupki.prom.ua/remote/dispatcher/state_contracting_view/8180440" TargetMode="External"/><Relationship Id="rId103" Type="http://schemas.openxmlformats.org/officeDocument/2006/relationships/hyperlink" Target="https://my.zakupki.prom.ua/remote/dispatcher/state_contracting_view/8924648" TargetMode="External"/><Relationship Id="rId108" Type="http://schemas.openxmlformats.org/officeDocument/2006/relationships/hyperlink" Target="https://my.zakupki.prom.ua/remote/dispatcher/state_purchase_view/29359578" TargetMode="External"/><Relationship Id="rId124" Type="http://schemas.openxmlformats.org/officeDocument/2006/relationships/hyperlink" Target="https://my.zakupki.prom.ua/remote/dispatcher/state_purchase_view/29182017" TargetMode="External"/><Relationship Id="rId54" Type="http://schemas.openxmlformats.org/officeDocument/2006/relationships/hyperlink" Target="https://my.zakupki.prom.ua/remote/dispatcher/state_purchase_view/29160789" TargetMode="External"/><Relationship Id="rId70" Type="http://schemas.openxmlformats.org/officeDocument/2006/relationships/hyperlink" Target="https://my.zakupki.prom.ua/remote/dispatcher/state_purchase_view/24810045" TargetMode="External"/><Relationship Id="rId75" Type="http://schemas.openxmlformats.org/officeDocument/2006/relationships/hyperlink" Target="https://my.zakupki.prom.ua/remote/dispatcher/state_contracting_view/10214081" TargetMode="External"/><Relationship Id="rId91" Type="http://schemas.openxmlformats.org/officeDocument/2006/relationships/hyperlink" Target="https://my.zakupki.prom.ua/remote/dispatcher/state_contracting_view/10834880" TargetMode="External"/><Relationship Id="rId96" Type="http://schemas.openxmlformats.org/officeDocument/2006/relationships/hyperlink" Target="https://my.zakupki.prom.ua/remote/dispatcher/state_purchase_view/26473409" TargetMode="External"/><Relationship Id="rId1" Type="http://schemas.openxmlformats.org/officeDocument/2006/relationships/hyperlink" Target="mailto:report.zakupki@prom.ua" TargetMode="External"/><Relationship Id="rId6" Type="http://schemas.openxmlformats.org/officeDocument/2006/relationships/hyperlink" Target="https://my.zakupki.prom.ua/remote/dispatcher/state_purchase_view/29047037" TargetMode="External"/><Relationship Id="rId23" Type="http://schemas.openxmlformats.org/officeDocument/2006/relationships/hyperlink" Target="https://my.zakupki.prom.ua/remote/dispatcher/state_contracting_view/11686720" TargetMode="External"/><Relationship Id="rId28" Type="http://schemas.openxmlformats.org/officeDocument/2006/relationships/hyperlink" Target="https://my.zakupki.prom.ua/remote/dispatcher/state_purchase_view/30127552" TargetMode="External"/><Relationship Id="rId49" Type="http://schemas.openxmlformats.org/officeDocument/2006/relationships/hyperlink" Target="https://my.zakupki.prom.ua/remote/dispatcher/state_contracting_view/11957907" TargetMode="External"/><Relationship Id="rId114" Type="http://schemas.openxmlformats.org/officeDocument/2006/relationships/hyperlink" Target="https://my.zakupki.prom.ua/remote/dispatcher/state_purchase_view/33719104" TargetMode="External"/><Relationship Id="rId119" Type="http://schemas.openxmlformats.org/officeDocument/2006/relationships/hyperlink" Target="https://my.zakupki.prom.ua/remote/dispatcher/state_contracting_view/10047535" TargetMode="External"/><Relationship Id="rId44" Type="http://schemas.openxmlformats.org/officeDocument/2006/relationships/hyperlink" Target="https://my.zakupki.prom.ua/remote/dispatcher/state_purchase_view/30734995" TargetMode="External"/><Relationship Id="rId60" Type="http://schemas.openxmlformats.org/officeDocument/2006/relationships/hyperlink" Target="https://my.zakupki.prom.ua/remote/dispatcher/state_purchase_view/27509314" TargetMode="External"/><Relationship Id="rId65" Type="http://schemas.openxmlformats.org/officeDocument/2006/relationships/hyperlink" Target="https://my.zakupki.prom.ua/remote/dispatcher/state_contracting_view/12320248" TargetMode="External"/><Relationship Id="rId81" Type="http://schemas.openxmlformats.org/officeDocument/2006/relationships/hyperlink" Target="https://my.zakupki.prom.ua/remote/dispatcher/state_contracting_view/10003603" TargetMode="External"/><Relationship Id="rId86" Type="http://schemas.openxmlformats.org/officeDocument/2006/relationships/hyperlink" Target="https://my.zakupki.prom.ua/remote/dispatcher/state_purchase_view/33725332" TargetMode="External"/><Relationship Id="rId13" Type="http://schemas.openxmlformats.org/officeDocument/2006/relationships/hyperlink" Target="https://my.zakupki.prom.ua/remote/dispatcher/state_contracting_view/10835782" TargetMode="External"/><Relationship Id="rId18" Type="http://schemas.openxmlformats.org/officeDocument/2006/relationships/hyperlink" Target="https://my.zakupki.prom.ua/remote/dispatcher/state_purchase_view/25357595" TargetMode="External"/><Relationship Id="rId39" Type="http://schemas.openxmlformats.org/officeDocument/2006/relationships/hyperlink" Target="https://my.zakupki.prom.ua/remote/dispatcher/state_contracting_view/10376841" TargetMode="External"/><Relationship Id="rId109" Type="http://schemas.openxmlformats.org/officeDocument/2006/relationships/hyperlink" Target="https://my.zakupki.prom.ua/remote/dispatcher/state_contracting_view/10205096" TargetMode="External"/><Relationship Id="rId34" Type="http://schemas.openxmlformats.org/officeDocument/2006/relationships/hyperlink" Target="https://my.zakupki.prom.ua/remote/dispatcher/state_purchase_view/26895458" TargetMode="External"/><Relationship Id="rId50" Type="http://schemas.openxmlformats.org/officeDocument/2006/relationships/hyperlink" Target="https://my.zakupki.prom.ua/remote/dispatcher/state_purchase_view/23076983" TargetMode="External"/><Relationship Id="rId55" Type="http://schemas.openxmlformats.org/officeDocument/2006/relationships/hyperlink" Target="https://my.zakupki.prom.ua/remote/dispatcher/state_contracting_view/11951458" TargetMode="External"/><Relationship Id="rId76" Type="http://schemas.openxmlformats.org/officeDocument/2006/relationships/hyperlink" Target="https://my.zakupki.prom.ua/remote/dispatcher/state_purchase_view/29396046" TargetMode="External"/><Relationship Id="rId97" Type="http://schemas.openxmlformats.org/officeDocument/2006/relationships/hyperlink" Target="https://my.zakupki.prom.ua/remote/dispatcher/state_contracting_view/10228414" TargetMode="External"/><Relationship Id="rId104" Type="http://schemas.openxmlformats.org/officeDocument/2006/relationships/hyperlink" Target="https://my.zakupki.prom.ua/remote/dispatcher/state_purchase_view/30856818" TargetMode="External"/><Relationship Id="rId120" Type="http://schemas.openxmlformats.org/officeDocument/2006/relationships/hyperlink" Target="https://my.zakupki.prom.ua/remote/dispatcher/state_purchase_view/23859030" TargetMode="External"/><Relationship Id="rId125" Type="http://schemas.openxmlformats.org/officeDocument/2006/relationships/hyperlink" Target="https://my.zakupki.prom.ua/remote/dispatcher/state_contracting_view/10773336" TargetMode="External"/><Relationship Id="rId7" Type="http://schemas.openxmlformats.org/officeDocument/2006/relationships/hyperlink" Target="https://my.zakupki.prom.ua/remote/dispatcher/state_contracting_view/11905799" TargetMode="External"/><Relationship Id="rId71" Type="http://schemas.openxmlformats.org/officeDocument/2006/relationships/hyperlink" Target="https://my.zakupki.prom.ua/remote/dispatcher/state_contracting_view/8045554" TargetMode="External"/><Relationship Id="rId92" Type="http://schemas.openxmlformats.org/officeDocument/2006/relationships/hyperlink" Target="https://my.zakupki.prom.ua/remote/dispatcher/state_purchase_view/30835070" TargetMode="External"/><Relationship Id="rId2" Type="http://schemas.openxmlformats.org/officeDocument/2006/relationships/hyperlink" Target="https://my.zakupki.prom.ua/remote/dispatcher/state_purchase_view/24012921" TargetMode="External"/><Relationship Id="rId29" Type="http://schemas.openxmlformats.org/officeDocument/2006/relationships/hyperlink" Target="https://my.zakupki.prom.ua/remote/dispatcher/state_contracting_view/10558862" TargetMode="External"/><Relationship Id="rId24" Type="http://schemas.openxmlformats.org/officeDocument/2006/relationships/hyperlink" Target="https://my.zakupki.prom.ua/remote/dispatcher/state_purchase_view/29174415" TargetMode="External"/><Relationship Id="rId40" Type="http://schemas.openxmlformats.org/officeDocument/2006/relationships/hyperlink" Target="https://my.zakupki.prom.ua/remote/dispatcher/state_purchase_view/29169317" TargetMode="External"/><Relationship Id="rId45" Type="http://schemas.openxmlformats.org/officeDocument/2006/relationships/hyperlink" Target="https://my.zakupki.prom.ua/remote/dispatcher/state_contracting_view/10838269" TargetMode="External"/><Relationship Id="rId66" Type="http://schemas.openxmlformats.org/officeDocument/2006/relationships/hyperlink" Target="https://my.zakupki.prom.ua/remote/dispatcher/state_purchase_view/25787309" TargetMode="External"/><Relationship Id="rId87" Type="http://schemas.openxmlformats.org/officeDocument/2006/relationships/hyperlink" Target="https://my.zakupki.prom.ua/remote/dispatcher/state_contracting_view/12238416" TargetMode="External"/><Relationship Id="rId110" Type="http://schemas.openxmlformats.org/officeDocument/2006/relationships/hyperlink" Target="https://my.zakupki.prom.ua/remote/dispatcher/state_purchase_view/26391111" TargetMode="External"/><Relationship Id="rId115" Type="http://schemas.openxmlformats.org/officeDocument/2006/relationships/hyperlink" Target="https://my.zakupki.prom.ua/remote/dispatcher/state_contracting_view/12235301" TargetMode="External"/><Relationship Id="rId61" Type="http://schemas.openxmlformats.org/officeDocument/2006/relationships/hyperlink" Target="https://my.zakupki.prom.ua/remote/dispatcher/state_contracting_view/10228386" TargetMode="External"/><Relationship Id="rId82" Type="http://schemas.openxmlformats.org/officeDocument/2006/relationships/hyperlink" Target="https://my.zakupki.prom.ua/remote/dispatcher/state_purchase_view/24957130" TargetMode="External"/><Relationship Id="rId19" Type="http://schemas.openxmlformats.org/officeDocument/2006/relationships/hyperlink" Target="https://my.zakupki.prom.ua/remote/dispatcher/state_contracting_view/8333506" TargetMode="External"/><Relationship Id="rId14" Type="http://schemas.openxmlformats.org/officeDocument/2006/relationships/hyperlink" Target="https://my.zakupki.prom.ua/remote/dispatcher/state_purchase_view/24824509" TargetMode="External"/><Relationship Id="rId30" Type="http://schemas.openxmlformats.org/officeDocument/2006/relationships/hyperlink" Target="https://my.zakupki.prom.ua/remote/dispatcher/state_purchase_view/33856483" TargetMode="External"/><Relationship Id="rId35" Type="http://schemas.openxmlformats.org/officeDocument/2006/relationships/hyperlink" Target="https://my.zakupki.prom.ua/remote/dispatcher/state_contracting_view/9332389" TargetMode="External"/><Relationship Id="rId56" Type="http://schemas.openxmlformats.org/officeDocument/2006/relationships/hyperlink" Target="https://my.zakupki.prom.ua/remote/dispatcher/state_purchase_view/33169809" TargetMode="External"/><Relationship Id="rId77" Type="http://schemas.openxmlformats.org/officeDocument/2006/relationships/hyperlink" Target="https://my.zakupki.prom.ua/remote/dispatcher/state_contracting_view/10221832" TargetMode="External"/><Relationship Id="rId100" Type="http://schemas.openxmlformats.org/officeDocument/2006/relationships/hyperlink" Target="https://my.zakupki.prom.ua/remote/dispatcher/state_purchase_view/23995065" TargetMode="External"/><Relationship Id="rId105" Type="http://schemas.openxmlformats.org/officeDocument/2006/relationships/hyperlink" Target="https://my.zakupki.prom.ua/remote/dispatcher/state_contracting_view/10901923" TargetMode="External"/><Relationship Id="rId126" Type="http://schemas.openxmlformats.org/officeDocument/2006/relationships/hyperlink" Target="https://my.zakupki.prom.ua/remote/dispatcher/state_purchase_view/32578538" TargetMode="External"/><Relationship Id="rId8" Type="http://schemas.openxmlformats.org/officeDocument/2006/relationships/hyperlink" Target="https://my.zakupki.prom.ua/remote/dispatcher/state_purchase_view/29395848" TargetMode="External"/><Relationship Id="rId51" Type="http://schemas.openxmlformats.org/officeDocument/2006/relationships/hyperlink" Target="https://my.zakupki.prom.ua/remote/dispatcher/state_contracting_view/8763969" TargetMode="External"/><Relationship Id="rId72" Type="http://schemas.openxmlformats.org/officeDocument/2006/relationships/hyperlink" Target="https://my.zakupki.prom.ua/remote/dispatcher/state_purchase_view/23574888" TargetMode="External"/><Relationship Id="rId93" Type="http://schemas.openxmlformats.org/officeDocument/2006/relationships/hyperlink" Target="https://my.zakupki.prom.ua/remote/dispatcher/state_contracting_view/10885552" TargetMode="External"/><Relationship Id="rId98" Type="http://schemas.openxmlformats.org/officeDocument/2006/relationships/hyperlink" Target="https://my.zakupki.prom.ua/remote/dispatcher/state_purchase_view/33542382" TargetMode="External"/><Relationship Id="rId121" Type="http://schemas.openxmlformats.org/officeDocument/2006/relationships/hyperlink" Target="https://my.zakupki.prom.ua/remote/dispatcher/state_contracting_view/8083329" TargetMode="External"/><Relationship Id="rId3" Type="http://schemas.openxmlformats.org/officeDocument/2006/relationships/hyperlink" Target="https://my.zakupki.prom.ua/remote/dispatcher/state_contracting_view/7718361" TargetMode="External"/><Relationship Id="rId25" Type="http://schemas.openxmlformats.org/officeDocument/2006/relationships/hyperlink" Target="https://my.zakupki.prom.ua/remote/dispatcher/state_contracting_view/10116847" TargetMode="External"/><Relationship Id="rId46" Type="http://schemas.openxmlformats.org/officeDocument/2006/relationships/hyperlink" Target="https://my.zakupki.prom.ua/remote/dispatcher/state_purchase_view/33721585" TargetMode="External"/><Relationship Id="rId67" Type="http://schemas.openxmlformats.org/officeDocument/2006/relationships/hyperlink" Target="https://my.zakupki.prom.ua/remote/dispatcher/state_contracting_view/8590471" TargetMode="External"/><Relationship Id="rId116" Type="http://schemas.openxmlformats.org/officeDocument/2006/relationships/hyperlink" Target="https://my.zakupki.prom.ua/remote/dispatcher/state_purchase_view/25780493" TargetMode="External"/><Relationship Id="rId20" Type="http://schemas.openxmlformats.org/officeDocument/2006/relationships/hyperlink" Target="https://my.zakupki.prom.ua/remote/dispatcher/state_purchase_view/29922362" TargetMode="External"/><Relationship Id="rId41" Type="http://schemas.openxmlformats.org/officeDocument/2006/relationships/hyperlink" Target="https://my.zakupki.prom.ua/remote/dispatcher/state_contracting_view/10117023" TargetMode="External"/><Relationship Id="rId62" Type="http://schemas.openxmlformats.org/officeDocument/2006/relationships/hyperlink" Target="https://my.zakupki.prom.ua/remote/dispatcher/state_purchase_view/29396130" TargetMode="External"/><Relationship Id="rId83" Type="http://schemas.openxmlformats.org/officeDocument/2006/relationships/hyperlink" Target="https://my.zakupki.prom.ua/remote/dispatcher/state_contracting_view/8116442" TargetMode="External"/><Relationship Id="rId88" Type="http://schemas.openxmlformats.org/officeDocument/2006/relationships/hyperlink" Target="https://my.zakupki.prom.ua/remote/dispatcher/state_purchase_view/30731911" TargetMode="External"/><Relationship Id="rId111" Type="http://schemas.openxmlformats.org/officeDocument/2006/relationships/hyperlink" Target="https://my.zakupki.prom.ua/remote/dispatcher/state_contracting_view/11084919" TargetMode="External"/><Relationship Id="rId15" Type="http://schemas.openxmlformats.org/officeDocument/2006/relationships/hyperlink" Target="https://my.zakupki.prom.ua/remote/dispatcher/state_contracting_view/8052366" TargetMode="External"/><Relationship Id="rId36" Type="http://schemas.openxmlformats.org/officeDocument/2006/relationships/hyperlink" Target="https://my.zakupki.prom.ua/remote/dispatcher/state_purchase_view/29411381" TargetMode="External"/><Relationship Id="rId57" Type="http://schemas.openxmlformats.org/officeDocument/2006/relationships/hyperlink" Target="https://my.zakupki.prom.ua/remote/dispatcher/state_contracting_view/12048216" TargetMode="External"/><Relationship Id="rId106" Type="http://schemas.openxmlformats.org/officeDocument/2006/relationships/hyperlink" Target="https://my.zakupki.prom.ua/remote/dispatcher/state_purchase_view/32564523" TargetMode="External"/><Relationship Id="rId127" Type="http://schemas.openxmlformats.org/officeDocument/2006/relationships/hyperlink" Target="https://my.zakupki.prom.ua/remote/dispatcher/state_contracting_view/11685903" TargetMode="External"/><Relationship Id="rId10" Type="http://schemas.openxmlformats.org/officeDocument/2006/relationships/hyperlink" Target="https://my.zakupki.prom.ua/remote/dispatcher/state_purchase_view/29923276" TargetMode="External"/><Relationship Id="rId31" Type="http://schemas.openxmlformats.org/officeDocument/2006/relationships/hyperlink" Target="https://my.zakupki.prom.ua/remote/dispatcher/state_contracting_view/12303829" TargetMode="External"/><Relationship Id="rId52" Type="http://schemas.openxmlformats.org/officeDocument/2006/relationships/hyperlink" Target="https://my.zakupki.prom.ua/remote/dispatcher/state_purchase_view/27759282" TargetMode="External"/><Relationship Id="rId73" Type="http://schemas.openxmlformats.org/officeDocument/2006/relationships/hyperlink" Target="https://my.zakupki.prom.ua/remote/dispatcher/state_contracting_view/8027179" TargetMode="External"/><Relationship Id="rId78" Type="http://schemas.openxmlformats.org/officeDocument/2006/relationships/hyperlink" Target="https://my.zakupki.prom.ua/remote/dispatcher/state_purchase_view/29921675" TargetMode="External"/><Relationship Id="rId94" Type="http://schemas.openxmlformats.org/officeDocument/2006/relationships/hyperlink" Target="https://my.zakupki.prom.ua/remote/dispatcher/state_purchase_view/30051770" TargetMode="External"/><Relationship Id="rId99" Type="http://schemas.openxmlformats.org/officeDocument/2006/relationships/hyperlink" Target="https://my.zakupki.prom.ua/remote/dispatcher/state_contracting_view/12205189" TargetMode="External"/><Relationship Id="rId101" Type="http://schemas.openxmlformats.org/officeDocument/2006/relationships/hyperlink" Target="https://my.zakupki.prom.ua/remote/dispatcher/state_contracting_view/8043684" TargetMode="External"/><Relationship Id="rId122" Type="http://schemas.openxmlformats.org/officeDocument/2006/relationships/hyperlink" Target="https://my.zakupki.prom.ua/remote/dispatcher/state_purchase_view/29395962" TargetMode="External"/><Relationship Id="rId4" Type="http://schemas.openxmlformats.org/officeDocument/2006/relationships/hyperlink" Target="https://my.zakupki.prom.ua/remote/dispatcher/state_purchase_view/28933139" TargetMode="External"/><Relationship Id="rId9" Type="http://schemas.openxmlformats.org/officeDocument/2006/relationships/hyperlink" Target="https://my.zakupki.prom.ua/remote/dispatcher/state_contracting_view/102217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abSelected="1" workbookViewId="0">
      <pane ySplit="4" topLeftCell="A5" activePane="bottomLeft" state="frozen"/>
      <selection pane="bottomLeft"/>
    </sheetView>
  </sheetViews>
  <sheetFormatPr defaultColWidth="11.42578125" defaultRowHeight="15" x14ac:dyDescent="0.25"/>
  <cols>
    <col min="1" max="1" width="5"/>
    <col min="2" max="4" width="25"/>
    <col min="5" max="7" width="35"/>
    <col min="8" max="9" width="30"/>
    <col min="10" max="12" width="15"/>
    <col min="13" max="15" width="10"/>
  </cols>
  <sheetData>
    <row r="1" spans="1:15" x14ac:dyDescent="0.25">
      <c r="A1" s="1" t="s">
        <v>277</v>
      </c>
    </row>
    <row r="2" spans="1:15" x14ac:dyDescent="0.25">
      <c r="A2" s="2" t="s">
        <v>144</v>
      </c>
    </row>
    <row r="4" spans="1:15" ht="39" x14ac:dyDescent="0.25">
      <c r="A4" s="3" t="s">
        <v>280</v>
      </c>
      <c r="B4" s="3" t="s">
        <v>146</v>
      </c>
      <c r="C4" s="3" t="s">
        <v>147</v>
      </c>
      <c r="D4" s="3" t="s">
        <v>143</v>
      </c>
      <c r="E4" s="3" t="s">
        <v>263</v>
      </c>
      <c r="F4" s="3" t="s">
        <v>218</v>
      </c>
      <c r="G4" s="3" t="s">
        <v>182</v>
      </c>
      <c r="H4" s="3" t="s">
        <v>259</v>
      </c>
      <c r="I4" s="3" t="s">
        <v>212</v>
      </c>
      <c r="J4" s="3" t="s">
        <v>145</v>
      </c>
      <c r="K4" s="3" t="s">
        <v>200</v>
      </c>
      <c r="L4" s="3" t="s">
        <v>239</v>
      </c>
      <c r="M4" s="3" t="s">
        <v>165</v>
      </c>
      <c r="N4" s="3" t="s">
        <v>164</v>
      </c>
      <c r="O4" s="3" t="s">
        <v>238</v>
      </c>
    </row>
    <row r="5" spans="1:15" x14ac:dyDescent="0.25">
      <c r="A5" s="4">
        <v>1</v>
      </c>
      <c r="B5" s="2" t="str">
        <f>HYPERLINK("https://my.zakupki.prom.ua/remote/dispatcher/state_purchase_view/24012921", "UA-2021-02-15-005596-c")</f>
        <v>UA-2021-02-15-005596-c</v>
      </c>
      <c r="C5" s="2" t="s">
        <v>199</v>
      </c>
      <c r="D5" s="2" t="str">
        <f>HYPERLINK("https://my.zakupki.prom.ua/remote/dispatcher/state_contracting_view/7718361", "UA-2021-02-15-005596-c-c1")</f>
        <v>UA-2021-02-15-005596-c-c1</v>
      </c>
      <c r="E5" s="1" t="s">
        <v>185</v>
      </c>
      <c r="F5" s="1" t="s">
        <v>187</v>
      </c>
      <c r="G5" s="1" t="s">
        <v>78</v>
      </c>
      <c r="H5" s="1" t="s">
        <v>171</v>
      </c>
      <c r="I5" s="1" t="s">
        <v>261</v>
      </c>
      <c r="J5" s="1" t="s">
        <v>81</v>
      </c>
      <c r="K5" s="1" t="s">
        <v>20</v>
      </c>
      <c r="L5" s="5">
        <v>9474</v>
      </c>
      <c r="M5" s="6">
        <v>44244</v>
      </c>
      <c r="N5" s="6">
        <v>44561</v>
      </c>
      <c r="O5" s="1" t="s">
        <v>278</v>
      </c>
    </row>
    <row r="6" spans="1:15" x14ac:dyDescent="0.25">
      <c r="A6" s="4">
        <v>2</v>
      </c>
      <c r="B6" s="2" t="str">
        <f>HYPERLINK("https://my.zakupki.prom.ua/remote/dispatcher/state_purchase_view/28933139", "UA-2021-08-11-005991-a")</f>
        <v>UA-2021-08-11-005991-a</v>
      </c>
      <c r="C6" s="2" t="s">
        <v>199</v>
      </c>
      <c r="D6" s="2" t="str">
        <f>HYPERLINK("https://my.zakupki.prom.ua/remote/dispatcher/state_contracting_view/10004165", "UA-2021-08-11-005991-a-a1")</f>
        <v>UA-2021-08-11-005991-a-a1</v>
      </c>
      <c r="E6" s="1" t="s">
        <v>153</v>
      </c>
      <c r="F6" s="1" t="s">
        <v>153</v>
      </c>
      <c r="G6" s="1" t="s">
        <v>40</v>
      </c>
      <c r="H6" s="1" t="s">
        <v>171</v>
      </c>
      <c r="I6" s="1" t="s">
        <v>252</v>
      </c>
      <c r="J6" s="1" t="s">
        <v>85</v>
      </c>
      <c r="K6" s="1" t="s">
        <v>43</v>
      </c>
      <c r="L6" s="5">
        <v>2183.64</v>
      </c>
      <c r="M6" s="6">
        <v>44418</v>
      </c>
      <c r="N6" s="6">
        <v>44561</v>
      </c>
      <c r="O6" s="1" t="s">
        <v>278</v>
      </c>
    </row>
    <row r="7" spans="1:15" x14ac:dyDescent="0.25">
      <c r="A7" s="4">
        <v>3</v>
      </c>
      <c r="B7" s="2" t="str">
        <f>HYPERLINK("https://my.zakupki.prom.ua/remote/dispatcher/state_purchase_view/29047037", "UA-2021-08-16-004759-a")</f>
        <v>UA-2021-08-16-004759-a</v>
      </c>
      <c r="C7" s="2" t="s">
        <v>199</v>
      </c>
      <c r="D7" s="2" t="str">
        <f>HYPERLINK("https://my.zakupki.prom.ua/remote/dispatcher/state_contracting_view/11905799", "UA-2021-08-16-004759-a-a1")</f>
        <v>UA-2021-08-16-004759-a-a1</v>
      </c>
      <c r="E7" s="1" t="s">
        <v>270</v>
      </c>
      <c r="F7" s="1" t="s">
        <v>270</v>
      </c>
      <c r="G7" s="1" t="s">
        <v>116</v>
      </c>
      <c r="H7" s="1" t="s">
        <v>171</v>
      </c>
      <c r="I7" s="1" t="s">
        <v>255</v>
      </c>
      <c r="J7" s="1" t="s">
        <v>105</v>
      </c>
      <c r="K7" s="1" t="s">
        <v>34</v>
      </c>
      <c r="L7" s="5">
        <v>1915</v>
      </c>
      <c r="M7" s="6">
        <v>44424</v>
      </c>
      <c r="N7" s="6">
        <v>44561</v>
      </c>
      <c r="O7" s="1" t="s">
        <v>278</v>
      </c>
    </row>
    <row r="8" spans="1:15" x14ac:dyDescent="0.25">
      <c r="A8" s="4">
        <v>4</v>
      </c>
      <c r="B8" s="2" t="str">
        <f>HYPERLINK("https://my.zakupki.prom.ua/remote/dispatcher/state_purchase_view/29395848", "UA-2021-08-30-008913-a")</f>
        <v>UA-2021-08-30-008913-a</v>
      </c>
      <c r="C8" s="2" t="s">
        <v>199</v>
      </c>
      <c r="D8" s="2" t="str">
        <f>HYPERLINK("https://my.zakupki.prom.ua/remote/dispatcher/state_contracting_view/10221772", "UA-2021-08-30-008913-a-a1")</f>
        <v>UA-2021-08-30-008913-a-a1</v>
      </c>
      <c r="E8" s="1" t="s">
        <v>190</v>
      </c>
      <c r="F8" s="1" t="s">
        <v>190</v>
      </c>
      <c r="G8" s="1" t="s">
        <v>122</v>
      </c>
      <c r="H8" s="1" t="s">
        <v>171</v>
      </c>
      <c r="I8" s="1" t="s">
        <v>249</v>
      </c>
      <c r="J8" s="1" t="s">
        <v>90</v>
      </c>
      <c r="K8" s="1" t="s">
        <v>142</v>
      </c>
      <c r="L8" s="5">
        <v>1780.36</v>
      </c>
      <c r="M8" s="6">
        <v>44434</v>
      </c>
      <c r="N8" s="6">
        <v>44441</v>
      </c>
      <c r="O8" s="1" t="s">
        <v>278</v>
      </c>
    </row>
    <row r="9" spans="1:15" x14ac:dyDescent="0.25">
      <c r="A9" s="4">
        <v>5</v>
      </c>
      <c r="B9" s="2" t="str">
        <f>HYPERLINK("https://my.zakupki.prom.ua/remote/dispatcher/state_purchase_view/29923276", "UA-2021-09-16-005583-b")</f>
        <v>UA-2021-09-16-005583-b</v>
      </c>
      <c r="C9" s="2" t="s">
        <v>199</v>
      </c>
      <c r="D9" s="2" t="str">
        <f>HYPERLINK("https://my.zakupki.prom.ua/remote/dispatcher/state_contracting_view/10776276", "UA-2021-09-16-005583-b-b1")</f>
        <v>UA-2021-09-16-005583-b-b1</v>
      </c>
      <c r="E9" s="1" t="s">
        <v>196</v>
      </c>
      <c r="F9" s="1" t="s">
        <v>196</v>
      </c>
      <c r="G9" s="1" t="s">
        <v>46</v>
      </c>
      <c r="H9" s="1" t="s">
        <v>171</v>
      </c>
      <c r="I9" s="1" t="s">
        <v>207</v>
      </c>
      <c r="J9" s="1" t="s">
        <v>96</v>
      </c>
      <c r="K9" s="1" t="s">
        <v>128</v>
      </c>
      <c r="L9" s="5">
        <v>2994.6</v>
      </c>
      <c r="M9" s="6">
        <v>44467</v>
      </c>
      <c r="N9" s="6">
        <v>44561</v>
      </c>
      <c r="O9" s="1" t="s">
        <v>278</v>
      </c>
    </row>
    <row r="10" spans="1:15" x14ac:dyDescent="0.25">
      <c r="A10" s="4">
        <v>6</v>
      </c>
      <c r="B10" s="2" t="str">
        <f>HYPERLINK("https://my.zakupki.prom.ua/remote/dispatcher/state_purchase_view/30729525", "UA-2021-10-12-010061-b")</f>
        <v>UA-2021-10-12-010061-b</v>
      </c>
      <c r="C10" s="2" t="s">
        <v>199</v>
      </c>
      <c r="D10" s="2" t="str">
        <f>HYPERLINK("https://my.zakupki.prom.ua/remote/dispatcher/state_contracting_view/10835782", "UA-2021-10-12-010061-b-b1")</f>
        <v>UA-2021-10-12-010061-b-b1</v>
      </c>
      <c r="E10" s="1" t="s">
        <v>155</v>
      </c>
      <c r="F10" s="1" t="s">
        <v>155</v>
      </c>
      <c r="G10" s="1" t="s">
        <v>108</v>
      </c>
      <c r="H10" s="1" t="s">
        <v>171</v>
      </c>
      <c r="I10" s="1" t="s">
        <v>257</v>
      </c>
      <c r="J10" s="1" t="s">
        <v>50</v>
      </c>
      <c r="K10" s="1" t="s">
        <v>32</v>
      </c>
      <c r="L10" s="5">
        <v>7561.32</v>
      </c>
      <c r="M10" s="6">
        <v>44477</v>
      </c>
      <c r="N10" s="6">
        <v>44561</v>
      </c>
      <c r="O10" s="1" t="s">
        <v>278</v>
      </c>
    </row>
    <row r="11" spans="1:15" x14ac:dyDescent="0.25">
      <c r="A11" s="4">
        <v>7</v>
      </c>
      <c r="B11" s="2" t="str">
        <f>HYPERLINK("https://my.zakupki.prom.ua/remote/dispatcher/state_purchase_view/24824509", "UA-2021-03-12-002132-b")</f>
        <v>UA-2021-03-12-002132-b</v>
      </c>
      <c r="C11" s="2" t="s">
        <v>199</v>
      </c>
      <c r="D11" s="2" t="str">
        <f>HYPERLINK("https://my.zakupki.prom.ua/remote/dispatcher/state_contracting_view/8052366", "UA-2021-03-12-002132-b-b1")</f>
        <v>UA-2021-03-12-002132-b-b1</v>
      </c>
      <c r="E11" s="1" t="s">
        <v>162</v>
      </c>
      <c r="F11" s="1" t="s">
        <v>161</v>
      </c>
      <c r="G11" s="1" t="s">
        <v>134</v>
      </c>
      <c r="H11" s="1" t="s">
        <v>171</v>
      </c>
      <c r="I11" s="1" t="s">
        <v>192</v>
      </c>
      <c r="J11" s="1" t="s">
        <v>70</v>
      </c>
      <c r="K11" s="1" t="s">
        <v>33</v>
      </c>
      <c r="L11" s="5">
        <v>36600</v>
      </c>
      <c r="M11" s="6">
        <v>44265</v>
      </c>
      <c r="N11" s="6">
        <v>44561</v>
      </c>
      <c r="O11" s="1" t="s">
        <v>278</v>
      </c>
    </row>
    <row r="12" spans="1:15" x14ac:dyDescent="0.25">
      <c r="A12" s="4">
        <v>8</v>
      </c>
      <c r="B12" s="2" t="str">
        <f>HYPERLINK("https://my.zakupki.prom.ua/remote/dispatcher/state_purchase_view/26896665", "UA-2021-05-26-004022-b")</f>
        <v>UA-2021-05-26-004022-b</v>
      </c>
      <c r="C12" s="2" t="s">
        <v>199</v>
      </c>
      <c r="D12" s="2" t="str">
        <f>HYPERLINK("https://my.zakupki.prom.ua/remote/dispatcher/state_contracting_view/9610663", "UA-2021-05-26-004022-b-b1")</f>
        <v>UA-2021-05-26-004022-b-b1</v>
      </c>
      <c r="E12" s="1" t="s">
        <v>219</v>
      </c>
      <c r="F12" s="1" t="s">
        <v>219</v>
      </c>
      <c r="G12" s="1" t="s">
        <v>127</v>
      </c>
      <c r="H12" s="1" t="s">
        <v>167</v>
      </c>
      <c r="I12" s="1" t="s">
        <v>235</v>
      </c>
      <c r="J12" s="1" t="s">
        <v>113</v>
      </c>
      <c r="K12" s="1" t="s">
        <v>18</v>
      </c>
      <c r="L12" s="5">
        <v>17550</v>
      </c>
      <c r="M12" s="6">
        <v>44363</v>
      </c>
      <c r="N12" s="6">
        <v>44561</v>
      </c>
      <c r="O12" s="1" t="s">
        <v>278</v>
      </c>
    </row>
    <row r="13" spans="1:15" x14ac:dyDescent="0.25">
      <c r="A13" s="4">
        <v>9</v>
      </c>
      <c r="B13" s="2" t="str">
        <f>HYPERLINK("https://my.zakupki.prom.ua/remote/dispatcher/state_purchase_view/25357595", "UA-2021-03-29-005709-b")</f>
        <v>UA-2021-03-29-005709-b</v>
      </c>
      <c r="C13" s="2" t="s">
        <v>199</v>
      </c>
      <c r="D13" s="2" t="str">
        <f>HYPERLINK("https://my.zakupki.prom.ua/remote/dispatcher/state_contracting_view/8333506", "UA-2021-03-29-005709-b-b1")</f>
        <v>UA-2021-03-29-005709-b-b1</v>
      </c>
      <c r="E13" s="1" t="s">
        <v>203</v>
      </c>
      <c r="F13" s="1" t="s">
        <v>205</v>
      </c>
      <c r="G13" s="1" t="s">
        <v>73</v>
      </c>
      <c r="H13" s="1" t="s">
        <v>171</v>
      </c>
      <c r="I13" s="1" t="s">
        <v>262</v>
      </c>
      <c r="J13" s="1" t="s">
        <v>60</v>
      </c>
      <c r="K13" s="1" t="s">
        <v>31</v>
      </c>
      <c r="L13" s="5">
        <v>3097.5</v>
      </c>
      <c r="M13" s="6">
        <v>44286</v>
      </c>
      <c r="N13" s="6">
        <v>44561</v>
      </c>
      <c r="O13" s="1" t="s">
        <v>278</v>
      </c>
    </row>
    <row r="14" spans="1:15" x14ac:dyDescent="0.25">
      <c r="A14" s="4">
        <v>10</v>
      </c>
      <c r="B14" s="2" t="str">
        <f>HYPERLINK("https://my.zakupki.prom.ua/remote/dispatcher/state_purchase_view/29922362", "UA-2021-09-16-005342-b")</f>
        <v>UA-2021-09-16-005342-b</v>
      </c>
      <c r="C14" s="2" t="s">
        <v>199</v>
      </c>
      <c r="D14" s="2" t="str">
        <f>HYPERLINK("https://my.zakupki.prom.ua/remote/dispatcher/state_contracting_view/10776224", "UA-2021-09-16-005342-b-b1")</f>
        <v>UA-2021-09-16-005342-b-b1</v>
      </c>
      <c r="E14" s="1" t="s">
        <v>272</v>
      </c>
      <c r="F14" s="1" t="s">
        <v>272</v>
      </c>
      <c r="G14" s="1" t="s">
        <v>124</v>
      </c>
      <c r="H14" s="1" t="s">
        <v>171</v>
      </c>
      <c r="I14" s="1" t="s">
        <v>245</v>
      </c>
      <c r="J14" s="1" t="s">
        <v>104</v>
      </c>
      <c r="K14" s="1" t="s">
        <v>45</v>
      </c>
      <c r="L14" s="5">
        <v>445.5</v>
      </c>
      <c r="M14" s="6">
        <v>44455</v>
      </c>
      <c r="N14" s="6">
        <v>44561</v>
      </c>
      <c r="O14" s="1" t="s">
        <v>278</v>
      </c>
    </row>
    <row r="15" spans="1:15" x14ac:dyDescent="0.25">
      <c r="A15" s="4">
        <v>11</v>
      </c>
      <c r="B15" s="2" t="str">
        <f>HYPERLINK("https://my.zakupki.prom.ua/remote/dispatcher/state_purchase_view/31495170", "UA-2021-11-05-014205-b")</f>
        <v>UA-2021-11-05-014205-b</v>
      </c>
      <c r="C15" s="2" t="s">
        <v>199</v>
      </c>
      <c r="D15" s="2" t="str">
        <f>HYPERLINK("https://my.zakupki.prom.ua/remote/dispatcher/state_contracting_view/11686720", "UA-2021-11-05-014205-b-a1")</f>
        <v>UA-2021-11-05-014205-b-a1</v>
      </c>
      <c r="E15" s="1" t="s">
        <v>163</v>
      </c>
      <c r="F15" s="1" t="s">
        <v>216</v>
      </c>
      <c r="G15" s="1" t="s">
        <v>137</v>
      </c>
      <c r="H15" s="1" t="s">
        <v>158</v>
      </c>
      <c r="I15" s="1" t="s">
        <v>192</v>
      </c>
      <c r="J15" s="1" t="s">
        <v>70</v>
      </c>
      <c r="K15" s="1" t="s">
        <v>3</v>
      </c>
      <c r="L15" s="5">
        <v>898500</v>
      </c>
      <c r="M15" s="6">
        <v>44533</v>
      </c>
      <c r="N15" s="6">
        <v>44561</v>
      </c>
      <c r="O15" s="1" t="s">
        <v>278</v>
      </c>
    </row>
    <row r="16" spans="1:15" x14ac:dyDescent="0.25">
      <c r="A16" s="4">
        <v>12</v>
      </c>
      <c r="B16" s="2" t="str">
        <f>HYPERLINK("https://my.zakupki.prom.ua/remote/dispatcher/state_purchase_view/29174415", "UA-2021-08-19-008662-a")</f>
        <v>UA-2021-08-19-008662-a</v>
      </c>
      <c r="C16" s="2" t="s">
        <v>199</v>
      </c>
      <c r="D16" s="2" t="str">
        <f>HYPERLINK("https://my.zakupki.prom.ua/remote/dispatcher/state_contracting_view/10116847", "UA-2021-08-19-008662-a-a1")</f>
        <v>UA-2021-08-19-008662-a-a1</v>
      </c>
      <c r="E16" s="1" t="s">
        <v>228</v>
      </c>
      <c r="F16" s="1" t="s">
        <v>228</v>
      </c>
      <c r="G16" s="1" t="s">
        <v>109</v>
      </c>
      <c r="H16" s="1" t="s">
        <v>171</v>
      </c>
      <c r="I16" s="1" t="s">
        <v>247</v>
      </c>
      <c r="J16" s="1" t="s">
        <v>100</v>
      </c>
      <c r="K16" s="1" t="s">
        <v>23</v>
      </c>
      <c r="L16" s="5">
        <v>8342.4</v>
      </c>
      <c r="M16" s="6">
        <v>44426</v>
      </c>
      <c r="N16" s="6">
        <v>44561</v>
      </c>
      <c r="O16" s="1" t="s">
        <v>278</v>
      </c>
    </row>
    <row r="17" spans="1:15" x14ac:dyDescent="0.25">
      <c r="A17" s="4">
        <v>13</v>
      </c>
      <c r="B17" s="2" t="str">
        <f>HYPERLINK("https://my.zakupki.prom.ua/remote/dispatcher/state_purchase_view/28481738", "UA-2021-07-23-007206-b")</f>
        <v>UA-2021-07-23-007206-b</v>
      </c>
      <c r="C17" s="2" t="s">
        <v>199</v>
      </c>
      <c r="D17" s="2" t="str">
        <f>HYPERLINK("https://my.zakupki.prom.ua/remote/dispatcher/state_contracting_view/9966803", "UA-2021-07-23-007206-b-b1")</f>
        <v>UA-2021-07-23-007206-b-b1</v>
      </c>
      <c r="E17" s="1" t="s">
        <v>220</v>
      </c>
      <c r="F17" s="1" t="s">
        <v>220</v>
      </c>
      <c r="G17" s="1" t="s">
        <v>126</v>
      </c>
      <c r="H17" s="1" t="s">
        <v>167</v>
      </c>
      <c r="I17" s="1" t="s">
        <v>242</v>
      </c>
      <c r="J17" s="1" t="s">
        <v>101</v>
      </c>
      <c r="K17" s="1" t="s">
        <v>9</v>
      </c>
      <c r="L17" s="5">
        <v>13298</v>
      </c>
      <c r="M17" s="6">
        <v>44417</v>
      </c>
      <c r="N17" s="6">
        <v>44561</v>
      </c>
      <c r="O17" s="1" t="s">
        <v>278</v>
      </c>
    </row>
    <row r="18" spans="1:15" x14ac:dyDescent="0.25">
      <c r="A18" s="4">
        <v>14</v>
      </c>
      <c r="B18" s="2" t="str">
        <f>HYPERLINK("https://my.zakupki.prom.ua/remote/dispatcher/state_purchase_view/30127552", "UA-2021-09-22-010939-b")</f>
        <v>UA-2021-09-22-010939-b</v>
      </c>
      <c r="C18" s="2" t="s">
        <v>199</v>
      </c>
      <c r="D18" s="2" t="str">
        <f>HYPERLINK("https://my.zakupki.prom.ua/remote/dispatcher/state_contracting_view/10558862", "UA-2021-09-22-010939-b-b1")</f>
        <v>UA-2021-09-22-010939-b-b1</v>
      </c>
      <c r="E18" s="1" t="s">
        <v>157</v>
      </c>
      <c r="F18" s="1" t="s">
        <v>157</v>
      </c>
      <c r="G18" s="1" t="s">
        <v>132</v>
      </c>
      <c r="H18" s="1" t="s">
        <v>171</v>
      </c>
      <c r="I18" s="1" t="s">
        <v>254</v>
      </c>
      <c r="J18" s="1" t="s">
        <v>119</v>
      </c>
      <c r="K18" s="1" t="s">
        <v>25</v>
      </c>
      <c r="L18" s="5">
        <v>4460</v>
      </c>
      <c r="M18" s="6">
        <v>44460</v>
      </c>
      <c r="N18" s="6">
        <v>44561</v>
      </c>
      <c r="O18" s="1" t="s">
        <v>278</v>
      </c>
    </row>
    <row r="19" spans="1:15" x14ac:dyDescent="0.25">
      <c r="A19" s="4">
        <v>15</v>
      </c>
      <c r="B19" s="2" t="str">
        <f>HYPERLINK("https://my.zakupki.prom.ua/remote/dispatcher/state_purchase_view/33856483", "UA-2021-12-29-011552-c")</f>
        <v>UA-2021-12-29-011552-c</v>
      </c>
      <c r="C19" s="2" t="s">
        <v>199</v>
      </c>
      <c r="D19" s="2" t="str">
        <f>HYPERLINK("https://my.zakupki.prom.ua/remote/dispatcher/state_contracting_view/12303829", "UA-2021-12-29-011552-c-c1")</f>
        <v>UA-2021-12-29-011552-c-c1</v>
      </c>
      <c r="E19" s="1" t="s">
        <v>173</v>
      </c>
      <c r="F19" s="1" t="s">
        <v>173</v>
      </c>
      <c r="G19" s="1" t="s">
        <v>79</v>
      </c>
      <c r="H19" s="1" t="s">
        <v>171</v>
      </c>
      <c r="I19" s="1" t="s">
        <v>250</v>
      </c>
      <c r="J19" s="1" t="s">
        <v>51</v>
      </c>
      <c r="K19" s="1" t="s">
        <v>57</v>
      </c>
      <c r="L19" s="5">
        <v>2469</v>
      </c>
      <c r="M19" s="6">
        <v>44558</v>
      </c>
      <c r="N19" s="6">
        <v>44561</v>
      </c>
      <c r="O19" s="1" t="s">
        <v>278</v>
      </c>
    </row>
    <row r="20" spans="1:15" x14ac:dyDescent="0.25">
      <c r="A20" s="4">
        <v>16</v>
      </c>
      <c r="B20" s="2" t="str">
        <f>HYPERLINK("https://my.zakupki.prom.ua/remote/dispatcher/state_purchase_view/31017811", "UA-2021-10-22-012790-b")</f>
        <v>UA-2021-10-22-012790-b</v>
      </c>
      <c r="C20" s="2" t="s">
        <v>199</v>
      </c>
      <c r="D20" s="2" t="str">
        <f>HYPERLINK("https://my.zakupki.prom.ua/remote/dispatcher/state_contracting_view/10973214", "UA-2021-10-22-012790-b-b1")</f>
        <v>UA-2021-10-22-012790-b-b1</v>
      </c>
      <c r="E20" s="1" t="s">
        <v>230</v>
      </c>
      <c r="F20" s="1" t="s">
        <v>230</v>
      </c>
      <c r="G20" s="1" t="s">
        <v>139</v>
      </c>
      <c r="H20" s="1" t="s">
        <v>171</v>
      </c>
      <c r="I20" s="1" t="s">
        <v>248</v>
      </c>
      <c r="J20" s="1" t="s">
        <v>111</v>
      </c>
      <c r="K20" s="1" t="s">
        <v>52</v>
      </c>
      <c r="L20" s="5">
        <v>1700</v>
      </c>
      <c r="M20" s="6">
        <v>44491</v>
      </c>
      <c r="N20" s="6">
        <v>44561</v>
      </c>
      <c r="O20" s="1" t="s">
        <v>278</v>
      </c>
    </row>
    <row r="21" spans="1:15" x14ac:dyDescent="0.25">
      <c r="A21" s="4">
        <v>17</v>
      </c>
      <c r="B21" s="2" t="str">
        <f>HYPERLINK("https://my.zakupki.prom.ua/remote/dispatcher/state_purchase_view/26895458", "UA-2021-05-26-003621-b")</f>
        <v>UA-2021-05-26-003621-b</v>
      </c>
      <c r="C21" s="2" t="s">
        <v>199</v>
      </c>
      <c r="D21" s="2" t="str">
        <f>HYPERLINK("https://my.zakupki.prom.ua/remote/dispatcher/state_contracting_view/9332389", "UA-2021-05-26-003621-b-b1")</f>
        <v>UA-2021-05-26-003621-b-b1</v>
      </c>
      <c r="E21" s="1" t="s">
        <v>222</v>
      </c>
      <c r="F21" s="1" t="s">
        <v>222</v>
      </c>
      <c r="G21" s="1" t="s">
        <v>127</v>
      </c>
      <c r="H21" s="1" t="s">
        <v>167</v>
      </c>
      <c r="I21" s="1" t="s">
        <v>242</v>
      </c>
      <c r="J21" s="1" t="s">
        <v>101</v>
      </c>
      <c r="K21" s="1" t="s">
        <v>16</v>
      </c>
      <c r="L21" s="5">
        <v>16958</v>
      </c>
      <c r="M21" s="6">
        <v>44362</v>
      </c>
      <c r="N21" s="6">
        <v>44561</v>
      </c>
      <c r="O21" s="1" t="s">
        <v>278</v>
      </c>
    </row>
    <row r="22" spans="1:15" x14ac:dyDescent="0.25">
      <c r="A22" s="4">
        <v>18</v>
      </c>
      <c r="B22" s="2" t="str">
        <f>HYPERLINK("https://my.zakupki.prom.ua/remote/dispatcher/state_purchase_view/29411381", "UA-2021-08-31-004129-a")</f>
        <v>UA-2021-08-31-004129-a</v>
      </c>
      <c r="C22" s="2" t="s">
        <v>199</v>
      </c>
      <c r="D22" s="2" t="str">
        <f>HYPERLINK("https://my.zakupki.prom.ua/remote/dispatcher/state_contracting_view/10228770", "UA-2021-08-31-004129-a-a1")</f>
        <v>UA-2021-08-31-004129-a-a1</v>
      </c>
      <c r="E22" s="1" t="s">
        <v>231</v>
      </c>
      <c r="F22" s="1" t="s">
        <v>231</v>
      </c>
      <c r="G22" s="1" t="s">
        <v>133</v>
      </c>
      <c r="H22" s="1" t="s">
        <v>171</v>
      </c>
      <c r="I22" s="1" t="s">
        <v>254</v>
      </c>
      <c r="J22" s="1" t="s">
        <v>119</v>
      </c>
      <c r="K22" s="1" t="s">
        <v>30</v>
      </c>
      <c r="L22" s="5">
        <v>13635</v>
      </c>
      <c r="M22" s="6">
        <v>44439</v>
      </c>
      <c r="N22" s="6">
        <v>44561</v>
      </c>
      <c r="O22" s="1" t="s">
        <v>279</v>
      </c>
    </row>
    <row r="23" spans="1:15" x14ac:dyDescent="0.25">
      <c r="A23" s="4">
        <v>19</v>
      </c>
      <c r="B23" s="2" t="str">
        <f>HYPERLINK("https://my.zakupki.prom.ua/remote/dispatcher/state_purchase_view/29734109", "UA-2021-09-10-003307-c")</f>
        <v>UA-2021-09-10-003307-c</v>
      </c>
      <c r="C23" s="2" t="s">
        <v>199</v>
      </c>
      <c r="D23" s="2" t="str">
        <f>HYPERLINK("https://my.zakupki.prom.ua/remote/dispatcher/state_contracting_view/10376841", "UA-2021-09-10-003307-c-c1")</f>
        <v>UA-2021-09-10-003307-c-c1</v>
      </c>
      <c r="E23" s="1" t="s">
        <v>168</v>
      </c>
      <c r="F23" s="1" t="s">
        <v>168</v>
      </c>
      <c r="G23" s="1" t="s">
        <v>135</v>
      </c>
      <c r="H23" s="1" t="s">
        <v>171</v>
      </c>
      <c r="I23" s="1" t="s">
        <v>253</v>
      </c>
      <c r="J23" s="1" t="s">
        <v>92</v>
      </c>
      <c r="K23" s="1" t="s">
        <v>4</v>
      </c>
      <c r="L23" s="5">
        <v>19920</v>
      </c>
      <c r="M23" s="6">
        <v>44446</v>
      </c>
      <c r="N23" s="6">
        <v>44561</v>
      </c>
      <c r="O23" s="1" t="s">
        <v>278</v>
      </c>
    </row>
    <row r="24" spans="1:15" x14ac:dyDescent="0.25">
      <c r="A24" s="4">
        <v>20</v>
      </c>
      <c r="B24" s="2" t="str">
        <f>HYPERLINK("https://my.zakupki.prom.ua/remote/dispatcher/state_purchase_view/29169317", "UA-2021-08-19-007219-a")</f>
        <v>UA-2021-08-19-007219-a</v>
      </c>
      <c r="C24" s="2" t="s">
        <v>199</v>
      </c>
      <c r="D24" s="2" t="str">
        <f>HYPERLINK("https://my.zakupki.prom.ua/remote/dispatcher/state_contracting_view/10117023", "UA-2021-08-19-007219-a-a1")</f>
        <v>UA-2021-08-19-007219-a-a1</v>
      </c>
      <c r="E24" s="1" t="s">
        <v>193</v>
      </c>
      <c r="F24" s="1" t="s">
        <v>193</v>
      </c>
      <c r="G24" s="1" t="s">
        <v>117</v>
      </c>
      <c r="H24" s="1" t="s">
        <v>171</v>
      </c>
      <c r="I24" s="1" t="s">
        <v>276</v>
      </c>
      <c r="J24" s="1" t="s">
        <v>91</v>
      </c>
      <c r="K24" s="1" t="s">
        <v>19</v>
      </c>
      <c r="L24" s="5">
        <v>40500</v>
      </c>
      <c r="M24" s="6">
        <v>44424</v>
      </c>
      <c r="N24" s="6">
        <v>44561</v>
      </c>
      <c r="O24" s="1" t="s">
        <v>278</v>
      </c>
    </row>
    <row r="25" spans="1:15" x14ac:dyDescent="0.25">
      <c r="A25" s="4">
        <v>21</v>
      </c>
      <c r="B25" s="2" t="str">
        <f>HYPERLINK("https://my.zakupki.prom.ua/remote/dispatcher/state_purchase_view/30733464", "UA-2021-10-12-011157-b")</f>
        <v>UA-2021-10-12-011157-b</v>
      </c>
      <c r="C25" s="2" t="s">
        <v>199</v>
      </c>
      <c r="D25" s="2" t="str">
        <f>HYPERLINK("https://my.zakupki.prom.ua/remote/dispatcher/state_contracting_view/10838005", "UA-2021-10-12-011157-b-b1")</f>
        <v>UA-2021-10-12-011157-b-b1</v>
      </c>
      <c r="E25" s="1" t="s">
        <v>234</v>
      </c>
      <c r="F25" s="1" t="s">
        <v>234</v>
      </c>
      <c r="G25" s="1" t="s">
        <v>49</v>
      </c>
      <c r="H25" s="1" t="s">
        <v>171</v>
      </c>
      <c r="I25" s="1" t="s">
        <v>257</v>
      </c>
      <c r="J25" s="1" t="s">
        <v>50</v>
      </c>
      <c r="K25" s="1" t="s">
        <v>42</v>
      </c>
      <c r="L25" s="5">
        <v>497.76</v>
      </c>
      <c r="M25" s="6">
        <v>44477</v>
      </c>
      <c r="N25" s="6">
        <v>44561</v>
      </c>
      <c r="O25" s="1" t="s">
        <v>278</v>
      </c>
    </row>
    <row r="26" spans="1:15" x14ac:dyDescent="0.25">
      <c r="A26" s="4">
        <v>22</v>
      </c>
      <c r="B26" s="2" t="str">
        <f>HYPERLINK("https://my.zakupki.prom.ua/remote/dispatcher/state_purchase_view/30734995", "UA-2021-10-12-011623-b")</f>
        <v>UA-2021-10-12-011623-b</v>
      </c>
      <c r="C26" s="2" t="s">
        <v>199</v>
      </c>
      <c r="D26" s="2" t="str">
        <f>HYPERLINK("https://my.zakupki.prom.ua/remote/dispatcher/state_contracting_view/10838269", "UA-2021-10-12-011623-b-b1")</f>
        <v>UA-2021-10-12-011623-b-b1</v>
      </c>
      <c r="E26" s="1" t="s">
        <v>189</v>
      </c>
      <c r="F26" s="1" t="s">
        <v>189</v>
      </c>
      <c r="G26" s="1" t="s">
        <v>103</v>
      </c>
      <c r="H26" s="1" t="s">
        <v>171</v>
      </c>
      <c r="I26" s="1" t="s">
        <v>257</v>
      </c>
      <c r="J26" s="1" t="s">
        <v>50</v>
      </c>
      <c r="K26" s="1" t="s">
        <v>44</v>
      </c>
      <c r="L26" s="5">
        <v>1401.6</v>
      </c>
      <c r="M26" s="6">
        <v>44477</v>
      </c>
      <c r="N26" s="6">
        <v>44561</v>
      </c>
      <c r="O26" s="1" t="s">
        <v>278</v>
      </c>
    </row>
    <row r="27" spans="1:15" x14ac:dyDescent="0.25">
      <c r="A27" s="4">
        <v>23</v>
      </c>
      <c r="B27" s="2" t="str">
        <f>HYPERLINK("https://my.zakupki.prom.ua/remote/dispatcher/state_purchase_view/33721585", "UA-2021-12-24-013674-c")</f>
        <v>UA-2021-12-24-013674-c</v>
      </c>
      <c r="C27" s="2" t="s">
        <v>199</v>
      </c>
      <c r="D27" s="2" t="str">
        <f>HYPERLINK("https://my.zakupki.prom.ua/remote/dispatcher/state_contracting_view/12237227", "UA-2021-12-24-013674-c-c1")</f>
        <v>UA-2021-12-24-013674-c-c1</v>
      </c>
      <c r="E27" s="1" t="s">
        <v>232</v>
      </c>
      <c r="F27" s="1" t="s">
        <v>233</v>
      </c>
      <c r="G27" s="1" t="s">
        <v>89</v>
      </c>
      <c r="H27" s="1" t="s">
        <v>171</v>
      </c>
      <c r="I27" s="1" t="s">
        <v>250</v>
      </c>
      <c r="J27" s="1" t="s">
        <v>51</v>
      </c>
      <c r="K27" s="1" t="s">
        <v>56</v>
      </c>
      <c r="L27" s="5">
        <v>943.92</v>
      </c>
      <c r="M27" s="6">
        <v>44553</v>
      </c>
      <c r="N27" s="6">
        <v>44561</v>
      </c>
      <c r="O27" s="1" t="s">
        <v>278</v>
      </c>
    </row>
    <row r="28" spans="1:15" x14ac:dyDescent="0.25">
      <c r="A28" s="4">
        <v>24</v>
      </c>
      <c r="B28" s="2" t="str">
        <f>HYPERLINK("https://my.zakupki.prom.ua/remote/dispatcher/state_purchase_view/29628366", "UA-2021-09-07-011814-c")</f>
        <v>UA-2021-09-07-011814-c</v>
      </c>
      <c r="C28" s="2" t="s">
        <v>199</v>
      </c>
      <c r="D28" s="2" t="str">
        <f>HYPERLINK("https://my.zakupki.prom.ua/remote/dispatcher/state_contracting_view/11957907", "UA-2021-09-07-011814-c-c1")</f>
        <v>UA-2021-09-07-011814-c-c1</v>
      </c>
      <c r="E28" s="1" t="s">
        <v>231</v>
      </c>
      <c r="F28" s="1" t="s">
        <v>231</v>
      </c>
      <c r="G28" s="1" t="s">
        <v>133</v>
      </c>
      <c r="H28" s="1" t="s">
        <v>171</v>
      </c>
      <c r="I28" s="1" t="s">
        <v>254</v>
      </c>
      <c r="J28" s="1" t="s">
        <v>119</v>
      </c>
      <c r="K28" s="1" t="s">
        <v>5</v>
      </c>
      <c r="L28" s="5">
        <v>13635</v>
      </c>
      <c r="M28" s="6">
        <v>44447</v>
      </c>
      <c r="N28" s="6">
        <v>44561</v>
      </c>
      <c r="O28" s="1" t="s">
        <v>278</v>
      </c>
    </row>
    <row r="29" spans="1:15" x14ac:dyDescent="0.25">
      <c r="A29" s="4">
        <v>25</v>
      </c>
      <c r="B29" s="2" t="str">
        <f>HYPERLINK("https://my.zakupki.prom.ua/remote/dispatcher/state_purchase_view/23076983", "UA-2021-01-20-001476-b")</f>
        <v>UA-2021-01-20-001476-b</v>
      </c>
      <c r="C29" s="2" t="s">
        <v>199</v>
      </c>
      <c r="D29" s="2" t="str">
        <f>HYPERLINK("https://my.zakupki.prom.ua/remote/dispatcher/state_contracting_view/8763969", "UA-2021-01-20-001476-b-a1")</f>
        <v>UA-2021-01-20-001476-b-a1</v>
      </c>
      <c r="E29" s="1" t="s">
        <v>170</v>
      </c>
      <c r="F29" s="1" t="s">
        <v>169</v>
      </c>
      <c r="G29" s="1" t="s">
        <v>125</v>
      </c>
      <c r="H29" s="1" t="s">
        <v>167</v>
      </c>
      <c r="I29" s="1" t="s">
        <v>266</v>
      </c>
      <c r="J29" s="1" t="s">
        <v>71</v>
      </c>
      <c r="K29" s="1" t="s">
        <v>7</v>
      </c>
      <c r="L29" s="5">
        <v>9800</v>
      </c>
      <c r="M29" s="6">
        <v>44236</v>
      </c>
      <c r="N29" s="6">
        <v>44561</v>
      </c>
      <c r="O29" s="1" t="s">
        <v>279</v>
      </c>
    </row>
    <row r="30" spans="1:15" x14ac:dyDescent="0.25">
      <c r="A30" s="4">
        <v>26</v>
      </c>
      <c r="B30" s="2" t="str">
        <f>HYPERLINK("https://my.zakupki.prom.ua/remote/dispatcher/state_purchase_view/27759282", "UA-2021-06-24-010352-c")</f>
        <v>UA-2021-06-24-010352-c</v>
      </c>
      <c r="C30" s="2" t="s">
        <v>199</v>
      </c>
      <c r="D30" s="2" t="str">
        <f>HYPERLINK("https://my.zakupki.prom.ua/remote/dispatcher/state_contracting_view/9855495", "UA-2021-06-24-010352-c-c1")</f>
        <v>UA-2021-06-24-010352-c-c1</v>
      </c>
      <c r="E30" s="1" t="s">
        <v>185</v>
      </c>
      <c r="F30" s="1" t="s">
        <v>187</v>
      </c>
      <c r="G30" s="1" t="s">
        <v>78</v>
      </c>
      <c r="H30" s="1" t="s">
        <v>171</v>
      </c>
      <c r="I30" s="1" t="s">
        <v>261</v>
      </c>
      <c r="J30" s="1" t="s">
        <v>81</v>
      </c>
      <c r="K30" s="1" t="s">
        <v>0</v>
      </c>
      <c r="L30" s="5">
        <v>9840</v>
      </c>
      <c r="M30" s="6">
        <v>44378</v>
      </c>
      <c r="N30" s="6">
        <v>44561</v>
      </c>
      <c r="O30" s="1" t="s">
        <v>278</v>
      </c>
    </row>
    <row r="31" spans="1:15" x14ac:dyDescent="0.25">
      <c r="A31" s="4">
        <v>27</v>
      </c>
      <c r="B31" s="2" t="str">
        <f>HYPERLINK("https://my.zakupki.prom.ua/remote/dispatcher/state_purchase_view/29160789", "UA-2021-08-19-004444-a")</f>
        <v>UA-2021-08-19-004444-a</v>
      </c>
      <c r="C31" s="2" t="s">
        <v>199</v>
      </c>
      <c r="D31" s="2" t="str">
        <f>HYPERLINK("https://my.zakupki.prom.ua/remote/dispatcher/state_contracting_view/11951458", "UA-2021-08-19-004444-a-a1")</f>
        <v>UA-2021-08-19-004444-a-a1</v>
      </c>
      <c r="E31" s="1" t="s">
        <v>217</v>
      </c>
      <c r="F31" s="1" t="s">
        <v>217</v>
      </c>
      <c r="G31" s="1" t="s">
        <v>136</v>
      </c>
      <c r="H31" s="1" t="s">
        <v>171</v>
      </c>
      <c r="I31" s="1" t="s">
        <v>192</v>
      </c>
      <c r="J31" s="1" t="s">
        <v>70</v>
      </c>
      <c r="K31" s="1" t="s">
        <v>35</v>
      </c>
      <c r="L31" s="5">
        <v>11000</v>
      </c>
      <c r="M31" s="6">
        <v>44426</v>
      </c>
      <c r="N31" s="6">
        <v>44561</v>
      </c>
      <c r="O31" s="1" t="s">
        <v>278</v>
      </c>
    </row>
    <row r="32" spans="1:15" x14ac:dyDescent="0.25">
      <c r="A32" s="4">
        <v>28</v>
      </c>
      <c r="B32" s="2" t="str">
        <f>HYPERLINK("https://my.zakupki.prom.ua/remote/dispatcher/state_purchase_view/33169809", "UA-2021-12-15-018805-c")</f>
        <v>UA-2021-12-15-018805-c</v>
      </c>
      <c r="C32" s="2" t="s">
        <v>199</v>
      </c>
      <c r="D32" s="2" t="str">
        <f>HYPERLINK("https://my.zakupki.prom.ua/remote/dispatcher/state_contracting_view/12048216", "UA-2021-12-15-018805-c-c1")</f>
        <v>UA-2021-12-15-018805-c-c1</v>
      </c>
      <c r="E32" s="1" t="s">
        <v>177</v>
      </c>
      <c r="F32" s="1" t="s">
        <v>177</v>
      </c>
      <c r="G32" s="1" t="s">
        <v>72</v>
      </c>
      <c r="H32" s="1" t="s">
        <v>171</v>
      </c>
      <c r="I32" s="1" t="s">
        <v>251</v>
      </c>
      <c r="J32" s="1" t="s">
        <v>110</v>
      </c>
      <c r="K32" s="1" t="s">
        <v>17</v>
      </c>
      <c r="L32" s="5">
        <v>3816</v>
      </c>
      <c r="M32" s="6">
        <v>44545</v>
      </c>
      <c r="N32" s="6">
        <v>44561</v>
      </c>
      <c r="O32" s="1" t="s">
        <v>278</v>
      </c>
    </row>
    <row r="33" spans="1:15" x14ac:dyDescent="0.25">
      <c r="A33" s="4">
        <v>29</v>
      </c>
      <c r="B33" s="2" t="str">
        <f>HYPERLINK("https://my.zakupki.prom.ua/remote/dispatcher/state_purchase_view/25083420", "UA-2021-03-19-003764-a")</f>
        <v>UA-2021-03-19-003764-a</v>
      </c>
      <c r="C33" s="2" t="s">
        <v>199</v>
      </c>
      <c r="D33" s="2" t="str">
        <f>HYPERLINK("https://my.zakupki.prom.ua/remote/dispatcher/state_contracting_view/8180440", "UA-2021-03-19-003764-a-a1")</f>
        <v>UA-2021-03-19-003764-a-a1</v>
      </c>
      <c r="E33" s="1" t="s">
        <v>197</v>
      </c>
      <c r="F33" s="1" t="s">
        <v>198</v>
      </c>
      <c r="G33" s="1" t="s">
        <v>46</v>
      </c>
      <c r="H33" s="1" t="s">
        <v>171</v>
      </c>
      <c r="I33" s="1" t="s">
        <v>207</v>
      </c>
      <c r="J33" s="1" t="s">
        <v>96</v>
      </c>
      <c r="K33" s="1" t="s">
        <v>22</v>
      </c>
      <c r="L33" s="5">
        <v>11904</v>
      </c>
      <c r="M33" s="6">
        <v>44273</v>
      </c>
      <c r="N33" s="6">
        <v>44561</v>
      </c>
      <c r="O33" s="1" t="s">
        <v>278</v>
      </c>
    </row>
    <row r="34" spans="1:15" x14ac:dyDescent="0.25">
      <c r="A34" s="4">
        <v>30</v>
      </c>
      <c r="B34" s="2" t="str">
        <f>HYPERLINK("https://my.zakupki.prom.ua/remote/dispatcher/state_purchase_view/27509314", "UA-2021-06-15-014652-b")</f>
        <v>UA-2021-06-15-014652-b</v>
      </c>
      <c r="C34" s="2" t="s">
        <v>199</v>
      </c>
      <c r="D34" s="2" t="str">
        <f>HYPERLINK("https://my.zakupki.prom.ua/remote/dispatcher/state_contracting_view/10228386", "UA-2021-06-15-014652-b-c1")</f>
        <v>UA-2021-06-15-014652-b-c1</v>
      </c>
      <c r="E34" s="1" t="s">
        <v>221</v>
      </c>
      <c r="F34" s="1" t="s">
        <v>221</v>
      </c>
      <c r="G34" s="1" t="s">
        <v>127</v>
      </c>
      <c r="H34" s="1" t="s">
        <v>167</v>
      </c>
      <c r="I34" s="1" t="s">
        <v>175</v>
      </c>
      <c r="J34" s="1" t="s">
        <v>114</v>
      </c>
      <c r="K34" s="1" t="s">
        <v>2</v>
      </c>
      <c r="L34" s="5">
        <v>8999</v>
      </c>
      <c r="M34" s="6">
        <v>44379</v>
      </c>
      <c r="N34" s="6">
        <v>44561</v>
      </c>
      <c r="O34" s="1" t="s">
        <v>278</v>
      </c>
    </row>
    <row r="35" spans="1:15" x14ac:dyDescent="0.25">
      <c r="A35" s="4">
        <v>31</v>
      </c>
      <c r="B35" s="2" t="str">
        <f>HYPERLINK("https://my.zakupki.prom.ua/remote/dispatcher/state_purchase_view/29396130", "UA-2021-08-30-009005-a")</f>
        <v>UA-2021-08-30-009005-a</v>
      </c>
      <c r="C35" s="2" t="s">
        <v>199</v>
      </c>
      <c r="D35" s="2" t="str">
        <f>HYPERLINK("https://my.zakupki.prom.ua/remote/dispatcher/state_contracting_view/10221876", "UA-2021-08-30-009005-a-a1")</f>
        <v>UA-2021-08-30-009005-a-a1</v>
      </c>
      <c r="E35" s="1" t="s">
        <v>181</v>
      </c>
      <c r="F35" s="1" t="s">
        <v>181</v>
      </c>
      <c r="G35" s="1" t="s">
        <v>120</v>
      </c>
      <c r="H35" s="1" t="s">
        <v>171</v>
      </c>
      <c r="I35" s="1" t="s">
        <v>273</v>
      </c>
      <c r="J35" s="1" t="s">
        <v>58</v>
      </c>
      <c r="K35" s="1" t="s">
        <v>94</v>
      </c>
      <c r="L35" s="5">
        <v>614.88</v>
      </c>
      <c r="M35" s="6">
        <v>44434</v>
      </c>
      <c r="N35" s="6">
        <v>44441</v>
      </c>
      <c r="O35" s="1" t="s">
        <v>278</v>
      </c>
    </row>
    <row r="36" spans="1:15" x14ac:dyDescent="0.25">
      <c r="A36" s="4">
        <v>32</v>
      </c>
      <c r="B36" s="2" t="str">
        <f>HYPERLINK("https://my.zakupki.prom.ua/remote/dispatcher/state_purchase_view/33891561", "UA-2021-12-30-009552-c")</f>
        <v>UA-2021-12-30-009552-c</v>
      </c>
      <c r="C36" s="2" t="s">
        <v>199</v>
      </c>
      <c r="D36" s="2" t="str">
        <f>HYPERLINK("https://my.zakupki.prom.ua/remote/dispatcher/state_contracting_view/12320248", "UA-2021-12-30-009552-c-c1")</f>
        <v>UA-2021-12-30-009552-c-c1</v>
      </c>
      <c r="E36" s="1" t="s">
        <v>213</v>
      </c>
      <c r="F36" s="1" t="s">
        <v>214</v>
      </c>
      <c r="G36" s="1" t="s">
        <v>74</v>
      </c>
      <c r="H36" s="1" t="s">
        <v>171</v>
      </c>
      <c r="I36" s="1" t="s">
        <v>257</v>
      </c>
      <c r="J36" s="1" t="s">
        <v>50</v>
      </c>
      <c r="K36" s="1" t="s">
        <v>229</v>
      </c>
      <c r="L36" s="5">
        <v>289.02</v>
      </c>
      <c r="M36" s="6">
        <v>44560</v>
      </c>
      <c r="N36" s="6">
        <v>44561</v>
      </c>
      <c r="O36" s="1" t="s">
        <v>278</v>
      </c>
    </row>
    <row r="37" spans="1:15" x14ac:dyDescent="0.25">
      <c r="A37" s="4">
        <v>33</v>
      </c>
      <c r="B37" s="2" t="str">
        <f>HYPERLINK("https://my.zakupki.prom.ua/remote/dispatcher/state_purchase_view/25787309", "UA-2021-04-13-006913-b")</f>
        <v>UA-2021-04-13-006913-b</v>
      </c>
      <c r="C37" s="2" t="s">
        <v>199</v>
      </c>
      <c r="D37" s="2" t="str">
        <f>HYPERLINK("https://my.zakupki.prom.ua/remote/dispatcher/state_contracting_view/8590471", "UA-2021-04-13-006913-b-b1")</f>
        <v>UA-2021-04-13-006913-b-b1</v>
      </c>
      <c r="E37" s="1" t="s">
        <v>203</v>
      </c>
      <c r="F37" s="1" t="s">
        <v>204</v>
      </c>
      <c r="G37" s="1" t="s">
        <v>73</v>
      </c>
      <c r="H37" s="1" t="s">
        <v>171</v>
      </c>
      <c r="I37" s="1" t="s">
        <v>258</v>
      </c>
      <c r="J37" s="1" t="s">
        <v>50</v>
      </c>
      <c r="K37" s="1" t="s">
        <v>66</v>
      </c>
      <c r="L37" s="5">
        <v>8666.7000000000007</v>
      </c>
      <c r="M37" s="6">
        <v>44305</v>
      </c>
      <c r="N37" s="6">
        <v>44561</v>
      </c>
      <c r="O37" s="1" t="s">
        <v>278</v>
      </c>
    </row>
    <row r="38" spans="1:15" x14ac:dyDescent="0.25">
      <c r="A38" s="4">
        <v>34</v>
      </c>
      <c r="B38" s="2" t="str">
        <f>HYPERLINK("https://my.zakupki.prom.ua/remote/dispatcher/state_purchase_view/24935141", "UA-2021-03-16-005754-c")</f>
        <v>UA-2021-03-16-005754-c</v>
      </c>
      <c r="C38" s="2" t="s">
        <v>199</v>
      </c>
      <c r="D38" s="2" t="str">
        <f>HYPERLINK("https://my.zakupki.prom.ua/remote/dispatcher/state_contracting_view/8108894", "UA-2021-03-16-005754-c-c1")</f>
        <v>UA-2021-03-16-005754-c-c1</v>
      </c>
      <c r="E38" s="1" t="s">
        <v>160</v>
      </c>
      <c r="F38" s="1" t="s">
        <v>160</v>
      </c>
      <c r="G38" s="1" t="s">
        <v>129</v>
      </c>
      <c r="H38" s="1" t="s">
        <v>171</v>
      </c>
      <c r="I38" s="1" t="s">
        <v>152</v>
      </c>
      <c r="J38" s="1" t="s">
        <v>62</v>
      </c>
      <c r="K38" s="1" t="s">
        <v>13</v>
      </c>
      <c r="L38" s="5">
        <v>49920</v>
      </c>
      <c r="M38" s="6">
        <v>44267</v>
      </c>
      <c r="N38" s="6">
        <v>44561</v>
      </c>
      <c r="O38" s="1" t="s">
        <v>278</v>
      </c>
    </row>
    <row r="39" spans="1:15" x14ac:dyDescent="0.25">
      <c r="A39" s="4">
        <v>35</v>
      </c>
      <c r="B39" s="2" t="str">
        <f>HYPERLINK("https://my.zakupki.prom.ua/remote/dispatcher/state_purchase_view/24810045", "UA-2021-03-11-011614-b")</f>
        <v>UA-2021-03-11-011614-b</v>
      </c>
      <c r="C39" s="2" t="s">
        <v>199</v>
      </c>
      <c r="D39" s="2" t="str">
        <f>HYPERLINK("https://my.zakupki.prom.ua/remote/dispatcher/state_contracting_view/8045554", "UA-2021-03-11-011614-b-b1")</f>
        <v>UA-2021-03-11-011614-b-b1</v>
      </c>
      <c r="E39" s="1" t="s">
        <v>240</v>
      </c>
      <c r="F39" s="1" t="s">
        <v>240</v>
      </c>
      <c r="G39" s="1" t="s">
        <v>48</v>
      </c>
      <c r="H39" s="1" t="s">
        <v>171</v>
      </c>
      <c r="I39" s="1" t="s">
        <v>209</v>
      </c>
      <c r="J39" s="1" t="s">
        <v>84</v>
      </c>
      <c r="K39" s="1" t="s">
        <v>10</v>
      </c>
      <c r="L39" s="5">
        <v>49800</v>
      </c>
      <c r="M39" s="6">
        <v>44265</v>
      </c>
      <c r="N39" s="6">
        <v>44561</v>
      </c>
      <c r="O39" s="1" t="s">
        <v>278</v>
      </c>
    </row>
    <row r="40" spans="1:15" x14ac:dyDescent="0.25">
      <c r="A40" s="4">
        <v>36</v>
      </c>
      <c r="B40" s="2" t="str">
        <f>HYPERLINK("https://my.zakupki.prom.ua/remote/dispatcher/state_purchase_view/23574888", "UA-2021-02-03-001018-a")</f>
        <v>UA-2021-02-03-001018-a</v>
      </c>
      <c r="C40" s="2" t="s">
        <v>199</v>
      </c>
      <c r="D40" s="2" t="str">
        <f>HYPERLINK("https://my.zakupki.prom.ua/remote/dispatcher/state_contracting_view/8027179", "UA-2021-02-03-001018-a-b1")</f>
        <v>UA-2021-02-03-001018-a-b1</v>
      </c>
      <c r="E40" s="1" t="s">
        <v>178</v>
      </c>
      <c r="F40" s="1" t="s">
        <v>179</v>
      </c>
      <c r="G40" s="1" t="s">
        <v>72</v>
      </c>
      <c r="H40" s="1" t="s">
        <v>167</v>
      </c>
      <c r="I40" s="1" t="s">
        <v>251</v>
      </c>
      <c r="J40" s="1" t="s">
        <v>110</v>
      </c>
      <c r="K40" s="1" t="s">
        <v>28</v>
      </c>
      <c r="L40" s="5">
        <v>7800</v>
      </c>
      <c r="M40" s="6">
        <v>44252</v>
      </c>
      <c r="N40" s="6">
        <v>44561</v>
      </c>
      <c r="O40" s="1" t="s">
        <v>278</v>
      </c>
    </row>
    <row r="41" spans="1:15" x14ac:dyDescent="0.25">
      <c r="A41" s="4">
        <v>37</v>
      </c>
      <c r="B41" s="2" t="str">
        <f>HYPERLINK("https://my.zakupki.prom.ua/remote/dispatcher/state_purchase_view/29379235", "UA-2021-08-30-003860-a")</f>
        <v>UA-2021-08-30-003860-a</v>
      </c>
      <c r="C41" s="2" t="s">
        <v>199</v>
      </c>
      <c r="D41" s="2" t="str">
        <f>HYPERLINK("https://my.zakupki.prom.ua/remote/dispatcher/state_contracting_view/10214081", "UA-2021-08-30-003860-a-a1")</f>
        <v>UA-2021-08-30-003860-a-a1</v>
      </c>
      <c r="E41" s="1" t="s">
        <v>183</v>
      </c>
      <c r="F41" s="1" t="s">
        <v>183</v>
      </c>
      <c r="G41" s="1" t="s">
        <v>59</v>
      </c>
      <c r="H41" s="1" t="s">
        <v>171</v>
      </c>
      <c r="I41" s="1" t="s">
        <v>206</v>
      </c>
      <c r="J41" s="1" t="s">
        <v>107</v>
      </c>
      <c r="K41" s="1" t="s">
        <v>67</v>
      </c>
      <c r="L41" s="5">
        <v>984</v>
      </c>
      <c r="M41" s="6">
        <v>44435</v>
      </c>
      <c r="N41" s="6">
        <v>44439</v>
      </c>
      <c r="O41" s="1" t="s">
        <v>278</v>
      </c>
    </row>
    <row r="42" spans="1:15" x14ac:dyDescent="0.25">
      <c r="A42" s="4">
        <v>38</v>
      </c>
      <c r="B42" s="2" t="str">
        <f>HYPERLINK("https://my.zakupki.prom.ua/remote/dispatcher/state_purchase_view/29396046", "UA-2021-08-30-008981-a")</f>
        <v>UA-2021-08-30-008981-a</v>
      </c>
      <c r="C42" s="2" t="s">
        <v>199</v>
      </c>
      <c r="D42" s="2" t="str">
        <f>HYPERLINK("https://my.zakupki.prom.ua/remote/dispatcher/state_contracting_view/10221832", "UA-2021-08-30-008981-a-a1")</f>
        <v>UA-2021-08-30-008981-a-a1</v>
      </c>
      <c r="E42" s="1" t="s">
        <v>271</v>
      </c>
      <c r="F42" s="1" t="s">
        <v>271</v>
      </c>
      <c r="G42" s="1" t="s">
        <v>124</v>
      </c>
      <c r="H42" s="1" t="s">
        <v>171</v>
      </c>
      <c r="I42" s="1" t="s">
        <v>208</v>
      </c>
      <c r="J42" s="1" t="s">
        <v>82</v>
      </c>
      <c r="K42" s="1" t="s">
        <v>63</v>
      </c>
      <c r="L42" s="5">
        <v>489</v>
      </c>
      <c r="M42" s="6">
        <v>44434</v>
      </c>
      <c r="N42" s="6">
        <v>44441</v>
      </c>
      <c r="O42" s="1" t="s">
        <v>278</v>
      </c>
    </row>
    <row r="43" spans="1:15" x14ac:dyDescent="0.25">
      <c r="A43" s="4">
        <v>39</v>
      </c>
      <c r="B43" s="2" t="str">
        <f>HYPERLINK("https://my.zakupki.prom.ua/remote/dispatcher/state_purchase_view/29921675", "UA-2021-09-16-005125-b")</f>
        <v>UA-2021-09-16-005125-b</v>
      </c>
      <c r="C43" s="2" t="s">
        <v>199</v>
      </c>
      <c r="D43" s="2" t="str">
        <f>HYPERLINK("https://my.zakupki.prom.ua/remote/dispatcher/state_contracting_view/10776399", "UA-2021-09-16-005125-b-b1")</f>
        <v>UA-2021-09-16-005125-b-b1</v>
      </c>
      <c r="E43" s="1" t="s">
        <v>210</v>
      </c>
      <c r="F43" s="1" t="s">
        <v>210</v>
      </c>
      <c r="G43" s="1" t="s">
        <v>75</v>
      </c>
      <c r="H43" s="1" t="s">
        <v>171</v>
      </c>
      <c r="I43" s="1" t="s">
        <v>273</v>
      </c>
      <c r="J43" s="1" t="s">
        <v>58</v>
      </c>
      <c r="K43" s="1" t="s">
        <v>112</v>
      </c>
      <c r="L43" s="5">
        <v>1803.94</v>
      </c>
      <c r="M43" s="6">
        <v>44455</v>
      </c>
      <c r="N43" s="6">
        <v>44561</v>
      </c>
      <c r="O43" s="1" t="s">
        <v>278</v>
      </c>
    </row>
    <row r="44" spans="1:15" x14ac:dyDescent="0.25">
      <c r="A44" s="4">
        <v>40</v>
      </c>
      <c r="B44" s="2" t="str">
        <f>HYPERLINK("https://my.zakupki.prom.ua/remote/dispatcher/state_purchase_view/28931305", "UA-2021-08-11-005447-a")</f>
        <v>UA-2021-08-11-005447-a</v>
      </c>
      <c r="C44" s="2" t="s">
        <v>199</v>
      </c>
      <c r="D44" s="2" t="str">
        <f>HYPERLINK("https://my.zakupki.prom.ua/remote/dispatcher/state_contracting_view/10003603", "UA-2021-08-11-005447-a-a1")</f>
        <v>UA-2021-08-11-005447-a-a1</v>
      </c>
      <c r="E44" s="1" t="s">
        <v>211</v>
      </c>
      <c r="F44" s="1" t="s">
        <v>211</v>
      </c>
      <c r="G44" s="1" t="s">
        <v>131</v>
      </c>
      <c r="H44" s="1" t="s">
        <v>171</v>
      </c>
      <c r="I44" s="1" t="s">
        <v>188</v>
      </c>
      <c r="J44" s="1" t="s">
        <v>69</v>
      </c>
      <c r="K44" s="1" t="s">
        <v>174</v>
      </c>
      <c r="L44" s="5">
        <v>5200</v>
      </c>
      <c r="M44" s="6">
        <v>44413</v>
      </c>
      <c r="N44" s="6">
        <v>44561</v>
      </c>
      <c r="O44" s="1" t="s">
        <v>278</v>
      </c>
    </row>
    <row r="45" spans="1:15" x14ac:dyDescent="0.25">
      <c r="A45" s="4">
        <v>41</v>
      </c>
      <c r="B45" s="2" t="str">
        <f>HYPERLINK("https://my.zakupki.prom.ua/remote/dispatcher/state_purchase_view/24957130", "UA-2021-03-16-013703-c")</f>
        <v>UA-2021-03-16-013703-c</v>
      </c>
      <c r="C45" s="2" t="s">
        <v>199</v>
      </c>
      <c r="D45" s="2" t="str">
        <f>HYPERLINK("https://my.zakupki.prom.ua/remote/dispatcher/state_contracting_view/8116442", "UA-2021-03-16-013703-c-c1")</f>
        <v>UA-2021-03-16-013703-c-c1</v>
      </c>
      <c r="E45" s="1" t="s">
        <v>98</v>
      </c>
      <c r="F45" s="1" t="s">
        <v>98</v>
      </c>
      <c r="G45" s="1" t="s">
        <v>97</v>
      </c>
      <c r="H45" s="1" t="s">
        <v>171</v>
      </c>
      <c r="I45" s="1" t="s">
        <v>256</v>
      </c>
      <c r="J45" s="1" t="s">
        <v>93</v>
      </c>
      <c r="K45" s="1" t="s">
        <v>11</v>
      </c>
      <c r="L45" s="5">
        <v>2020</v>
      </c>
      <c r="M45" s="6">
        <v>44266</v>
      </c>
      <c r="N45" s="6">
        <v>44561</v>
      </c>
      <c r="O45" s="1" t="s">
        <v>278</v>
      </c>
    </row>
    <row r="46" spans="1:15" x14ac:dyDescent="0.25">
      <c r="A46" s="4">
        <v>42</v>
      </c>
      <c r="B46" s="2" t="str">
        <f>HYPERLINK("https://my.zakupki.prom.ua/remote/dispatcher/state_purchase_view/26352110", "UA-2021-05-06-006780-c")</f>
        <v>UA-2021-05-06-006780-c</v>
      </c>
      <c r="C46" s="2" t="s">
        <v>199</v>
      </c>
      <c r="D46" s="2" t="str">
        <f>HYPERLINK("https://my.zakupki.prom.ua/remote/dispatcher/state_contracting_view/10221811", "UA-2021-05-06-006780-c-b1")</f>
        <v>UA-2021-05-06-006780-c-b1</v>
      </c>
      <c r="E46" s="1" t="s">
        <v>225</v>
      </c>
      <c r="F46" s="1" t="s">
        <v>225</v>
      </c>
      <c r="G46" s="1" t="s">
        <v>106</v>
      </c>
      <c r="H46" s="1" t="s">
        <v>167</v>
      </c>
      <c r="I46" s="1" t="s">
        <v>243</v>
      </c>
      <c r="J46" s="1" t="s">
        <v>102</v>
      </c>
      <c r="K46" s="1" t="s">
        <v>29</v>
      </c>
      <c r="L46" s="5">
        <v>3899</v>
      </c>
      <c r="M46" s="6">
        <v>44341</v>
      </c>
      <c r="N46" s="6">
        <v>44561</v>
      </c>
      <c r="O46" s="1" t="s">
        <v>278</v>
      </c>
    </row>
    <row r="47" spans="1:15" x14ac:dyDescent="0.25">
      <c r="A47" s="4">
        <v>43</v>
      </c>
      <c r="B47" s="2" t="str">
        <f>HYPERLINK("https://my.zakupki.prom.ua/remote/dispatcher/state_purchase_view/33725332", "UA-2021-12-24-014719-c")</f>
        <v>UA-2021-12-24-014719-c</v>
      </c>
      <c r="C47" s="2" t="s">
        <v>199</v>
      </c>
      <c r="D47" s="2" t="str">
        <f>HYPERLINK("https://my.zakupki.prom.ua/remote/dispatcher/state_contracting_view/12238416", "UA-2021-12-24-014719-c-c1")</f>
        <v>UA-2021-12-24-014719-c-c1</v>
      </c>
      <c r="E47" s="1" t="s">
        <v>148</v>
      </c>
      <c r="F47" s="1" t="s">
        <v>149</v>
      </c>
      <c r="G47" s="1" t="s">
        <v>88</v>
      </c>
      <c r="H47" s="1" t="s">
        <v>171</v>
      </c>
      <c r="I47" s="1" t="s">
        <v>250</v>
      </c>
      <c r="J47" s="1" t="s">
        <v>51</v>
      </c>
      <c r="K47" s="1" t="s">
        <v>55</v>
      </c>
      <c r="L47" s="5">
        <v>580.44000000000005</v>
      </c>
      <c r="M47" s="6">
        <v>44553</v>
      </c>
      <c r="N47" s="6">
        <v>44561</v>
      </c>
      <c r="O47" s="1" t="s">
        <v>278</v>
      </c>
    </row>
    <row r="48" spans="1:15" x14ac:dyDescent="0.25">
      <c r="A48" s="4">
        <v>44</v>
      </c>
      <c r="B48" s="2" t="str">
        <f>HYPERLINK("https://my.zakupki.prom.ua/remote/dispatcher/state_purchase_view/30731911", "UA-2021-10-12-010753-b")</f>
        <v>UA-2021-10-12-010753-b</v>
      </c>
      <c r="C48" s="2" t="s">
        <v>199</v>
      </c>
      <c r="D48" s="2" t="str">
        <f>HYPERLINK("https://my.zakupki.prom.ua/remote/dispatcher/state_contracting_view/10836558", "UA-2021-10-12-010753-b-b1")</f>
        <v>UA-2021-10-12-010753-b-b1</v>
      </c>
      <c r="E48" s="1" t="s">
        <v>191</v>
      </c>
      <c r="F48" s="1" t="s">
        <v>191</v>
      </c>
      <c r="G48" s="1" t="s">
        <v>122</v>
      </c>
      <c r="H48" s="1" t="s">
        <v>171</v>
      </c>
      <c r="I48" s="1" t="s">
        <v>257</v>
      </c>
      <c r="J48" s="1" t="s">
        <v>50</v>
      </c>
      <c r="K48" s="1" t="s">
        <v>41</v>
      </c>
      <c r="L48" s="5">
        <v>6336</v>
      </c>
      <c r="M48" s="6">
        <v>44481</v>
      </c>
      <c r="N48" s="6">
        <v>44561</v>
      </c>
      <c r="O48" s="1" t="s">
        <v>278</v>
      </c>
    </row>
    <row r="49" spans="1:15" x14ac:dyDescent="0.25">
      <c r="A49" s="4">
        <v>45</v>
      </c>
      <c r="B49" s="2" t="str">
        <f>HYPERLINK("https://my.zakupki.prom.ua/remote/dispatcher/state_purchase_view/30727517", "UA-2021-10-12-009439-b")</f>
        <v>UA-2021-10-12-009439-b</v>
      </c>
      <c r="C49" s="2" t="s">
        <v>199</v>
      </c>
      <c r="D49" s="2" t="str">
        <f>HYPERLINK("https://my.zakupki.prom.ua/remote/dispatcher/state_contracting_view/10834880", "UA-2021-10-12-009439-b-b1")</f>
        <v>UA-2021-10-12-009439-b-b1</v>
      </c>
      <c r="E49" s="1" t="s">
        <v>271</v>
      </c>
      <c r="F49" s="1" t="s">
        <v>271</v>
      </c>
      <c r="G49" s="1" t="s">
        <v>124</v>
      </c>
      <c r="H49" s="1" t="s">
        <v>171</v>
      </c>
      <c r="I49" s="1" t="s">
        <v>257</v>
      </c>
      <c r="J49" s="1" t="s">
        <v>50</v>
      </c>
      <c r="K49" s="1" t="s">
        <v>6</v>
      </c>
      <c r="L49" s="5">
        <v>43685.04</v>
      </c>
      <c r="M49" s="6">
        <v>44477</v>
      </c>
      <c r="N49" s="6">
        <v>44561</v>
      </c>
      <c r="O49" s="1" t="s">
        <v>278</v>
      </c>
    </row>
    <row r="50" spans="1:15" x14ac:dyDescent="0.25">
      <c r="A50" s="4">
        <v>46</v>
      </c>
      <c r="B50" s="2" t="str">
        <f>HYPERLINK("https://my.zakupki.prom.ua/remote/dispatcher/state_purchase_view/30835070", "UA-2021-10-18-013990-c")</f>
        <v>UA-2021-10-18-013990-c</v>
      </c>
      <c r="C50" s="2" t="s">
        <v>199</v>
      </c>
      <c r="D50" s="2" t="str">
        <f>HYPERLINK("https://my.zakupki.prom.ua/remote/dispatcher/state_contracting_view/10885552", "UA-2021-10-18-013990-c-c1")</f>
        <v>UA-2021-10-18-013990-c-c1</v>
      </c>
      <c r="E50" s="1" t="s">
        <v>224</v>
      </c>
      <c r="F50" s="1" t="s">
        <v>226</v>
      </c>
      <c r="G50" s="1" t="s">
        <v>106</v>
      </c>
      <c r="H50" s="1" t="s">
        <v>171</v>
      </c>
      <c r="I50" s="1" t="s">
        <v>243</v>
      </c>
      <c r="J50" s="1" t="s">
        <v>102</v>
      </c>
      <c r="K50" s="1" t="s">
        <v>36</v>
      </c>
      <c r="L50" s="5">
        <v>5500</v>
      </c>
      <c r="M50" s="6">
        <v>44487</v>
      </c>
      <c r="N50" s="6">
        <v>44561</v>
      </c>
      <c r="O50" s="1" t="s">
        <v>278</v>
      </c>
    </row>
    <row r="51" spans="1:15" x14ac:dyDescent="0.25">
      <c r="A51" s="4">
        <v>47</v>
      </c>
      <c r="B51" s="2" t="str">
        <f>HYPERLINK("https://my.zakupki.prom.ua/remote/dispatcher/state_purchase_view/30051770", "UA-2021-09-21-003485-b")</f>
        <v>UA-2021-09-21-003485-b</v>
      </c>
      <c r="C51" s="2" t="s">
        <v>199</v>
      </c>
      <c r="D51" s="2" t="str">
        <f>HYPERLINK("https://my.zakupki.prom.ua/remote/dispatcher/state_contracting_view/11085350", "UA-2021-09-21-003485-b-b1")</f>
        <v>UA-2021-09-21-003485-b-b1</v>
      </c>
      <c r="E51" s="1" t="s">
        <v>166</v>
      </c>
      <c r="F51" s="1" t="s">
        <v>166</v>
      </c>
      <c r="G51" s="1" t="s">
        <v>118</v>
      </c>
      <c r="H51" s="1" t="s">
        <v>171</v>
      </c>
      <c r="I51" s="1" t="s">
        <v>267</v>
      </c>
      <c r="J51" s="1" t="s">
        <v>87</v>
      </c>
      <c r="K51" s="1" t="s">
        <v>47</v>
      </c>
      <c r="L51" s="5">
        <v>2985</v>
      </c>
      <c r="M51" s="6">
        <v>44456</v>
      </c>
      <c r="N51" s="6">
        <v>44561</v>
      </c>
      <c r="O51" s="1" t="s">
        <v>278</v>
      </c>
    </row>
    <row r="52" spans="1:15" x14ac:dyDescent="0.25">
      <c r="A52" s="4">
        <v>48</v>
      </c>
      <c r="B52" s="2" t="str">
        <f>HYPERLINK("https://my.zakupki.prom.ua/remote/dispatcher/state_purchase_view/26473409", "UA-2021-05-12-012629-b")</f>
        <v>UA-2021-05-12-012629-b</v>
      </c>
      <c r="C52" s="2" t="s">
        <v>199</v>
      </c>
      <c r="D52" s="2" t="str">
        <f>HYPERLINK("https://my.zakupki.prom.ua/remote/dispatcher/state_contracting_view/10228414", "UA-2021-05-12-012629-b-b1")</f>
        <v>UA-2021-05-12-012629-b-b1</v>
      </c>
      <c r="E52" s="1" t="s">
        <v>260</v>
      </c>
      <c r="F52" s="1" t="s">
        <v>260</v>
      </c>
      <c r="G52" s="1" t="s">
        <v>115</v>
      </c>
      <c r="H52" s="1" t="s">
        <v>167</v>
      </c>
      <c r="I52" s="1" t="s">
        <v>264</v>
      </c>
      <c r="J52" s="1" t="s">
        <v>61</v>
      </c>
      <c r="K52" s="1" t="s">
        <v>27</v>
      </c>
      <c r="L52" s="5">
        <v>13900</v>
      </c>
      <c r="M52" s="6">
        <v>44371</v>
      </c>
      <c r="N52" s="6">
        <v>44561</v>
      </c>
      <c r="O52" s="1" t="s">
        <v>278</v>
      </c>
    </row>
    <row r="53" spans="1:15" x14ac:dyDescent="0.25">
      <c r="A53" s="4">
        <v>49</v>
      </c>
      <c r="B53" s="2" t="str">
        <f>HYPERLINK("https://my.zakupki.prom.ua/remote/dispatcher/state_purchase_view/33542382", "UA-2021-12-22-007574-c")</f>
        <v>UA-2021-12-22-007574-c</v>
      </c>
      <c r="C53" s="2" t="s">
        <v>199</v>
      </c>
      <c r="D53" s="2" t="str">
        <f>HYPERLINK("https://my.zakupki.prom.ua/remote/dispatcher/state_contracting_view/12205189", "UA-2021-12-22-007574-c-c1")</f>
        <v>UA-2021-12-22-007574-c-c1</v>
      </c>
      <c r="E53" s="1" t="s">
        <v>185</v>
      </c>
      <c r="F53" s="1" t="s">
        <v>186</v>
      </c>
      <c r="G53" s="1" t="s">
        <v>78</v>
      </c>
      <c r="H53" s="1" t="s">
        <v>171</v>
      </c>
      <c r="I53" s="1" t="s">
        <v>241</v>
      </c>
      <c r="J53" s="1" t="s">
        <v>90</v>
      </c>
      <c r="K53" s="1" t="s">
        <v>37</v>
      </c>
      <c r="L53" s="5">
        <v>23909.4</v>
      </c>
      <c r="M53" s="6">
        <v>44552</v>
      </c>
      <c r="N53" s="6">
        <v>44561</v>
      </c>
      <c r="O53" s="1" t="s">
        <v>278</v>
      </c>
    </row>
    <row r="54" spans="1:15" x14ac:dyDescent="0.25">
      <c r="A54" s="4">
        <v>50</v>
      </c>
      <c r="B54" s="2" t="str">
        <f>HYPERLINK("https://my.zakupki.prom.ua/remote/dispatcher/state_purchase_view/23995065", "UA-2021-02-15-000643-c")</f>
        <v>UA-2021-02-15-000643-c</v>
      </c>
      <c r="C54" s="2" t="s">
        <v>199</v>
      </c>
      <c r="D54" s="2" t="str">
        <f>HYPERLINK("https://my.zakupki.prom.ua/remote/dispatcher/state_contracting_view/8043684", "UA-2021-02-15-000643-c-a1")</f>
        <v>UA-2021-02-15-000643-c-a1</v>
      </c>
      <c r="E54" s="1" t="s">
        <v>194</v>
      </c>
      <c r="F54" s="1" t="s">
        <v>195</v>
      </c>
      <c r="G54" s="1" t="s">
        <v>46</v>
      </c>
      <c r="H54" s="1" t="s">
        <v>167</v>
      </c>
      <c r="I54" s="1" t="s">
        <v>265</v>
      </c>
      <c r="J54" s="1" t="s">
        <v>86</v>
      </c>
      <c r="K54" s="1" t="s">
        <v>8</v>
      </c>
      <c r="L54" s="5">
        <v>11700</v>
      </c>
      <c r="M54" s="6">
        <v>44264</v>
      </c>
      <c r="N54" s="6">
        <v>44561</v>
      </c>
      <c r="O54" s="1" t="s">
        <v>279</v>
      </c>
    </row>
    <row r="55" spans="1:15" x14ac:dyDescent="0.25">
      <c r="A55" s="4">
        <v>51</v>
      </c>
      <c r="B55" s="2" t="str">
        <f>HYPERLINK("https://my.zakupki.prom.ua/remote/dispatcher/state_purchase_view/25271203", "UA-2021-03-29-000662-c")</f>
        <v>UA-2021-03-29-000662-c</v>
      </c>
      <c r="C55" s="2" t="s">
        <v>199</v>
      </c>
      <c r="D55" s="2" t="str">
        <f>HYPERLINK("https://my.zakupki.prom.ua/remote/dispatcher/state_contracting_view/8924648", "UA-2021-03-29-000662-c-a1")</f>
        <v>UA-2021-03-29-000662-c-a1</v>
      </c>
      <c r="E55" s="1" t="s">
        <v>222</v>
      </c>
      <c r="F55" s="1" t="s">
        <v>222</v>
      </c>
      <c r="G55" s="1" t="s">
        <v>127</v>
      </c>
      <c r="H55" s="1" t="s">
        <v>167</v>
      </c>
      <c r="I55" s="1" t="s">
        <v>242</v>
      </c>
      <c r="J55" s="1" t="s">
        <v>101</v>
      </c>
      <c r="K55" s="1" t="s">
        <v>14</v>
      </c>
      <c r="L55" s="5">
        <v>8599</v>
      </c>
      <c r="M55" s="6">
        <v>44300</v>
      </c>
      <c r="N55" s="6">
        <v>44561</v>
      </c>
      <c r="O55" s="1" t="s">
        <v>278</v>
      </c>
    </row>
    <row r="56" spans="1:15" x14ac:dyDescent="0.25">
      <c r="A56" s="4">
        <v>52</v>
      </c>
      <c r="B56" s="2" t="str">
        <f>HYPERLINK("https://my.zakupki.prom.ua/remote/dispatcher/state_purchase_view/30856818", "UA-2021-10-19-006171-c")</f>
        <v>UA-2021-10-19-006171-c</v>
      </c>
      <c r="C56" s="2" t="s">
        <v>199</v>
      </c>
      <c r="D56" s="2" t="str">
        <f>HYPERLINK("https://my.zakupki.prom.ua/remote/dispatcher/state_contracting_view/10901923", "UA-2021-10-19-006171-c-c1")</f>
        <v>UA-2021-10-19-006171-c-c1</v>
      </c>
      <c r="E56" s="1" t="s">
        <v>268</v>
      </c>
      <c r="F56" s="1" t="s">
        <v>269</v>
      </c>
      <c r="G56" s="1" t="s">
        <v>116</v>
      </c>
      <c r="H56" s="1" t="s">
        <v>171</v>
      </c>
      <c r="I56" s="1" t="s">
        <v>246</v>
      </c>
      <c r="J56" s="1" t="s">
        <v>95</v>
      </c>
      <c r="K56" s="1" t="s">
        <v>24</v>
      </c>
      <c r="L56" s="5">
        <v>1199</v>
      </c>
      <c r="M56" s="6">
        <v>44487</v>
      </c>
      <c r="N56" s="6">
        <v>44561</v>
      </c>
      <c r="O56" s="1" t="s">
        <v>278</v>
      </c>
    </row>
    <row r="57" spans="1:15" x14ac:dyDescent="0.25">
      <c r="A57" s="4">
        <v>53</v>
      </c>
      <c r="B57" s="2" t="str">
        <f>HYPERLINK("https://my.zakupki.prom.ua/remote/dispatcher/state_purchase_view/32564523", "UA-2021-12-03-010471-c")</f>
        <v>UA-2021-12-03-010471-c</v>
      </c>
      <c r="C57" s="2" t="s">
        <v>199</v>
      </c>
      <c r="D57" s="2" t="str">
        <f>HYPERLINK("https://my.zakupki.prom.ua/remote/dispatcher/state_contracting_view/11680488", "UA-2021-12-03-010471-c-c1")</f>
        <v>UA-2021-12-03-010471-c-c1</v>
      </c>
      <c r="E57" s="1" t="s">
        <v>156</v>
      </c>
      <c r="F57" s="1" t="s">
        <v>156</v>
      </c>
      <c r="G57" s="1" t="s">
        <v>140</v>
      </c>
      <c r="H57" s="1" t="s">
        <v>171</v>
      </c>
      <c r="I57" s="1" t="s">
        <v>254</v>
      </c>
      <c r="J57" s="1" t="s">
        <v>119</v>
      </c>
      <c r="K57" s="1" t="s">
        <v>1</v>
      </c>
      <c r="L57" s="5">
        <v>2820</v>
      </c>
      <c r="M57" s="6">
        <v>44531</v>
      </c>
      <c r="N57" s="6">
        <v>44561</v>
      </c>
      <c r="O57" s="1" t="s">
        <v>278</v>
      </c>
    </row>
    <row r="58" spans="1:15" x14ac:dyDescent="0.25">
      <c r="A58" s="4">
        <v>54</v>
      </c>
      <c r="B58" s="2" t="str">
        <f>HYPERLINK("https://my.zakupki.prom.ua/remote/dispatcher/state_purchase_view/29359578", "UA-2021-08-28-006458-a")</f>
        <v>UA-2021-08-28-006458-a</v>
      </c>
      <c r="C58" s="2" t="s">
        <v>199</v>
      </c>
      <c r="D58" s="2" t="str">
        <f>HYPERLINK("https://my.zakupki.prom.ua/remote/dispatcher/state_contracting_view/10205096", "UA-2021-08-28-006458-a-a1")</f>
        <v>UA-2021-08-28-006458-a-a1</v>
      </c>
      <c r="E58" s="1" t="s">
        <v>223</v>
      </c>
      <c r="F58" s="1" t="s">
        <v>223</v>
      </c>
      <c r="G58" s="1" t="s">
        <v>126</v>
      </c>
      <c r="H58" s="1" t="s">
        <v>171</v>
      </c>
      <c r="I58" s="1" t="s">
        <v>244</v>
      </c>
      <c r="J58" s="1" t="s">
        <v>99</v>
      </c>
      <c r="K58" s="1" t="s">
        <v>130</v>
      </c>
      <c r="L58" s="5">
        <v>7080</v>
      </c>
      <c r="M58" s="6">
        <v>44433</v>
      </c>
      <c r="N58" s="6">
        <v>44865</v>
      </c>
      <c r="O58" s="1" t="s">
        <v>278</v>
      </c>
    </row>
    <row r="59" spans="1:15" x14ac:dyDescent="0.25">
      <c r="A59" s="4">
        <v>55</v>
      </c>
      <c r="B59" s="2" t="str">
        <f>HYPERLINK("https://my.zakupki.prom.ua/remote/dispatcher/state_purchase_view/26391111", "UA-2021-05-07-007313-b")</f>
        <v>UA-2021-05-07-007313-b</v>
      </c>
      <c r="C59" s="2" t="s">
        <v>199</v>
      </c>
      <c r="D59" s="2" t="str">
        <f>HYPERLINK("https://my.zakupki.prom.ua/remote/dispatcher/state_contracting_view/11084919", "UA-2021-05-07-007313-b-c2")</f>
        <v>UA-2021-05-07-007313-b-c2</v>
      </c>
      <c r="E59" s="1" t="s">
        <v>236</v>
      </c>
      <c r="F59" s="1" t="s">
        <v>236</v>
      </c>
      <c r="G59" s="1" t="s">
        <v>76</v>
      </c>
      <c r="H59" s="1" t="s">
        <v>167</v>
      </c>
      <c r="I59" s="1" t="s">
        <v>159</v>
      </c>
      <c r="J59" s="1" t="s">
        <v>81</v>
      </c>
      <c r="K59" s="1" t="s">
        <v>38</v>
      </c>
      <c r="L59" s="5">
        <v>53600</v>
      </c>
      <c r="M59" s="6">
        <v>44371</v>
      </c>
      <c r="N59" s="6">
        <v>44561</v>
      </c>
      <c r="O59" s="1" t="s">
        <v>278</v>
      </c>
    </row>
    <row r="60" spans="1:15" x14ac:dyDescent="0.25">
      <c r="A60" s="4">
        <v>56</v>
      </c>
      <c r="B60" s="2" t="str">
        <f>HYPERLINK("https://my.zakupki.prom.ua/remote/dispatcher/state_purchase_view/30731074", "UA-2021-10-12-010475-b")</f>
        <v>UA-2021-10-12-010475-b</v>
      </c>
      <c r="C60" s="2" t="s">
        <v>199</v>
      </c>
      <c r="D60" s="2" t="str">
        <f>HYPERLINK("https://my.zakupki.prom.ua/remote/dispatcher/state_contracting_view/10836223", "UA-2021-10-12-010475-b-b1")</f>
        <v>UA-2021-10-12-010475-b-b1</v>
      </c>
      <c r="E60" s="1" t="s">
        <v>215</v>
      </c>
      <c r="F60" s="1" t="s">
        <v>215</v>
      </c>
      <c r="G60" s="1" t="s">
        <v>123</v>
      </c>
      <c r="H60" s="1" t="s">
        <v>171</v>
      </c>
      <c r="I60" s="1" t="s">
        <v>257</v>
      </c>
      <c r="J60" s="1" t="s">
        <v>50</v>
      </c>
      <c r="K60" s="1" t="s">
        <v>39</v>
      </c>
      <c r="L60" s="5">
        <v>2418.2399999999998</v>
      </c>
      <c r="M60" s="6">
        <v>44477</v>
      </c>
      <c r="N60" s="6">
        <v>44561</v>
      </c>
      <c r="O60" s="1" t="s">
        <v>278</v>
      </c>
    </row>
    <row r="61" spans="1:15" x14ac:dyDescent="0.25">
      <c r="A61" s="4">
        <v>57</v>
      </c>
      <c r="B61" s="2" t="str">
        <f>HYPERLINK("https://my.zakupki.prom.ua/remote/dispatcher/state_purchase_view/33719104", "UA-2021-12-24-012898-c")</f>
        <v>UA-2021-12-24-012898-c</v>
      </c>
      <c r="C61" s="2" t="s">
        <v>199</v>
      </c>
      <c r="D61" s="2" t="str">
        <f>HYPERLINK("https://my.zakupki.prom.ua/remote/dispatcher/state_contracting_view/12235301", "UA-2021-12-24-012898-c-c1")</f>
        <v>UA-2021-12-24-012898-c-c1</v>
      </c>
      <c r="E61" s="1" t="s">
        <v>180</v>
      </c>
      <c r="F61" s="1" t="s">
        <v>180</v>
      </c>
      <c r="G61" s="1" t="s">
        <v>53</v>
      </c>
      <c r="H61" s="1" t="s">
        <v>171</v>
      </c>
      <c r="I61" s="1" t="s">
        <v>176</v>
      </c>
      <c r="J61" s="1" t="s">
        <v>83</v>
      </c>
      <c r="K61" s="1" t="s">
        <v>26</v>
      </c>
      <c r="L61" s="5">
        <v>5984</v>
      </c>
      <c r="M61" s="6">
        <v>44552</v>
      </c>
      <c r="N61" s="6">
        <v>44561</v>
      </c>
      <c r="O61" s="1" t="s">
        <v>278</v>
      </c>
    </row>
    <row r="62" spans="1:15" x14ac:dyDescent="0.25">
      <c r="A62" s="4">
        <v>58</v>
      </c>
      <c r="B62" s="2" t="str">
        <f>HYPERLINK("https://my.zakupki.prom.ua/remote/dispatcher/state_purchase_view/25780493", "UA-2021-04-13-005207-b")</f>
        <v>UA-2021-04-13-005207-b</v>
      </c>
      <c r="C62" s="2" t="s">
        <v>199</v>
      </c>
      <c r="D62" s="2" t="str">
        <f>HYPERLINK("https://my.zakupki.prom.ua/remote/dispatcher/state_contracting_view/8589946", "UA-2021-04-13-005207-b-b1")</f>
        <v>UA-2021-04-13-005207-b-b1</v>
      </c>
      <c r="E62" s="1" t="s">
        <v>274</v>
      </c>
      <c r="F62" s="1" t="s">
        <v>275</v>
      </c>
      <c r="G62" s="1" t="s">
        <v>54</v>
      </c>
      <c r="H62" s="1" t="s">
        <v>171</v>
      </c>
      <c r="I62" s="1" t="s">
        <v>258</v>
      </c>
      <c r="J62" s="1" t="s">
        <v>50</v>
      </c>
      <c r="K62" s="1" t="s">
        <v>65</v>
      </c>
      <c r="L62" s="5">
        <v>538.74</v>
      </c>
      <c r="M62" s="6">
        <v>44305</v>
      </c>
      <c r="N62" s="6">
        <v>44561</v>
      </c>
      <c r="O62" s="1" t="s">
        <v>278</v>
      </c>
    </row>
    <row r="63" spans="1:15" x14ac:dyDescent="0.25">
      <c r="A63" s="4">
        <v>59</v>
      </c>
      <c r="B63" s="2" t="str">
        <f>HYPERLINK("https://my.zakupki.prom.ua/remote/dispatcher/state_purchase_view/28977646", "UA-2021-08-12-007690-a")</f>
        <v>UA-2021-08-12-007690-a</v>
      </c>
      <c r="C63" s="2" t="s">
        <v>199</v>
      </c>
      <c r="D63" s="2" t="str">
        <f>HYPERLINK("https://my.zakupki.prom.ua/remote/dispatcher/state_contracting_view/10047535", "UA-2021-08-12-007690-a-a1")</f>
        <v>UA-2021-08-12-007690-a-a1</v>
      </c>
      <c r="E63" s="1" t="s">
        <v>169</v>
      </c>
      <c r="F63" s="1" t="s">
        <v>169</v>
      </c>
      <c r="G63" s="1" t="s">
        <v>125</v>
      </c>
      <c r="H63" s="1" t="s">
        <v>171</v>
      </c>
      <c r="I63" s="1" t="s">
        <v>151</v>
      </c>
      <c r="J63" s="1" t="s">
        <v>68</v>
      </c>
      <c r="K63" s="1" t="s">
        <v>12</v>
      </c>
      <c r="L63" s="5">
        <v>14500</v>
      </c>
      <c r="M63" s="6">
        <v>44419</v>
      </c>
      <c r="N63" s="6">
        <v>44561</v>
      </c>
      <c r="O63" s="1" t="s">
        <v>278</v>
      </c>
    </row>
    <row r="64" spans="1:15" x14ac:dyDescent="0.25">
      <c r="A64" s="4">
        <v>60</v>
      </c>
      <c r="B64" s="2" t="str">
        <f>HYPERLINK("https://my.zakupki.prom.ua/remote/dispatcher/state_purchase_view/23859030", "UA-2021-02-10-005315-a")</f>
        <v>UA-2021-02-10-005315-a</v>
      </c>
      <c r="C64" s="2" t="s">
        <v>199</v>
      </c>
      <c r="D64" s="2" t="str">
        <f>HYPERLINK("https://my.zakupki.prom.ua/remote/dispatcher/state_contracting_view/8083329", "UA-2021-02-10-005315-a-c1")</f>
        <v>UA-2021-02-10-005315-a-c1</v>
      </c>
      <c r="E64" s="1" t="s">
        <v>201</v>
      </c>
      <c r="F64" s="1" t="s">
        <v>202</v>
      </c>
      <c r="G64" s="1" t="s">
        <v>77</v>
      </c>
      <c r="H64" s="1" t="s">
        <v>167</v>
      </c>
      <c r="I64" s="1" t="s">
        <v>159</v>
      </c>
      <c r="J64" s="1" t="s">
        <v>81</v>
      </c>
      <c r="K64" s="1" t="s">
        <v>15</v>
      </c>
      <c r="L64" s="5">
        <v>37410</v>
      </c>
      <c r="M64" s="6">
        <v>44270</v>
      </c>
      <c r="N64" s="6">
        <v>44561</v>
      </c>
      <c r="O64" s="1" t="s">
        <v>278</v>
      </c>
    </row>
    <row r="65" spans="1:15" x14ac:dyDescent="0.25">
      <c r="A65" s="4">
        <v>61</v>
      </c>
      <c r="B65" s="2" t="str">
        <f>HYPERLINK("https://my.zakupki.prom.ua/remote/dispatcher/state_purchase_view/29395962", "UA-2021-08-30-008955-a")</f>
        <v>UA-2021-08-30-008955-a</v>
      </c>
      <c r="C65" s="2" t="s">
        <v>199</v>
      </c>
      <c r="D65" s="2" t="str">
        <f>HYPERLINK("https://my.zakupki.prom.ua/remote/dispatcher/state_contracting_view/10221805", "UA-2021-08-30-008955-a-a1")</f>
        <v>UA-2021-08-30-008955-a-a1</v>
      </c>
      <c r="E65" s="1" t="s">
        <v>154</v>
      </c>
      <c r="F65" s="1" t="s">
        <v>154</v>
      </c>
      <c r="G65" s="1" t="s">
        <v>121</v>
      </c>
      <c r="H65" s="1" t="s">
        <v>171</v>
      </c>
      <c r="I65" s="1" t="s">
        <v>249</v>
      </c>
      <c r="J65" s="1" t="s">
        <v>90</v>
      </c>
      <c r="K65" s="1" t="s">
        <v>141</v>
      </c>
      <c r="L65" s="5">
        <v>1719.72</v>
      </c>
      <c r="M65" s="6">
        <v>44434</v>
      </c>
      <c r="N65" s="6">
        <v>44441</v>
      </c>
      <c r="O65" s="1" t="s">
        <v>278</v>
      </c>
    </row>
    <row r="66" spans="1:15" x14ac:dyDescent="0.25">
      <c r="A66" s="4">
        <v>62</v>
      </c>
      <c r="B66" s="2" t="str">
        <f>HYPERLINK("https://my.zakupki.prom.ua/remote/dispatcher/state_purchase_view/29182017", "UA-2021-08-19-010822-a")</f>
        <v>UA-2021-08-19-010822-a</v>
      </c>
      <c r="C66" s="2" t="s">
        <v>199</v>
      </c>
      <c r="D66" s="2" t="str">
        <f>HYPERLINK("https://my.zakupki.prom.ua/remote/dispatcher/state_contracting_view/10773336", "UA-2021-08-19-010822-a-a1")</f>
        <v>UA-2021-08-19-010822-a-a1</v>
      </c>
      <c r="E66" s="1" t="s">
        <v>237</v>
      </c>
      <c r="F66" s="1" t="s">
        <v>237</v>
      </c>
      <c r="G66" s="1" t="s">
        <v>138</v>
      </c>
      <c r="H66" s="1" t="s">
        <v>171</v>
      </c>
      <c r="I66" s="1" t="s">
        <v>150</v>
      </c>
      <c r="J66" s="1" t="s">
        <v>64</v>
      </c>
      <c r="K66" s="1" t="s">
        <v>21</v>
      </c>
      <c r="L66" s="5">
        <v>12900</v>
      </c>
      <c r="M66" s="6">
        <v>44425</v>
      </c>
      <c r="N66" s="6">
        <v>44561</v>
      </c>
      <c r="O66" s="1" t="s">
        <v>278</v>
      </c>
    </row>
    <row r="67" spans="1:15" x14ac:dyDescent="0.25">
      <c r="A67" s="4">
        <v>63</v>
      </c>
      <c r="B67" s="2" t="str">
        <f>HYPERLINK("https://my.zakupki.prom.ua/remote/dispatcher/state_purchase_view/32578538", "UA-2021-12-03-014774-c")</f>
        <v>UA-2021-12-03-014774-c</v>
      </c>
      <c r="C67" s="2" t="s">
        <v>199</v>
      </c>
      <c r="D67" s="2" t="str">
        <f>HYPERLINK("https://my.zakupki.prom.ua/remote/dispatcher/state_contracting_view/11685903", "UA-2021-12-03-014774-c-c1")</f>
        <v>UA-2021-12-03-014774-c-c1</v>
      </c>
      <c r="E67" s="1" t="s">
        <v>184</v>
      </c>
      <c r="F67" s="1" t="s">
        <v>184</v>
      </c>
      <c r="G67" s="1" t="s">
        <v>80</v>
      </c>
      <c r="H67" s="1" t="s">
        <v>171</v>
      </c>
      <c r="I67" s="1" t="s">
        <v>257</v>
      </c>
      <c r="J67" s="1" t="s">
        <v>50</v>
      </c>
      <c r="K67" s="1" t="s">
        <v>227</v>
      </c>
      <c r="L67" s="5">
        <v>457.5</v>
      </c>
      <c r="M67" s="6">
        <v>44531</v>
      </c>
      <c r="N67" s="6">
        <v>44561</v>
      </c>
      <c r="O67" s="1" t="s">
        <v>278</v>
      </c>
    </row>
    <row r="68" spans="1:15" x14ac:dyDescent="0.25">
      <c r="A68" s="1" t="s">
        <v>172</v>
      </c>
    </row>
  </sheetData>
  <autoFilter ref="A4:O67"/>
  <hyperlinks>
    <hyperlink ref="A2" r:id="rId1" display="mailto:report.zakupki@prom.ua"/>
    <hyperlink ref="B5" r:id="rId2" display="https://my.zakupki.prom.ua/remote/dispatcher/state_purchase_view/24012921"/>
    <hyperlink ref="D5" r:id="rId3" display="https://my.zakupki.prom.ua/remote/dispatcher/state_contracting_view/7718361"/>
    <hyperlink ref="B6" r:id="rId4" display="https://my.zakupki.prom.ua/remote/dispatcher/state_purchase_view/28933139"/>
    <hyperlink ref="D6" r:id="rId5" display="https://my.zakupki.prom.ua/remote/dispatcher/state_contracting_view/10004165"/>
    <hyperlink ref="B7" r:id="rId6" display="https://my.zakupki.prom.ua/remote/dispatcher/state_purchase_view/29047037"/>
    <hyperlink ref="D7" r:id="rId7" display="https://my.zakupki.prom.ua/remote/dispatcher/state_contracting_view/11905799"/>
    <hyperlink ref="B8" r:id="rId8" display="https://my.zakupki.prom.ua/remote/dispatcher/state_purchase_view/29395848"/>
    <hyperlink ref="D8" r:id="rId9" display="https://my.zakupki.prom.ua/remote/dispatcher/state_contracting_view/10221772"/>
    <hyperlink ref="B9" r:id="rId10" display="https://my.zakupki.prom.ua/remote/dispatcher/state_purchase_view/29923276"/>
    <hyperlink ref="D9" r:id="rId11" display="https://my.zakupki.prom.ua/remote/dispatcher/state_contracting_view/10776276"/>
    <hyperlink ref="B10" r:id="rId12" display="https://my.zakupki.prom.ua/remote/dispatcher/state_purchase_view/30729525"/>
    <hyperlink ref="D10" r:id="rId13" display="https://my.zakupki.prom.ua/remote/dispatcher/state_contracting_view/10835782"/>
    <hyperlink ref="B11" r:id="rId14" display="https://my.zakupki.prom.ua/remote/dispatcher/state_purchase_view/24824509"/>
    <hyperlink ref="D11" r:id="rId15" display="https://my.zakupki.prom.ua/remote/dispatcher/state_contracting_view/8052366"/>
    <hyperlink ref="B12" r:id="rId16" display="https://my.zakupki.prom.ua/remote/dispatcher/state_purchase_view/26896665"/>
    <hyperlink ref="D12" r:id="rId17" display="https://my.zakupki.prom.ua/remote/dispatcher/state_contracting_view/9610663"/>
    <hyperlink ref="B13" r:id="rId18" display="https://my.zakupki.prom.ua/remote/dispatcher/state_purchase_view/25357595"/>
    <hyperlink ref="D13" r:id="rId19" display="https://my.zakupki.prom.ua/remote/dispatcher/state_contracting_view/8333506"/>
    <hyperlink ref="B14" r:id="rId20" display="https://my.zakupki.prom.ua/remote/dispatcher/state_purchase_view/29922362"/>
    <hyperlink ref="D14" r:id="rId21" display="https://my.zakupki.prom.ua/remote/dispatcher/state_contracting_view/10776224"/>
    <hyperlink ref="B15" r:id="rId22" display="https://my.zakupki.prom.ua/remote/dispatcher/state_purchase_view/31495170"/>
    <hyperlink ref="D15" r:id="rId23" display="https://my.zakupki.prom.ua/remote/dispatcher/state_contracting_view/11686720"/>
    <hyperlink ref="B16" r:id="rId24" display="https://my.zakupki.prom.ua/remote/dispatcher/state_purchase_view/29174415"/>
    <hyperlink ref="D16" r:id="rId25" display="https://my.zakupki.prom.ua/remote/dispatcher/state_contracting_view/10116847"/>
    <hyperlink ref="B17" r:id="rId26" display="https://my.zakupki.prom.ua/remote/dispatcher/state_purchase_view/28481738"/>
    <hyperlink ref="D17" r:id="rId27" display="https://my.zakupki.prom.ua/remote/dispatcher/state_contracting_view/9966803"/>
    <hyperlink ref="B18" r:id="rId28" display="https://my.zakupki.prom.ua/remote/dispatcher/state_purchase_view/30127552"/>
    <hyperlink ref="D18" r:id="rId29" display="https://my.zakupki.prom.ua/remote/dispatcher/state_contracting_view/10558862"/>
    <hyperlink ref="B19" r:id="rId30" display="https://my.zakupki.prom.ua/remote/dispatcher/state_purchase_view/33856483"/>
    <hyperlink ref="D19" r:id="rId31" display="https://my.zakupki.prom.ua/remote/dispatcher/state_contracting_view/12303829"/>
    <hyperlink ref="B20" r:id="rId32" display="https://my.zakupki.prom.ua/remote/dispatcher/state_purchase_view/31017811"/>
    <hyperlink ref="D20" r:id="rId33" display="https://my.zakupki.prom.ua/remote/dispatcher/state_contracting_view/10973214"/>
    <hyperlink ref="B21" r:id="rId34" display="https://my.zakupki.prom.ua/remote/dispatcher/state_purchase_view/26895458"/>
    <hyperlink ref="D21" r:id="rId35" display="https://my.zakupki.prom.ua/remote/dispatcher/state_contracting_view/9332389"/>
    <hyperlink ref="B22" r:id="rId36" display="https://my.zakupki.prom.ua/remote/dispatcher/state_purchase_view/29411381"/>
    <hyperlink ref="D22" r:id="rId37" display="https://my.zakupki.prom.ua/remote/dispatcher/state_contracting_view/10228770"/>
    <hyperlink ref="B23" r:id="rId38" display="https://my.zakupki.prom.ua/remote/dispatcher/state_purchase_view/29734109"/>
    <hyperlink ref="D23" r:id="rId39" display="https://my.zakupki.prom.ua/remote/dispatcher/state_contracting_view/10376841"/>
    <hyperlink ref="B24" r:id="rId40" display="https://my.zakupki.prom.ua/remote/dispatcher/state_purchase_view/29169317"/>
    <hyperlink ref="D24" r:id="rId41" display="https://my.zakupki.prom.ua/remote/dispatcher/state_contracting_view/10117023"/>
    <hyperlink ref="B25" r:id="rId42" display="https://my.zakupki.prom.ua/remote/dispatcher/state_purchase_view/30733464"/>
    <hyperlink ref="D25" r:id="rId43" display="https://my.zakupki.prom.ua/remote/dispatcher/state_contracting_view/10838005"/>
    <hyperlink ref="B26" r:id="rId44" display="https://my.zakupki.prom.ua/remote/dispatcher/state_purchase_view/30734995"/>
    <hyperlink ref="D26" r:id="rId45" display="https://my.zakupki.prom.ua/remote/dispatcher/state_contracting_view/10838269"/>
    <hyperlink ref="B27" r:id="rId46" display="https://my.zakupki.prom.ua/remote/dispatcher/state_purchase_view/33721585"/>
    <hyperlink ref="D27" r:id="rId47" display="https://my.zakupki.prom.ua/remote/dispatcher/state_contracting_view/12237227"/>
    <hyperlink ref="B28" r:id="rId48" display="https://my.zakupki.prom.ua/remote/dispatcher/state_purchase_view/29628366"/>
    <hyperlink ref="D28" r:id="rId49" display="https://my.zakupki.prom.ua/remote/dispatcher/state_contracting_view/11957907"/>
    <hyperlink ref="B29" r:id="rId50" display="https://my.zakupki.prom.ua/remote/dispatcher/state_purchase_view/23076983"/>
    <hyperlink ref="D29" r:id="rId51" display="https://my.zakupki.prom.ua/remote/dispatcher/state_contracting_view/8763969"/>
    <hyperlink ref="B30" r:id="rId52" display="https://my.zakupki.prom.ua/remote/dispatcher/state_purchase_view/27759282"/>
    <hyperlink ref="D30" r:id="rId53" display="https://my.zakupki.prom.ua/remote/dispatcher/state_contracting_view/9855495"/>
    <hyperlink ref="B31" r:id="rId54" display="https://my.zakupki.prom.ua/remote/dispatcher/state_purchase_view/29160789"/>
    <hyperlink ref="D31" r:id="rId55" display="https://my.zakupki.prom.ua/remote/dispatcher/state_contracting_view/11951458"/>
    <hyperlink ref="B32" r:id="rId56" display="https://my.zakupki.prom.ua/remote/dispatcher/state_purchase_view/33169809"/>
    <hyperlink ref="D32" r:id="rId57" display="https://my.zakupki.prom.ua/remote/dispatcher/state_contracting_view/12048216"/>
    <hyperlink ref="B33" r:id="rId58" display="https://my.zakupki.prom.ua/remote/dispatcher/state_purchase_view/25083420"/>
    <hyperlink ref="D33" r:id="rId59" display="https://my.zakupki.prom.ua/remote/dispatcher/state_contracting_view/8180440"/>
    <hyperlink ref="B34" r:id="rId60" display="https://my.zakupki.prom.ua/remote/dispatcher/state_purchase_view/27509314"/>
    <hyperlink ref="D34" r:id="rId61" display="https://my.zakupki.prom.ua/remote/dispatcher/state_contracting_view/10228386"/>
    <hyperlink ref="B35" r:id="rId62" display="https://my.zakupki.prom.ua/remote/dispatcher/state_purchase_view/29396130"/>
    <hyperlink ref="D35" r:id="rId63" display="https://my.zakupki.prom.ua/remote/dispatcher/state_contracting_view/10221876"/>
    <hyperlink ref="B36" r:id="rId64" display="https://my.zakupki.prom.ua/remote/dispatcher/state_purchase_view/33891561"/>
    <hyperlink ref="D36" r:id="rId65" display="https://my.zakupki.prom.ua/remote/dispatcher/state_contracting_view/12320248"/>
    <hyperlink ref="B37" r:id="rId66" display="https://my.zakupki.prom.ua/remote/dispatcher/state_purchase_view/25787309"/>
    <hyperlink ref="D37" r:id="rId67" display="https://my.zakupki.prom.ua/remote/dispatcher/state_contracting_view/8590471"/>
    <hyperlink ref="B38" r:id="rId68" display="https://my.zakupki.prom.ua/remote/dispatcher/state_purchase_view/24935141"/>
    <hyperlink ref="D38" r:id="rId69" display="https://my.zakupki.prom.ua/remote/dispatcher/state_contracting_view/8108894"/>
    <hyperlink ref="B39" r:id="rId70" display="https://my.zakupki.prom.ua/remote/dispatcher/state_purchase_view/24810045"/>
    <hyperlink ref="D39" r:id="rId71" display="https://my.zakupki.prom.ua/remote/dispatcher/state_contracting_view/8045554"/>
    <hyperlink ref="B40" r:id="rId72" display="https://my.zakupki.prom.ua/remote/dispatcher/state_purchase_view/23574888"/>
    <hyperlink ref="D40" r:id="rId73" display="https://my.zakupki.prom.ua/remote/dispatcher/state_contracting_view/8027179"/>
    <hyperlink ref="B41" r:id="rId74" display="https://my.zakupki.prom.ua/remote/dispatcher/state_purchase_view/29379235"/>
    <hyperlink ref="D41" r:id="rId75" display="https://my.zakupki.prom.ua/remote/dispatcher/state_contracting_view/10214081"/>
    <hyperlink ref="B42" r:id="rId76" display="https://my.zakupki.prom.ua/remote/dispatcher/state_purchase_view/29396046"/>
    <hyperlink ref="D42" r:id="rId77" display="https://my.zakupki.prom.ua/remote/dispatcher/state_contracting_view/10221832"/>
    <hyperlink ref="B43" r:id="rId78" display="https://my.zakupki.prom.ua/remote/dispatcher/state_purchase_view/29921675"/>
    <hyperlink ref="D43" r:id="rId79" display="https://my.zakupki.prom.ua/remote/dispatcher/state_contracting_view/10776399"/>
    <hyperlink ref="B44" r:id="rId80" display="https://my.zakupki.prom.ua/remote/dispatcher/state_purchase_view/28931305"/>
    <hyperlink ref="D44" r:id="rId81" display="https://my.zakupki.prom.ua/remote/dispatcher/state_contracting_view/10003603"/>
    <hyperlink ref="B45" r:id="rId82" display="https://my.zakupki.prom.ua/remote/dispatcher/state_purchase_view/24957130"/>
    <hyperlink ref="D45" r:id="rId83" display="https://my.zakupki.prom.ua/remote/dispatcher/state_contracting_view/8116442"/>
    <hyperlink ref="B46" r:id="rId84" display="https://my.zakupki.prom.ua/remote/dispatcher/state_purchase_view/26352110"/>
    <hyperlink ref="D46" r:id="rId85" display="https://my.zakupki.prom.ua/remote/dispatcher/state_contracting_view/10221811"/>
    <hyperlink ref="B47" r:id="rId86" display="https://my.zakupki.prom.ua/remote/dispatcher/state_purchase_view/33725332"/>
    <hyperlink ref="D47" r:id="rId87" display="https://my.zakupki.prom.ua/remote/dispatcher/state_contracting_view/12238416"/>
    <hyperlink ref="B48" r:id="rId88" display="https://my.zakupki.prom.ua/remote/dispatcher/state_purchase_view/30731911"/>
    <hyperlink ref="D48" r:id="rId89" display="https://my.zakupki.prom.ua/remote/dispatcher/state_contracting_view/10836558"/>
    <hyperlink ref="B49" r:id="rId90" display="https://my.zakupki.prom.ua/remote/dispatcher/state_purchase_view/30727517"/>
    <hyperlink ref="D49" r:id="rId91" display="https://my.zakupki.prom.ua/remote/dispatcher/state_contracting_view/10834880"/>
    <hyperlink ref="B50" r:id="rId92" display="https://my.zakupki.prom.ua/remote/dispatcher/state_purchase_view/30835070"/>
    <hyperlink ref="D50" r:id="rId93" display="https://my.zakupki.prom.ua/remote/dispatcher/state_contracting_view/10885552"/>
    <hyperlink ref="B51" r:id="rId94" display="https://my.zakupki.prom.ua/remote/dispatcher/state_purchase_view/30051770"/>
    <hyperlink ref="D51" r:id="rId95" display="https://my.zakupki.prom.ua/remote/dispatcher/state_contracting_view/11085350"/>
    <hyperlink ref="B52" r:id="rId96" display="https://my.zakupki.prom.ua/remote/dispatcher/state_purchase_view/26473409"/>
    <hyperlink ref="D52" r:id="rId97" display="https://my.zakupki.prom.ua/remote/dispatcher/state_contracting_view/10228414"/>
    <hyperlink ref="B53" r:id="rId98" display="https://my.zakupki.prom.ua/remote/dispatcher/state_purchase_view/33542382"/>
    <hyperlink ref="D53" r:id="rId99" display="https://my.zakupki.prom.ua/remote/dispatcher/state_contracting_view/12205189"/>
    <hyperlink ref="B54" r:id="rId100" display="https://my.zakupki.prom.ua/remote/dispatcher/state_purchase_view/23995065"/>
    <hyperlink ref="D54" r:id="rId101" display="https://my.zakupki.prom.ua/remote/dispatcher/state_contracting_view/8043684"/>
    <hyperlink ref="B55" r:id="rId102" display="https://my.zakupki.prom.ua/remote/dispatcher/state_purchase_view/25271203"/>
    <hyperlink ref="D55" r:id="rId103" display="https://my.zakupki.prom.ua/remote/dispatcher/state_contracting_view/8924648"/>
    <hyperlink ref="B56" r:id="rId104" display="https://my.zakupki.prom.ua/remote/dispatcher/state_purchase_view/30856818"/>
    <hyperlink ref="D56" r:id="rId105" display="https://my.zakupki.prom.ua/remote/dispatcher/state_contracting_view/10901923"/>
    <hyperlink ref="B57" r:id="rId106" display="https://my.zakupki.prom.ua/remote/dispatcher/state_purchase_view/32564523"/>
    <hyperlink ref="D57" r:id="rId107" display="https://my.zakupki.prom.ua/remote/dispatcher/state_contracting_view/11680488"/>
    <hyperlink ref="B58" r:id="rId108" display="https://my.zakupki.prom.ua/remote/dispatcher/state_purchase_view/29359578"/>
    <hyperlink ref="D58" r:id="rId109" display="https://my.zakupki.prom.ua/remote/dispatcher/state_contracting_view/10205096"/>
    <hyperlink ref="B59" r:id="rId110" display="https://my.zakupki.prom.ua/remote/dispatcher/state_purchase_view/26391111"/>
    <hyperlink ref="D59" r:id="rId111" display="https://my.zakupki.prom.ua/remote/dispatcher/state_contracting_view/11084919"/>
    <hyperlink ref="B60" r:id="rId112" display="https://my.zakupki.prom.ua/remote/dispatcher/state_purchase_view/30731074"/>
    <hyperlink ref="D60" r:id="rId113" display="https://my.zakupki.prom.ua/remote/dispatcher/state_contracting_view/10836223"/>
    <hyperlink ref="B61" r:id="rId114" display="https://my.zakupki.prom.ua/remote/dispatcher/state_purchase_view/33719104"/>
    <hyperlink ref="D61" r:id="rId115" display="https://my.zakupki.prom.ua/remote/dispatcher/state_contracting_view/12235301"/>
    <hyperlink ref="B62" r:id="rId116" display="https://my.zakupki.prom.ua/remote/dispatcher/state_purchase_view/25780493"/>
    <hyperlink ref="D62" r:id="rId117" display="https://my.zakupki.prom.ua/remote/dispatcher/state_contracting_view/8589946"/>
    <hyperlink ref="B63" r:id="rId118" display="https://my.zakupki.prom.ua/remote/dispatcher/state_purchase_view/28977646"/>
    <hyperlink ref="D63" r:id="rId119" display="https://my.zakupki.prom.ua/remote/dispatcher/state_contracting_view/10047535"/>
    <hyperlink ref="B64" r:id="rId120" display="https://my.zakupki.prom.ua/remote/dispatcher/state_purchase_view/23859030"/>
    <hyperlink ref="D64" r:id="rId121" display="https://my.zakupki.prom.ua/remote/dispatcher/state_contracting_view/8083329"/>
    <hyperlink ref="B65" r:id="rId122" display="https://my.zakupki.prom.ua/remote/dispatcher/state_purchase_view/29395962"/>
    <hyperlink ref="D65" r:id="rId123" display="https://my.zakupki.prom.ua/remote/dispatcher/state_contracting_view/10221805"/>
    <hyperlink ref="B66" r:id="rId124" display="https://my.zakupki.prom.ua/remote/dispatcher/state_purchase_view/29182017"/>
    <hyperlink ref="D66" r:id="rId125" display="https://my.zakupki.prom.ua/remote/dispatcher/state_contracting_view/10773336"/>
    <hyperlink ref="B67" r:id="rId126" display="https://my.zakupki.prom.ua/remote/dispatcher/state_purchase_view/32578538"/>
    <hyperlink ref="D67" r:id="rId127" display="https://my.zakupki.prom.ua/remote/dispatcher/state_contracting_view/11685903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boyko</cp:lastModifiedBy>
  <dcterms:created xsi:type="dcterms:W3CDTF">2022-01-18T13:12:21Z</dcterms:created>
  <dcterms:modified xsi:type="dcterms:W3CDTF">2022-01-18T11:13:17Z</dcterms:modified>
  <cp:category/>
</cp:coreProperties>
</file>