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<sst xmlns="http://schemas.openxmlformats.org/spreadsheetml/2006/main" count="599" uniqueCount="284">
  <si>
    <t>ФОП "СТУПНИК ВАЛЕНТИНА ВІКТОРІВНА"</t>
  </si>
  <si>
    <t>Перего-ворна проце-дура</t>
  </si>
  <si>
    <t>33120000-7 - Системи реєстрації медичної інформації та дослідне обладнання;</t>
  </si>
  <si>
    <t xml:space="preserve">33190000-8 - Медичне обладнання та вироби медичного призначення різні; </t>
  </si>
  <si>
    <t>Перелік проведених відкритих торгів КНП "ДЦПМСД №4" ДМР за 2020 рік</t>
  </si>
  <si>
    <t>КП "ДНІПРОВОДОКАНАЛ" ДНІПРОВСЬКОЇ МІСЬКОЇ РАДИ</t>
  </si>
  <si>
    <t>АТ "ДТЕК ДНІПРОВСЬКІ ЕЛЕКТРОМЕРЕЖІ"</t>
  </si>
  <si>
    <t>КП "АВТОПІДПРИЄМСТВО САНІТАРНОГО ТРАНСПОРТУ" ДНІПРОВСЬКОЇ МІСЬКОЇ РАДИ</t>
  </si>
  <si>
    <t>ТОВ "БАДМ"</t>
  </si>
  <si>
    <t xml:space="preserve">33190000-8 - Медичне обладнання та вироби медичного призначення різні </t>
  </si>
  <si>
    <t xml:space="preserve">33120000-7 - Системи реєстрації медичної інформації та дослідне обладнання </t>
  </si>
  <si>
    <t>UA-2020-11-09-009336-c</t>
  </si>
  <si>
    <t>Поточний ремонт з улаштування засобів безперешкодного доступу до будівель, споруд та приміщень для осіб з інвалідністю та інших маломобільних груп населення у будівлі Амбулаторії загальної практики-сімейної медицини № 6 Комунального некомерційного підприємства "Дніпровський центр первинної медико – санітарної допомоги № 4" Дніпровської міської ради за адресою: 
бульвар Слави, 46, м. Дніпро.</t>
  </si>
  <si>
    <t>ТОВ СК ДП БУД</t>
  </si>
  <si>
    <t>146</t>
  </si>
  <si>
    <t>40847845,ТОВ СК ДП БУД,Україна;43073145,ТОВ "Будівельник - V",Україна</t>
  </si>
  <si>
    <t>UA-2020-11-06-012093-c</t>
  </si>
  <si>
    <t>ФОП Богатир Д.Є.</t>
  </si>
  <si>
    <t>2908112534</t>
  </si>
  <si>
    <t>144</t>
  </si>
  <si>
    <t>43504395,ТОВ ТОРГОВИЙ ДІМ «ПРОМТРЕЙД»,Україна;2908112534,ФОП Богатир Д.Є.,Україна</t>
  </si>
  <si>
    <t>UA-2020-10-29-007395-c</t>
  </si>
  <si>
    <t>Поточний  ремонт по заміні вікон в будівлі Комунального некомерційного підприємства «Дніпровський центр медико – санітарної допомоги №4» Дніпровської міської ради, що знаходиться за адресою: вул. Шевченка, 6-А, м. Дніпро</t>
  </si>
  <si>
    <t>В-274/20</t>
  </si>
  <si>
    <t>UA-2020-10-27-003719-a</t>
  </si>
  <si>
    <t>ПП "ДУОМЕД УКРАЇНА"</t>
  </si>
  <si>
    <t>41419883</t>
  </si>
  <si>
    <t>129</t>
  </si>
  <si>
    <t>41419883,ПП "ДУОМЕД УКРАЇНА",Україна;3550502015,ФОП ЛУПИКОВ ВЛАДИСЛАВ СЕРГІЙОВИЧ,Україна;2049600642,ФОП Гребенюк Ірина Тимофіївна,Україна;31222520,ТОВ ЦЕНТР ДІНА,Україна</t>
  </si>
  <si>
    <t>UA-2020-10-22-012218-a</t>
  </si>
  <si>
    <t>Поточний ремонт з улаштування засобів безперешкодного доступу до будівель, споруд та приміщень для осіб з інвалідністю та інших маломобільних груп населення у будівлі Амбулаторії загальної практики-сімейної медицини № 9 Комунального некомерційного підприємства "Дніпровський центр первинної медико – санітарної допомоги № 4" Дніпровської міської ради за адресою: вул. Набережна Перемоги, 94-А, м. Дніпро.</t>
  </si>
  <si>
    <t>127</t>
  </si>
  <si>
    <t>43073145,ТОВ "Будівельник - V",Україна;40847845,ТОВ СК ДП БУД,Україна</t>
  </si>
  <si>
    <t>UA-2020-10-22-012523-a</t>
  </si>
  <si>
    <t>Поточний ремонт з улаштування засобів безперешкодного доступу до будівель, споруд та приміщень для осіб з інвалідністю та інших маломобільних груп населення у будівлі Амбулаторії загальної практики-сімейної медицини № 6 Комунального некомерційного підприємства "Дніпровський центр первинної медико – санітарної допомоги № 4" Дніпровської міської ради за адресою: 
бульвар Слави, 52, м. Дніпро.</t>
  </si>
  <si>
    <t>128</t>
  </si>
  <si>
    <t>UA-2020-10-19-008728-c</t>
  </si>
  <si>
    <t>Медичне обладнання та вироби медичного призначення різні» (калоприймачі, підгузники для дорослих)</t>
  </si>
  <si>
    <t>119</t>
  </si>
  <si>
    <t>2308617325,ФОП "КОВИЛОВА ІРИНА МИКОЛАЇВНА",Україна;3001719870,ФОП Кондарєв Олександр Анатолійович,Україна</t>
  </si>
  <si>
    <t>UA-2020-10-13-005909-c</t>
  </si>
  <si>
    <t>ФОП "СТУПНИК ВАЛЕНТИНА ВІКТОРІВНА
"</t>
  </si>
  <si>
    <t>120</t>
  </si>
  <si>
    <t>2102919923,ФОП "СТУПНИК ВАЛЕНТИНА ВІКТОРІВНА
",Україна;3001719870,ФОП Кондарєв Олександр Анатолійович,Україна</t>
  </si>
  <si>
    <t>ФОП Козаренко Марія Сергіївна</t>
  </si>
  <si>
    <t>3513003302</t>
  </si>
  <si>
    <t>UA-2020-10-12-006770-b</t>
  </si>
  <si>
    <t>ТОВАРИСТВО З ОБМЕЖЕНОЮ ВІДПОВІДАЛЬНІСТЮ "УКРЕРА"</t>
  </si>
  <si>
    <t>42979027</t>
  </si>
  <si>
    <t>118</t>
  </si>
  <si>
    <t>42979027,ТОВАРИСТВО З ОБМЕЖЕНОЮ ВІДПОВІДАЛЬНІСТЮ "УКРЕРА",Україна;31816235,ТОВ "БаДМ",Україна</t>
  </si>
  <si>
    <t>UA-2020-10-05-003158-a</t>
  </si>
  <si>
    <t xml:space="preserve">Капітальний ремонт по заміні пасажирського ліфта,  Комунального некомерційного підприємства «Дніпровський центр первинної медико –санітарної допомоги №4» Дніпровської міської ради за адресою: проспект Героїв, 22, 
м. Дніпро
</t>
  </si>
  <si>
    <t>ТОВ "СП Техноліфт"</t>
  </si>
  <si>
    <t>114</t>
  </si>
  <si>
    <t>33115419,ТОВ "СП Техноліфт",Україна;41972612,ТОВ EЛ-ЕКСПРЕС,Україна</t>
  </si>
  <si>
    <t>UA-2020-09-24-009484-a</t>
  </si>
  <si>
    <t>113</t>
  </si>
  <si>
    <t>43504395,ТОВ ТОРГОВИЙ ДІМ «ПРОМТРЕЙД»,Україна;3513003302,ФОП Козаренко Марія Сергіївна,Україна</t>
  </si>
  <si>
    <t>UA-2020-09-09-004389-b</t>
  </si>
  <si>
    <t>107</t>
  </si>
  <si>
    <t>3187707384,ФОП Гребенюк  Тетяна Іванівна,Україна;3001719870,ФОП Кондарєв Олександр Анатолійович,Україна</t>
  </si>
  <si>
    <t>UA-2020-09-03-006194-b</t>
  </si>
  <si>
    <t>3416112436,ФОП "БОРОДІН ВАДИМ ІГОРОВИЧ
",Україна;2908112534,ФОП Богатир Д.Є.,Україна</t>
  </si>
  <si>
    <t>UA-2020-07-23-008224-b</t>
  </si>
  <si>
    <t xml:space="preserve">Калоприймачі  стомічні </t>
  </si>
  <si>
    <t>98</t>
  </si>
  <si>
    <t>3158520110,ФОП Кулак   Євген  Анатолійович,Україна;43504395,ТОВ ТОРГОВИЙ ДІМ «ПРОМТРЕЙД»,Україна</t>
  </si>
  <si>
    <t>97</t>
  </si>
  <si>
    <t>UA-2020-07-02-009157-a</t>
  </si>
  <si>
    <t xml:space="preserve">Детектори та аналізатори.  Аналізатор сечі
</t>
  </si>
  <si>
    <t>Товариство з обмеженою відповідальністю "Біоскоп"</t>
  </si>
  <si>
    <t>42961879</t>
  </si>
  <si>
    <t>89</t>
  </si>
  <si>
    <t>42961879,Товариство з обмеженою відповідальністю "Біоскоп",Україна;2628418685,Фізична особа-підприємець Онищук Антоніна Іванівна,Україна</t>
  </si>
  <si>
    <t>UA-2020-06-03-003087-b</t>
  </si>
  <si>
    <t>Фармацевтична продукція (загальні протиінфекційні засоби для системного застосування, вакцини, антинеопластичні засоби та імуномодулятори)</t>
  </si>
  <si>
    <t>ТОВ "БаДМ"</t>
  </si>
  <si>
    <t>31816235,ТОВ "БаДМ",Україна;37090770,ТОВ "Валанж-Фарм",Україна</t>
  </si>
  <si>
    <t>UA-2020-05-15-001263-b</t>
  </si>
  <si>
    <t>Послуги встановлення ролет</t>
  </si>
  <si>
    <t>51120000-9 - Послуги зі встановлення механічного обладнання</t>
  </si>
  <si>
    <t>В-132/20</t>
  </si>
  <si>
    <t>32653295,ТОВ ВЕТО,Україна;39202365,ТОВ "ВІП-ГАРАНТ",Україна;2086113619,ФОП "ЛОЗИНСЬКИЙ ВОЛОДИМИР СТЕПАНОВИЧ",Україна</t>
  </si>
  <si>
    <t>UA-2020-04-30-000353-b</t>
  </si>
  <si>
    <t>Медичне обладнання(Столик маніпуляційний СМ-1,Столик інструментальний спеціальний СІ-,Шафа для засобів медичного призначення ,Столик сповивальний,)</t>
  </si>
  <si>
    <t>ФОП "ЯХІМЕЦЬ РИММА ВІКТОРІВНА"</t>
  </si>
  <si>
    <t>2549900587</t>
  </si>
  <si>
    <t>2983905290,ФОП "ПОЛОЗУН КОСТЯНТИН МИКОЛАЙОВИЧ",Україна;2919001560,ФОП РІЗОЛЬ СВІТЛАНА ЛЕОНІДІВНА,Україна;3162220619,ФОП Гребенюк Богдан Валерійович,Україна;3130905355,ФОП Мошура І.Г.,Україна;2549900587,ФОП "ЯХІМЕЦЬ РИММА ВІКТОРІВНА",Україна</t>
  </si>
  <si>
    <t>UA-2020-04-16-004464-b</t>
  </si>
  <si>
    <t xml:space="preserve">Поточний ремонт внутрішньої системи опалення будівлі КНП "Дніпровський центр первинної медико-
санітарної допомоги №4" ДМР за адресою: м. Дніпро,вул. Ламана,4
</t>
  </si>
  <si>
    <t>В-112/20</t>
  </si>
  <si>
    <t>32653295,ТОВ ВЕТО,Україна;39202365,ТОВ "ВІП-ГАРАНТ",Україна</t>
  </si>
  <si>
    <t>UA-2020-03-27-001153-b</t>
  </si>
  <si>
    <t>3162220619,ФОП Гребенюк Богдан Валерійович,Україна;2549900587,ФОП "ЯХІМЕЦЬ РИММА ВІКТОРІВНА",Україна</t>
  </si>
  <si>
    <t>UA-2020-03-20-003057-b</t>
  </si>
  <si>
    <t>2308617325,ФОП "КОВИЛОВА ІРИНА МИКОЛАЇВНА",Україна;3158520110,ФОП Кулак   Євген  Анатолійович,Україна</t>
  </si>
  <si>
    <t>UA-2020-03-11-004376-b</t>
  </si>
  <si>
    <t xml:space="preserve">Бензин А-92 </t>
  </si>
  <si>
    <t>ТОВ "НЄФТЕК СІТІ ОІЛ"</t>
  </si>
  <si>
    <t>43127829</t>
  </si>
  <si>
    <t>41449359,ТОВ "ЛІВАЙН ТОРГ",Україна;32489155,ТОВ "ГЛУСКО-КАРТ УКРАЇНА",Україна;36248687,ПП "ОККО КОНТРАКТ",Україна;43127829,ТОВ "НЄФТЕК СІТІ ОІЛ",Україна</t>
  </si>
  <si>
    <t>UA-2020-03-02-002971-a</t>
  </si>
  <si>
    <t>37090770,ТОВ "Валанж-Фарм",Україна;31816235,ТОВ "БаДМ",Україна</t>
  </si>
  <si>
    <t>UA-2020-02-14-002735-c</t>
  </si>
  <si>
    <t>Медичне обладнання та вироби медичного призначення різні» (підгузники для дорослих, підгузники для дітей з обмеженими можливостями, калоприймачі, сечоприймачі)</t>
  </si>
  <si>
    <t>3513003302,ФОП Козаренко Марія Сергіївна,Україна;2049600642,ФОП Гребенюк Ірина Тимофіївна,Україна</t>
  </si>
  <si>
    <t>UA-2020-02-12-001239-a</t>
  </si>
  <si>
    <t>Медичне обладнання та вироби медичного призначення різні (підгузники для дорослих, калоприймачі, сечоприймачі)</t>
  </si>
  <si>
    <t>3513003302,ФОП Козаренко Марія Сергіївна,Україна;3550502015,ФОП ЛУПИКОВ ВЛАДИСЛАВ СЕРГІЙОВИЧ,Україна</t>
  </si>
  <si>
    <t>UA-2020-01-29-003305-b</t>
  </si>
  <si>
    <t>2953524895,ФОП Курачевський П.О.,Україна;42820893,ТОВАРИСТВО З ОБМЕЖЕНОЮ ВІДПОВІДАЛЬНІСТЮ "ХЛР",Україна</t>
  </si>
  <si>
    <t>UA-2020-01-23-004282-a</t>
  </si>
  <si>
    <t>ТОВАРИСТВО З ОБМЕЖЕНОЮ ВІДПОВІДАЛЬНІСТЮ "ЄВРОЕНЕРГОТРЕЙД"</t>
  </si>
  <si>
    <t>40111046</t>
  </si>
  <si>
    <t>38772399,ТОВ "СЕРВІС ГРУПП ЛТД",Україна;42082379,ТОВ "ДНІПРОВСЬКІ ЕНЕРГЕТИЧНІ ПОСЛУГИ",Україна;40111046,ТОВАРИСТВО З ОБМЕЖЕНОЮ ВІДПОВІДАЛЬНІСТЮ "ЄВРОЕНЕРГОТРЕЙД",Україна;36860996,ТОВ "ЕНЕРГОГАЗРЕЗЕРВ",Україна</t>
  </si>
  <si>
    <t>UA-2020-01-14-002368-c</t>
  </si>
  <si>
    <t>Спеціальні продукти харчування, збагачені поживними речовинами (P-АM 3/ Ф-АМ 3)</t>
  </si>
  <si>
    <t>ТОВ "ЗДОРОВЕ МАЙБУТНЄ"</t>
  </si>
  <si>
    <t>39204954</t>
  </si>
  <si>
    <t>2020/02/015</t>
  </si>
  <si>
    <t>35662229,ТОВ "Б"777"",Україна;39204954,ТОВ "ЗДОРОВЕ МАЙБУТНЄ",Україна</t>
  </si>
  <si>
    <t>Спеціальні продукти харчування, збагачені поживними речовинами (Сomida PKU B)</t>
  </si>
  <si>
    <t>2020/02/016</t>
  </si>
  <si>
    <t>33239630,ПРАТ "МФК-ЦЕНТР",Україна;39273420,ТОВ "БАДМ-Б",Україна;35662229,ТОВ "Б"777"",Україна;39204954,ТОВ "ЗДОРОВЕ МАЙБУТНЄ",Україна</t>
  </si>
  <si>
    <t>Спеціальні продукти харчування, збагачені поживними речовинами (MDмил ФКУ-3)</t>
  </si>
  <si>
    <t>2020/02/019</t>
  </si>
  <si>
    <t>39273420,ТОВ "БАДМ-Б",Україна;35662229,ТОВ "Б"777"",Україна;39204954,ТОВ "ЗДОРОВЕ МАЙБУТНЄ",Україна</t>
  </si>
  <si>
    <t>UA-2020-01-13-002122-c</t>
  </si>
  <si>
    <t xml:space="preserve">Спеціальні продукти харчування, збагачені поживними речовинами (сухі суміши "Малиш", "Малютка") </t>
  </si>
  <si>
    <t>ТОВ ЮР-ТВІН</t>
  </si>
  <si>
    <t>30394678,ТОВ Асоціація дитячого харчування,Україна;31348357,ТОВ ЮР-ТВІН,Україна</t>
  </si>
  <si>
    <t>UA-2020-01-08-000804-c</t>
  </si>
  <si>
    <t>Фармацевтична продукція (протианемічні засоби) МИРЦЕРА 50мкг/0,3мл №1</t>
  </si>
  <si>
    <t>21642228,СПІЛЬНЕ УКРАЇНСЬКО-ЕСТОНСЬКЕ ПІДПРИЄМСТВО У ФОРМІ ТОВАРИСТВА З ОБМЕЖЕНОЮ ВІДПОВІДАЛЬНІСТЮ "ОПТІМА-ФАРМ, ЛТД",Україна;31816235,ТОВ "БаДМ",Україна</t>
  </si>
  <si>
    <t>Фармацевтична продукція (протианемічні засоби) АРАНЕСП 30мкг/0,3мл №1</t>
  </si>
  <si>
    <t>2020/02/010</t>
  </si>
  <si>
    <t>39086221,ТОВ Торговий дім МЕДСВІТ,Україна;39204954,ТОВ "ЗДОРОВЕ МАЙБУТНЄ",Україна</t>
  </si>
  <si>
    <t>UA-2020-01-02-000399-c</t>
  </si>
  <si>
    <t>ТОВ Спарта 2015</t>
  </si>
  <si>
    <t>39625877,ТОВ Спарта 2015,Україна;2326213091,Корж Юрій Іванович,Україна</t>
  </si>
  <si>
    <t>UA-2019-12-12-000236-b</t>
  </si>
  <si>
    <t>ТОВ "ДНІПРОВСЬКІ ЕНЕРГЕТИЧНІ ПОСЛУГИ"</t>
  </si>
  <si>
    <t>36716332,ТОВ "ЕНЕРДЖІ ТРЕЙД ГРУП",Україна;42082379,ТОВ "ДНІПРОВСЬКІ ЕНЕРГЕТИЧНІ ПОСЛУГИ",Україна</t>
  </si>
  <si>
    <t>24</t>
  </si>
  <si>
    <t>30</t>
  </si>
  <si>
    <t>33115419</t>
  </si>
  <si>
    <t>52</t>
  </si>
  <si>
    <t>59</t>
  </si>
  <si>
    <t>57</t>
  </si>
  <si>
    <t>55</t>
  </si>
  <si>
    <t>2308617325</t>
  </si>
  <si>
    <t>Медичне обладнання та вироби медичного призначення різні</t>
  </si>
  <si>
    <t>Детектори та аналізатори</t>
  </si>
  <si>
    <t>ФОП Гребенюк  Тетяна Іванівна</t>
  </si>
  <si>
    <t>3187707384</t>
  </si>
  <si>
    <t>ФОП "КОВИЛОВА ІРИНА МИКОЛАЇВНА"</t>
  </si>
  <si>
    <t>ФОП Курачевський П.О.</t>
  </si>
  <si>
    <t>2953524895</t>
  </si>
  <si>
    <t xml:space="preserve">Фармацевтична продукція (загальні протиінфекційні засоби для системного застосування, вакцини, антинеопластичні засоби та імуномодулятори)
</t>
  </si>
  <si>
    <t>28</t>
  </si>
  <si>
    <t>23</t>
  </si>
  <si>
    <t>Електрична енергія</t>
  </si>
  <si>
    <t>ТОВ ТОРГОВИЙ ДІМ «ПРОМТРЕЙД»</t>
  </si>
  <si>
    <t>43504395</t>
  </si>
  <si>
    <t>UA-2020-11-16-013444-c</t>
  </si>
  <si>
    <t>Поточний  ремонт по заміні вікон в приміщеннях Комунального некомерційного підприємства «Дніпровський центр медико – санітарної допомоги №4» Дніпровської міської ради за адресою: вул. Ламана, 4, м. Дніпро</t>
  </si>
  <si>
    <t>ТОВ ВЕТО</t>
  </si>
  <si>
    <t>В-294/20</t>
  </si>
  <si>
    <t>39202365,ТОВ "ВІП-ГАРАНТ",Україна;32653295,ТОВ ВЕТО,Україна</t>
  </si>
  <si>
    <t>UA-2020-11-16-013510-c</t>
  </si>
  <si>
    <t>Поточний  ремонт по заміні дверей в приміщеннях Комунального некомерційного підприємства «Дніпровський центр медико – санітарної допомоги №4» Дніпровської міської ради за адресою: вул. Ламана, 4, м. Дніпро</t>
  </si>
  <si>
    <t>В-295/20</t>
  </si>
  <si>
    <t>UA-2020-11-12-002421-c</t>
  </si>
  <si>
    <t>Поточний  ремонт по заміні вікон в будівлі Комунального некомерційного підприємства «Дніпровський центр медико – санітарної допомоги №4» Дніпровської міської ради, що знаходиться за адресою: пр. Героїв, 22, м. Дніпро</t>
  </si>
  <si>
    <t>В-283/20</t>
  </si>
  <si>
    <t>UA-2020-01-10-000362-c</t>
  </si>
  <si>
    <t xml:space="preserve">Пара, гаряча вода та пов’язана продукція </t>
  </si>
  <si>
    <t>60-984/11</t>
  </si>
  <si>
    <t>UA-2020-02-20-001078-b</t>
  </si>
  <si>
    <t>UA-2020-02-28-001397-a</t>
  </si>
  <si>
    <t>Розподіл електричної енергії</t>
  </si>
  <si>
    <t>2102919923</t>
  </si>
  <si>
    <t>«Фармацевтична продукція» (протианемічні засоби)</t>
  </si>
  <si>
    <t>108</t>
  </si>
  <si>
    <t>UA-2020-06-18-005357-c</t>
  </si>
  <si>
    <t>ТОВАРИСТВО З ОБМЕЖЕНОЮ ВІДПОВІДАЛЬНІСТЮ "БАДМ"</t>
  </si>
  <si>
    <t>31816235</t>
  </si>
  <si>
    <t>77</t>
  </si>
  <si>
    <t>UA-2020-07-30-007316-c</t>
  </si>
  <si>
    <t>Лікрський засіб: МИРЦЕРА</t>
  </si>
  <si>
    <t>93</t>
  </si>
  <si>
    <t>UA-2020-11-17-006690-c</t>
  </si>
  <si>
    <t>897</t>
  </si>
  <si>
    <t>«Фармацевтична продукція»(вакцина проти грипу)</t>
  </si>
  <si>
    <t>45450000-6 - Інші завершальні будівельні роботи</t>
  </si>
  <si>
    <t>UA-2020-12-02-010406-b</t>
  </si>
  <si>
    <t>Фармацевтична продукція (вакцина для профілактики грипу)</t>
  </si>
  <si>
    <t>40847845</t>
  </si>
  <si>
    <t>45420000-7 - Столярні та теслярні роботи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</si>
  <si>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</si>
  <si>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</si>
  <si>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</si>
  <si>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</si>
  <si>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</si>
  <si>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</si>
  <si>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</si>
  <si>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</si>
  <si>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</si>
  <si>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</si>
  <si>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</si>
  <si>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</si>
  <si>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</si>
  <si>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</si>
  <si>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</si>
  <si>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</si>
  <si>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</si>
  <si>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</si>
  <si>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</si>
  <si>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</si>
  <si>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</si>
  <si>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</si>
  <si>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</si>
  <si>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</si>
  <si>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</si>
  <si>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</si>
  <si>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</si>
  <si>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</si>
  <si>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</si>
  <si>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</si>
  <si>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15880000-0 - Спеціальні продукти харчування, збагачені поживними речовинами</t>
  </si>
  <si>
    <t>Відкриті торги</t>
  </si>
  <si>
    <t>33600000-6 - Фармацевтична продукція</t>
  </si>
  <si>
    <t>Переговорна процедура</t>
  </si>
  <si>
    <t>завершений</t>
  </si>
  <si>
    <t>UAH</t>
  </si>
  <si>
    <t>закритий</t>
  </si>
  <si>
    <t>09310000-5 - Електрична енергія</t>
  </si>
  <si>
    <t>65110000-7 - Розподіл води</t>
  </si>
  <si>
    <t>Переговорна процедура, скорочена</t>
  </si>
  <si>
    <t>КОМУНАЛЬНЕ ПІДПРИЄМСТВО "ДНІПРОВОДОКАНАЛ" ДНІПРОВСЬКОЇ МІСЬКОЇ РАДИ</t>
  </si>
  <si>
    <t>03341305</t>
  </si>
  <si>
    <t>завершено</t>
  </si>
  <si>
    <t>01995663</t>
  </si>
  <si>
    <t>09320000-8 - Пара, гаряча вода та пов’язана продукція</t>
  </si>
  <si>
    <t>32688148</t>
  </si>
  <si>
    <t>090003</t>
  </si>
  <si>
    <t>електрична енергія</t>
  </si>
  <si>
    <t>23359034</t>
  </si>
  <si>
    <t>32653295</t>
  </si>
  <si>
    <t>31348357</t>
  </si>
  <si>
    <t>33</t>
  </si>
  <si>
    <t>85140000-2 - Послуги у сфері охорони здоров’я різні</t>
  </si>
  <si>
    <t>67</t>
  </si>
  <si>
    <t>38430000-8 - Детектори та аналізатори</t>
  </si>
  <si>
    <t>33140000-3 - Медичні матеріали</t>
  </si>
  <si>
    <t>33190000-8 - Медичне обладнання та вироби медичного призначення різні</t>
  </si>
  <si>
    <t>послуги спеціалізованого санітарного транспорту</t>
  </si>
  <si>
    <t>СПІЛЬНЕ УКРАЇНСЬКО-ЕСТОНСЬКЕ ПІДПРИЄМСТВО У ФОРМІ ТОВАРИСТВА З ОБМЕЖЕНОЮ ВІДПОВІДАЛЬНІСТЮ "ОПТІМА-ФАРМ, ЛТД"</t>
  </si>
  <si>
    <t>21642228</t>
  </si>
  <si>
    <t>32</t>
  </si>
  <si>
    <t>58</t>
  </si>
  <si>
    <t>Системи реєстрації медичної інформації та дослідне обладнання</t>
  </si>
  <si>
    <t>КОМУНАЛЬНЕ ПІДПРИЄМСТВО "АВТОПІДПРИЄМСТВО САНІТАРНОГО ТРАНСПОРТУ" ДНІПРОВСЬКОЇ МІСЬКОЇ РАДИ</t>
  </si>
  <si>
    <t>33690000-3 - Лікарські засоби різні</t>
  </si>
  <si>
    <t>18</t>
  </si>
  <si>
    <t>2</t>
  </si>
  <si>
    <t>КОМУНАЛЬНЕ ПІДПРИЄМСТВО "ТЕПЛОЕНЕРГО" ДНІПРОВСЬКОЇ МІСЬКОЇ РАДИ</t>
  </si>
  <si>
    <t>42082379</t>
  </si>
  <si>
    <t>39625877</t>
  </si>
  <si>
    <t>09130000-9 - Нафта і дистиляти</t>
  </si>
  <si>
    <t>65310000-9 - Розподіл електричної енергії</t>
  </si>
  <si>
    <t>АКЦІОНЕРНЕ ТОВАРИСТВО "ДТЕК ДНІПРОВСЬКІ ЕЛЕКТРОМЕРЕЖІ"</t>
  </si>
  <si>
    <t>Послуги з централізованого питного водопостачання та водовідведення</t>
  </si>
  <si>
    <t>11744</t>
  </si>
  <si>
    <t>Медичні матеріали</t>
  </si>
  <si>
    <t>Лікарські засоби різні (Лабораторні реактиви)</t>
  </si>
  <si>
    <t>50720000-8 - Послуги з ремонту і технічного обслуговування систем центрального опалення</t>
  </si>
  <si>
    <t>82</t>
  </si>
  <si>
    <t>135</t>
  </si>
  <si>
    <t xml:space="preserve">Спеціальні продукти харчування, збагачені поживними речовинами (дитяче молоко) </t>
  </si>
  <si>
    <t>UA-2019-12-19-000278-c</t>
  </si>
  <si>
    <t xml:space="preserve">Послуги спеціалізованого санітарного транспорту </t>
  </si>
  <si>
    <t>7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</si>
</sst>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"/>
    <numFmt numFmtId="165" formatCode="dd\.mm\.yyyy\ hh:mm"/>
  </numFmts>
  <fonts count="4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" fillId="2" borderId="2" xfId="0" applyFont="1" applyFill="1" applyBorder="1" applyAlignment="1" applyProtection="1">
      <alignment horizontal="center" wrapText="1"/>
      <protection/>
    </xf>
    <xf numFmtId="0" fontId="2" fillId="2" borderId="3" xfId="0" applyFont="1" applyFill="1" applyBorder="1" applyAlignment="1" applyProtection="1">
      <alignment horizontal="center" wrapText="1"/>
      <protection/>
    </xf>
    <xf numFmtId="1" fontId="0" fillId="0" borderId="3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wrapText="1"/>
      <protection/>
    </xf>
    <xf numFmtId="0" fontId="0" fillId="0" borderId="3" xfId="0" applyFont="1" applyFill="1" applyBorder="1" applyAlignment="1" applyProtection="1">
      <alignment wrapText="1"/>
      <protection/>
    </xf>
    <xf numFmtId="164" fontId="0" fillId="0" borderId="3" xfId="0" applyFont="1" applyFill="1" applyBorder="1" applyAlignment="1" applyProtection="1">
      <alignment/>
      <protection/>
    </xf>
    <xf numFmtId="4" fontId="0" fillId="0" borderId="3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wrapText="1"/>
      <protection/>
    </xf>
    <xf numFmtId="0" fontId="1" fillId="0" borderId="3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 applyProtection="1">
      <alignment horizontal="left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38"/>
  <sheetViews>
    <sheetView tabSelected="1" workbookViewId="0" topLeftCell="A1">
      <pane ySplit="4" topLeftCell="BM8" activePane="bottomLeft" state="frozen"/>
      <selection pane="topLeft" activeCell="A1" sqref="A1"/>
      <selection pane="bottomLeft" activeCell="C50" sqref="C50"/>
    </sheetView>
  </sheetViews>
  <sheetFormatPr defaultColWidth="9.140625" defaultRowHeight="12.75"/>
  <cols>
    <col min="1" max="1" width="4.421875" style="0" customWidth="1"/>
    <col min="2" max="2" width="25.00390625" style="0" hidden="1" customWidth="1"/>
    <col min="3" max="3" width="43.8515625" style="0" customWidth="1"/>
    <col min="4" max="4" width="19.8515625" style="0" customWidth="1"/>
    <col min="5" max="5" width="13.140625" style="0" customWidth="1"/>
    <col min="6" max="8" width="20.00390625" style="0" hidden="1" customWidth="1"/>
    <col min="9" max="10" width="10.00390625" style="0" hidden="1" customWidth="1"/>
    <col min="11" max="11" width="14.7109375" style="0" customWidth="1"/>
    <col min="12" max="14" width="25.00390625" style="0" hidden="1" customWidth="1"/>
    <col min="15" max="15" width="45.00390625" style="0" hidden="1" customWidth="1"/>
    <col min="16" max="16" width="25.00390625" style="0" hidden="1" customWidth="1"/>
    <col min="17" max="17" width="15.00390625" style="0" hidden="1" customWidth="1"/>
    <col min="18" max="18" width="26.7109375" style="0" customWidth="1"/>
    <col min="19" max="19" width="20.00390625" style="0" hidden="1" customWidth="1"/>
    <col min="20" max="20" width="30.00390625" style="0" hidden="1" customWidth="1"/>
    <col min="21" max="21" width="10.140625" style="0" customWidth="1"/>
    <col min="22" max="24" width="20.00390625" style="0" hidden="1" customWidth="1"/>
    <col min="25" max="25" width="11.57421875" style="0" customWidth="1"/>
    <col min="26" max="26" width="10.00390625" style="0" hidden="1" customWidth="1"/>
    <col min="27" max="27" width="9.8515625" style="0" customWidth="1"/>
    <col min="28" max="29" width="20.00390625" style="0" hidden="1" customWidth="1"/>
    <col min="30" max="30" width="50.00390625" style="0" hidden="1" customWidth="1"/>
  </cols>
  <sheetData>
    <row r="1" ht="12.75">
      <c r="A1" s="1"/>
    </row>
    <row r="2" spans="1:11" ht="12.75">
      <c r="A2" s="2"/>
      <c r="B2" s="4"/>
      <c r="C2" s="4"/>
      <c r="D2" s="16" t="s">
        <v>4</v>
      </c>
      <c r="E2" s="17"/>
      <c r="F2" s="17"/>
      <c r="G2" s="17"/>
      <c r="H2" s="17"/>
      <c r="I2" s="17"/>
      <c r="J2" s="4"/>
      <c r="K2" s="4"/>
    </row>
    <row r="4" spans="1:30" ht="63.75">
      <c r="A4" s="7" t="s">
        <v>200</v>
      </c>
      <c r="B4" s="7" t="s">
        <v>201</v>
      </c>
      <c r="C4" s="7" t="s">
        <v>202</v>
      </c>
      <c r="D4" s="7" t="s">
        <v>203</v>
      </c>
      <c r="E4" s="7" t="s">
        <v>204</v>
      </c>
      <c r="F4" s="7" t="s">
        <v>205</v>
      </c>
      <c r="G4" s="7" t="s">
        <v>206</v>
      </c>
      <c r="H4" s="7" t="s">
        <v>207</v>
      </c>
      <c r="I4" s="7" t="s">
        <v>208</v>
      </c>
      <c r="J4" s="7" t="s">
        <v>209</v>
      </c>
      <c r="K4" s="7" t="s">
        <v>210</v>
      </c>
      <c r="L4" s="7" t="s">
        <v>211</v>
      </c>
      <c r="M4" s="7" t="s">
        <v>212</v>
      </c>
      <c r="N4" s="7" t="s">
        <v>213</v>
      </c>
      <c r="O4" s="7" t="s">
        <v>214</v>
      </c>
      <c r="P4" s="7" t="s">
        <v>215</v>
      </c>
      <c r="Q4" s="7" t="s">
        <v>216</v>
      </c>
      <c r="R4" s="7" t="s">
        <v>217</v>
      </c>
      <c r="S4" s="7" t="s">
        <v>218</v>
      </c>
      <c r="T4" s="7" t="s">
        <v>219</v>
      </c>
      <c r="U4" s="7" t="s">
        <v>220</v>
      </c>
      <c r="V4" s="7" t="s">
        <v>221</v>
      </c>
      <c r="W4" s="7" t="s">
        <v>222</v>
      </c>
      <c r="X4" s="7" t="s">
        <v>223</v>
      </c>
      <c r="Y4" s="7" t="s">
        <v>224</v>
      </c>
      <c r="Z4" s="7" t="s">
        <v>225</v>
      </c>
      <c r="AA4" s="7" t="s">
        <v>226</v>
      </c>
      <c r="AB4" s="6" t="s">
        <v>227</v>
      </c>
      <c r="AC4" s="3" t="s">
        <v>228</v>
      </c>
      <c r="AD4" s="3" t="s">
        <v>229</v>
      </c>
    </row>
    <row r="5" spans="1:30" ht="38.25">
      <c r="A5" s="8">
        <v>1</v>
      </c>
      <c r="B5" s="9" t="s">
        <v>141</v>
      </c>
      <c r="C5" s="10" t="s">
        <v>162</v>
      </c>
      <c r="D5" s="11" t="s">
        <v>237</v>
      </c>
      <c r="E5" s="11" t="s">
        <v>231</v>
      </c>
      <c r="F5" s="12">
        <v>43811</v>
      </c>
      <c r="G5" s="12">
        <v>43832</v>
      </c>
      <c r="H5" s="12">
        <v>43850</v>
      </c>
      <c r="I5" s="8">
        <v>2</v>
      </c>
      <c r="J5" s="13">
        <v>547.5</v>
      </c>
      <c r="K5" s="13">
        <v>1423500</v>
      </c>
      <c r="L5" s="13">
        <v>2600</v>
      </c>
      <c r="M5" s="13">
        <v>1040249</v>
      </c>
      <c r="N5" s="13">
        <v>1899.9981735159818</v>
      </c>
      <c r="O5" s="14" t="s">
        <v>142</v>
      </c>
      <c r="P5" s="13">
        <v>383251</v>
      </c>
      <c r="Q5" s="13">
        <v>26.92</v>
      </c>
      <c r="R5" s="11" t="s">
        <v>142</v>
      </c>
      <c r="S5" s="9" t="s">
        <v>268</v>
      </c>
      <c r="T5" s="15" t="str">
        <f>HYPERLINK("https://my.zakupki.prom.ua/cabinet/purchases/state_purchase/view/14006659")</f>
        <v>https://my.zakupki.prom.ua/cabinet/purchases/state_purchase/view/14006659</v>
      </c>
      <c r="U5" s="9" t="s">
        <v>242</v>
      </c>
      <c r="V5" s="8">
        <v>0</v>
      </c>
      <c r="W5" s="9"/>
      <c r="X5" s="9" t="s">
        <v>178</v>
      </c>
      <c r="Y5" s="13">
        <v>1040249</v>
      </c>
      <c r="Z5" s="9" t="s">
        <v>235</v>
      </c>
      <c r="AA5" s="9" t="s">
        <v>236</v>
      </c>
      <c r="AB5" s="1"/>
      <c r="AC5" s="1"/>
      <c r="AD5" s="1" t="s">
        <v>143</v>
      </c>
    </row>
    <row r="6" spans="1:30" ht="74.25" customHeight="1">
      <c r="A6" s="8">
        <v>2</v>
      </c>
      <c r="B6" s="9" t="s">
        <v>281</v>
      </c>
      <c r="C6" s="10" t="s">
        <v>282</v>
      </c>
      <c r="D6" s="11" t="s">
        <v>252</v>
      </c>
      <c r="E6" s="11" t="s">
        <v>1</v>
      </c>
      <c r="F6" s="12">
        <v>43818</v>
      </c>
      <c r="G6" s="9"/>
      <c r="H6" s="12">
        <v>43832</v>
      </c>
      <c r="I6" s="8">
        <v>1</v>
      </c>
      <c r="J6" s="13">
        <v>1</v>
      </c>
      <c r="K6" s="13">
        <v>2811000</v>
      </c>
      <c r="L6" s="13">
        <v>2811000</v>
      </c>
      <c r="M6" s="13">
        <v>2811000</v>
      </c>
      <c r="N6" s="13">
        <v>2811000</v>
      </c>
      <c r="O6" s="14" t="s">
        <v>263</v>
      </c>
      <c r="P6" s="13">
        <v>0</v>
      </c>
      <c r="Q6" s="13">
        <v>0</v>
      </c>
      <c r="R6" s="11" t="s">
        <v>7</v>
      </c>
      <c r="S6" s="9" t="s">
        <v>243</v>
      </c>
      <c r="T6" s="15" t="str">
        <f>HYPERLINK("https://my.zakupki.prom.ua/cabinet/purchases/state_purchase/view/14162680")</f>
        <v>https://my.zakupki.prom.ua/cabinet/purchases/state_purchase/view/14162680</v>
      </c>
      <c r="U6" s="9" t="s">
        <v>242</v>
      </c>
      <c r="V6" s="8">
        <v>0</v>
      </c>
      <c r="W6" s="9"/>
      <c r="X6" s="9" t="s">
        <v>283</v>
      </c>
      <c r="Y6" s="13">
        <v>2811000</v>
      </c>
      <c r="Z6" s="9" t="s">
        <v>235</v>
      </c>
      <c r="AA6" s="9" t="s">
        <v>236</v>
      </c>
      <c r="AB6" s="1"/>
      <c r="AC6" s="1"/>
      <c r="AD6" s="1"/>
    </row>
    <row r="7" spans="1:30" ht="38.25">
      <c r="A7" s="8">
        <v>3</v>
      </c>
      <c r="B7" s="9" t="s">
        <v>138</v>
      </c>
      <c r="C7" s="10" t="s">
        <v>280</v>
      </c>
      <c r="D7" s="11" t="s">
        <v>230</v>
      </c>
      <c r="E7" s="11" t="s">
        <v>231</v>
      </c>
      <c r="F7" s="12">
        <v>43832</v>
      </c>
      <c r="G7" s="12">
        <v>43850</v>
      </c>
      <c r="H7" s="12">
        <v>43861</v>
      </c>
      <c r="I7" s="8">
        <v>2</v>
      </c>
      <c r="J7" s="13">
        <v>3025</v>
      </c>
      <c r="K7" s="13">
        <v>48400</v>
      </c>
      <c r="L7" s="13">
        <v>16</v>
      </c>
      <c r="M7" s="13">
        <v>48097.5</v>
      </c>
      <c r="N7" s="13">
        <v>15.9</v>
      </c>
      <c r="O7" s="14" t="s">
        <v>139</v>
      </c>
      <c r="P7" s="13">
        <v>302.5</v>
      </c>
      <c r="Q7" s="13">
        <v>0.62</v>
      </c>
      <c r="R7" s="11" t="s">
        <v>139</v>
      </c>
      <c r="S7" s="9" t="s">
        <v>269</v>
      </c>
      <c r="T7" s="15" t="str">
        <f>HYPERLINK("https://my.zakupki.prom.ua/cabinet/purchases/state_purchase/view/14362341")</f>
        <v>https://my.zakupki.prom.ua/cabinet/purchases/state_purchase/view/14362341</v>
      </c>
      <c r="U7" s="9" t="s">
        <v>242</v>
      </c>
      <c r="V7" s="8">
        <v>0</v>
      </c>
      <c r="W7" s="9"/>
      <c r="X7" s="9" t="s">
        <v>265</v>
      </c>
      <c r="Y7" s="13">
        <v>48097.5</v>
      </c>
      <c r="Z7" s="9" t="s">
        <v>235</v>
      </c>
      <c r="AA7" s="9" t="s">
        <v>236</v>
      </c>
      <c r="AB7" s="1"/>
      <c r="AC7" s="1"/>
      <c r="AD7" s="1" t="s">
        <v>140</v>
      </c>
    </row>
    <row r="8" spans="1:30" ht="76.5">
      <c r="A8" s="8">
        <v>4</v>
      </c>
      <c r="B8" s="9" t="s">
        <v>132</v>
      </c>
      <c r="C8" s="10" t="s">
        <v>133</v>
      </c>
      <c r="D8" s="11" t="s">
        <v>232</v>
      </c>
      <c r="E8" s="11" t="s">
        <v>231</v>
      </c>
      <c r="F8" s="12">
        <v>43838</v>
      </c>
      <c r="G8" s="12">
        <v>43854</v>
      </c>
      <c r="H8" s="12">
        <v>43872</v>
      </c>
      <c r="I8" s="8">
        <v>2</v>
      </c>
      <c r="J8" s="13">
        <v>431</v>
      </c>
      <c r="K8" s="13">
        <v>915486</v>
      </c>
      <c r="L8" s="13">
        <v>2124.097447795824</v>
      </c>
      <c r="M8" s="13">
        <v>772459.75</v>
      </c>
      <c r="N8" s="13">
        <v>1792.25</v>
      </c>
      <c r="O8" s="14" t="s">
        <v>258</v>
      </c>
      <c r="P8" s="13">
        <v>143026.25</v>
      </c>
      <c r="Q8" s="13">
        <v>15.62</v>
      </c>
      <c r="R8" s="11" t="s">
        <v>258</v>
      </c>
      <c r="S8" s="9" t="s">
        <v>259</v>
      </c>
      <c r="T8" s="15" t="str">
        <f>HYPERLINK("https://my.zakupki.prom.ua/cabinet/purchases/state_purchase_lot/view/498603")</f>
        <v>https://my.zakupki.prom.ua/cabinet/purchases/state_purchase_lot/view/498603</v>
      </c>
      <c r="U8" s="9" t="s">
        <v>234</v>
      </c>
      <c r="V8" s="8">
        <v>0</v>
      </c>
      <c r="W8" s="9"/>
      <c r="X8" s="9" t="s">
        <v>161</v>
      </c>
      <c r="Y8" s="13">
        <v>772459.75</v>
      </c>
      <c r="Z8" s="9" t="s">
        <v>235</v>
      </c>
      <c r="AA8" s="9" t="s">
        <v>236</v>
      </c>
      <c r="AB8" s="1"/>
      <c r="AC8" s="1"/>
      <c r="AD8" s="1" t="s">
        <v>134</v>
      </c>
    </row>
    <row r="9" spans="1:30" ht="38.25">
      <c r="A9" s="8">
        <v>5</v>
      </c>
      <c r="B9" s="9" t="s">
        <v>132</v>
      </c>
      <c r="C9" s="10" t="s">
        <v>135</v>
      </c>
      <c r="D9" s="11" t="s">
        <v>232</v>
      </c>
      <c r="E9" s="11" t="s">
        <v>231</v>
      </c>
      <c r="F9" s="12">
        <v>43838</v>
      </c>
      <c r="G9" s="12">
        <v>43854</v>
      </c>
      <c r="H9" s="12">
        <v>43872</v>
      </c>
      <c r="I9" s="8">
        <v>2</v>
      </c>
      <c r="J9" s="13">
        <v>111</v>
      </c>
      <c r="K9" s="13">
        <v>177094</v>
      </c>
      <c r="L9" s="13">
        <v>1595.4414414414414</v>
      </c>
      <c r="M9" s="13">
        <v>175898.37</v>
      </c>
      <c r="N9" s="13">
        <v>1584.67</v>
      </c>
      <c r="O9" s="14" t="s">
        <v>118</v>
      </c>
      <c r="P9" s="13">
        <v>1195.63</v>
      </c>
      <c r="Q9" s="13">
        <v>0.68</v>
      </c>
      <c r="R9" s="11" t="s">
        <v>118</v>
      </c>
      <c r="S9" s="9" t="s">
        <v>119</v>
      </c>
      <c r="T9" s="15" t="str">
        <f>HYPERLINK("https://my.zakupki.prom.ua/cabinet/purchases/state_purchase_lot/view/498604")</f>
        <v>https://my.zakupki.prom.ua/cabinet/purchases/state_purchase_lot/view/498604</v>
      </c>
      <c r="U9" s="9" t="s">
        <v>234</v>
      </c>
      <c r="V9" s="8">
        <v>0</v>
      </c>
      <c r="W9" s="9"/>
      <c r="X9" s="9" t="s">
        <v>136</v>
      </c>
      <c r="Y9" s="13">
        <v>175898.37</v>
      </c>
      <c r="Z9" s="9" t="s">
        <v>235</v>
      </c>
      <c r="AA9" s="9" t="s">
        <v>236</v>
      </c>
      <c r="AB9" s="1"/>
      <c r="AC9" s="1"/>
      <c r="AD9" s="1" t="s">
        <v>137</v>
      </c>
    </row>
    <row r="10" spans="1:30" ht="38.25">
      <c r="A10" s="8">
        <v>6</v>
      </c>
      <c r="B10" s="9" t="s">
        <v>176</v>
      </c>
      <c r="C10" s="10" t="s">
        <v>177</v>
      </c>
      <c r="D10" s="11" t="s">
        <v>244</v>
      </c>
      <c r="E10" s="11" t="s">
        <v>233</v>
      </c>
      <c r="F10" s="12">
        <v>43840</v>
      </c>
      <c r="G10" s="9"/>
      <c r="H10" s="12">
        <v>43857</v>
      </c>
      <c r="I10" s="8">
        <v>1</v>
      </c>
      <c r="J10" s="13">
        <v>1</v>
      </c>
      <c r="K10" s="13">
        <v>2937853.52</v>
      </c>
      <c r="L10" s="13">
        <v>2937853.52</v>
      </c>
      <c r="M10" s="13">
        <v>2937853.52</v>
      </c>
      <c r="N10" s="13">
        <v>2937853.52</v>
      </c>
      <c r="O10" s="14" t="s">
        <v>267</v>
      </c>
      <c r="P10" s="13">
        <v>0</v>
      </c>
      <c r="Q10" s="13">
        <v>0</v>
      </c>
      <c r="R10" s="11" t="s">
        <v>267</v>
      </c>
      <c r="S10" s="9" t="s">
        <v>245</v>
      </c>
      <c r="T10" s="15" t="str">
        <f>HYPERLINK("https://my.zakupki.prom.ua/cabinet/purchases/state_purchase/view/14418045")</f>
        <v>https://my.zakupki.prom.ua/cabinet/purchases/state_purchase/view/14418045</v>
      </c>
      <c r="U10" s="9" t="s">
        <v>242</v>
      </c>
      <c r="V10" s="8">
        <v>0</v>
      </c>
      <c r="W10" s="9"/>
      <c r="X10" s="9" t="s">
        <v>246</v>
      </c>
      <c r="Y10" s="13">
        <v>2937853.52</v>
      </c>
      <c r="Z10" s="9" t="s">
        <v>235</v>
      </c>
      <c r="AA10" s="9" t="s">
        <v>236</v>
      </c>
      <c r="AB10" s="1"/>
      <c r="AC10" s="1"/>
      <c r="AD10" s="1"/>
    </row>
    <row r="11" spans="1:30" ht="38.25">
      <c r="A11" s="8">
        <v>7</v>
      </c>
      <c r="B11" s="9" t="s">
        <v>128</v>
      </c>
      <c r="C11" s="10" t="s">
        <v>129</v>
      </c>
      <c r="D11" s="11" t="s">
        <v>230</v>
      </c>
      <c r="E11" s="11" t="s">
        <v>231</v>
      </c>
      <c r="F11" s="12">
        <v>43843</v>
      </c>
      <c r="G11" s="12">
        <v>43860</v>
      </c>
      <c r="H11" s="12">
        <v>43874</v>
      </c>
      <c r="I11" s="8">
        <v>2</v>
      </c>
      <c r="J11" s="13">
        <v>60</v>
      </c>
      <c r="K11" s="13">
        <v>4500</v>
      </c>
      <c r="L11" s="13">
        <v>75</v>
      </c>
      <c r="M11" s="13">
        <v>3703.2</v>
      </c>
      <c r="N11" s="13">
        <v>61.72</v>
      </c>
      <c r="O11" s="14" t="s">
        <v>130</v>
      </c>
      <c r="P11" s="13">
        <v>796.8</v>
      </c>
      <c r="Q11" s="13">
        <v>17.71</v>
      </c>
      <c r="R11" s="11" t="s">
        <v>130</v>
      </c>
      <c r="S11" s="9" t="s">
        <v>250</v>
      </c>
      <c r="T11" s="15" t="str">
        <f>HYPERLINK("https://my.zakupki.prom.ua/cabinet/purchases/state_purchase/view/14460945")</f>
        <v>https://my.zakupki.prom.ua/cabinet/purchases/state_purchase/view/14460945</v>
      </c>
      <c r="U11" s="9" t="s">
        <v>242</v>
      </c>
      <c r="V11" s="8">
        <v>0</v>
      </c>
      <c r="W11" s="9"/>
      <c r="X11" s="9" t="s">
        <v>144</v>
      </c>
      <c r="Y11" s="13">
        <v>3703.2</v>
      </c>
      <c r="Z11" s="9" t="s">
        <v>235</v>
      </c>
      <c r="AA11" s="9" t="s">
        <v>236</v>
      </c>
      <c r="AB11" s="1"/>
      <c r="AC11" s="1"/>
      <c r="AD11" s="1" t="s">
        <v>131</v>
      </c>
    </row>
    <row r="12" spans="1:30" ht="38.25">
      <c r="A12" s="8">
        <v>8</v>
      </c>
      <c r="B12" s="9" t="s">
        <v>116</v>
      </c>
      <c r="C12" s="10" t="s">
        <v>117</v>
      </c>
      <c r="D12" s="11" t="s">
        <v>230</v>
      </c>
      <c r="E12" s="11" t="s">
        <v>231</v>
      </c>
      <c r="F12" s="12">
        <v>43844</v>
      </c>
      <c r="G12" s="12">
        <v>43860</v>
      </c>
      <c r="H12" s="12">
        <v>43882</v>
      </c>
      <c r="I12" s="8">
        <v>2</v>
      </c>
      <c r="J12" s="13">
        <v>66</v>
      </c>
      <c r="K12" s="13">
        <v>169758</v>
      </c>
      <c r="L12" s="13">
        <v>2572.090909090909</v>
      </c>
      <c r="M12" s="13">
        <v>145197.36</v>
      </c>
      <c r="N12" s="13">
        <v>2199.96</v>
      </c>
      <c r="O12" s="14" t="s">
        <v>118</v>
      </c>
      <c r="P12" s="13">
        <v>24560.64</v>
      </c>
      <c r="Q12" s="13">
        <v>14.47</v>
      </c>
      <c r="R12" s="11" t="s">
        <v>118</v>
      </c>
      <c r="S12" s="9" t="s">
        <v>119</v>
      </c>
      <c r="T12" s="15" t="str">
        <f>HYPERLINK("https://my.zakupki.prom.ua/cabinet/purchases/state_purchase_lot/view/501277")</f>
        <v>https://my.zakupki.prom.ua/cabinet/purchases/state_purchase_lot/view/501277</v>
      </c>
      <c r="U12" s="9" t="s">
        <v>234</v>
      </c>
      <c r="V12" s="8">
        <v>0</v>
      </c>
      <c r="W12" s="9"/>
      <c r="X12" s="9" t="s">
        <v>120</v>
      </c>
      <c r="Y12" s="13">
        <v>145197.36</v>
      </c>
      <c r="Z12" s="9" t="s">
        <v>235</v>
      </c>
      <c r="AA12" s="9" t="s">
        <v>236</v>
      </c>
      <c r="AB12" s="1"/>
      <c r="AC12" s="1"/>
      <c r="AD12" s="1" t="s">
        <v>121</v>
      </c>
    </row>
    <row r="13" spans="1:30" ht="38.25">
      <c r="A13" s="8">
        <v>9</v>
      </c>
      <c r="B13" s="9" t="s">
        <v>116</v>
      </c>
      <c r="C13" s="10" t="s">
        <v>122</v>
      </c>
      <c r="D13" s="11" t="s">
        <v>230</v>
      </c>
      <c r="E13" s="11" t="s">
        <v>231</v>
      </c>
      <c r="F13" s="12">
        <v>43844</v>
      </c>
      <c r="G13" s="12">
        <v>43860</v>
      </c>
      <c r="H13" s="12">
        <v>43882</v>
      </c>
      <c r="I13" s="8">
        <v>4</v>
      </c>
      <c r="J13" s="13">
        <v>58</v>
      </c>
      <c r="K13" s="13">
        <v>167362</v>
      </c>
      <c r="L13" s="13">
        <v>2885.551724137931</v>
      </c>
      <c r="M13" s="13">
        <v>158152.08</v>
      </c>
      <c r="N13" s="13">
        <v>2726.76</v>
      </c>
      <c r="O13" s="14" t="s">
        <v>118</v>
      </c>
      <c r="P13" s="13">
        <v>9209.92</v>
      </c>
      <c r="Q13" s="13">
        <v>5.5</v>
      </c>
      <c r="R13" s="11" t="s">
        <v>118</v>
      </c>
      <c r="S13" s="9" t="s">
        <v>119</v>
      </c>
      <c r="T13" s="15" t="str">
        <f>HYPERLINK("https://my.zakupki.prom.ua/cabinet/purchases/state_purchase_lot/view/501278")</f>
        <v>https://my.zakupki.prom.ua/cabinet/purchases/state_purchase_lot/view/501278</v>
      </c>
      <c r="U13" s="9" t="s">
        <v>234</v>
      </c>
      <c r="V13" s="8">
        <v>0</v>
      </c>
      <c r="W13" s="9"/>
      <c r="X13" s="9" t="s">
        <v>123</v>
      </c>
      <c r="Y13" s="13">
        <v>158152.08</v>
      </c>
      <c r="Z13" s="9" t="s">
        <v>235</v>
      </c>
      <c r="AA13" s="9" t="s">
        <v>236</v>
      </c>
      <c r="AB13" s="1"/>
      <c r="AC13" s="1"/>
      <c r="AD13" s="1" t="s">
        <v>124</v>
      </c>
    </row>
    <row r="14" spans="1:30" ht="38.25">
      <c r="A14" s="8">
        <v>10</v>
      </c>
      <c r="B14" s="9" t="s">
        <v>116</v>
      </c>
      <c r="C14" s="10" t="s">
        <v>125</v>
      </c>
      <c r="D14" s="11" t="s">
        <v>230</v>
      </c>
      <c r="E14" s="11" t="s">
        <v>231</v>
      </c>
      <c r="F14" s="12">
        <v>43844</v>
      </c>
      <c r="G14" s="12">
        <v>43860</v>
      </c>
      <c r="H14" s="12">
        <v>43882</v>
      </c>
      <c r="I14" s="8">
        <v>3</v>
      </c>
      <c r="J14" s="13">
        <v>66</v>
      </c>
      <c r="K14" s="13">
        <v>198000</v>
      </c>
      <c r="L14" s="13">
        <v>3000</v>
      </c>
      <c r="M14" s="13">
        <v>179780.04</v>
      </c>
      <c r="N14" s="13">
        <v>2723.94</v>
      </c>
      <c r="O14" s="14" t="s">
        <v>118</v>
      </c>
      <c r="P14" s="13">
        <v>18219.96</v>
      </c>
      <c r="Q14" s="13">
        <v>9.2</v>
      </c>
      <c r="R14" s="11" t="s">
        <v>118</v>
      </c>
      <c r="S14" s="9" t="s">
        <v>119</v>
      </c>
      <c r="T14" s="15" t="str">
        <f>HYPERLINK("https://my.zakupki.prom.ua/cabinet/purchases/state_purchase_lot/view/501279")</f>
        <v>https://my.zakupki.prom.ua/cabinet/purchases/state_purchase_lot/view/501279</v>
      </c>
      <c r="U14" s="9" t="s">
        <v>234</v>
      </c>
      <c r="V14" s="8">
        <v>0</v>
      </c>
      <c r="W14" s="9"/>
      <c r="X14" s="9" t="s">
        <v>126</v>
      </c>
      <c r="Y14" s="13">
        <v>179780.04</v>
      </c>
      <c r="Z14" s="9" t="s">
        <v>235</v>
      </c>
      <c r="AA14" s="9" t="s">
        <v>236</v>
      </c>
      <c r="AB14" s="1"/>
      <c r="AC14" s="1"/>
      <c r="AD14" s="1" t="s">
        <v>127</v>
      </c>
    </row>
    <row r="15" spans="1:30" ht="38.25">
      <c r="A15" s="8">
        <v>11</v>
      </c>
      <c r="B15" s="9" t="s">
        <v>112</v>
      </c>
      <c r="C15" s="10" t="s">
        <v>247</v>
      </c>
      <c r="D15" s="11" t="s">
        <v>237</v>
      </c>
      <c r="E15" s="11" t="s">
        <v>231</v>
      </c>
      <c r="F15" s="12">
        <v>43853</v>
      </c>
      <c r="G15" s="12">
        <v>43871</v>
      </c>
      <c r="H15" s="12">
        <v>43886</v>
      </c>
      <c r="I15" s="8">
        <v>4</v>
      </c>
      <c r="J15" s="13">
        <v>547500</v>
      </c>
      <c r="K15" s="13">
        <v>1401320.78</v>
      </c>
      <c r="L15" s="13">
        <v>2.55949000913242</v>
      </c>
      <c r="M15" s="13">
        <v>981604.6</v>
      </c>
      <c r="N15" s="13">
        <v>1.792885114155251</v>
      </c>
      <c r="O15" s="14" t="s">
        <v>113</v>
      </c>
      <c r="P15" s="13">
        <v>419716.18</v>
      </c>
      <c r="Q15" s="13">
        <v>29.95</v>
      </c>
      <c r="R15" s="11" t="s">
        <v>113</v>
      </c>
      <c r="S15" s="9" t="s">
        <v>114</v>
      </c>
      <c r="T15" s="15" t="str">
        <f>HYPERLINK("https://my.zakupki.prom.ua/cabinet/purchases/state_purchase/view/14773144")</f>
        <v>https://my.zakupki.prom.ua/cabinet/purchases/state_purchase/view/14773144</v>
      </c>
      <c r="U15" s="9" t="s">
        <v>242</v>
      </c>
      <c r="V15" s="8">
        <v>0</v>
      </c>
      <c r="W15" s="9"/>
      <c r="X15" s="9" t="s">
        <v>160</v>
      </c>
      <c r="Y15" s="13">
        <v>981604.6</v>
      </c>
      <c r="Z15" s="9" t="s">
        <v>235</v>
      </c>
      <c r="AA15" s="9" t="s">
        <v>236</v>
      </c>
      <c r="AB15" s="1"/>
      <c r="AC15" s="1"/>
      <c r="AD15" s="1" t="s">
        <v>115</v>
      </c>
    </row>
    <row r="16" spans="1:30" ht="38.25">
      <c r="A16" s="8">
        <v>12</v>
      </c>
      <c r="B16" s="9" t="s">
        <v>110</v>
      </c>
      <c r="C16" s="10" t="s">
        <v>262</v>
      </c>
      <c r="D16" s="11" t="s">
        <v>2</v>
      </c>
      <c r="E16" s="11" t="s">
        <v>231</v>
      </c>
      <c r="F16" s="12">
        <v>43859</v>
      </c>
      <c r="G16" s="12">
        <v>43875</v>
      </c>
      <c r="H16" s="12">
        <v>43893</v>
      </c>
      <c r="I16" s="8">
        <v>2</v>
      </c>
      <c r="J16" s="13">
        <v>3847</v>
      </c>
      <c r="K16" s="13">
        <v>575800</v>
      </c>
      <c r="L16" s="13">
        <v>149.67507148427347</v>
      </c>
      <c r="M16" s="13">
        <v>575733.32</v>
      </c>
      <c r="N16" s="13">
        <v>149.65773849753054</v>
      </c>
      <c r="O16" s="14" t="s">
        <v>157</v>
      </c>
      <c r="P16" s="13">
        <v>66.68</v>
      </c>
      <c r="Q16" s="13">
        <v>0.01</v>
      </c>
      <c r="R16" s="11" t="s">
        <v>157</v>
      </c>
      <c r="S16" s="9" t="s">
        <v>158</v>
      </c>
      <c r="T16" s="15" t="str">
        <f>HYPERLINK("https://my.zakupki.prom.ua/cabinet/purchases/state_purchase/view/14939319")</f>
        <v>https://my.zakupki.prom.ua/cabinet/purchases/state_purchase/view/14939319</v>
      </c>
      <c r="U16" s="9" t="s">
        <v>242</v>
      </c>
      <c r="V16" s="8">
        <v>0</v>
      </c>
      <c r="W16" s="9"/>
      <c r="X16" s="9" t="s">
        <v>145</v>
      </c>
      <c r="Y16" s="13">
        <v>575338.48</v>
      </c>
      <c r="Z16" s="9" t="s">
        <v>235</v>
      </c>
      <c r="AA16" s="9" t="s">
        <v>236</v>
      </c>
      <c r="AB16" s="1"/>
      <c r="AC16" s="1"/>
      <c r="AD16" s="1" t="s">
        <v>111</v>
      </c>
    </row>
    <row r="17" spans="1:30" ht="38.25">
      <c r="A17" s="8">
        <v>13</v>
      </c>
      <c r="B17" s="9" t="s">
        <v>107</v>
      </c>
      <c r="C17" s="10" t="s">
        <v>108</v>
      </c>
      <c r="D17" s="11" t="s">
        <v>3</v>
      </c>
      <c r="E17" s="11" t="s">
        <v>231</v>
      </c>
      <c r="F17" s="12">
        <v>43873</v>
      </c>
      <c r="G17" s="12">
        <v>43889</v>
      </c>
      <c r="H17" s="12">
        <v>43908</v>
      </c>
      <c r="I17" s="8">
        <v>2</v>
      </c>
      <c r="J17" s="13">
        <v>317</v>
      </c>
      <c r="K17" s="13">
        <v>115000</v>
      </c>
      <c r="L17" s="13">
        <v>362.77602523659306</v>
      </c>
      <c r="M17" s="13">
        <v>114677.05</v>
      </c>
      <c r="N17" s="13">
        <v>361.7572555205047</v>
      </c>
      <c r="O17" s="14" t="s">
        <v>44</v>
      </c>
      <c r="P17" s="13">
        <v>322.95</v>
      </c>
      <c r="Q17" s="13">
        <v>0.28</v>
      </c>
      <c r="R17" s="11" t="s">
        <v>44</v>
      </c>
      <c r="S17" s="9" t="s">
        <v>45</v>
      </c>
      <c r="T17" s="15" t="str">
        <f>HYPERLINK("https://my.zakupki.prom.ua/cabinet/purchases/state_purchase/view/15251827")</f>
        <v>https://my.zakupki.prom.ua/cabinet/purchases/state_purchase/view/15251827</v>
      </c>
      <c r="U17" s="9" t="s">
        <v>242</v>
      </c>
      <c r="V17" s="8">
        <v>0</v>
      </c>
      <c r="W17" s="9"/>
      <c r="X17" s="9" t="s">
        <v>251</v>
      </c>
      <c r="Y17" s="13">
        <v>114677.05</v>
      </c>
      <c r="Z17" s="9" t="s">
        <v>235</v>
      </c>
      <c r="AA17" s="9" t="s">
        <v>236</v>
      </c>
      <c r="AB17" s="1"/>
      <c r="AC17" s="1"/>
      <c r="AD17" s="1" t="s">
        <v>109</v>
      </c>
    </row>
    <row r="18" spans="1:30" ht="51">
      <c r="A18" s="8">
        <v>14</v>
      </c>
      <c r="B18" s="9" t="s">
        <v>104</v>
      </c>
      <c r="C18" s="10" t="s">
        <v>105</v>
      </c>
      <c r="D18" s="11" t="s">
        <v>3</v>
      </c>
      <c r="E18" s="11" t="s">
        <v>231</v>
      </c>
      <c r="F18" s="12">
        <v>43875</v>
      </c>
      <c r="G18" s="12">
        <v>43892</v>
      </c>
      <c r="H18" s="12">
        <v>43908</v>
      </c>
      <c r="I18" s="8">
        <v>2</v>
      </c>
      <c r="J18" s="13">
        <v>771</v>
      </c>
      <c r="K18" s="13">
        <v>295000</v>
      </c>
      <c r="L18" s="13">
        <v>382.61997405966275</v>
      </c>
      <c r="M18" s="13">
        <v>294875.97</v>
      </c>
      <c r="N18" s="13">
        <v>382.45910505836576</v>
      </c>
      <c r="O18" s="14" t="s">
        <v>44</v>
      </c>
      <c r="P18" s="13">
        <v>124.03</v>
      </c>
      <c r="Q18" s="13">
        <v>0.04</v>
      </c>
      <c r="R18" s="11" t="s">
        <v>44</v>
      </c>
      <c r="S18" s="9" t="s">
        <v>45</v>
      </c>
      <c r="T18" s="15" t="str">
        <f>HYPERLINK("https://my.zakupki.prom.ua/cabinet/purchases/state_purchase/view/15304366")</f>
        <v>https://my.zakupki.prom.ua/cabinet/purchases/state_purchase/view/15304366</v>
      </c>
      <c r="U18" s="9" t="s">
        <v>242</v>
      </c>
      <c r="V18" s="8">
        <v>0</v>
      </c>
      <c r="W18" s="9"/>
      <c r="X18" s="9" t="s">
        <v>260</v>
      </c>
      <c r="Y18" s="13">
        <v>294875.97</v>
      </c>
      <c r="Z18" s="9" t="s">
        <v>235</v>
      </c>
      <c r="AA18" s="9" t="s">
        <v>236</v>
      </c>
      <c r="AB18" s="1"/>
      <c r="AC18" s="1"/>
      <c r="AD18" s="1" t="s">
        <v>106</v>
      </c>
    </row>
    <row r="19" spans="1:30" ht="41.25" customHeight="1">
      <c r="A19" s="8">
        <v>15</v>
      </c>
      <c r="B19" s="9" t="s">
        <v>179</v>
      </c>
      <c r="C19" s="10" t="s">
        <v>273</v>
      </c>
      <c r="D19" s="11" t="s">
        <v>238</v>
      </c>
      <c r="E19" s="11" t="s">
        <v>239</v>
      </c>
      <c r="F19" s="12">
        <v>43881</v>
      </c>
      <c r="G19" s="9"/>
      <c r="H19" s="12">
        <v>43889</v>
      </c>
      <c r="I19" s="8">
        <v>1</v>
      </c>
      <c r="J19" s="13">
        <v>2</v>
      </c>
      <c r="K19" s="13">
        <v>334653.13</v>
      </c>
      <c r="L19" s="13">
        <v>167326.565</v>
      </c>
      <c r="M19" s="13">
        <v>334653.13</v>
      </c>
      <c r="N19" s="13">
        <v>167326.565</v>
      </c>
      <c r="O19" s="14" t="s">
        <v>240</v>
      </c>
      <c r="P19" s="13">
        <v>0</v>
      </c>
      <c r="Q19" s="13">
        <v>0</v>
      </c>
      <c r="R19" s="11" t="s">
        <v>5</v>
      </c>
      <c r="S19" s="9" t="s">
        <v>241</v>
      </c>
      <c r="T19" s="15" t="str">
        <f>HYPERLINK("https://my.zakupki.prom.ua/cabinet/purchases/state_purchase/view/15390911")</f>
        <v>https://my.zakupki.prom.ua/cabinet/purchases/state_purchase/view/15390911</v>
      </c>
      <c r="U19" s="9" t="s">
        <v>242</v>
      </c>
      <c r="V19" s="8">
        <v>0</v>
      </c>
      <c r="W19" s="9"/>
      <c r="X19" s="9" t="s">
        <v>274</v>
      </c>
      <c r="Y19" s="13">
        <v>334653.13</v>
      </c>
      <c r="Z19" s="9" t="s">
        <v>235</v>
      </c>
      <c r="AA19" s="9" t="s">
        <v>236</v>
      </c>
      <c r="AB19" s="1"/>
      <c r="AC19" s="1"/>
      <c r="AD19" s="1"/>
    </row>
    <row r="20" spans="1:30" ht="42" customHeight="1">
      <c r="A20" s="8">
        <v>16</v>
      </c>
      <c r="B20" s="9" t="s">
        <v>180</v>
      </c>
      <c r="C20" s="10" t="s">
        <v>181</v>
      </c>
      <c r="D20" s="11" t="s">
        <v>271</v>
      </c>
      <c r="E20" s="11" t="s">
        <v>239</v>
      </c>
      <c r="F20" s="12">
        <v>43889</v>
      </c>
      <c r="G20" s="9"/>
      <c r="H20" s="12">
        <v>43902</v>
      </c>
      <c r="I20" s="8">
        <v>1</v>
      </c>
      <c r="J20" s="13">
        <v>1</v>
      </c>
      <c r="K20" s="13">
        <v>351889.2</v>
      </c>
      <c r="L20" s="13">
        <v>351889.2</v>
      </c>
      <c r="M20" s="13">
        <v>351889.2</v>
      </c>
      <c r="N20" s="13">
        <v>351889.2</v>
      </c>
      <c r="O20" s="14" t="s">
        <v>272</v>
      </c>
      <c r="P20" s="13">
        <v>0</v>
      </c>
      <c r="Q20" s="13">
        <v>0</v>
      </c>
      <c r="R20" s="11" t="s">
        <v>6</v>
      </c>
      <c r="S20" s="9" t="s">
        <v>248</v>
      </c>
      <c r="T20" s="15" t="str">
        <f>HYPERLINK("https://my.zakupki.prom.ua/cabinet/purchases/state_purchase/view/15530511")</f>
        <v>https://my.zakupki.prom.ua/cabinet/purchases/state_purchase/view/15530511</v>
      </c>
      <c r="U20" s="9" t="s">
        <v>242</v>
      </c>
      <c r="V20" s="8">
        <v>0</v>
      </c>
      <c r="W20" s="9"/>
      <c r="X20" s="9" t="s">
        <v>266</v>
      </c>
      <c r="Y20" s="13">
        <v>351889.2</v>
      </c>
      <c r="Z20" s="9" t="s">
        <v>235</v>
      </c>
      <c r="AA20" s="9" t="s">
        <v>236</v>
      </c>
      <c r="AB20" s="1"/>
      <c r="AC20" s="1"/>
      <c r="AD20" s="1"/>
    </row>
    <row r="21" spans="1:30" ht="48.75" customHeight="1">
      <c r="A21" s="8">
        <v>17</v>
      </c>
      <c r="B21" s="9" t="s">
        <v>102</v>
      </c>
      <c r="C21" s="18" t="s">
        <v>159</v>
      </c>
      <c r="D21" s="11" t="s">
        <v>232</v>
      </c>
      <c r="E21" s="11" t="s">
        <v>231</v>
      </c>
      <c r="F21" s="12">
        <v>43892</v>
      </c>
      <c r="G21" s="12">
        <v>43908</v>
      </c>
      <c r="H21" s="12">
        <v>43930</v>
      </c>
      <c r="I21" s="8">
        <v>2</v>
      </c>
      <c r="J21" s="13">
        <v>4170</v>
      </c>
      <c r="K21" s="13">
        <v>702600</v>
      </c>
      <c r="L21" s="13">
        <v>168.4892086330935</v>
      </c>
      <c r="M21" s="13">
        <v>655357.2</v>
      </c>
      <c r="N21" s="13">
        <v>157.16</v>
      </c>
      <c r="O21" s="14" t="s">
        <v>77</v>
      </c>
      <c r="P21" s="13">
        <v>47242.8</v>
      </c>
      <c r="Q21" s="13">
        <v>6.72</v>
      </c>
      <c r="R21" s="11" t="s">
        <v>77</v>
      </c>
      <c r="S21" s="9" t="s">
        <v>187</v>
      </c>
      <c r="T21" s="15" t="str">
        <f>HYPERLINK("https://my.zakupki.prom.ua/cabinet/purchases/state_purchase/view/15559530")</f>
        <v>https://my.zakupki.prom.ua/cabinet/purchases/state_purchase/view/15559530</v>
      </c>
      <c r="U21" s="9" t="s">
        <v>242</v>
      </c>
      <c r="V21" s="8">
        <v>0</v>
      </c>
      <c r="W21" s="9"/>
      <c r="X21" s="9" t="s">
        <v>147</v>
      </c>
      <c r="Y21" s="13">
        <v>655357.2</v>
      </c>
      <c r="Z21" s="9" t="s">
        <v>235</v>
      </c>
      <c r="AA21" s="9" t="s">
        <v>236</v>
      </c>
      <c r="AB21" s="1"/>
      <c r="AC21" s="1"/>
      <c r="AD21" s="1" t="s">
        <v>103</v>
      </c>
    </row>
    <row r="22" spans="1:30" ht="38.25">
      <c r="A22" s="8">
        <v>18</v>
      </c>
      <c r="B22" s="9" t="s">
        <v>97</v>
      </c>
      <c r="C22" s="10" t="s">
        <v>98</v>
      </c>
      <c r="D22" s="11" t="s">
        <v>270</v>
      </c>
      <c r="E22" s="11" t="s">
        <v>231</v>
      </c>
      <c r="F22" s="12">
        <v>43901</v>
      </c>
      <c r="G22" s="12">
        <v>43917</v>
      </c>
      <c r="H22" s="12">
        <v>43936</v>
      </c>
      <c r="I22" s="8">
        <v>4</v>
      </c>
      <c r="J22" s="13">
        <v>11090</v>
      </c>
      <c r="K22" s="13">
        <v>305000</v>
      </c>
      <c r="L22" s="13">
        <v>27.50225428313796</v>
      </c>
      <c r="M22" s="13">
        <v>227345</v>
      </c>
      <c r="N22" s="13">
        <v>20.5</v>
      </c>
      <c r="O22" s="14" t="s">
        <v>99</v>
      </c>
      <c r="P22" s="13">
        <v>77655</v>
      </c>
      <c r="Q22" s="13">
        <v>25.46</v>
      </c>
      <c r="R22" s="11" t="s">
        <v>99</v>
      </c>
      <c r="S22" s="9" t="s">
        <v>100</v>
      </c>
      <c r="T22" s="15" t="str">
        <f>HYPERLINK("https://my.zakupki.prom.ua/cabinet/purchases/state_purchase/view/15709936")</f>
        <v>https://my.zakupki.prom.ua/cabinet/purchases/state_purchase/view/15709936</v>
      </c>
      <c r="U22" s="9" t="s">
        <v>242</v>
      </c>
      <c r="V22" s="8">
        <v>0</v>
      </c>
      <c r="W22" s="9"/>
      <c r="X22" s="9" t="s">
        <v>150</v>
      </c>
      <c r="Y22" s="13">
        <v>227345</v>
      </c>
      <c r="Z22" s="9" t="s">
        <v>235</v>
      </c>
      <c r="AA22" s="9" t="s">
        <v>236</v>
      </c>
      <c r="AB22" s="1"/>
      <c r="AC22" s="1"/>
      <c r="AD22" s="1" t="s">
        <v>101</v>
      </c>
    </row>
    <row r="23" spans="1:30" ht="38.25">
      <c r="A23" s="8">
        <v>19</v>
      </c>
      <c r="B23" s="9" t="s">
        <v>95</v>
      </c>
      <c r="C23" s="10" t="s">
        <v>275</v>
      </c>
      <c r="D23" s="11" t="s">
        <v>255</v>
      </c>
      <c r="E23" s="11" t="s">
        <v>231</v>
      </c>
      <c r="F23" s="12">
        <v>43910</v>
      </c>
      <c r="G23" s="12">
        <v>43927</v>
      </c>
      <c r="H23" s="12">
        <v>43949</v>
      </c>
      <c r="I23" s="8">
        <v>2</v>
      </c>
      <c r="J23" s="13">
        <v>57378</v>
      </c>
      <c r="K23" s="13">
        <v>199800</v>
      </c>
      <c r="L23" s="13">
        <v>3.4821708668827775</v>
      </c>
      <c r="M23" s="13">
        <v>199771.5</v>
      </c>
      <c r="N23" s="13">
        <v>3.481674160828192</v>
      </c>
      <c r="O23" s="14" t="s">
        <v>156</v>
      </c>
      <c r="P23" s="13">
        <v>28.5</v>
      </c>
      <c r="Q23" s="13">
        <v>0.01</v>
      </c>
      <c r="R23" s="11" t="s">
        <v>156</v>
      </c>
      <c r="S23" s="9" t="s">
        <v>151</v>
      </c>
      <c r="T23" s="15" t="str">
        <f>HYPERLINK("https://my.zakupki.prom.ua/cabinet/purchases/state_purchase/view/15885794")</f>
        <v>https://my.zakupki.prom.ua/cabinet/purchases/state_purchase/view/15885794</v>
      </c>
      <c r="U23" s="9" t="s">
        <v>242</v>
      </c>
      <c r="V23" s="8">
        <v>0</v>
      </c>
      <c r="W23" s="9"/>
      <c r="X23" s="9" t="s">
        <v>148</v>
      </c>
      <c r="Y23" s="13">
        <v>84970.4</v>
      </c>
      <c r="Z23" s="9" t="s">
        <v>235</v>
      </c>
      <c r="AA23" s="9" t="s">
        <v>236</v>
      </c>
      <c r="AB23" s="1"/>
      <c r="AC23" s="1"/>
      <c r="AD23" s="1" t="s">
        <v>96</v>
      </c>
    </row>
    <row r="24" spans="1:30" ht="38.25">
      <c r="A24" s="8">
        <v>20</v>
      </c>
      <c r="B24" s="9" t="s">
        <v>93</v>
      </c>
      <c r="C24" s="10" t="s">
        <v>276</v>
      </c>
      <c r="D24" s="11" t="s">
        <v>264</v>
      </c>
      <c r="E24" s="11" t="s">
        <v>231</v>
      </c>
      <c r="F24" s="12">
        <v>43917</v>
      </c>
      <c r="G24" s="12">
        <v>43934</v>
      </c>
      <c r="H24" s="12">
        <v>43949</v>
      </c>
      <c r="I24" s="8">
        <v>2</v>
      </c>
      <c r="J24" s="13">
        <v>12</v>
      </c>
      <c r="K24" s="13">
        <v>47500</v>
      </c>
      <c r="L24" s="13">
        <v>3958.3333333333335</v>
      </c>
      <c r="M24" s="13">
        <v>47493.28</v>
      </c>
      <c r="N24" s="13">
        <v>3957.7733333333335</v>
      </c>
      <c r="O24" s="14" t="s">
        <v>86</v>
      </c>
      <c r="P24" s="13">
        <v>6.72</v>
      </c>
      <c r="Q24" s="13">
        <v>0.01</v>
      </c>
      <c r="R24" s="11" t="s">
        <v>86</v>
      </c>
      <c r="S24" s="9" t="s">
        <v>87</v>
      </c>
      <c r="T24" s="15" t="str">
        <f>HYPERLINK("https://my.zakupki.prom.ua/cabinet/purchases/state_purchase_lot/view/531571")</f>
        <v>https://my.zakupki.prom.ua/cabinet/purchases/state_purchase_lot/view/531571</v>
      </c>
      <c r="U24" s="9" t="s">
        <v>234</v>
      </c>
      <c r="V24" s="8">
        <v>0</v>
      </c>
      <c r="W24" s="9"/>
      <c r="X24" s="9" t="s">
        <v>149</v>
      </c>
      <c r="Y24" s="13">
        <v>47493.28</v>
      </c>
      <c r="Z24" s="9" t="s">
        <v>235</v>
      </c>
      <c r="AA24" s="9" t="s">
        <v>236</v>
      </c>
      <c r="AB24" s="1"/>
      <c r="AC24" s="1"/>
      <c r="AD24" s="1" t="s">
        <v>94</v>
      </c>
    </row>
    <row r="25" spans="1:30" ht="38.25">
      <c r="A25" s="8">
        <v>21</v>
      </c>
      <c r="B25" s="9" t="s">
        <v>93</v>
      </c>
      <c r="C25" s="10" t="s">
        <v>276</v>
      </c>
      <c r="D25" s="11" t="s">
        <v>264</v>
      </c>
      <c r="E25" s="11" t="s">
        <v>231</v>
      </c>
      <c r="F25" s="12">
        <v>43917</v>
      </c>
      <c r="G25" s="12">
        <v>43934</v>
      </c>
      <c r="H25" s="12">
        <v>43949</v>
      </c>
      <c r="I25" s="8">
        <v>2</v>
      </c>
      <c r="J25" s="13">
        <v>143</v>
      </c>
      <c r="K25" s="13">
        <v>62200</v>
      </c>
      <c r="L25" s="13">
        <v>434.965034965035</v>
      </c>
      <c r="M25" s="13">
        <v>62166.07</v>
      </c>
      <c r="N25" s="13">
        <v>434.72776223776225</v>
      </c>
      <c r="O25" s="14" t="s">
        <v>86</v>
      </c>
      <c r="P25" s="13">
        <v>33.93</v>
      </c>
      <c r="Q25" s="13">
        <v>0.05</v>
      </c>
      <c r="R25" s="11" t="s">
        <v>86</v>
      </c>
      <c r="S25" s="9" t="s">
        <v>87</v>
      </c>
      <c r="T25" s="15" t="str">
        <f>HYPERLINK("https://my.zakupki.prom.ua/cabinet/purchases/state_purchase_lot/view/531572")</f>
        <v>https://my.zakupki.prom.ua/cabinet/purchases/state_purchase_lot/view/531572</v>
      </c>
      <c r="U25" s="9" t="s">
        <v>234</v>
      </c>
      <c r="V25" s="8">
        <v>0</v>
      </c>
      <c r="W25" s="9"/>
      <c r="X25" s="9" t="s">
        <v>261</v>
      </c>
      <c r="Y25" s="13">
        <v>53046.07</v>
      </c>
      <c r="Z25" s="9" t="s">
        <v>235</v>
      </c>
      <c r="AA25" s="9" t="s">
        <v>236</v>
      </c>
      <c r="AB25" s="1"/>
      <c r="AC25" s="1"/>
      <c r="AD25" s="1" t="s">
        <v>94</v>
      </c>
    </row>
    <row r="26" spans="1:30" ht="64.5" customHeight="1">
      <c r="A26" s="8">
        <v>22</v>
      </c>
      <c r="B26" s="9" t="s">
        <v>89</v>
      </c>
      <c r="C26" s="10" t="s">
        <v>90</v>
      </c>
      <c r="D26" s="11" t="s">
        <v>277</v>
      </c>
      <c r="E26" s="11" t="s">
        <v>231</v>
      </c>
      <c r="F26" s="12">
        <v>43937</v>
      </c>
      <c r="G26" s="12">
        <v>43955</v>
      </c>
      <c r="H26" s="12">
        <v>43970</v>
      </c>
      <c r="I26" s="8">
        <v>2</v>
      </c>
      <c r="J26" s="13">
        <v>1</v>
      </c>
      <c r="K26" s="13">
        <v>220000</v>
      </c>
      <c r="L26" s="13">
        <v>220000</v>
      </c>
      <c r="M26" s="13">
        <v>199000</v>
      </c>
      <c r="N26" s="13">
        <v>199000</v>
      </c>
      <c r="O26" s="14" t="s">
        <v>167</v>
      </c>
      <c r="P26" s="13">
        <v>21000</v>
      </c>
      <c r="Q26" s="13">
        <v>9.55</v>
      </c>
      <c r="R26" s="11" t="s">
        <v>167</v>
      </c>
      <c r="S26" s="9" t="s">
        <v>249</v>
      </c>
      <c r="T26" s="15" t="str">
        <f>HYPERLINK("https://my.zakupki.prom.ua/cabinet/purchases/state_purchase/view/16342113")</f>
        <v>https://my.zakupki.prom.ua/cabinet/purchases/state_purchase/view/16342113</v>
      </c>
      <c r="U26" s="9" t="s">
        <v>242</v>
      </c>
      <c r="V26" s="8">
        <v>0</v>
      </c>
      <c r="W26" s="9"/>
      <c r="X26" s="9" t="s">
        <v>91</v>
      </c>
      <c r="Y26" s="13">
        <v>199000</v>
      </c>
      <c r="Z26" s="9" t="s">
        <v>235</v>
      </c>
      <c r="AA26" s="9" t="s">
        <v>236</v>
      </c>
      <c r="AB26" s="1"/>
      <c r="AC26" s="1"/>
      <c r="AD26" s="1" t="s">
        <v>92</v>
      </c>
    </row>
    <row r="27" spans="1:30" ht="51">
      <c r="A27" s="8">
        <v>23</v>
      </c>
      <c r="B27" s="9" t="s">
        <v>84</v>
      </c>
      <c r="C27" s="10" t="s">
        <v>85</v>
      </c>
      <c r="D27" s="11" t="s">
        <v>256</v>
      </c>
      <c r="E27" s="11" t="s">
        <v>231</v>
      </c>
      <c r="F27" s="12">
        <v>43951</v>
      </c>
      <c r="G27" s="12">
        <v>43972</v>
      </c>
      <c r="H27" s="12">
        <v>43993</v>
      </c>
      <c r="I27" s="8">
        <v>5</v>
      </c>
      <c r="J27" s="13">
        <v>94</v>
      </c>
      <c r="K27" s="13">
        <v>313000</v>
      </c>
      <c r="L27" s="13">
        <v>3329.7872340425533</v>
      </c>
      <c r="M27" s="13">
        <v>312999</v>
      </c>
      <c r="N27" s="13">
        <v>3329.776595744681</v>
      </c>
      <c r="O27" s="14" t="s">
        <v>86</v>
      </c>
      <c r="P27" s="13">
        <v>1</v>
      </c>
      <c r="Q27" s="13">
        <v>0</v>
      </c>
      <c r="R27" s="11" t="s">
        <v>86</v>
      </c>
      <c r="S27" s="9" t="s">
        <v>87</v>
      </c>
      <c r="T27" s="15" t="str">
        <f>HYPERLINK("https://my.zakupki.prom.ua/cabinet/purchases/state_purchase/view/16513760")</f>
        <v>https://my.zakupki.prom.ua/cabinet/purchases/state_purchase/view/16513760</v>
      </c>
      <c r="U27" s="9" t="s">
        <v>242</v>
      </c>
      <c r="V27" s="8">
        <v>0</v>
      </c>
      <c r="W27" s="9"/>
      <c r="X27" s="9" t="s">
        <v>253</v>
      </c>
      <c r="Y27" s="13">
        <v>312999</v>
      </c>
      <c r="Z27" s="9" t="s">
        <v>235</v>
      </c>
      <c r="AA27" s="9" t="s">
        <v>236</v>
      </c>
      <c r="AB27" s="1"/>
      <c r="AC27" s="1"/>
      <c r="AD27" s="1" t="s">
        <v>88</v>
      </c>
    </row>
    <row r="28" spans="1:30" ht="54.75" customHeight="1">
      <c r="A28" s="8">
        <v>24</v>
      </c>
      <c r="B28" s="9" t="s">
        <v>79</v>
      </c>
      <c r="C28" s="10" t="s">
        <v>80</v>
      </c>
      <c r="D28" s="11" t="s">
        <v>81</v>
      </c>
      <c r="E28" s="11" t="s">
        <v>231</v>
      </c>
      <c r="F28" s="12">
        <v>43966</v>
      </c>
      <c r="G28" s="12">
        <v>43983</v>
      </c>
      <c r="H28" s="12">
        <v>43997</v>
      </c>
      <c r="I28" s="8">
        <v>3</v>
      </c>
      <c r="J28" s="13">
        <v>1</v>
      </c>
      <c r="K28" s="13">
        <v>246500</v>
      </c>
      <c r="L28" s="13">
        <v>246500</v>
      </c>
      <c r="M28" s="13">
        <v>243000</v>
      </c>
      <c r="N28" s="13">
        <v>243000</v>
      </c>
      <c r="O28" s="14" t="s">
        <v>167</v>
      </c>
      <c r="P28" s="13">
        <v>3500</v>
      </c>
      <c r="Q28" s="13">
        <v>1.42</v>
      </c>
      <c r="R28" s="11" t="s">
        <v>167</v>
      </c>
      <c r="S28" s="9" t="s">
        <v>249</v>
      </c>
      <c r="T28" s="15" t="str">
        <f>HYPERLINK("https://my.zakupki.prom.ua/cabinet/purchases/state_purchase/view/16688048")</f>
        <v>https://my.zakupki.prom.ua/cabinet/purchases/state_purchase/view/16688048</v>
      </c>
      <c r="U28" s="9" t="s">
        <v>242</v>
      </c>
      <c r="V28" s="8">
        <v>0</v>
      </c>
      <c r="W28" s="9"/>
      <c r="X28" s="9" t="s">
        <v>82</v>
      </c>
      <c r="Y28" s="13">
        <v>243000</v>
      </c>
      <c r="Z28" s="9" t="s">
        <v>235</v>
      </c>
      <c r="AA28" s="9" t="s">
        <v>236</v>
      </c>
      <c r="AB28" s="1"/>
      <c r="AC28" s="1"/>
      <c r="AD28" s="1" t="s">
        <v>83</v>
      </c>
    </row>
    <row r="29" spans="1:30" ht="51">
      <c r="A29" s="8">
        <v>25</v>
      </c>
      <c r="B29" s="9" t="s">
        <v>75</v>
      </c>
      <c r="C29" s="10" t="s">
        <v>76</v>
      </c>
      <c r="D29" s="11" t="s">
        <v>232</v>
      </c>
      <c r="E29" s="11" t="s">
        <v>231</v>
      </c>
      <c r="F29" s="12">
        <v>43985</v>
      </c>
      <c r="G29" s="12">
        <v>44001</v>
      </c>
      <c r="H29" s="12">
        <v>44021</v>
      </c>
      <c r="I29" s="8">
        <v>2</v>
      </c>
      <c r="J29" s="13">
        <v>4170</v>
      </c>
      <c r="K29" s="13">
        <v>702600</v>
      </c>
      <c r="L29" s="13">
        <v>168.4892086330935</v>
      </c>
      <c r="M29" s="13">
        <v>657275.4</v>
      </c>
      <c r="N29" s="13">
        <v>157.62</v>
      </c>
      <c r="O29" s="14" t="s">
        <v>77</v>
      </c>
      <c r="P29" s="13">
        <v>45324.6</v>
      </c>
      <c r="Q29" s="13">
        <v>6.45</v>
      </c>
      <c r="R29" s="11" t="s">
        <v>77</v>
      </c>
      <c r="S29" s="9" t="s">
        <v>187</v>
      </c>
      <c r="T29" s="15" t="str">
        <f>HYPERLINK("https://my.zakupki.prom.ua/cabinet/purchases/state_purchase/view/17017594")</f>
        <v>https://my.zakupki.prom.ua/cabinet/purchases/state_purchase/view/17017594</v>
      </c>
      <c r="U29" s="9" t="s">
        <v>242</v>
      </c>
      <c r="V29" s="8">
        <v>0</v>
      </c>
      <c r="W29" s="9"/>
      <c r="X29" s="9" t="s">
        <v>278</v>
      </c>
      <c r="Y29" s="13">
        <v>657275.4</v>
      </c>
      <c r="Z29" s="9" t="s">
        <v>235</v>
      </c>
      <c r="AA29" s="9" t="s">
        <v>236</v>
      </c>
      <c r="AB29" s="1"/>
      <c r="AC29" s="1"/>
      <c r="AD29" s="1" t="s">
        <v>78</v>
      </c>
    </row>
    <row r="30" spans="1:30" ht="51">
      <c r="A30" s="8">
        <v>26</v>
      </c>
      <c r="B30" s="9" t="s">
        <v>185</v>
      </c>
      <c r="C30" s="10" t="s">
        <v>183</v>
      </c>
      <c r="D30" s="11" t="s">
        <v>232</v>
      </c>
      <c r="E30" s="11" t="s">
        <v>1</v>
      </c>
      <c r="F30" s="12">
        <v>44000</v>
      </c>
      <c r="G30" s="9"/>
      <c r="H30" s="12">
        <v>44012</v>
      </c>
      <c r="I30" s="8">
        <v>1</v>
      </c>
      <c r="J30" s="13">
        <v>214</v>
      </c>
      <c r="K30" s="13">
        <v>456000</v>
      </c>
      <c r="L30" s="13">
        <v>2130.841121495327</v>
      </c>
      <c r="M30" s="13">
        <v>406998.04</v>
      </c>
      <c r="N30" s="13">
        <v>1901.86</v>
      </c>
      <c r="O30" s="14" t="s">
        <v>186</v>
      </c>
      <c r="P30" s="13">
        <v>49001.96</v>
      </c>
      <c r="Q30" s="13">
        <v>10.75</v>
      </c>
      <c r="R30" s="11" t="s">
        <v>186</v>
      </c>
      <c r="S30" s="9" t="s">
        <v>187</v>
      </c>
      <c r="T30" s="15" t="str">
        <f>HYPERLINK("https://my.zakupki.prom.ua/cabinet/purchases/state_purchase/view/17343743")</f>
        <v>https://my.zakupki.prom.ua/cabinet/purchases/state_purchase/view/17343743</v>
      </c>
      <c r="U30" s="9" t="s">
        <v>242</v>
      </c>
      <c r="V30" s="8">
        <v>0</v>
      </c>
      <c r="W30" s="9"/>
      <c r="X30" s="9" t="s">
        <v>188</v>
      </c>
      <c r="Y30" s="13">
        <v>406998.04</v>
      </c>
      <c r="Z30" s="9" t="s">
        <v>235</v>
      </c>
      <c r="AA30" s="9" t="s">
        <v>236</v>
      </c>
      <c r="AB30" s="1"/>
      <c r="AC30" s="1"/>
      <c r="AD30" s="1"/>
    </row>
    <row r="31" spans="1:30" ht="38.25">
      <c r="A31" s="8">
        <v>27</v>
      </c>
      <c r="B31" s="9" t="s">
        <v>69</v>
      </c>
      <c r="C31" s="10" t="s">
        <v>70</v>
      </c>
      <c r="D31" s="11" t="s">
        <v>254</v>
      </c>
      <c r="E31" s="11" t="s">
        <v>231</v>
      </c>
      <c r="F31" s="12">
        <v>44014</v>
      </c>
      <c r="G31" s="12">
        <v>44032</v>
      </c>
      <c r="H31" s="12">
        <v>44046</v>
      </c>
      <c r="I31" s="8">
        <v>2</v>
      </c>
      <c r="J31" s="13">
        <v>1</v>
      </c>
      <c r="K31" s="13">
        <v>32500</v>
      </c>
      <c r="L31" s="13">
        <v>32500</v>
      </c>
      <c r="M31" s="13">
        <v>32145</v>
      </c>
      <c r="N31" s="13">
        <v>32145</v>
      </c>
      <c r="O31" s="14" t="s">
        <v>71</v>
      </c>
      <c r="P31" s="13">
        <v>355</v>
      </c>
      <c r="Q31" s="13">
        <v>1.09</v>
      </c>
      <c r="R31" s="11" t="s">
        <v>71</v>
      </c>
      <c r="S31" s="9" t="s">
        <v>72</v>
      </c>
      <c r="T31" s="15" t="str">
        <f>HYPERLINK("https://my.zakupki.prom.ua/cabinet/purchases/state_purchase/view/17620623")</f>
        <v>https://my.zakupki.prom.ua/cabinet/purchases/state_purchase/view/17620623</v>
      </c>
      <c r="U31" s="9" t="s">
        <v>242</v>
      </c>
      <c r="V31" s="8">
        <v>0</v>
      </c>
      <c r="W31" s="9"/>
      <c r="X31" s="9" t="s">
        <v>73</v>
      </c>
      <c r="Y31" s="13">
        <v>32145</v>
      </c>
      <c r="Z31" s="9" t="s">
        <v>235</v>
      </c>
      <c r="AA31" s="9" t="s">
        <v>236</v>
      </c>
      <c r="AB31" s="1"/>
      <c r="AC31" s="1"/>
      <c r="AD31" s="1" t="s">
        <v>74</v>
      </c>
    </row>
    <row r="32" spans="1:30" ht="63.75">
      <c r="A32" s="8">
        <v>28</v>
      </c>
      <c r="B32" s="9" t="s">
        <v>64</v>
      </c>
      <c r="C32" s="10" t="s">
        <v>65</v>
      </c>
      <c r="D32" s="11" t="s">
        <v>256</v>
      </c>
      <c r="E32" s="11" t="s">
        <v>231</v>
      </c>
      <c r="F32" s="12">
        <v>44035</v>
      </c>
      <c r="G32" s="12">
        <v>44053</v>
      </c>
      <c r="H32" s="12">
        <v>44068</v>
      </c>
      <c r="I32" s="8">
        <v>2</v>
      </c>
      <c r="J32" s="13">
        <v>14</v>
      </c>
      <c r="K32" s="13">
        <v>16634</v>
      </c>
      <c r="L32" s="13">
        <v>1188.142857142857</v>
      </c>
      <c r="M32" s="13">
        <v>16627.8</v>
      </c>
      <c r="N32" s="13">
        <v>1187.7</v>
      </c>
      <c r="O32" s="14" t="s">
        <v>163</v>
      </c>
      <c r="P32" s="13">
        <v>6.2</v>
      </c>
      <c r="Q32" s="13">
        <v>0.04</v>
      </c>
      <c r="R32" s="11" t="s">
        <v>163</v>
      </c>
      <c r="S32" s="9" t="s">
        <v>164</v>
      </c>
      <c r="T32" s="15" t="str">
        <f>HYPERLINK("https://my.zakupki.prom.ua/cabinet/purchases/state_purchase_lot/view/557900")</f>
        <v>https://my.zakupki.prom.ua/cabinet/purchases/state_purchase_lot/view/557900</v>
      </c>
      <c r="U32" s="9" t="s">
        <v>234</v>
      </c>
      <c r="V32" s="8">
        <v>0</v>
      </c>
      <c r="W32" s="9"/>
      <c r="X32" s="9" t="s">
        <v>66</v>
      </c>
      <c r="Y32" s="13">
        <v>16627.8</v>
      </c>
      <c r="Z32" s="9" t="s">
        <v>235</v>
      </c>
      <c r="AA32" s="9" t="s">
        <v>236</v>
      </c>
      <c r="AB32" s="1"/>
      <c r="AC32" s="1"/>
      <c r="AD32" s="1" t="s">
        <v>67</v>
      </c>
    </row>
    <row r="33" spans="1:30" ht="63.75">
      <c r="A33" s="8">
        <v>29</v>
      </c>
      <c r="B33" s="9" t="s">
        <v>64</v>
      </c>
      <c r="C33" s="10" t="s">
        <v>65</v>
      </c>
      <c r="D33" s="11" t="s">
        <v>9</v>
      </c>
      <c r="E33" s="11" t="s">
        <v>231</v>
      </c>
      <c r="F33" s="12">
        <v>44035</v>
      </c>
      <c r="G33" s="12">
        <v>44053</v>
      </c>
      <c r="H33" s="12">
        <v>44068</v>
      </c>
      <c r="I33" s="8">
        <v>2</v>
      </c>
      <c r="J33" s="13">
        <v>12</v>
      </c>
      <c r="K33" s="13">
        <v>15000</v>
      </c>
      <c r="L33" s="13">
        <v>1250</v>
      </c>
      <c r="M33" s="13">
        <v>14728.55</v>
      </c>
      <c r="N33" s="13">
        <v>1227.3791666666666</v>
      </c>
      <c r="O33" s="14" t="s">
        <v>163</v>
      </c>
      <c r="P33" s="13">
        <v>271.45</v>
      </c>
      <c r="Q33" s="13">
        <v>1.81</v>
      </c>
      <c r="R33" s="11" t="s">
        <v>163</v>
      </c>
      <c r="S33" s="9" t="s">
        <v>164</v>
      </c>
      <c r="T33" s="15" t="str">
        <f>HYPERLINK("https://my.zakupki.prom.ua/cabinet/purchases/state_purchase_lot/view/557901")</f>
        <v>https://my.zakupki.prom.ua/cabinet/purchases/state_purchase_lot/view/557901</v>
      </c>
      <c r="U33" s="9" t="s">
        <v>234</v>
      </c>
      <c r="V33" s="8">
        <v>0</v>
      </c>
      <c r="W33" s="9"/>
      <c r="X33" s="9" t="s">
        <v>68</v>
      </c>
      <c r="Y33" s="13">
        <v>14728.55</v>
      </c>
      <c r="Z33" s="9" t="s">
        <v>235</v>
      </c>
      <c r="AA33" s="9" t="s">
        <v>236</v>
      </c>
      <c r="AB33" s="1"/>
      <c r="AC33" s="1"/>
      <c r="AD33" s="1" t="s">
        <v>67</v>
      </c>
    </row>
    <row r="34" spans="1:30" ht="38.25">
      <c r="A34" s="8">
        <v>30</v>
      </c>
      <c r="B34" s="9" t="s">
        <v>189</v>
      </c>
      <c r="C34" s="10" t="s">
        <v>190</v>
      </c>
      <c r="D34" s="11" t="s">
        <v>232</v>
      </c>
      <c r="E34" s="11" t="s">
        <v>233</v>
      </c>
      <c r="F34" s="12">
        <v>44042</v>
      </c>
      <c r="G34" s="9"/>
      <c r="H34" s="12">
        <v>44053</v>
      </c>
      <c r="I34" s="8">
        <v>1</v>
      </c>
      <c r="J34" s="13">
        <v>214</v>
      </c>
      <c r="K34" s="13">
        <v>456000</v>
      </c>
      <c r="L34" s="13">
        <v>2130.841121495327</v>
      </c>
      <c r="M34" s="13">
        <v>406998.04</v>
      </c>
      <c r="N34" s="13">
        <v>1901.86</v>
      </c>
      <c r="O34" s="14" t="s">
        <v>186</v>
      </c>
      <c r="P34" s="13">
        <v>49001.96</v>
      </c>
      <c r="Q34" s="13">
        <v>10.75</v>
      </c>
      <c r="R34" s="11" t="s">
        <v>186</v>
      </c>
      <c r="S34" s="9" t="s">
        <v>187</v>
      </c>
      <c r="T34" s="15" t="str">
        <f>HYPERLINK("https://my.zakupki.prom.ua/cabinet/purchases/state_purchase/view/18227468")</f>
        <v>https://my.zakupki.prom.ua/cabinet/purchases/state_purchase/view/18227468</v>
      </c>
      <c r="U34" s="9" t="s">
        <v>242</v>
      </c>
      <c r="V34" s="8">
        <v>0</v>
      </c>
      <c r="W34" s="9"/>
      <c r="X34" s="9" t="s">
        <v>191</v>
      </c>
      <c r="Y34" s="13">
        <v>406998.04</v>
      </c>
      <c r="Z34" s="9" t="s">
        <v>235</v>
      </c>
      <c r="AA34" s="9" t="s">
        <v>236</v>
      </c>
      <c r="AB34" s="1"/>
      <c r="AC34" s="1"/>
      <c r="AD34" s="1"/>
    </row>
    <row r="35" spans="1:30" ht="38.25">
      <c r="A35" s="8">
        <v>31</v>
      </c>
      <c r="B35" s="9" t="s">
        <v>62</v>
      </c>
      <c r="C35" s="10" t="s">
        <v>153</v>
      </c>
      <c r="D35" s="11" t="s">
        <v>254</v>
      </c>
      <c r="E35" s="11" t="s">
        <v>231</v>
      </c>
      <c r="F35" s="12">
        <v>44077</v>
      </c>
      <c r="G35" s="12">
        <v>44095</v>
      </c>
      <c r="H35" s="12">
        <v>44120</v>
      </c>
      <c r="I35" s="8">
        <v>2</v>
      </c>
      <c r="J35" s="13">
        <v>5</v>
      </c>
      <c r="K35" s="13">
        <v>632000</v>
      </c>
      <c r="L35" s="13">
        <v>126400</v>
      </c>
      <c r="M35" s="13">
        <v>631255</v>
      </c>
      <c r="N35" s="13">
        <v>126251</v>
      </c>
      <c r="O35" s="14" t="s">
        <v>17</v>
      </c>
      <c r="P35" s="13">
        <v>745</v>
      </c>
      <c r="Q35" s="13">
        <v>0.12</v>
      </c>
      <c r="R35" s="11" t="s">
        <v>17</v>
      </c>
      <c r="S35" s="9" t="s">
        <v>18</v>
      </c>
      <c r="T35" s="15" t="str">
        <f>HYPERLINK("https://my.zakupki.prom.ua/cabinet/purchases/state_purchase/view/18986476")</f>
        <v>https://my.zakupki.prom.ua/cabinet/purchases/state_purchase/view/18986476</v>
      </c>
      <c r="U35" s="9" t="s">
        <v>242</v>
      </c>
      <c r="V35" s="8">
        <v>0</v>
      </c>
      <c r="W35" s="9"/>
      <c r="X35" s="9" t="s">
        <v>184</v>
      </c>
      <c r="Y35" s="13">
        <v>631255</v>
      </c>
      <c r="Z35" s="9" t="s">
        <v>235</v>
      </c>
      <c r="AA35" s="9" t="s">
        <v>236</v>
      </c>
      <c r="AB35" s="1"/>
      <c r="AC35" s="1"/>
      <c r="AD35" s="1" t="s">
        <v>63</v>
      </c>
    </row>
    <row r="36" spans="1:30" ht="38.25">
      <c r="A36" s="8">
        <v>32</v>
      </c>
      <c r="B36" s="9" t="s">
        <v>59</v>
      </c>
      <c r="C36" s="10" t="s">
        <v>276</v>
      </c>
      <c r="D36" s="11" t="s">
        <v>264</v>
      </c>
      <c r="E36" s="11" t="s">
        <v>231</v>
      </c>
      <c r="F36" s="12">
        <v>44083</v>
      </c>
      <c r="G36" s="12">
        <v>44099</v>
      </c>
      <c r="H36" s="12">
        <v>44117</v>
      </c>
      <c r="I36" s="8">
        <v>2</v>
      </c>
      <c r="J36" s="13">
        <v>217</v>
      </c>
      <c r="K36" s="13">
        <v>141000</v>
      </c>
      <c r="L36" s="13">
        <v>649.7695852534562</v>
      </c>
      <c r="M36" s="13">
        <v>136623.21</v>
      </c>
      <c r="N36" s="13">
        <v>629.6000460829493</v>
      </c>
      <c r="O36" s="14" t="s">
        <v>154</v>
      </c>
      <c r="P36" s="13">
        <v>4376.79</v>
      </c>
      <c r="Q36" s="13">
        <v>3.1</v>
      </c>
      <c r="R36" s="11" t="s">
        <v>154</v>
      </c>
      <c r="S36" s="9" t="s">
        <v>155</v>
      </c>
      <c r="T36" s="15" t="str">
        <f>HYPERLINK("https://my.zakupki.prom.ua/cabinet/purchases/state_purchase/view/19127198")</f>
        <v>https://my.zakupki.prom.ua/cabinet/purchases/state_purchase/view/19127198</v>
      </c>
      <c r="U36" s="9" t="s">
        <v>242</v>
      </c>
      <c r="V36" s="8">
        <v>0</v>
      </c>
      <c r="W36" s="9"/>
      <c r="X36" s="9" t="s">
        <v>60</v>
      </c>
      <c r="Y36" s="13">
        <v>126425.76</v>
      </c>
      <c r="Z36" s="9" t="s">
        <v>235</v>
      </c>
      <c r="AA36" s="9" t="s">
        <v>236</v>
      </c>
      <c r="AB36" s="1"/>
      <c r="AC36" s="1"/>
      <c r="AD36" s="1" t="s">
        <v>61</v>
      </c>
    </row>
    <row r="37" spans="1:30" ht="63.75">
      <c r="A37" s="8">
        <v>33</v>
      </c>
      <c r="B37" s="9" t="s">
        <v>56</v>
      </c>
      <c r="C37" s="10" t="s">
        <v>262</v>
      </c>
      <c r="D37" s="11" t="s">
        <v>10</v>
      </c>
      <c r="E37" s="11" t="s">
        <v>231</v>
      </c>
      <c r="F37" s="12">
        <v>44098</v>
      </c>
      <c r="G37" s="12">
        <v>44116</v>
      </c>
      <c r="H37" s="12">
        <v>44133</v>
      </c>
      <c r="I37" s="8">
        <v>2</v>
      </c>
      <c r="J37" s="13">
        <v>120</v>
      </c>
      <c r="K37" s="13">
        <v>83000</v>
      </c>
      <c r="L37" s="13">
        <v>691.6666666666666</v>
      </c>
      <c r="M37" s="13">
        <v>82818</v>
      </c>
      <c r="N37" s="13">
        <v>690.15</v>
      </c>
      <c r="O37" s="14" t="s">
        <v>163</v>
      </c>
      <c r="P37" s="13">
        <v>182</v>
      </c>
      <c r="Q37" s="13">
        <v>0.22</v>
      </c>
      <c r="R37" s="11" t="s">
        <v>163</v>
      </c>
      <c r="S37" s="9" t="s">
        <v>164</v>
      </c>
      <c r="T37" s="15" t="str">
        <f>HYPERLINK("https://my.zakupki.prom.ua/cabinet/purchases/state_purchase/view/19577332")</f>
        <v>https://my.zakupki.prom.ua/cabinet/purchases/state_purchase/view/19577332</v>
      </c>
      <c r="U37" s="9" t="s">
        <v>242</v>
      </c>
      <c r="V37" s="8">
        <v>0</v>
      </c>
      <c r="W37" s="9"/>
      <c r="X37" s="9" t="s">
        <v>57</v>
      </c>
      <c r="Y37" s="13">
        <v>82818</v>
      </c>
      <c r="Z37" s="9" t="s">
        <v>235</v>
      </c>
      <c r="AA37" s="9" t="s">
        <v>236</v>
      </c>
      <c r="AB37" s="1"/>
      <c r="AC37" s="1"/>
      <c r="AD37" s="1" t="s">
        <v>58</v>
      </c>
    </row>
    <row r="38" spans="1:30" ht="89.25">
      <c r="A38" s="8">
        <v>34</v>
      </c>
      <c r="B38" s="9" t="s">
        <v>51</v>
      </c>
      <c r="C38" s="10" t="s">
        <v>52</v>
      </c>
      <c r="D38" s="11" t="s">
        <v>195</v>
      </c>
      <c r="E38" s="11" t="s">
        <v>231</v>
      </c>
      <c r="F38" s="12">
        <v>44109</v>
      </c>
      <c r="G38" s="12">
        <v>44125</v>
      </c>
      <c r="H38" s="12">
        <v>44139</v>
      </c>
      <c r="I38" s="8">
        <v>2</v>
      </c>
      <c r="J38" s="13">
        <v>1</v>
      </c>
      <c r="K38" s="13">
        <v>1065500</v>
      </c>
      <c r="L38" s="13">
        <v>1065500</v>
      </c>
      <c r="M38" s="13">
        <v>1030000</v>
      </c>
      <c r="N38" s="13">
        <v>1030000</v>
      </c>
      <c r="O38" s="14" t="s">
        <v>53</v>
      </c>
      <c r="P38" s="13">
        <v>35500</v>
      </c>
      <c r="Q38" s="13">
        <v>3.33</v>
      </c>
      <c r="R38" s="11" t="s">
        <v>53</v>
      </c>
      <c r="S38" s="9" t="s">
        <v>146</v>
      </c>
      <c r="T38" s="15" t="str">
        <f>HYPERLINK("https://my.zakupki.prom.ua/cabinet/purchases/state_purchase/view/19814091")</f>
        <v>https://my.zakupki.prom.ua/cabinet/purchases/state_purchase/view/19814091</v>
      </c>
      <c r="U38" s="9" t="s">
        <v>242</v>
      </c>
      <c r="V38" s="8">
        <v>0</v>
      </c>
      <c r="W38" s="9"/>
      <c r="X38" s="9" t="s">
        <v>54</v>
      </c>
      <c r="Y38" s="13">
        <v>1030000</v>
      </c>
      <c r="Z38" s="9" t="s">
        <v>235</v>
      </c>
      <c r="AA38" s="9" t="s">
        <v>236</v>
      </c>
      <c r="AB38" s="1"/>
      <c r="AC38" s="1"/>
      <c r="AD38" s="1" t="s">
        <v>55</v>
      </c>
    </row>
    <row r="39" spans="1:30" ht="38.25">
      <c r="A39" s="8">
        <v>35</v>
      </c>
      <c r="B39" s="9" t="s">
        <v>46</v>
      </c>
      <c r="C39" s="10" t="s">
        <v>194</v>
      </c>
      <c r="D39" s="11" t="s">
        <v>232</v>
      </c>
      <c r="E39" s="11" t="s">
        <v>231</v>
      </c>
      <c r="F39" s="12">
        <v>44116</v>
      </c>
      <c r="G39" s="12">
        <v>44132</v>
      </c>
      <c r="H39" s="12">
        <v>44148</v>
      </c>
      <c r="I39" s="8">
        <v>2</v>
      </c>
      <c r="J39" s="13">
        <v>200</v>
      </c>
      <c r="K39" s="13">
        <v>42000</v>
      </c>
      <c r="L39" s="13">
        <v>210</v>
      </c>
      <c r="M39" s="13">
        <v>40040</v>
      </c>
      <c r="N39" s="13">
        <v>200.2</v>
      </c>
      <c r="O39" s="14" t="s">
        <v>47</v>
      </c>
      <c r="P39" s="13">
        <v>1960</v>
      </c>
      <c r="Q39" s="13">
        <v>4.67</v>
      </c>
      <c r="R39" s="11" t="s">
        <v>47</v>
      </c>
      <c r="S39" s="9" t="s">
        <v>48</v>
      </c>
      <c r="T39" s="15" t="str">
        <f>HYPERLINK("https://my.zakupki.prom.ua/cabinet/purchases/state_purchase/view/20042051")</f>
        <v>https://my.zakupki.prom.ua/cabinet/purchases/state_purchase/view/20042051</v>
      </c>
      <c r="U39" s="9" t="s">
        <v>242</v>
      </c>
      <c r="V39" s="8">
        <v>0</v>
      </c>
      <c r="W39" s="9"/>
      <c r="X39" s="9" t="s">
        <v>49</v>
      </c>
      <c r="Y39" s="13">
        <v>40040</v>
      </c>
      <c r="Z39" s="9" t="s">
        <v>235</v>
      </c>
      <c r="AA39" s="9" t="s">
        <v>236</v>
      </c>
      <c r="AB39" s="1"/>
      <c r="AC39" s="1"/>
      <c r="AD39" s="1" t="s">
        <v>50</v>
      </c>
    </row>
    <row r="40" spans="1:30" ht="38.25">
      <c r="A40" s="8">
        <v>36</v>
      </c>
      <c r="B40" s="9" t="s">
        <v>40</v>
      </c>
      <c r="C40" s="10" t="s">
        <v>152</v>
      </c>
      <c r="D40" s="11" t="s">
        <v>256</v>
      </c>
      <c r="E40" s="11" t="s">
        <v>231</v>
      </c>
      <c r="F40" s="12">
        <v>44117</v>
      </c>
      <c r="G40" s="12">
        <v>44133</v>
      </c>
      <c r="H40" s="12">
        <v>44152</v>
      </c>
      <c r="I40" s="8">
        <v>2</v>
      </c>
      <c r="J40" s="13">
        <v>18610</v>
      </c>
      <c r="K40" s="13">
        <v>153000</v>
      </c>
      <c r="L40" s="13">
        <v>8.221386351423966</v>
      </c>
      <c r="M40" s="13">
        <v>152305</v>
      </c>
      <c r="N40" s="13">
        <v>8.184040838259001</v>
      </c>
      <c r="O40" s="14" t="s">
        <v>41</v>
      </c>
      <c r="P40" s="13">
        <v>695</v>
      </c>
      <c r="Q40" s="13">
        <v>0.45</v>
      </c>
      <c r="R40" s="11" t="s">
        <v>0</v>
      </c>
      <c r="S40" s="9" t="s">
        <v>182</v>
      </c>
      <c r="T40" s="15" t="str">
        <f>HYPERLINK("https://my.zakupki.prom.ua/cabinet/purchases/state_purchase/view/20085458")</f>
        <v>https://my.zakupki.prom.ua/cabinet/purchases/state_purchase/view/20085458</v>
      </c>
      <c r="U40" s="9" t="s">
        <v>242</v>
      </c>
      <c r="V40" s="8">
        <v>0</v>
      </c>
      <c r="W40" s="9"/>
      <c r="X40" s="9" t="s">
        <v>42</v>
      </c>
      <c r="Y40" s="13">
        <v>150685</v>
      </c>
      <c r="Z40" s="9" t="s">
        <v>235</v>
      </c>
      <c r="AA40" s="9" t="s">
        <v>236</v>
      </c>
      <c r="AB40" s="1"/>
      <c r="AC40" s="1"/>
      <c r="AD40" s="1" t="s">
        <v>43</v>
      </c>
    </row>
    <row r="41" spans="1:30" ht="63.75">
      <c r="A41" s="8">
        <v>37</v>
      </c>
      <c r="B41" s="9" t="s">
        <v>36</v>
      </c>
      <c r="C41" s="10" t="s">
        <v>37</v>
      </c>
      <c r="D41" s="11" t="s">
        <v>9</v>
      </c>
      <c r="E41" s="11" t="s">
        <v>231</v>
      </c>
      <c r="F41" s="12">
        <v>44123</v>
      </c>
      <c r="G41" s="12">
        <v>44139</v>
      </c>
      <c r="H41" s="12">
        <v>44152</v>
      </c>
      <c r="I41" s="8">
        <v>2</v>
      </c>
      <c r="J41" s="13">
        <v>128</v>
      </c>
      <c r="K41" s="13">
        <v>55495</v>
      </c>
      <c r="L41" s="13">
        <v>433.5546875</v>
      </c>
      <c r="M41" s="13">
        <v>55279.66</v>
      </c>
      <c r="N41" s="13">
        <v>431.87234375</v>
      </c>
      <c r="O41" s="14" t="s">
        <v>156</v>
      </c>
      <c r="P41" s="13">
        <v>215.34</v>
      </c>
      <c r="Q41" s="13">
        <v>0.39</v>
      </c>
      <c r="R41" s="11" t="s">
        <v>156</v>
      </c>
      <c r="S41" s="9" t="s">
        <v>151</v>
      </c>
      <c r="T41" s="15" t="str">
        <f>HYPERLINK("https://my.zakupki.prom.ua/cabinet/purchases/state_purchase/view/20225454")</f>
        <v>https://my.zakupki.prom.ua/cabinet/purchases/state_purchase/view/20225454</v>
      </c>
      <c r="U41" s="9" t="s">
        <v>242</v>
      </c>
      <c r="V41" s="8">
        <v>0</v>
      </c>
      <c r="W41" s="9"/>
      <c r="X41" s="9" t="s">
        <v>38</v>
      </c>
      <c r="Y41" s="13">
        <v>55279.66</v>
      </c>
      <c r="Z41" s="9" t="s">
        <v>235</v>
      </c>
      <c r="AA41" s="9" t="s">
        <v>236</v>
      </c>
      <c r="AB41" s="1"/>
      <c r="AC41" s="1"/>
      <c r="AD41" s="1" t="s">
        <v>39</v>
      </c>
    </row>
    <row r="42" spans="1:30" ht="127.5">
      <c r="A42" s="8">
        <v>38</v>
      </c>
      <c r="B42" s="9" t="s">
        <v>29</v>
      </c>
      <c r="C42" s="10" t="s">
        <v>30</v>
      </c>
      <c r="D42" s="11" t="s">
        <v>195</v>
      </c>
      <c r="E42" s="11" t="s">
        <v>231</v>
      </c>
      <c r="F42" s="12">
        <v>44126</v>
      </c>
      <c r="G42" s="12">
        <v>44144</v>
      </c>
      <c r="H42" s="12">
        <v>44160</v>
      </c>
      <c r="I42" s="8">
        <v>2</v>
      </c>
      <c r="J42" s="13">
        <v>1</v>
      </c>
      <c r="K42" s="13">
        <v>360000</v>
      </c>
      <c r="L42" s="13">
        <v>360000</v>
      </c>
      <c r="M42" s="13">
        <v>349840</v>
      </c>
      <c r="N42" s="13">
        <v>349840</v>
      </c>
      <c r="O42" s="14" t="s">
        <v>13</v>
      </c>
      <c r="P42" s="13">
        <v>10160</v>
      </c>
      <c r="Q42" s="13">
        <v>2.82</v>
      </c>
      <c r="R42" s="11" t="s">
        <v>13</v>
      </c>
      <c r="S42" s="9" t="s">
        <v>198</v>
      </c>
      <c r="T42" s="15" t="str">
        <f>HYPERLINK("https://my.zakupki.prom.ua/cabinet/purchases/state_purchase/view/20386898")</f>
        <v>https://my.zakupki.prom.ua/cabinet/purchases/state_purchase/view/20386898</v>
      </c>
      <c r="U42" s="9" t="s">
        <v>242</v>
      </c>
      <c r="V42" s="8">
        <v>0</v>
      </c>
      <c r="W42" s="9"/>
      <c r="X42" s="9" t="s">
        <v>31</v>
      </c>
      <c r="Y42" s="13">
        <v>349840</v>
      </c>
      <c r="Z42" s="9" t="s">
        <v>235</v>
      </c>
      <c r="AA42" s="9" t="s">
        <v>236</v>
      </c>
      <c r="AB42" s="1"/>
      <c r="AC42" s="1"/>
      <c r="AD42" s="1" t="s">
        <v>32</v>
      </c>
    </row>
    <row r="43" spans="1:30" ht="127.5">
      <c r="A43" s="8">
        <v>39</v>
      </c>
      <c r="B43" s="9" t="s">
        <v>33</v>
      </c>
      <c r="C43" s="10" t="s">
        <v>34</v>
      </c>
      <c r="D43" s="11" t="s">
        <v>195</v>
      </c>
      <c r="E43" s="11" t="s">
        <v>231</v>
      </c>
      <c r="F43" s="12">
        <v>44126</v>
      </c>
      <c r="G43" s="12">
        <v>44144</v>
      </c>
      <c r="H43" s="12">
        <v>44160</v>
      </c>
      <c r="I43" s="8">
        <v>2</v>
      </c>
      <c r="J43" s="13">
        <v>1</v>
      </c>
      <c r="K43" s="13">
        <v>348500</v>
      </c>
      <c r="L43" s="13">
        <v>348500</v>
      </c>
      <c r="M43" s="13">
        <v>338121</v>
      </c>
      <c r="N43" s="13">
        <v>338121</v>
      </c>
      <c r="O43" s="14" t="s">
        <v>13</v>
      </c>
      <c r="P43" s="13">
        <v>10379</v>
      </c>
      <c r="Q43" s="13">
        <v>2.98</v>
      </c>
      <c r="R43" s="11" t="s">
        <v>13</v>
      </c>
      <c r="S43" s="9" t="s">
        <v>198</v>
      </c>
      <c r="T43" s="15" t="str">
        <f>HYPERLINK("https://my.zakupki.prom.ua/cabinet/purchases/state_purchase/view/20387819")</f>
        <v>https://my.zakupki.prom.ua/cabinet/purchases/state_purchase/view/20387819</v>
      </c>
      <c r="U43" s="9" t="s">
        <v>242</v>
      </c>
      <c r="V43" s="8">
        <v>0</v>
      </c>
      <c r="W43" s="9"/>
      <c r="X43" s="9" t="s">
        <v>35</v>
      </c>
      <c r="Y43" s="13">
        <v>331011.82</v>
      </c>
      <c r="Z43" s="9" t="s">
        <v>235</v>
      </c>
      <c r="AA43" s="9" t="s">
        <v>236</v>
      </c>
      <c r="AB43" s="1"/>
      <c r="AC43" s="1"/>
      <c r="AD43" s="1" t="s">
        <v>32</v>
      </c>
    </row>
    <row r="44" spans="1:30" ht="38.25">
      <c r="A44" s="8">
        <v>40</v>
      </c>
      <c r="B44" s="9" t="s">
        <v>24</v>
      </c>
      <c r="C44" s="10" t="s">
        <v>275</v>
      </c>
      <c r="D44" s="11" t="s">
        <v>255</v>
      </c>
      <c r="E44" s="11" t="s">
        <v>231</v>
      </c>
      <c r="F44" s="12">
        <v>44131</v>
      </c>
      <c r="G44" s="12">
        <v>44147</v>
      </c>
      <c r="H44" s="12">
        <v>44162</v>
      </c>
      <c r="I44" s="8">
        <v>4</v>
      </c>
      <c r="J44" s="13">
        <v>11965</v>
      </c>
      <c r="K44" s="13">
        <v>44000</v>
      </c>
      <c r="L44" s="13">
        <v>3.6773923944839115</v>
      </c>
      <c r="M44" s="13">
        <v>31329.5</v>
      </c>
      <c r="N44" s="13">
        <v>2.618428750522357</v>
      </c>
      <c r="O44" s="14" t="s">
        <v>25</v>
      </c>
      <c r="P44" s="13">
        <v>12670.5</v>
      </c>
      <c r="Q44" s="13">
        <v>28.8</v>
      </c>
      <c r="R44" s="11" t="s">
        <v>25</v>
      </c>
      <c r="S44" s="9" t="s">
        <v>26</v>
      </c>
      <c r="T44" s="15" t="str">
        <f>HYPERLINK("https://my.zakupki.prom.ua/cabinet/purchases/state_purchase/view/20502099")</f>
        <v>https://my.zakupki.prom.ua/cabinet/purchases/state_purchase/view/20502099</v>
      </c>
      <c r="U44" s="9" t="s">
        <v>242</v>
      </c>
      <c r="V44" s="8">
        <v>0</v>
      </c>
      <c r="W44" s="9"/>
      <c r="X44" s="9" t="s">
        <v>27</v>
      </c>
      <c r="Y44" s="13">
        <v>31329.5</v>
      </c>
      <c r="Z44" s="9" t="s">
        <v>235</v>
      </c>
      <c r="AA44" s="9" t="s">
        <v>236</v>
      </c>
      <c r="AB44" s="1"/>
      <c r="AC44" s="1"/>
      <c r="AD44" s="1" t="s">
        <v>28</v>
      </c>
    </row>
    <row r="45" spans="1:30" ht="76.5">
      <c r="A45" s="8">
        <v>41</v>
      </c>
      <c r="B45" s="9" t="s">
        <v>21</v>
      </c>
      <c r="C45" s="10" t="s">
        <v>22</v>
      </c>
      <c r="D45" s="11" t="s">
        <v>199</v>
      </c>
      <c r="E45" s="11" t="s">
        <v>231</v>
      </c>
      <c r="F45" s="12">
        <v>44133</v>
      </c>
      <c r="G45" s="12">
        <v>44151</v>
      </c>
      <c r="H45" s="12">
        <v>44166</v>
      </c>
      <c r="I45" s="8">
        <v>2</v>
      </c>
      <c r="J45" s="13">
        <v>1</v>
      </c>
      <c r="K45" s="13">
        <v>530000</v>
      </c>
      <c r="L45" s="13">
        <v>530000</v>
      </c>
      <c r="M45" s="13">
        <v>513594.08</v>
      </c>
      <c r="N45" s="13">
        <v>513594.08</v>
      </c>
      <c r="O45" s="14" t="s">
        <v>167</v>
      </c>
      <c r="P45" s="13">
        <v>16405.92</v>
      </c>
      <c r="Q45" s="13">
        <v>3.1</v>
      </c>
      <c r="R45" s="11" t="s">
        <v>167</v>
      </c>
      <c r="S45" s="9" t="s">
        <v>249</v>
      </c>
      <c r="T45" s="15" t="str">
        <f>HYPERLINK("https://my.zakupki.prom.ua/cabinet/purchases/state_purchase/view/20600179")</f>
        <v>https://my.zakupki.prom.ua/cabinet/purchases/state_purchase/view/20600179</v>
      </c>
      <c r="U45" s="9" t="s">
        <v>242</v>
      </c>
      <c r="V45" s="8">
        <v>0</v>
      </c>
      <c r="W45" s="9"/>
      <c r="X45" s="9" t="s">
        <v>23</v>
      </c>
      <c r="Y45" s="13">
        <v>479684.98</v>
      </c>
      <c r="Z45" s="9" t="s">
        <v>235</v>
      </c>
      <c r="AA45" s="9" t="s">
        <v>236</v>
      </c>
      <c r="AB45" s="1"/>
      <c r="AC45" s="1"/>
      <c r="AD45" s="1" t="s">
        <v>169</v>
      </c>
    </row>
    <row r="46" spans="1:30" ht="38.25">
      <c r="A46" s="8">
        <v>42</v>
      </c>
      <c r="B46" s="9" t="s">
        <v>16</v>
      </c>
      <c r="C46" s="10" t="s">
        <v>153</v>
      </c>
      <c r="D46" s="11" t="s">
        <v>254</v>
      </c>
      <c r="E46" s="11" t="s">
        <v>231</v>
      </c>
      <c r="F46" s="12">
        <v>44141</v>
      </c>
      <c r="G46" s="12">
        <v>44158</v>
      </c>
      <c r="H46" s="12">
        <v>44173</v>
      </c>
      <c r="I46" s="8">
        <v>2</v>
      </c>
      <c r="J46" s="13">
        <v>5</v>
      </c>
      <c r="K46" s="13">
        <v>632000</v>
      </c>
      <c r="L46" s="13">
        <v>126400</v>
      </c>
      <c r="M46" s="13">
        <v>631225</v>
      </c>
      <c r="N46" s="13">
        <v>126245</v>
      </c>
      <c r="O46" s="14" t="s">
        <v>17</v>
      </c>
      <c r="P46" s="13">
        <v>775</v>
      </c>
      <c r="Q46" s="13">
        <v>0.12</v>
      </c>
      <c r="R46" s="11" t="s">
        <v>17</v>
      </c>
      <c r="S46" s="9" t="s">
        <v>18</v>
      </c>
      <c r="T46" s="15" t="str">
        <f>HYPERLINK("https://my.zakupki.prom.ua/cabinet/purchases/state_purchase/view/20853858")</f>
        <v>https://my.zakupki.prom.ua/cabinet/purchases/state_purchase/view/20853858</v>
      </c>
      <c r="U46" s="9" t="s">
        <v>242</v>
      </c>
      <c r="V46" s="8">
        <v>0</v>
      </c>
      <c r="W46" s="9"/>
      <c r="X46" s="9" t="s">
        <v>19</v>
      </c>
      <c r="Y46" s="13">
        <v>631225</v>
      </c>
      <c r="Z46" s="9" t="s">
        <v>235</v>
      </c>
      <c r="AA46" s="9" t="s">
        <v>236</v>
      </c>
      <c r="AB46" s="1"/>
      <c r="AC46" s="1"/>
      <c r="AD46" s="1" t="s">
        <v>20</v>
      </c>
    </row>
    <row r="47" spans="1:30" ht="127.5">
      <c r="A47" s="8">
        <v>43</v>
      </c>
      <c r="B47" s="9" t="s">
        <v>11</v>
      </c>
      <c r="C47" s="10" t="s">
        <v>12</v>
      </c>
      <c r="D47" s="11" t="s">
        <v>195</v>
      </c>
      <c r="E47" s="11" t="s">
        <v>231</v>
      </c>
      <c r="F47" s="12">
        <v>44144</v>
      </c>
      <c r="G47" s="12">
        <v>44160</v>
      </c>
      <c r="H47" s="12">
        <v>44174</v>
      </c>
      <c r="I47" s="8">
        <v>2</v>
      </c>
      <c r="J47" s="13">
        <v>1</v>
      </c>
      <c r="K47" s="13">
        <v>395000</v>
      </c>
      <c r="L47" s="13">
        <v>395000</v>
      </c>
      <c r="M47" s="13">
        <v>380000</v>
      </c>
      <c r="N47" s="13">
        <v>380000</v>
      </c>
      <c r="O47" s="14" t="s">
        <v>13</v>
      </c>
      <c r="P47" s="13">
        <v>15000</v>
      </c>
      <c r="Q47" s="13">
        <v>3.8</v>
      </c>
      <c r="R47" s="11" t="s">
        <v>13</v>
      </c>
      <c r="S47" s="9" t="s">
        <v>198</v>
      </c>
      <c r="T47" s="15" t="str">
        <f>HYPERLINK("https://my.zakupki.prom.ua/cabinet/purchases/state_purchase/view/20899944")</f>
        <v>https://my.zakupki.prom.ua/cabinet/purchases/state_purchase/view/20899944</v>
      </c>
      <c r="U47" s="9" t="s">
        <v>242</v>
      </c>
      <c r="V47" s="8">
        <v>0</v>
      </c>
      <c r="W47" s="9"/>
      <c r="X47" s="9" t="s">
        <v>14</v>
      </c>
      <c r="Y47" s="13">
        <v>380000</v>
      </c>
      <c r="Z47" s="9" t="s">
        <v>235</v>
      </c>
      <c r="AA47" s="9" t="s">
        <v>236</v>
      </c>
      <c r="AB47" s="1"/>
      <c r="AC47" s="1"/>
      <c r="AD47" s="1" t="s">
        <v>15</v>
      </c>
    </row>
    <row r="48" spans="1:30" ht="76.5">
      <c r="A48" s="8">
        <v>44</v>
      </c>
      <c r="B48" s="9" t="s">
        <v>173</v>
      </c>
      <c r="C48" s="10" t="s">
        <v>174</v>
      </c>
      <c r="D48" s="11" t="s">
        <v>199</v>
      </c>
      <c r="E48" s="11" t="s">
        <v>231</v>
      </c>
      <c r="F48" s="12">
        <v>44147</v>
      </c>
      <c r="G48" s="12">
        <v>44165</v>
      </c>
      <c r="H48" s="12">
        <v>44179</v>
      </c>
      <c r="I48" s="8">
        <v>2</v>
      </c>
      <c r="J48" s="13">
        <v>1</v>
      </c>
      <c r="K48" s="13">
        <v>500000</v>
      </c>
      <c r="L48" s="13">
        <v>500000</v>
      </c>
      <c r="M48" s="13">
        <v>498583.08</v>
      </c>
      <c r="N48" s="13">
        <v>498583.08</v>
      </c>
      <c r="O48" s="14" t="s">
        <v>167</v>
      </c>
      <c r="P48" s="13">
        <v>1416.92</v>
      </c>
      <c r="Q48" s="13">
        <v>0.28</v>
      </c>
      <c r="R48" s="11" t="s">
        <v>167</v>
      </c>
      <c r="S48" s="9" t="s">
        <v>249</v>
      </c>
      <c r="T48" s="15" t="str">
        <f>HYPERLINK("https://my.zakupki.prom.ua/cabinet/purchases/state_purchase/view/20999073")</f>
        <v>https://my.zakupki.prom.ua/cabinet/purchases/state_purchase/view/20999073</v>
      </c>
      <c r="U48" s="9" t="s">
        <v>242</v>
      </c>
      <c r="V48" s="8">
        <v>0</v>
      </c>
      <c r="W48" s="9"/>
      <c r="X48" s="9" t="s">
        <v>175</v>
      </c>
      <c r="Y48" s="13">
        <v>498583.08</v>
      </c>
      <c r="Z48" s="9" t="s">
        <v>235</v>
      </c>
      <c r="AA48" s="9" t="s">
        <v>236</v>
      </c>
      <c r="AB48" s="1"/>
      <c r="AC48" s="1"/>
      <c r="AD48" s="1" t="s">
        <v>169</v>
      </c>
    </row>
    <row r="49" spans="1:30" ht="63.75">
      <c r="A49" s="8">
        <v>45</v>
      </c>
      <c r="B49" s="9" t="s">
        <v>165</v>
      </c>
      <c r="C49" s="10" t="s">
        <v>166</v>
      </c>
      <c r="D49" s="11" t="s">
        <v>199</v>
      </c>
      <c r="E49" s="11" t="s">
        <v>231</v>
      </c>
      <c r="F49" s="12">
        <v>44151</v>
      </c>
      <c r="G49" s="12">
        <v>44167</v>
      </c>
      <c r="H49" s="12">
        <v>44180</v>
      </c>
      <c r="I49" s="8">
        <v>2</v>
      </c>
      <c r="J49" s="13">
        <v>1</v>
      </c>
      <c r="K49" s="13">
        <v>250000</v>
      </c>
      <c r="L49" s="13">
        <v>250000</v>
      </c>
      <c r="M49" s="13">
        <v>239990</v>
      </c>
      <c r="N49" s="13">
        <v>239990</v>
      </c>
      <c r="O49" s="14" t="s">
        <v>167</v>
      </c>
      <c r="P49" s="13">
        <v>10010</v>
      </c>
      <c r="Q49" s="13">
        <v>4</v>
      </c>
      <c r="R49" s="11" t="s">
        <v>167</v>
      </c>
      <c r="S49" s="9" t="s">
        <v>249</v>
      </c>
      <c r="T49" s="15" t="str">
        <f>HYPERLINK("https://my.zakupki.prom.ua/cabinet/purchases/state_purchase/view/21117166")</f>
        <v>https://my.zakupki.prom.ua/cabinet/purchases/state_purchase/view/21117166</v>
      </c>
      <c r="U49" s="9" t="s">
        <v>242</v>
      </c>
      <c r="V49" s="8">
        <v>0</v>
      </c>
      <c r="W49" s="9"/>
      <c r="X49" s="9" t="s">
        <v>168</v>
      </c>
      <c r="Y49" s="13">
        <v>239990</v>
      </c>
      <c r="Z49" s="9" t="s">
        <v>235</v>
      </c>
      <c r="AA49" s="9" t="s">
        <v>236</v>
      </c>
      <c r="AB49" s="1"/>
      <c r="AC49" s="1"/>
      <c r="AD49" s="1" t="s">
        <v>169</v>
      </c>
    </row>
    <row r="50" spans="1:30" ht="63.75">
      <c r="A50" s="8">
        <v>46</v>
      </c>
      <c r="B50" s="9" t="s">
        <v>170</v>
      </c>
      <c r="C50" s="10" t="s">
        <v>171</v>
      </c>
      <c r="D50" s="11" t="s">
        <v>199</v>
      </c>
      <c r="E50" s="11" t="s">
        <v>231</v>
      </c>
      <c r="F50" s="12">
        <v>44151</v>
      </c>
      <c r="G50" s="12">
        <v>44167</v>
      </c>
      <c r="H50" s="12">
        <v>44180</v>
      </c>
      <c r="I50" s="8">
        <v>2</v>
      </c>
      <c r="J50" s="13">
        <v>1</v>
      </c>
      <c r="K50" s="13">
        <v>290000</v>
      </c>
      <c r="L50" s="13">
        <v>290000</v>
      </c>
      <c r="M50" s="13">
        <v>278878.57</v>
      </c>
      <c r="N50" s="13">
        <v>278878.57</v>
      </c>
      <c r="O50" s="14" t="s">
        <v>167</v>
      </c>
      <c r="P50" s="13">
        <v>11121.43</v>
      </c>
      <c r="Q50" s="13">
        <v>3.83</v>
      </c>
      <c r="R50" s="11" t="s">
        <v>167</v>
      </c>
      <c r="S50" s="9" t="s">
        <v>249</v>
      </c>
      <c r="T50" s="15" t="str">
        <f>HYPERLINK("https://my.zakupki.prom.ua/cabinet/purchases/state_purchase/view/21117431")</f>
        <v>https://my.zakupki.prom.ua/cabinet/purchases/state_purchase/view/21117431</v>
      </c>
      <c r="U50" s="9" t="s">
        <v>242</v>
      </c>
      <c r="V50" s="8">
        <v>0</v>
      </c>
      <c r="W50" s="9"/>
      <c r="X50" s="9" t="s">
        <v>172</v>
      </c>
      <c r="Y50" s="13">
        <v>278878.57</v>
      </c>
      <c r="Z50" s="9" t="s">
        <v>235</v>
      </c>
      <c r="AA50" s="9" t="s">
        <v>236</v>
      </c>
      <c r="AB50" s="1"/>
      <c r="AC50" s="1"/>
      <c r="AD50" s="1" t="s">
        <v>169</v>
      </c>
    </row>
    <row r="51" spans="1:30" ht="65.25" customHeight="1">
      <c r="A51" s="8">
        <v>47</v>
      </c>
      <c r="B51" s="9" t="s">
        <v>192</v>
      </c>
      <c r="C51" s="10" t="s">
        <v>257</v>
      </c>
      <c r="D51" s="11" t="s">
        <v>252</v>
      </c>
      <c r="E51" s="11" t="s">
        <v>233</v>
      </c>
      <c r="F51" s="12">
        <v>44152</v>
      </c>
      <c r="G51" s="9"/>
      <c r="H51" s="12">
        <v>44166</v>
      </c>
      <c r="I51" s="8">
        <v>1</v>
      </c>
      <c r="J51" s="13">
        <v>1</v>
      </c>
      <c r="K51" s="13">
        <v>76515.34</v>
      </c>
      <c r="L51" s="13">
        <v>76515.34</v>
      </c>
      <c r="M51" s="13">
        <v>76515.34</v>
      </c>
      <c r="N51" s="13">
        <v>76515.34</v>
      </c>
      <c r="O51" s="14" t="s">
        <v>263</v>
      </c>
      <c r="P51" s="13">
        <v>0</v>
      </c>
      <c r="Q51" s="13">
        <v>0</v>
      </c>
      <c r="R51" s="11" t="s">
        <v>7</v>
      </c>
      <c r="S51" s="9" t="s">
        <v>243</v>
      </c>
      <c r="T51" s="15" t="str">
        <f>HYPERLINK("https://my.zakupki.prom.ua/cabinet/purchases/state_purchase/view/21145133")</f>
        <v>https://my.zakupki.prom.ua/cabinet/purchases/state_purchase/view/21145133</v>
      </c>
      <c r="U51" s="9" t="s">
        <v>242</v>
      </c>
      <c r="V51" s="8">
        <v>0</v>
      </c>
      <c r="W51" s="9"/>
      <c r="X51" s="9" t="s">
        <v>193</v>
      </c>
      <c r="Y51" s="13">
        <v>76515.34</v>
      </c>
      <c r="Z51" s="9" t="s">
        <v>235</v>
      </c>
      <c r="AA51" s="9" t="s">
        <v>236</v>
      </c>
      <c r="AB51" s="1"/>
      <c r="AC51" s="1"/>
      <c r="AD51" s="1"/>
    </row>
    <row r="52" spans="1:30" ht="38.25">
      <c r="A52" s="8">
        <v>48</v>
      </c>
      <c r="B52" s="9" t="s">
        <v>196</v>
      </c>
      <c r="C52" s="10" t="s">
        <v>197</v>
      </c>
      <c r="D52" s="11" t="s">
        <v>232</v>
      </c>
      <c r="E52" s="11" t="s">
        <v>239</v>
      </c>
      <c r="F52" s="12">
        <v>44167</v>
      </c>
      <c r="G52" s="9"/>
      <c r="H52" s="12">
        <v>44173</v>
      </c>
      <c r="I52" s="8">
        <v>1</v>
      </c>
      <c r="J52" s="13">
        <v>40</v>
      </c>
      <c r="K52" s="13">
        <v>8140</v>
      </c>
      <c r="L52" s="13">
        <v>203.5</v>
      </c>
      <c r="M52" s="13">
        <v>8140</v>
      </c>
      <c r="N52" s="13">
        <v>203.5</v>
      </c>
      <c r="O52" s="14" t="s">
        <v>186</v>
      </c>
      <c r="P52" s="13">
        <v>0</v>
      </c>
      <c r="Q52" s="13">
        <v>0</v>
      </c>
      <c r="R52" s="11" t="s">
        <v>8</v>
      </c>
      <c r="S52" s="9" t="s">
        <v>187</v>
      </c>
      <c r="T52" s="15" t="str">
        <f>HYPERLINK("https://my.zakupki.prom.ua/cabinet/purchases/state_purchase/view/21670860")</f>
        <v>https://my.zakupki.prom.ua/cabinet/purchases/state_purchase/view/21670860</v>
      </c>
      <c r="U52" s="9" t="s">
        <v>242</v>
      </c>
      <c r="V52" s="8">
        <v>0</v>
      </c>
      <c r="W52" s="9"/>
      <c r="X52" s="9" t="s">
        <v>279</v>
      </c>
      <c r="Y52" s="13">
        <v>8140</v>
      </c>
      <c r="Z52" s="9" t="s">
        <v>235</v>
      </c>
      <c r="AA52" s="9" t="s">
        <v>236</v>
      </c>
      <c r="AB52" s="1"/>
      <c r="AC52" s="1"/>
      <c r="AD52" s="1"/>
    </row>
    <row r="53" spans="1:18" ht="12.75">
      <c r="A53" s="1"/>
      <c r="D53" s="5"/>
      <c r="E53" s="5"/>
      <c r="R53" s="5"/>
    </row>
    <row r="54" spans="5:18" ht="12.75">
      <c r="E54" s="5"/>
      <c r="R54" s="5"/>
    </row>
    <row r="55" spans="5:18" ht="12.75">
      <c r="E55" s="5"/>
      <c r="R55" s="5"/>
    </row>
    <row r="56" spans="5:18" ht="12.75">
      <c r="E56" s="5"/>
      <c r="R56" s="5"/>
    </row>
    <row r="57" spans="5:18" ht="12.75">
      <c r="E57" s="5"/>
      <c r="R57" s="5"/>
    </row>
    <row r="58" ht="12.75">
      <c r="R58" s="5"/>
    </row>
    <row r="59" ht="12.75">
      <c r="R59" s="5"/>
    </row>
    <row r="60" ht="12.75">
      <c r="R60" s="5"/>
    </row>
    <row r="61" ht="12.75">
      <c r="R61" s="5"/>
    </row>
    <row r="62" ht="12.75">
      <c r="R62" s="5"/>
    </row>
    <row r="63" ht="12.75">
      <c r="R63" s="5"/>
    </row>
    <row r="64" ht="12.75">
      <c r="R64" s="5"/>
    </row>
    <row r="65" ht="12.75">
      <c r="R65" s="5"/>
    </row>
    <row r="66" ht="12.75">
      <c r="R66" s="5"/>
    </row>
    <row r="67" ht="12.75">
      <c r="R67" s="5"/>
    </row>
    <row r="68" ht="12.75">
      <c r="R68" s="5"/>
    </row>
    <row r="69" ht="12.75">
      <c r="R69" s="5"/>
    </row>
    <row r="70" ht="12.75">
      <c r="R70" s="5"/>
    </row>
    <row r="71" ht="12.75">
      <c r="R71" s="5"/>
    </row>
    <row r="72" ht="12.75">
      <c r="R72" s="5"/>
    </row>
    <row r="73" ht="12.75">
      <c r="R73" s="5"/>
    </row>
    <row r="74" ht="12.75">
      <c r="R74" s="5"/>
    </row>
    <row r="75" ht="12.75">
      <c r="R75" s="5"/>
    </row>
    <row r="76" ht="12.75">
      <c r="R76" s="5"/>
    </row>
    <row r="77" ht="12.75">
      <c r="R77" s="5"/>
    </row>
    <row r="78" ht="12.75">
      <c r="R78" s="5"/>
    </row>
    <row r="79" ht="12.75">
      <c r="R79" s="5"/>
    </row>
    <row r="80" ht="12.75">
      <c r="R80" s="5"/>
    </row>
    <row r="81" ht="12.75">
      <c r="R81" s="5"/>
    </row>
    <row r="82" ht="12.75">
      <c r="R82" s="5"/>
    </row>
    <row r="83" ht="12.75">
      <c r="R83" s="5"/>
    </row>
    <row r="84" ht="12.75">
      <c r="R84" s="5"/>
    </row>
    <row r="85" ht="12.75">
      <c r="R85" s="5"/>
    </row>
    <row r="86" ht="12.75">
      <c r="R86" s="5"/>
    </row>
    <row r="87" ht="12.75">
      <c r="R87" s="5"/>
    </row>
    <row r="88" ht="12.75">
      <c r="R88" s="5"/>
    </row>
    <row r="89" ht="12.75">
      <c r="R89" s="5"/>
    </row>
    <row r="90" ht="12.75">
      <c r="R90" s="5"/>
    </row>
    <row r="91" ht="12.75">
      <c r="R91" s="5"/>
    </row>
    <row r="92" ht="12.75">
      <c r="R92" s="5"/>
    </row>
    <row r="93" ht="12.75">
      <c r="R93" s="5"/>
    </row>
    <row r="94" ht="12.75">
      <c r="R94" s="5"/>
    </row>
    <row r="95" ht="12.75">
      <c r="R95" s="5"/>
    </row>
    <row r="96" ht="12.75">
      <c r="R96" s="5"/>
    </row>
    <row r="97" ht="12.75">
      <c r="R97" s="5"/>
    </row>
    <row r="98" ht="12.75">
      <c r="R98" s="5"/>
    </row>
    <row r="99" ht="12.75">
      <c r="R99" s="5"/>
    </row>
    <row r="100" ht="12.75">
      <c r="R100" s="5"/>
    </row>
    <row r="101" ht="12.75">
      <c r="R101" s="5"/>
    </row>
    <row r="102" ht="12.75">
      <c r="R102" s="5"/>
    </row>
    <row r="103" ht="12.75">
      <c r="R103" s="5"/>
    </row>
    <row r="104" ht="12.75">
      <c r="R104" s="5"/>
    </row>
    <row r="105" ht="12.75">
      <c r="R105" s="5"/>
    </row>
    <row r="106" ht="12.75">
      <c r="R106" s="5"/>
    </row>
    <row r="107" ht="12.75">
      <c r="R107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  <row r="119" ht="12.75">
      <c r="R119" s="5"/>
    </row>
    <row r="120" ht="12.75">
      <c r="R120" s="5"/>
    </row>
    <row r="121" ht="12.75">
      <c r="R121" s="5"/>
    </row>
    <row r="122" ht="12.75">
      <c r="R122" s="5"/>
    </row>
    <row r="123" ht="12.75">
      <c r="R123" s="5"/>
    </row>
    <row r="124" ht="12.75">
      <c r="R124" s="5"/>
    </row>
    <row r="125" ht="12.75">
      <c r="R125" s="5"/>
    </row>
    <row r="126" ht="12.75">
      <c r="R126" s="5"/>
    </row>
    <row r="127" ht="12.75">
      <c r="R127" s="5"/>
    </row>
    <row r="128" ht="12.75">
      <c r="R128" s="5"/>
    </row>
    <row r="129" ht="12.75">
      <c r="R129" s="5"/>
    </row>
    <row r="130" ht="12.75">
      <c r="R130" s="5"/>
    </row>
    <row r="131" ht="12.75">
      <c r="R131" s="5"/>
    </row>
    <row r="132" ht="12.75">
      <c r="R132" s="5"/>
    </row>
    <row r="133" ht="12.75">
      <c r="R133" s="5"/>
    </row>
    <row r="134" ht="12.75">
      <c r="R134" s="5"/>
    </row>
    <row r="135" ht="12.75">
      <c r="R135" s="5"/>
    </row>
    <row r="136" ht="12.75">
      <c r="R136" s="5"/>
    </row>
    <row r="137" ht="12.75">
      <c r="R137" s="5"/>
    </row>
    <row r="138" ht="12.75">
      <c r="R138" s="5"/>
    </row>
    <row r="139" ht="12.75">
      <c r="R139" s="5"/>
    </row>
    <row r="140" ht="12.75">
      <c r="R140" s="5"/>
    </row>
    <row r="141" ht="12.75">
      <c r="R141" s="5"/>
    </row>
    <row r="142" ht="12.75">
      <c r="R142" s="5"/>
    </row>
    <row r="143" ht="12.75">
      <c r="R143" s="5"/>
    </row>
    <row r="144" ht="12.75">
      <c r="R144" s="5"/>
    </row>
    <row r="145" ht="12.75">
      <c r="R145" s="5"/>
    </row>
    <row r="146" ht="12.75">
      <c r="R146" s="5"/>
    </row>
    <row r="147" ht="12.75">
      <c r="R147" s="5"/>
    </row>
    <row r="148" ht="12.75">
      <c r="R148" s="5"/>
    </row>
    <row r="149" ht="12.75">
      <c r="R149" s="5"/>
    </row>
    <row r="150" ht="12.75">
      <c r="R150" s="5"/>
    </row>
    <row r="151" ht="12.75">
      <c r="R151" s="5"/>
    </row>
    <row r="152" ht="12.75">
      <c r="R152" s="5"/>
    </row>
    <row r="153" ht="12.75">
      <c r="R153" s="5"/>
    </row>
    <row r="154" ht="12.75">
      <c r="R154" s="5"/>
    </row>
    <row r="155" ht="12.75">
      <c r="R155" s="5"/>
    </row>
    <row r="156" ht="12.75">
      <c r="R156" s="5"/>
    </row>
    <row r="157" ht="12.75">
      <c r="R157" s="5"/>
    </row>
    <row r="158" ht="12.75">
      <c r="R158" s="5"/>
    </row>
    <row r="159" ht="12.75">
      <c r="R159" s="5"/>
    </row>
    <row r="160" ht="12.75">
      <c r="R160" s="5"/>
    </row>
    <row r="161" ht="12.75">
      <c r="R161" s="5"/>
    </row>
    <row r="162" ht="12.75">
      <c r="R162" s="5"/>
    </row>
    <row r="163" ht="12.75">
      <c r="R163" s="5"/>
    </row>
    <row r="164" ht="12.75">
      <c r="R164" s="5"/>
    </row>
    <row r="165" ht="12.75">
      <c r="R165" s="5"/>
    </row>
    <row r="166" ht="12.75">
      <c r="R166" s="5"/>
    </row>
    <row r="167" ht="12.75">
      <c r="R167" s="5"/>
    </row>
    <row r="168" ht="12.75">
      <c r="R168" s="5"/>
    </row>
    <row r="169" ht="12.75">
      <c r="R169" s="5"/>
    </row>
    <row r="170" ht="12.75">
      <c r="R170" s="5"/>
    </row>
    <row r="171" ht="12.75">
      <c r="R171" s="5"/>
    </row>
    <row r="172" ht="12.75">
      <c r="R172" s="5"/>
    </row>
    <row r="173" ht="12.75">
      <c r="R173" s="5"/>
    </row>
    <row r="174" ht="12.75">
      <c r="R174" s="5"/>
    </row>
    <row r="175" ht="12.75">
      <c r="R175" s="5"/>
    </row>
    <row r="176" ht="12.75">
      <c r="R176" s="5"/>
    </row>
    <row r="177" ht="12.75">
      <c r="R177" s="5"/>
    </row>
    <row r="178" ht="12.75">
      <c r="R178" s="5"/>
    </row>
    <row r="179" ht="12.75">
      <c r="R179" s="5"/>
    </row>
    <row r="180" ht="12.75">
      <c r="R180" s="5"/>
    </row>
    <row r="181" ht="12.75">
      <c r="R181" s="5"/>
    </row>
    <row r="182" ht="12.75">
      <c r="R182" s="5"/>
    </row>
    <row r="183" ht="12.75">
      <c r="R183" s="5"/>
    </row>
    <row r="184" ht="12.75">
      <c r="R184" s="5"/>
    </row>
    <row r="185" ht="12.75">
      <c r="R185" s="5"/>
    </row>
    <row r="186" ht="12.75">
      <c r="R186" s="5"/>
    </row>
    <row r="187" ht="12.75">
      <c r="R187" s="5"/>
    </row>
    <row r="188" ht="12.75">
      <c r="R188" s="5"/>
    </row>
    <row r="189" ht="12.75">
      <c r="R189" s="5"/>
    </row>
    <row r="190" ht="12.75">
      <c r="R190" s="5"/>
    </row>
    <row r="191" ht="12.75">
      <c r="R191" s="5"/>
    </row>
    <row r="192" ht="12.75">
      <c r="R192" s="5"/>
    </row>
    <row r="193" ht="12.75">
      <c r="R193" s="5"/>
    </row>
    <row r="194" ht="12.75">
      <c r="R194" s="5"/>
    </row>
    <row r="195" ht="12.75">
      <c r="R195" s="5"/>
    </row>
    <row r="196" ht="12.75">
      <c r="R196" s="5"/>
    </row>
    <row r="197" ht="12.75">
      <c r="R197" s="5"/>
    </row>
    <row r="198" ht="12.75">
      <c r="R198" s="5"/>
    </row>
    <row r="199" ht="12.75">
      <c r="R199" s="5"/>
    </row>
    <row r="200" ht="12.75">
      <c r="R200" s="5"/>
    </row>
    <row r="201" ht="12.75">
      <c r="R201" s="5"/>
    </row>
    <row r="202" ht="12.75">
      <c r="R202" s="5"/>
    </row>
    <row r="203" ht="12.75">
      <c r="R203" s="5"/>
    </row>
    <row r="204" ht="12.75">
      <c r="R204" s="5"/>
    </row>
    <row r="205" ht="12.75">
      <c r="R205" s="5"/>
    </row>
    <row r="206" ht="12.75">
      <c r="R206" s="5"/>
    </row>
    <row r="207" ht="12.75">
      <c r="R207" s="5"/>
    </row>
    <row r="208" ht="12.75">
      <c r="R208" s="5"/>
    </row>
    <row r="209" ht="12.75">
      <c r="R209" s="5"/>
    </row>
    <row r="210" ht="12.75">
      <c r="R210" s="5"/>
    </row>
    <row r="211" ht="12.75">
      <c r="R211" s="5"/>
    </row>
    <row r="212" ht="12.75">
      <c r="R212" s="5"/>
    </row>
    <row r="213" ht="12.75">
      <c r="R213" s="5"/>
    </row>
    <row r="214" ht="12.75">
      <c r="R214" s="5"/>
    </row>
    <row r="215" ht="12.75">
      <c r="R215" s="5"/>
    </row>
    <row r="216" ht="12.75">
      <c r="R216" s="5"/>
    </row>
    <row r="217" ht="12.75">
      <c r="R217" s="5"/>
    </row>
    <row r="218" ht="12.75">
      <c r="R218" s="5"/>
    </row>
    <row r="219" ht="12.75">
      <c r="R219" s="5"/>
    </row>
    <row r="220" ht="12.75">
      <c r="R220" s="5"/>
    </row>
    <row r="221" ht="12.75">
      <c r="R221" s="5"/>
    </row>
    <row r="222" ht="12.75">
      <c r="R222" s="5"/>
    </row>
    <row r="223" ht="12.75">
      <c r="R223" s="5"/>
    </row>
    <row r="224" ht="12.75">
      <c r="R224" s="5"/>
    </row>
    <row r="225" ht="12.75">
      <c r="R225" s="5"/>
    </row>
    <row r="226" ht="12.75">
      <c r="R226" s="5"/>
    </row>
    <row r="227" ht="12.75">
      <c r="R227" s="5"/>
    </row>
    <row r="228" ht="12.75">
      <c r="R228" s="5"/>
    </row>
    <row r="229" ht="12.75">
      <c r="R229" s="5"/>
    </row>
    <row r="230" ht="12.75">
      <c r="R230" s="5"/>
    </row>
    <row r="231" ht="12.75">
      <c r="R231" s="5"/>
    </row>
    <row r="232" ht="12.75">
      <c r="R232" s="5"/>
    </row>
    <row r="233" ht="12.75">
      <c r="R233" s="5"/>
    </row>
    <row r="234" ht="12.75">
      <c r="R234" s="5"/>
    </row>
    <row r="235" ht="12.75">
      <c r="R235" s="5"/>
    </row>
    <row r="236" ht="12.75">
      <c r="R236" s="5"/>
    </row>
    <row r="237" ht="12.75">
      <c r="R237" s="5"/>
    </row>
    <row r="238" ht="12.75">
      <c r="R238" s="5"/>
    </row>
  </sheetData>
  <printOptions horizontalCentered="1"/>
  <pageMargins left="0.17" right="0.16" top="0.26" bottom="0.18" header="0.1" footer="0.1"/>
  <pageSetup firstPageNumber="1" useFirstPageNumber="1" horizontalDpi="300" verticalDpi="300" orientation="landscape" pageOrder="overThenDown" paperSize="9" scale="90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усер</cp:lastModifiedBy>
  <cp:lastPrinted>2021-06-03T12:34:27Z</cp:lastPrinted>
  <dcterms:created xsi:type="dcterms:W3CDTF">2021-06-03T12:36:08Z</dcterms:created>
  <dcterms:modified xsi:type="dcterms:W3CDTF">2021-06-03T12:36:08Z</dcterms:modified>
  <cp:category/>
  <cp:version/>
  <cp:contentType/>
  <cp:contentStatus/>
</cp:coreProperties>
</file>