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ПЕВ\План 2020\отправка\"/>
    </mc:Choice>
  </mc:AlternateContent>
  <bookViews>
    <workbookView xWindow="0" yWindow="60" windowWidth="16440" windowHeight="6405" tabRatio="872" firstSheet="4" activeTab="5"/>
  </bookViews>
  <sheets>
    <sheet name="тітульний лист" sheetId="28" r:id="rId1"/>
    <sheet name="Осн. фін. пок." sheetId="14" r:id="rId2"/>
    <sheet name="Лист1" sheetId="29" r:id="rId3"/>
    <sheet name="I. Фін результат" sheetId="2" r:id="rId4"/>
    <sheet name="ІІ. Розр. з бюджетом" sheetId="19" r:id="rId5"/>
    <sheet name="ІІІ. Рух грош. коштів" sheetId="18" r:id="rId6"/>
    <sheet name="IV. Кап. інвестиції" sheetId="3" r:id="rId7"/>
    <sheet name=" V. Коефіцієнти" sheetId="11" r:id="rId8"/>
    <sheet name="6.1. Інша інфо_1" sheetId="10" r:id="rId9"/>
    <sheet name="6.2. Інша інфо_2" sheetId="9" r:id="rId10"/>
    <sheet name="Баланс" sheetId="21" r:id="rId11"/>
    <sheet name="Лист2" sheetId="26" r:id="rId12"/>
    <sheet name="Лист3" sheetId="30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_123Graph_XGRAPH3" localSheetId="0" hidden="1">[1]GDP!#REF!</definedName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7">' V. Коефіцієнти'!$5:$5</definedName>
    <definedName name="_xlnm.Print_Titles" localSheetId="3">'I. Фін результат'!$5:$5</definedName>
    <definedName name="_xlnm.Print_Titles" localSheetId="4">'ІІ. Розр. з бюджетом'!$5:$5</definedName>
    <definedName name="_xlnm.Print_Titles" localSheetId="5">'ІІІ. Рух грош. коштів'!$5:$5</definedName>
    <definedName name="_xlnm.Print_Titles" localSheetId="1">'Осн. фін. пок.'!$36:$36</definedName>
    <definedName name="Заголовки_для_печати_МИ">'[28]1993'!$A$1:$IV$3,'[28]1993'!$A$1:$A$65536</definedName>
    <definedName name="йуц" localSheetId="0">#REF!</definedName>
    <definedName name="йуц">#REF!</definedName>
    <definedName name="йцу" localSheetId="0">#REF!</definedName>
    <definedName name="йцу">#REF!</definedName>
    <definedName name="йцуйй" localSheetId="0">#REF!</definedName>
    <definedName name="йцуйй">#REF!</definedName>
    <definedName name="йцукц" localSheetId="0">'[30]7  Інші витрати'!#REF!</definedName>
    <definedName name="йцукц">'[30]7  Інші витрати'!#REF!</definedName>
    <definedName name="і">[29]Inform!$F$2</definedName>
    <definedName name="ів" localSheetId="0">#REF!</definedName>
    <definedName name="ів">#REF!</definedName>
    <definedName name="ів___0" localSheetId="0">#REF!</definedName>
    <definedName name="ів___0">#REF!</definedName>
    <definedName name="ів_22" localSheetId="0">#REF!</definedName>
    <definedName name="ів_22">#REF!</definedName>
    <definedName name="ів_26">#REF!</definedName>
    <definedName name="іваіа">'[30]7  Інші витрати'!#REF!</definedName>
    <definedName name="іваф" localSheetId="0">#REF!</definedName>
    <definedName name="іваф">#REF!</definedName>
    <definedName name="івів">'[12]МТР Газ України'!$B$1</definedName>
    <definedName name="іцу">[23]Inform!$G$2</definedName>
    <definedName name="КЕ" localSheetId="0">#REF!</definedName>
    <definedName name="КЕ">#REF!</definedName>
    <definedName name="КЕ___0" localSheetId="0">#REF!</definedName>
    <definedName name="КЕ___0">#REF!</definedName>
    <definedName name="КЕ_22" localSheetId="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7">' V. Коефіцієнти'!$A$1:$H$29</definedName>
    <definedName name="_xlnm.Print_Area" localSheetId="8">'6.1. Інша інфо_1'!$A$1:$O$88</definedName>
    <definedName name="_xlnm.Print_Area" localSheetId="9">'6.2. Інша інфо_2'!$A$1:$AE$53</definedName>
    <definedName name="_xlnm.Print_Area" localSheetId="3">'I. Фін результат'!$A$1:$J$184</definedName>
    <definedName name="_xlnm.Print_Area" localSheetId="4">'ІІ. Розр. з бюджетом'!$A$1:$I$54</definedName>
    <definedName name="_xlnm.Print_Area" localSheetId="5">'ІІІ. Рух грош. коштів'!$A$1:$I$98</definedName>
    <definedName name="_xlnm.Print_Area" localSheetId="1">'Осн. фін. пок.'!$A$28:$J$89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52511"/>
</workbook>
</file>

<file path=xl/calcChain.xml><?xml version="1.0" encoding="utf-8"?>
<calcChain xmlns="http://schemas.openxmlformats.org/spreadsheetml/2006/main">
  <c r="T9" i="9" l="1"/>
  <c r="F27" i="10" l="1"/>
  <c r="G58" i="10" l="1"/>
  <c r="G61" i="10"/>
  <c r="G57" i="10"/>
  <c r="G62" i="10" l="1"/>
  <c r="N15" i="10" l="1"/>
  <c r="N16" i="10"/>
  <c r="N17" i="10"/>
  <c r="N18" i="10"/>
  <c r="N14" i="10"/>
  <c r="L15" i="10"/>
  <c r="L16" i="10"/>
  <c r="L17" i="10"/>
  <c r="L18" i="10"/>
  <c r="L14" i="10"/>
  <c r="D25" i="21" l="1"/>
  <c r="E25" i="21"/>
  <c r="F25" i="21"/>
  <c r="F17" i="21" s="1"/>
  <c r="G7" i="21"/>
  <c r="G21" i="21"/>
  <c r="G20" i="21"/>
  <c r="AI20" i="21" s="1"/>
  <c r="AC9" i="9" l="1"/>
  <c r="Q9" i="9"/>
  <c r="Z9" i="9"/>
  <c r="M8" i="9"/>
  <c r="H62" i="10"/>
  <c r="I62" i="10"/>
  <c r="F62" i="10"/>
  <c r="D62" i="10"/>
  <c r="W28" i="9" l="1"/>
  <c r="X28" i="9"/>
  <c r="Y28" i="9"/>
  <c r="Z28" i="9"/>
  <c r="W29" i="9"/>
  <c r="X29" i="9"/>
  <c r="Y29" i="9"/>
  <c r="Z29" i="9"/>
  <c r="W30" i="9"/>
  <c r="X30" i="9"/>
  <c r="Y30" i="9"/>
  <c r="Z30" i="9"/>
  <c r="G32" i="9"/>
  <c r="H32" i="9"/>
  <c r="I32" i="9"/>
  <c r="J32" i="9"/>
  <c r="L32" i="9"/>
  <c r="M32" i="9"/>
  <c r="N32" i="9"/>
  <c r="O32" i="9"/>
  <c r="P32" i="9"/>
  <c r="Q32" i="9"/>
  <c r="R32" i="9"/>
  <c r="S32" i="9"/>
  <c r="T32" i="9"/>
  <c r="U32" i="9"/>
  <c r="V32" i="9"/>
  <c r="K32" i="9"/>
  <c r="J62" i="10" l="1"/>
  <c r="L62" i="10"/>
  <c r="C20" i="21" l="1"/>
  <c r="C25" i="21" s="1"/>
  <c r="D19" i="11" l="1"/>
  <c r="AJ23" i="21" l="1"/>
  <c r="AJ24" i="21"/>
  <c r="C5" i="21"/>
  <c r="C11" i="21" s="1"/>
  <c r="C13" i="21" s="1"/>
  <c r="Y23" i="21"/>
  <c r="Y24" i="21"/>
  <c r="C14" i="21" l="1"/>
  <c r="G13" i="21"/>
  <c r="AI13" i="21" s="1"/>
  <c r="G8" i="21"/>
  <c r="AI8" i="21" s="1"/>
  <c r="G32" i="21" l="1"/>
  <c r="N30" i="10" l="1"/>
  <c r="L30" i="10"/>
  <c r="L22" i="10" l="1"/>
  <c r="N22" i="10"/>
  <c r="M57" i="10"/>
  <c r="S6" i="21"/>
  <c r="S7" i="21"/>
  <c r="S9" i="21"/>
  <c r="S8" i="21"/>
  <c r="D3" i="26"/>
  <c r="D4" i="26" s="1"/>
  <c r="E3" i="26"/>
  <c r="E4" i="26" s="1"/>
  <c r="E5" i="26" s="1"/>
  <c r="B15" i="26"/>
  <c r="AC4" i="21"/>
  <c r="Y6" i="21"/>
  <c r="AJ6" i="21"/>
  <c r="Y7" i="21"/>
  <c r="AI7" i="21"/>
  <c r="AJ7" i="21" s="1"/>
  <c r="AB8" i="21"/>
  <c r="Y9" i="21"/>
  <c r="AI9" i="21"/>
  <c r="AJ9" i="21" s="1"/>
  <c r="AB10" i="21"/>
  <c r="F11" i="21"/>
  <c r="F13" i="21" s="1"/>
  <c r="F14" i="21" s="1"/>
  <c r="AB11" i="21"/>
  <c r="AB13" i="21" s="1"/>
  <c r="AB14" i="21" s="1"/>
  <c r="P12" i="21"/>
  <c r="Q12" i="21"/>
  <c r="R12" i="21"/>
  <c r="S12" i="21"/>
  <c r="T12" i="21"/>
  <c r="U12" i="21"/>
  <c r="V12" i="21"/>
  <c r="W12" i="21"/>
  <c r="Y12" i="21"/>
  <c r="AJ12" i="21"/>
  <c r="H13" i="21"/>
  <c r="P13" i="21" s="1"/>
  <c r="I13" i="21"/>
  <c r="Q13" i="21" s="1"/>
  <c r="J13" i="21"/>
  <c r="R13" i="21" s="1"/>
  <c r="K13" i="21"/>
  <c r="Y13" i="21"/>
  <c r="AJ13" i="21"/>
  <c r="G14" i="21"/>
  <c r="P15" i="21"/>
  <c r="Q15" i="21"/>
  <c r="R15" i="21"/>
  <c r="S15" i="21"/>
  <c r="T15" i="21"/>
  <c r="U15" i="21"/>
  <c r="V15" i="21"/>
  <c r="W15" i="21"/>
  <c r="Y15" i="21"/>
  <c r="AJ15" i="21"/>
  <c r="P16" i="21"/>
  <c r="Q16" i="21"/>
  <c r="R16" i="21"/>
  <c r="S16" i="21"/>
  <c r="T16" i="21"/>
  <c r="U16" i="21"/>
  <c r="V16" i="21"/>
  <c r="W16" i="21"/>
  <c r="Y16" i="21"/>
  <c r="AJ16" i="21"/>
  <c r="E17" i="21"/>
  <c r="AJ20" i="21"/>
  <c r="Y21" i="21"/>
  <c r="AI21" i="21"/>
  <c r="AJ21" i="21" s="1"/>
  <c r="AB25" i="21"/>
  <c r="X20" i="9"/>
  <c r="Z20" i="9"/>
  <c r="AB20" i="9"/>
  <c r="AD20" i="9"/>
  <c r="V20" i="9" s="1"/>
  <c r="W31" i="9"/>
  <c r="X31" i="9"/>
  <c r="X32" i="9" s="1"/>
  <c r="Y31" i="9"/>
  <c r="Y32" i="9" s="1"/>
  <c r="Z31" i="9"/>
  <c r="Z32" i="9" s="1"/>
  <c r="F11" i="3"/>
  <c r="F6" i="3" s="1"/>
  <c r="M42" i="9"/>
  <c r="E42" i="9"/>
  <c r="G42" i="9"/>
  <c r="I42" i="9"/>
  <c r="K42" i="9"/>
  <c r="O42" i="9"/>
  <c r="Q42" i="9"/>
  <c r="S42" i="9"/>
  <c r="M58" i="10"/>
  <c r="O58" i="10" s="1"/>
  <c r="A61" i="10"/>
  <c r="M61" i="10"/>
  <c r="B59" i="10"/>
  <c r="K71" i="10"/>
  <c r="C6" i="3"/>
  <c r="D6" i="3"/>
  <c r="AI32" i="21"/>
  <c r="B57" i="10"/>
  <c r="N21" i="10" l="1"/>
  <c r="L21" i="10"/>
  <c r="N33" i="10"/>
  <c r="L33" i="10"/>
  <c r="L29" i="10"/>
  <c r="N29" i="10"/>
  <c r="L25" i="10"/>
  <c r="N25" i="10"/>
  <c r="M7" i="9"/>
  <c r="M9" i="9" s="1"/>
  <c r="L13" i="21"/>
  <c r="L14" i="21" s="1"/>
  <c r="G11" i="3"/>
  <c r="G6" i="3" s="1"/>
  <c r="I11" i="3"/>
  <c r="I6" i="3" s="1"/>
  <c r="H11" i="3"/>
  <c r="H6" i="3" s="1"/>
  <c r="W32" i="9"/>
  <c r="I14" i="21"/>
  <c r="Q14" i="21" s="1"/>
  <c r="D15" i="11"/>
  <c r="AE8" i="21"/>
  <c r="AG8" i="21" s="1"/>
  <c r="J14" i="21"/>
  <c r="R14" i="21" s="1"/>
  <c r="B58" i="10"/>
  <c r="B61" i="10"/>
  <c r="E6" i="3"/>
  <c r="G4" i="21" s="1"/>
  <c r="O57" i="10"/>
  <c r="O62" i="10" s="1"/>
  <c r="M62" i="10"/>
  <c r="C58" i="10" s="1"/>
  <c r="H14" i="21"/>
  <c r="P14" i="21" s="1"/>
  <c r="Y14" i="21"/>
  <c r="Y20" i="21"/>
  <c r="AI14" i="21"/>
  <c r="K14" i="21"/>
  <c r="S14" i="21" s="1"/>
  <c r="AJ8" i="21"/>
  <c r="Y8" i="21"/>
  <c r="D17" i="11"/>
  <c r="D18" i="11"/>
  <c r="E6" i="26"/>
  <c r="E7" i="26" s="1"/>
  <c r="E8" i="26" s="1"/>
  <c r="E9" i="26" s="1"/>
  <c r="E10" i="26" s="1"/>
  <c r="E11" i="26" s="1"/>
  <c r="E12" i="26" s="1"/>
  <c r="E13" i="26" s="1"/>
  <c r="E14" i="26" s="1"/>
  <c r="F4" i="26"/>
  <c r="D5" i="26"/>
  <c r="S13" i="21"/>
  <c r="F3" i="26"/>
  <c r="T13" i="21" l="1"/>
  <c r="M13" i="21"/>
  <c r="N13" i="21" s="1"/>
  <c r="L31" i="10"/>
  <c r="N31" i="10"/>
  <c r="N27" i="10"/>
  <c r="L27" i="10"/>
  <c r="L23" i="10"/>
  <c r="N23" i="10"/>
  <c r="N35" i="10"/>
  <c r="L35" i="10"/>
  <c r="AJ14" i="21"/>
  <c r="D14" i="11"/>
  <c r="G30" i="21"/>
  <c r="F7" i="11"/>
  <c r="G18" i="11"/>
  <c r="AE13" i="21"/>
  <c r="AG13" i="21" s="1"/>
  <c r="C57" i="10"/>
  <c r="C61" i="10"/>
  <c r="C59" i="10"/>
  <c r="F5" i="26"/>
  <c r="G5" i="26" s="1"/>
  <c r="D6" i="26"/>
  <c r="E15" i="26"/>
  <c r="D7" i="11"/>
  <c r="T14" i="21"/>
  <c r="M14" i="21"/>
  <c r="U13" i="21"/>
  <c r="L34" i="10" l="1"/>
  <c r="N34" i="10"/>
  <c r="N26" i="10"/>
  <c r="L26" i="10"/>
  <c r="Y30" i="21"/>
  <c r="AI30" i="21"/>
  <c r="AJ32" i="21" s="1"/>
  <c r="AI4" i="21"/>
  <c r="AJ4" i="21" s="1"/>
  <c r="G7" i="11"/>
  <c r="G17" i="11"/>
  <c r="K4" i="21"/>
  <c r="S4" i="21" s="1"/>
  <c r="Y4" i="21"/>
  <c r="F19" i="11"/>
  <c r="H4" i="21"/>
  <c r="J4" i="21"/>
  <c r="I4" i="21"/>
  <c r="F18" i="11"/>
  <c r="F17" i="11"/>
  <c r="F6" i="26"/>
  <c r="D7" i="26"/>
  <c r="U14" i="21"/>
  <c r="V13" i="21"/>
  <c r="N14" i="21"/>
  <c r="O13" i="21"/>
  <c r="G19" i="11" l="1"/>
  <c r="L4" i="21"/>
  <c r="F13" i="11"/>
  <c r="F7" i="26"/>
  <c r="D8" i="26"/>
  <c r="D13" i="11"/>
  <c r="D8" i="11"/>
  <c r="W13" i="21"/>
  <c r="O14" i="21"/>
  <c r="V14" i="21"/>
  <c r="G22" i="21" l="1"/>
  <c r="M4" i="21"/>
  <c r="F8" i="11"/>
  <c r="F8" i="26"/>
  <c r="D9" i="26"/>
  <c r="W14" i="21"/>
  <c r="N4" i="21" l="1"/>
  <c r="G8" i="26"/>
  <c r="AC17" i="21"/>
  <c r="D9" i="11"/>
  <c r="D11" i="11"/>
  <c r="D10" i="11"/>
  <c r="F9" i="26"/>
  <c r="D10" i="26"/>
  <c r="F11" i="11"/>
  <c r="O4" i="21" l="1"/>
  <c r="G25" i="21"/>
  <c r="Y22" i="21"/>
  <c r="AC22" i="21"/>
  <c r="F10" i="26"/>
  <c r="D11" i="26"/>
  <c r="Y25" i="21" l="1"/>
  <c r="G17" i="21"/>
  <c r="F11" i="26"/>
  <c r="D12" i="26"/>
  <c r="G11" i="21" l="1"/>
  <c r="Y17" i="21"/>
  <c r="F12" i="26"/>
  <c r="D13" i="26"/>
  <c r="G11" i="26"/>
  <c r="F14" i="11" l="1"/>
  <c r="G5" i="21"/>
  <c r="Y11" i="21"/>
  <c r="F10" i="11"/>
  <c r="F13" i="26"/>
  <c r="D14" i="26"/>
  <c r="F14" i="26" s="1"/>
  <c r="G10" i="21" l="1"/>
  <c r="Y5" i="21"/>
  <c r="G14" i="26"/>
  <c r="F15" i="26"/>
  <c r="Y10" i="21" l="1"/>
  <c r="F15" i="11"/>
  <c r="F9" i="11"/>
  <c r="S10" i="21"/>
  <c r="G13" i="11" l="1"/>
  <c r="G8" i="11"/>
  <c r="H17" i="21" l="1"/>
  <c r="P17" i="21" l="1"/>
  <c r="H11" i="21"/>
  <c r="I17" i="21"/>
  <c r="P11" i="21" l="1"/>
  <c r="H5" i="21"/>
  <c r="J17" i="21"/>
  <c r="I11" i="21"/>
  <c r="Q17" i="21"/>
  <c r="Q11" i="21" l="1"/>
  <c r="I5" i="21"/>
  <c r="K17" i="21"/>
  <c r="R17" i="21"/>
  <c r="J11" i="21"/>
  <c r="J5" i="21" l="1"/>
  <c r="R11" i="21"/>
  <c r="L17" i="21"/>
  <c r="K11" i="21"/>
  <c r="S17" i="21"/>
  <c r="G11" i="11"/>
  <c r="AI22" i="21"/>
  <c r="K5" i="21" l="1"/>
  <c r="S5" i="21" s="1"/>
  <c r="S11" i="21"/>
  <c r="AI25" i="21"/>
  <c r="AI17" i="21" s="1"/>
  <c r="AJ22" i="21"/>
  <c r="T17" i="21"/>
  <c r="M17" i="21"/>
  <c r="L11" i="21"/>
  <c r="U17" i="21" l="1"/>
  <c r="M11" i="21"/>
  <c r="N17" i="21"/>
  <c r="T11" i="21"/>
  <c r="L5" i="21"/>
  <c r="AJ25" i="21"/>
  <c r="AI11" i="21" l="1"/>
  <c r="AJ17" i="21"/>
  <c r="M5" i="21"/>
  <c r="U11" i="21"/>
  <c r="N11" i="21"/>
  <c r="V17" i="21"/>
  <c r="O17" i="21"/>
  <c r="W17" i="21" l="1"/>
  <c r="O11" i="21"/>
  <c r="V11" i="21"/>
  <c r="N5" i="21"/>
  <c r="AI5" i="21"/>
  <c r="AJ11" i="21"/>
  <c r="G14" i="11"/>
  <c r="G10" i="11"/>
  <c r="O5" i="21" l="1"/>
  <c r="W11" i="21"/>
  <c r="AI10" i="21"/>
  <c r="AJ10" i="21" s="1"/>
  <c r="AJ5" i="21"/>
  <c r="G9" i="11" l="1"/>
  <c r="G15" i="11"/>
</calcChain>
</file>

<file path=xl/comments1.xml><?xml version="1.0" encoding="utf-8"?>
<comments xmlns="http://schemas.openxmlformats.org/spreadsheetml/2006/main">
  <authors>
    <author>Ольга Кишкинова</author>
    <author>Елена Базилёва</author>
  </authors>
  <commentList>
    <comment ref="AE13" authorId="0" shapeId="0">
      <text>
        <r>
          <rPr>
            <b/>
            <sz val="9"/>
            <color indexed="81"/>
            <rFont val="Tahoma"/>
            <family val="2"/>
            <charset val="204"/>
          </rPr>
          <t>Ольга Кишкинова:</t>
        </r>
        <r>
          <rPr>
            <sz val="9"/>
            <color indexed="81"/>
            <rFont val="Tahoma"/>
            <family val="2"/>
            <charset val="204"/>
          </rPr>
          <t xml:space="preserve">
матер. + інші 9 міс.</t>
        </r>
      </text>
    </comment>
    <comment ref="G22" authorId="1" shapeId="0">
      <text>
        <r>
          <rPr>
            <b/>
            <sz val="9"/>
            <color indexed="81"/>
            <rFont val="Tahoma"/>
            <family val="2"/>
            <charset val="204"/>
          </rPr>
          <t>Елена Базилёва:</t>
        </r>
        <r>
          <rPr>
            <sz val="9"/>
            <color indexed="81"/>
            <rFont val="Tahoma"/>
            <family val="2"/>
            <charset val="204"/>
          </rPr>
          <t xml:space="preserve">
23000 збитки за 9 міс. Напряму на 44 рахунок</t>
        </r>
      </text>
    </comment>
  </commentList>
</comments>
</file>

<file path=xl/sharedStrings.xml><?xml version="1.0" encoding="utf-8"?>
<sst xmlns="http://schemas.openxmlformats.org/spreadsheetml/2006/main" count="963" uniqueCount="648">
  <si>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</si>
  <si>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</si>
  <si>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</si>
  <si>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</si>
  <si>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</si>
  <si>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</si>
  <si>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</si>
  <si>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</si>
  <si>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</si>
  <si>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</si>
  <si>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</si>
  <si>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</si>
  <si>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</si>
  <si>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</si>
  <si>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</si>
  <si>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</si>
  <si>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</si>
  <si>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</si>
  <si>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</si>
  <si>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Додаток 1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</si>
  <si>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</si>
  <si>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</si>
  <si>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</si>
  <si>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</si>
  <si>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</si>
  <si>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</si>
  <si>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</si>
  <si>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</si>
  <si>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</si>
  <si>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</si>
  <si>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</si>
  <si>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</si>
  <si>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</si>
  <si>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</si>
  <si>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</si>
  <si>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Грошові кошти:</t>
  </si>
  <si>
    <t>на початок періоду</t>
  </si>
  <si>
    <t>Чистий грошовий потік</t>
  </si>
  <si>
    <t>Забезпечення</t>
  </si>
  <si>
    <t>х</t>
  </si>
  <si>
    <t>Фінансовий план поточного року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</si>
  <si>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</si>
  <si>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</si>
  <si>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</si>
  <si>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</si>
  <si>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</si>
  <si>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</si>
  <si>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</si>
  <si>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</si>
  <si>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</si>
  <si>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</si>
  <si>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</si>
  <si>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</si>
  <si>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</si>
  <si>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</si>
  <si>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</si>
  <si>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</si>
  <si>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</si>
  <si>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</si>
  <si>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</si>
  <si>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</si>
  <si>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</si>
  <si>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</si>
  <si>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</si>
  <si>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</si>
  <si>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</si>
  <si>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</si>
  <si>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</si>
  <si>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>консультаційні та інформаційні послуги</t>
  </si>
  <si>
    <t>План поточного року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</si>
  <si>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</si>
  <si>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</si>
  <si>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</si>
  <si>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</si>
  <si>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</si>
  <si>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</si>
  <si>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</si>
  <si>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>за минулий рік</t>
  </si>
  <si>
    <t>за плановий рік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</si>
  <si>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</si>
  <si>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</si>
  <si>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</si>
  <si>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(підпис)</t>
  </si>
  <si>
    <t>витрати на рекламу</t>
  </si>
  <si>
    <t>рік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</si>
  <si>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</si>
  <si>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</si>
  <si>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</si>
  <si>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</si>
  <si>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</si>
  <si>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</si>
  <si>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Заборгованість за кредитами на початок ______ року</t>
  </si>
  <si>
    <t>Заборгованість за кредитами на кінець ______ року</t>
  </si>
  <si>
    <t>Бюджетне фінансування</t>
  </si>
  <si>
    <t>інші платежі (розшифрувати)</t>
  </si>
  <si>
    <t xml:space="preserve">      1. Дані про підприємство, персонал та фонд заробітної плати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</si>
  <si>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</si>
  <si>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</si>
  <si>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</si>
  <si>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</si>
  <si>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</si>
  <si>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</si>
  <si>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у тому числі за кварталами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</si>
  <si>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</si>
  <si>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</si>
  <si>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</si>
  <si>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</si>
  <si>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</si>
  <si>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Факт за звітний період поточного року на останню дату</t>
  </si>
  <si>
    <t>Планові показники</t>
  </si>
  <si>
    <t>Примітки</t>
  </si>
  <si>
    <t>&gt; 0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</si>
  <si>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</si>
  <si>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</si>
  <si>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</si>
  <si>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</si>
  <si>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</si>
  <si>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</si>
  <si>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</si>
  <si>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</si>
  <si>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</si>
  <si>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</si>
  <si>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</si>
  <si>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</si>
  <si>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</si>
  <si>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</si>
  <si>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</si>
  <si>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</si>
  <si>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</si>
  <si>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</si>
  <si>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</si>
  <si>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</si>
  <si>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Інформація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</si>
  <si>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</si>
  <si>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</si>
  <si>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</si>
  <si>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</si>
  <si>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</si>
  <si>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</si>
  <si>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</si>
  <si>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(найменування підприємства)</t>
  </si>
  <si>
    <t>Середньооблікова чисельність осіб, у тому числі:</t>
  </si>
  <si>
    <t>Плановий рік</t>
  </si>
  <si>
    <t>Код за ЄДРПОУ</t>
  </si>
  <si>
    <t>Рік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</si>
  <si>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</si>
  <si>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</si>
  <si>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</si>
  <si>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</si>
  <si>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</si>
  <si>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</si>
  <si>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</si>
  <si>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</si>
  <si>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</si>
  <si>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</si>
  <si>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</si>
  <si>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</si>
  <si>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</si>
  <si>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</si>
  <si>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</si>
  <si>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</si>
  <si>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</si>
  <si>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</si>
  <si>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</si>
  <si>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</si>
  <si>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</si>
  <si>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</si>
  <si>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</si>
  <si>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</si>
  <si>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</si>
  <si>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</si>
  <si>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</si>
  <si>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</si>
  <si>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</si>
  <si>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</si>
  <si>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Прогноз на поточний рік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</si>
  <si>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</si>
  <si>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</si>
  <si>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</si>
  <si>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</si>
  <si>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</si>
  <si>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</si>
  <si>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</si>
  <si>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</si>
  <si>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</si>
  <si>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</si>
  <si>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</si>
  <si>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</si>
  <si>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</si>
  <si>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</si>
  <si>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</si>
  <si>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</si>
  <si>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</si>
  <si>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</si>
  <si>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</si>
  <si>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</si>
  <si>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</si>
  <si>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</si>
  <si>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</si>
  <si>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</si>
  <si>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</si>
  <si>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</si>
  <si>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</si>
  <si>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</si>
  <si>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</si>
  <si>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</si>
  <si>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</si>
  <si>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</si>
  <si>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</si>
  <si>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</si>
  <si>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</si>
  <si>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</si>
  <si>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</si>
  <si>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Усього на рік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</si>
  <si>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</si>
  <si>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</si>
  <si>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</si>
  <si>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</si>
  <si>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</si>
  <si>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</si>
  <si>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</si>
  <si>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</si>
  <si>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</si>
  <si>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 xml:space="preserve">IV. Капітальні інвестиції 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</si>
  <si>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</si>
  <si>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</si>
  <si>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</si>
  <si>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</si>
  <si>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</si>
  <si>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</si>
  <si>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</si>
  <si>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</si>
  <si>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</si>
  <si>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</si>
  <si>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x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</si>
  <si>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</si>
  <si>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</si>
  <si>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</si>
  <si>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</si>
  <si>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</si>
  <si>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2120 / 2130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</si>
  <si>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</si>
  <si>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</si>
  <si>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</si>
  <si>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Пояснення та обґрунтування до запланованого рівня доходів/витрат</t>
  </si>
  <si>
    <t>Елементи операційних витрат</t>
  </si>
  <si>
    <t>тис. гривень (без ПДВ)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</si>
  <si>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</si>
  <si>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</si>
  <si>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</si>
  <si>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</si>
  <si>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</si>
  <si>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</si>
  <si>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</si>
  <si>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____________________________________________</t>
  </si>
  <si>
    <t>Коди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</si>
  <si>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</si>
  <si>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</si>
  <si>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</si>
  <si>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>плановий рік +1 рік</t>
  </si>
  <si>
    <t>плановий рік +2 роки</t>
  </si>
  <si>
    <t>плановий рік +3 роки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</si>
  <si>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</si>
  <si>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>директор</t>
  </si>
  <si>
    <t>працівники</t>
  </si>
  <si>
    <t>Найменування показника</t>
  </si>
  <si>
    <t>Інформація згідно із стратегічним планом розвитку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</si>
  <si>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</si>
  <si>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</si>
  <si>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</si>
  <si>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Усього зобов'язання і забезпечення</t>
  </si>
  <si>
    <t>Усього активи</t>
  </si>
  <si>
    <t>Доходи і витрати (деталізація)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</si>
  <si>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</si>
  <si>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</si>
  <si>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 (рядок 1100)</t>
  </si>
  <si>
    <t>плюс амортизація (рядок 1530)</t>
  </si>
  <si>
    <t>мінус операційні доходи від курсових різниць (рядок 1031)</t>
  </si>
  <si>
    <t>плюс операційні витрати від курсових різниць (рядок 1084)</t>
  </si>
  <si>
    <t>Інші операційні доходи/витрати
(рядок 1030 - рядок 1080)</t>
  </si>
  <si>
    <t>Надходження</t>
  </si>
  <si>
    <t xml:space="preserve">Надходження </t>
  </si>
  <si>
    <t>Витрати</t>
  </si>
  <si>
    <t>Ковенанти/обмежувальні коефіцієнти</t>
  </si>
  <si>
    <t>Фонд оплати праці, тис. гривень, у тому числі:</t>
  </si>
  <si>
    <t>Витрати на оплату праці, тис. гривень, у тому числі:</t>
  </si>
  <si>
    <t>Плановий рік до плану поточного року, %</t>
  </si>
  <si>
    <t>Плановий рік до факту минулого року, %</t>
  </si>
  <si>
    <t>адміністративно-управлінський персонал</t>
  </si>
  <si>
    <t>Незавершене будівництво на початок планового року</t>
  </si>
  <si>
    <t>власні кошти</t>
  </si>
  <si>
    <t>кредитні кошти</t>
  </si>
  <si>
    <t>інші джерела (зазначити джерело)</t>
  </si>
  <si>
    <t>Документ, яким затверджений титул будови, із зазначенням органу, який його погодив</t>
  </si>
  <si>
    <t>У тому числі за їх видами</t>
  </si>
  <si>
    <t xml:space="preserve">Найменування об’єктів </t>
  </si>
  <si>
    <t>Валовий прибуток/збиток</t>
  </si>
  <si>
    <t>витрати на сировину та основні матеріали</t>
  </si>
  <si>
    <t>Доходи і витрати (узагальнені показники)</t>
  </si>
  <si>
    <t>Матеріальні витрати, у тому числі:</t>
  </si>
  <si>
    <t>Коефіцієнт відношення боргу до EBITDA
(довгострокові зобов'язання, рядок 6040 + поточні зобов'язання, рядок 6050 / EBITDA, рядок 1410)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</si>
  <si>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</si>
  <si>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</si>
  <si>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</si>
  <si>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Коефіцієнт відношення капітальних інвестицій до чистого доходу (виручки) від реалізації продукції (товарів, робіт, послуг)
(рядок 4000 / рядок 1000)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</si>
  <si>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</si>
  <si>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</si>
  <si>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</si>
  <si>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</si>
  <si>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</si>
  <si>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</si>
  <si>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</si>
  <si>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</si>
  <si>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 xml:space="preserve">      2. Перелік підприємств, які включені до консолідованого (зведеного) фінансового плану</t>
  </si>
  <si>
    <t>Найменування підприємства</t>
  </si>
  <si>
    <t>Питома вага в загальному обсязі реалізації, %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</si>
  <si>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</si>
  <si>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</si>
  <si>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>ціна одиниці     (вартість  продукції/     наданих послуг), гривень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</si>
  <si>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</si>
  <si>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</si>
  <si>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</si>
  <si>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</si>
  <si>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 xml:space="preserve">у тому числі </t>
  </si>
  <si>
    <t>Рік початку                і закінчення будівництва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</si>
  <si>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</si>
  <si>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</si>
  <si>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</si>
  <si>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</si>
  <si>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</si>
  <si>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</si>
  <si>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</si>
  <si>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</si>
  <si>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</si>
  <si>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 xml:space="preserve">      Загальна інформація про підприємство (резюме)</t>
  </si>
  <si>
    <t>Мета використання</t>
  </si>
  <si>
    <t>освоєння капітальних вкладень</t>
  </si>
  <si>
    <t>фінансування капітальних інвестицій (оплата грошовими коштами), усього</t>
  </si>
  <si>
    <t>М. П.</t>
  </si>
  <si>
    <t>План з повернення коштів</t>
  </si>
  <si>
    <t>мінус/плюс значні нетипові операційні доходи/витрати (розшифрувати)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</si>
  <si>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</si>
  <si>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</si>
  <si>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</si>
  <si>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</si>
  <si>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План із залучення коштів</t>
  </si>
  <si>
    <t>плановий рік
+4 роки</t>
  </si>
  <si>
    <t>Податок на додану вартість нарахований/до відшкодування
(з мінусом)</t>
  </si>
  <si>
    <t>Коефіцієнт рентабельності активів
(чистий фінансовий результат, рядок 1200 / вартість активів, рядок 6030)</t>
  </si>
  <si>
    <t>Коефіцієнт рентабельності власного капіталу
(чистий фінансовий результат, рядок 1200 / власний капітал, рядок 6090)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</si>
  <si>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</si>
  <si>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Відрахування частини чистого прибутку</t>
  </si>
  <si>
    <t>Сплата інших податків, зборів, обов'язкових платежів до державного та місцевих бюджетів</t>
  </si>
  <si>
    <t>Усього виплат</t>
  </si>
  <si>
    <t>Усього доходів (рядок 1000 + рядок 1030 + рядок 1110 + рядок 1120+ рядок 1150)</t>
  </si>
  <si>
    <t>Усього витрат (рядок 1010 + рядок 1040 + рядок 1070 + рядок 1080 + рядок 1130 + рядок 1140 + рядок 1160 + рядок 1180 + рядок 1190)</t>
  </si>
  <si>
    <t>План</t>
  </si>
  <si>
    <t>І   квартал</t>
  </si>
  <si>
    <t>півріччя</t>
  </si>
  <si>
    <t>9 місяців</t>
  </si>
  <si>
    <t>Таблиця IІ. Розрахунки з бюджетом</t>
  </si>
  <si>
    <t>Таблиця I. Формування фінансових результатів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</si>
  <si>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</si>
  <si>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15 % чистого прибутку до загального фонду міського бюджету</t>
  </si>
  <si>
    <t>Таблиця ІІІ. Рух грошових коштів</t>
  </si>
  <si>
    <t>І  квартал</t>
  </si>
  <si>
    <t>І квартал</t>
  </si>
  <si>
    <t xml:space="preserve">І квартал </t>
  </si>
  <si>
    <t>РОЗГЛЯНУТО __________________________________________</t>
  </si>
  <si>
    <t>до Порядку складання, затвердження та контролю виконання фінансових планів підприємств комунальної власності територіальної громади міста Дніпропетровська</t>
  </si>
  <si>
    <t>______________________________________________________</t>
  </si>
  <si>
    <t xml:space="preserve">(прізвище, ініціали та підпис керівника виконавчого органу міської ради відповідно до підпорядкованості, який розглянув фінансовий план) </t>
  </si>
  <si>
    <t>ЗАТВЕРДЖЕНО ______________________________</t>
  </si>
  <si>
    <t xml:space="preserve">(дата та номер рішення виконавчого </t>
  </si>
  <si>
    <t>комітету міської ради)</t>
  </si>
  <si>
    <t>ПОГОДЖЕНО ________________________________    (прізвище та ініціали та підпис заступника міського голови за напрямом діяльності  підприємства)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</si>
  <si>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</si>
  <si>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Одиниця виміру, тис. гривень без десяткових знаків</t>
  </si>
  <si>
    <t>військовий збір</t>
  </si>
  <si>
    <t>2147/1</t>
  </si>
  <si>
    <t>1000/1</t>
  </si>
  <si>
    <t>1076/1</t>
  </si>
  <si>
    <t>1018/1</t>
  </si>
  <si>
    <t>послуги виробничого характеру</t>
  </si>
  <si>
    <t>1018/2</t>
  </si>
  <si>
    <t>1018/3</t>
  </si>
  <si>
    <t>послуги зв'язку</t>
  </si>
  <si>
    <t>1018/4</t>
  </si>
  <si>
    <t>обслуговування комп'ютерної техніки</t>
  </si>
  <si>
    <t>1018/5</t>
  </si>
  <si>
    <t>податки та збори</t>
  </si>
  <si>
    <t>1018/6</t>
  </si>
  <si>
    <t>1018/7</t>
  </si>
  <si>
    <t>інформаційні послуги</t>
  </si>
  <si>
    <t>1018/8</t>
  </si>
  <si>
    <t>витрати пов'язані з охороною навколишнього середовища</t>
  </si>
  <si>
    <t>1018/9</t>
  </si>
  <si>
    <t>1018/10</t>
  </si>
  <si>
    <t>витрати на відрядження</t>
  </si>
  <si>
    <t>1018/11</t>
  </si>
  <si>
    <t>інші</t>
  </si>
  <si>
    <t>1018/12</t>
  </si>
  <si>
    <t>безоплатно отримані активи</t>
  </si>
  <si>
    <t>1030/1</t>
  </si>
  <si>
    <t>1062/1</t>
  </si>
  <si>
    <t>розрахунково-касове обслуговування</t>
  </si>
  <si>
    <t>1062/2</t>
  </si>
  <si>
    <t>послуги з програмного забеспечення</t>
  </si>
  <si>
    <t>1062/3</t>
  </si>
  <si>
    <t>канцелярські витрати та госпотреби</t>
  </si>
  <si>
    <t>1062/4</t>
  </si>
  <si>
    <t>1062/5</t>
  </si>
  <si>
    <t xml:space="preserve">електроенергія </t>
  </si>
  <si>
    <t>1076/2</t>
  </si>
  <si>
    <t>1076/3</t>
  </si>
  <si>
    <t>витрати на опалення (покупна теплова енергія)</t>
  </si>
  <si>
    <t>1076/4</t>
  </si>
  <si>
    <t>1076/5</t>
  </si>
  <si>
    <t>1076/6</t>
  </si>
  <si>
    <t>1076/7</t>
  </si>
  <si>
    <t>1076/8</t>
  </si>
  <si>
    <t>1076/9</t>
  </si>
  <si>
    <t>виготовлення бланків</t>
  </si>
  <si>
    <t>1076/10</t>
  </si>
  <si>
    <t>ведення бази даних (програмне забеспечення)</t>
  </si>
  <si>
    <t>1076/11</t>
  </si>
  <si>
    <t>комісійний збір (2%)</t>
  </si>
  <si>
    <t>1076/12</t>
  </si>
  <si>
    <t>послуги КП "Міські ком.платежі"</t>
  </si>
  <si>
    <t>1076/13</t>
  </si>
  <si>
    <t>довідки КЖЕП</t>
  </si>
  <si>
    <t>1076/14</t>
  </si>
  <si>
    <t>1076/15</t>
  </si>
  <si>
    <t>охорона об'єктів</t>
  </si>
  <si>
    <t>1076/16</t>
  </si>
  <si>
    <t>1076/17</t>
  </si>
  <si>
    <t>1076/18</t>
  </si>
  <si>
    <t>1076/19</t>
  </si>
  <si>
    <t>1085/1</t>
  </si>
  <si>
    <t>1085/2</t>
  </si>
  <si>
    <t>відрахування профспілці</t>
  </si>
  <si>
    <t>1085/3</t>
  </si>
  <si>
    <t>плата за оренду майна</t>
  </si>
  <si>
    <t>1085/4</t>
  </si>
  <si>
    <t>виплати працюючим</t>
  </si>
  <si>
    <t>1085/5</t>
  </si>
  <si>
    <t>1085/6</t>
  </si>
  <si>
    <t>зписання заборгованності по теплу за рішенням суду</t>
  </si>
  <si>
    <t>1085/7</t>
  </si>
  <si>
    <t xml:space="preserve">інші </t>
  </si>
  <si>
    <t>1085/8</t>
  </si>
  <si>
    <t>1120/1</t>
  </si>
  <si>
    <t>1150/1</t>
  </si>
  <si>
    <t>1160/1</t>
  </si>
  <si>
    <t>Постачання пари, гарячої води та кондиційованого повітря (35.30)</t>
  </si>
  <si>
    <t>Надавання в оренду й експлуатацію власного чи орендованого нерухомого майна (68.20)</t>
  </si>
  <si>
    <t>1000/2</t>
  </si>
  <si>
    <t>1000/3</t>
  </si>
  <si>
    <t>1000/4</t>
  </si>
  <si>
    <t>Збір, очищення та постачання води (36.00)</t>
  </si>
  <si>
    <t>плата за оренду комунального нерухомого майна</t>
  </si>
  <si>
    <t>2147/2</t>
  </si>
  <si>
    <t>2146/1</t>
  </si>
  <si>
    <t>2146/2</t>
  </si>
  <si>
    <t>податок на нерухомість</t>
  </si>
  <si>
    <t>плата на землю</t>
  </si>
  <si>
    <t>податок за забрудн.навколишнього серед., на воду</t>
  </si>
  <si>
    <t>2147/3</t>
  </si>
  <si>
    <t>запаси</t>
  </si>
  <si>
    <t>дебіторська заборгованість</t>
  </si>
  <si>
    <t>витрати майбутніх періодів</t>
  </si>
  <si>
    <t>інші оборотні активи</t>
  </si>
  <si>
    <t>поточна кредиторська заборгованість</t>
  </si>
  <si>
    <t xml:space="preserve">Комунальне підприємство «Коменергосервіс» Дніпропетровської міської ради створено рішенням сесії V скликання Дніпропетровської міської ради від 15.07.09 за № 39/48 </t>
  </si>
  <si>
    <t>7 теплових пунктів</t>
  </si>
  <si>
    <t>SKODA</t>
  </si>
  <si>
    <t>*</t>
  </si>
  <si>
    <t>доходи за рішенням суду</t>
  </si>
  <si>
    <t>3470/1</t>
  </si>
  <si>
    <t>субвенції по різниці в тарифах</t>
  </si>
  <si>
    <t>3050/1</t>
  </si>
  <si>
    <t>3050/2</t>
  </si>
  <si>
    <t>3050/3</t>
  </si>
  <si>
    <t>3050/4</t>
  </si>
  <si>
    <t>3060/1</t>
  </si>
  <si>
    <t>Оптова торгівля металевими та неметалевими відходами та брухтом (46.77)</t>
  </si>
  <si>
    <t>Амортизація / дод.капітал + статут</t>
  </si>
  <si>
    <t>плановий рік                 +4 роки</t>
  </si>
  <si>
    <t xml:space="preserve">у т. ч. грошові кошти </t>
  </si>
  <si>
    <t>+ ІП / ріст кредит.</t>
  </si>
  <si>
    <t>Власний капітал, в т. ч.</t>
  </si>
  <si>
    <t>3310/1</t>
  </si>
  <si>
    <t>Директор КП "Коменергосервіс"</t>
  </si>
  <si>
    <t>поповнення статутного фонду</t>
  </si>
  <si>
    <t xml:space="preserve">Інші джерела </t>
  </si>
  <si>
    <t>Власні кошти (амортизація+прибуток)</t>
  </si>
  <si>
    <t>Діяльність у сфері інжинірингу, геології та геодезії, надання послуг технічного консультування в цих сферах (71.12)</t>
  </si>
  <si>
    <t>1000/5</t>
  </si>
  <si>
    <t>витрати на паливо (покупна теплова енергія)</t>
  </si>
  <si>
    <t>навчання працівників з охорони праці</t>
  </si>
  <si>
    <r>
      <t xml:space="preserve">витрати на періодичну повірку квар.засобів обліку + </t>
    </r>
    <r>
      <rPr>
        <b/>
        <sz val="14"/>
        <rFont val="Times New Roman"/>
        <family val="1"/>
        <charset val="204"/>
      </rPr>
      <t>власних засобів обліку</t>
    </r>
  </si>
  <si>
    <t>банковські відсотки</t>
  </si>
  <si>
    <t>різниця в тарифах</t>
  </si>
  <si>
    <t>1030/2</t>
  </si>
  <si>
    <t>3470/2</t>
  </si>
  <si>
    <t>Відхилення</t>
  </si>
  <si>
    <t>вода на ГВП</t>
  </si>
  <si>
    <t>5 денний</t>
  </si>
  <si>
    <t>3 денний</t>
  </si>
  <si>
    <t>\</t>
  </si>
  <si>
    <t>цільове фінансування в кап.інвестиції</t>
  </si>
  <si>
    <t>фінансова підтримка</t>
  </si>
  <si>
    <t>3480/1</t>
  </si>
  <si>
    <t>фінансова допомога</t>
  </si>
  <si>
    <t>3480/2</t>
  </si>
  <si>
    <t>3060/2</t>
  </si>
  <si>
    <t>витрати на техобслуговування, страхування автотранспорту</t>
  </si>
  <si>
    <t>інші поточні зобов'язання</t>
  </si>
  <si>
    <t>списання основних засобів</t>
  </si>
  <si>
    <t>3260/1</t>
  </si>
  <si>
    <t>Візи:</t>
  </si>
  <si>
    <t>начальник ПЕБ - Базільова О.І.</t>
  </si>
  <si>
    <t>328993Гкал</t>
  </si>
  <si>
    <t xml:space="preserve">Відхилення </t>
  </si>
  <si>
    <t>Первісна вартість</t>
  </si>
  <si>
    <t>Знос</t>
  </si>
  <si>
    <t>начальник ПЕВ - Базільова О.І.</t>
  </si>
  <si>
    <t>1030/3</t>
  </si>
  <si>
    <t>нарахування резерву відпусток</t>
  </si>
  <si>
    <t>1018/13</t>
  </si>
  <si>
    <t>1076/20</t>
  </si>
  <si>
    <t>1018/14</t>
  </si>
  <si>
    <t>програмне забезпечення</t>
  </si>
  <si>
    <t>1018/16</t>
  </si>
  <si>
    <t>інші адміністративні витрати</t>
  </si>
  <si>
    <t>понаднормативні втрати тепла, води та електроенергії</t>
  </si>
  <si>
    <t>30% що надходять на підприємство</t>
  </si>
  <si>
    <t>9 міс.2017 поточний рік</t>
  </si>
  <si>
    <t>коригування 4 кв.2017</t>
  </si>
  <si>
    <t>коригування суми амортизації</t>
  </si>
  <si>
    <t>3030/1</t>
  </si>
  <si>
    <t>коригування суми непокритого збитку</t>
  </si>
  <si>
    <t>3030/2</t>
  </si>
  <si>
    <t>41 шт.</t>
  </si>
  <si>
    <t>штрафи, судовий збір ПАТ "ДТЕК Дніпроенерго"</t>
  </si>
  <si>
    <t>1085/9</t>
  </si>
  <si>
    <t>1085/10</t>
  </si>
  <si>
    <t>відшкодування електроенергії по оренді</t>
  </si>
  <si>
    <t>списання ПДВ</t>
  </si>
  <si>
    <t>1085/12</t>
  </si>
  <si>
    <t>витрати на періодичну повірку, техобслуговування технологічних приборів вимірювання та лічильників</t>
  </si>
  <si>
    <t>1018/17</t>
  </si>
  <si>
    <t>1030/4</t>
  </si>
  <si>
    <t>відшкодування вартості електроенергії</t>
  </si>
  <si>
    <t xml:space="preserve">надавання в оренду й експлуатацію  нерухомого майна </t>
  </si>
  <si>
    <t>1030/5</t>
  </si>
  <si>
    <t>Курсові різниці</t>
  </si>
  <si>
    <t>1018/18</t>
  </si>
  <si>
    <t>оренда приміщення, авто</t>
  </si>
  <si>
    <t>оренда авто, приміщення та ком. послуги по ньому</t>
  </si>
  <si>
    <t>Інші операційні витрати, усього, у т. ч.:</t>
  </si>
  <si>
    <t>доходи майбутніх періодів</t>
  </si>
  <si>
    <t>3060/3</t>
  </si>
  <si>
    <t>О.С. Конельська</t>
  </si>
  <si>
    <t>банківські відсотки</t>
  </si>
  <si>
    <t>1030/6</t>
  </si>
  <si>
    <t>відшкодування податку на землю</t>
  </si>
  <si>
    <t>1085/11</t>
  </si>
  <si>
    <t>1085/13</t>
  </si>
  <si>
    <t>1085/14</t>
  </si>
  <si>
    <t>1160/2</t>
  </si>
  <si>
    <t>1160/3</t>
  </si>
  <si>
    <t>1160/4</t>
  </si>
  <si>
    <t xml:space="preserve"> амортизація списаниз ОФ</t>
  </si>
  <si>
    <t>металлолом</t>
  </si>
  <si>
    <t>безоплатно передані ТМЦ</t>
  </si>
  <si>
    <t>договір клінінгу (прибирання приміщень)</t>
  </si>
  <si>
    <t>до 5 % від ФОП 2019</t>
  </si>
  <si>
    <t>інші штрафи, судовий збір, виконавче провадження, пені та інфляційні</t>
  </si>
  <si>
    <t xml:space="preserve">КП "Коменергосервіс" </t>
  </si>
  <si>
    <t>КП “Коменергосервіс” здійснює транспортування та постачання теплової енергії, є виконавцем послуг з централізованого опалення та гарячого водопостачання для споживачів Лівобережної частини м.Дніпро.  Джерелом теплової енергії (виробником) є відокремлений підрозділ Придніпровської ТЕС, що входить в енергетичну компанію АТ “ДТЕК Дніпроенерго”.</t>
  </si>
  <si>
    <t>Volkswagen passat</t>
  </si>
  <si>
    <t xml:space="preserve">       Дані автомобілі використовуються керівництвом та персоналом АУП для службових поїздок</t>
  </si>
  <si>
    <t>=</t>
  </si>
  <si>
    <t>Факт 2018року</t>
  </si>
  <si>
    <t>Фактичний показник за 2018 рік</t>
  </si>
  <si>
    <t>Плановий показник поточного 2019 року</t>
  </si>
  <si>
    <t>Фактичний показник поточного року за останній звітний період  2019 року</t>
  </si>
  <si>
    <t>1030/7</t>
  </si>
  <si>
    <t>1030/8</t>
  </si>
  <si>
    <t>отримані штрафи, пені</t>
  </si>
  <si>
    <t>резерв сумнівних боргів</t>
  </si>
  <si>
    <t>безнадійна допомога</t>
  </si>
  <si>
    <t>1085/15</t>
  </si>
  <si>
    <t>1150/2</t>
  </si>
  <si>
    <t>1150/3</t>
  </si>
  <si>
    <t>дохід на суму амортизації безвозмезно отриманих основних засобів</t>
  </si>
  <si>
    <t>дохід від металолому</t>
  </si>
  <si>
    <t>2147/4</t>
  </si>
  <si>
    <t>внесок на регулювання</t>
  </si>
  <si>
    <t>Прогноз на поточний рік 2019 (01.01.2020)</t>
  </si>
  <si>
    <t>Факт минулого року 01.01.2019</t>
  </si>
  <si>
    <t>29 шт</t>
  </si>
  <si>
    <t>Реконструкцыя теплових мереж вул. Роторна</t>
  </si>
  <si>
    <t>Реконструкція теплових мереж УТ-!, УТ-2</t>
  </si>
  <si>
    <t>Реконструкція теплових мереж вул. Гаванська</t>
  </si>
  <si>
    <t>Заходи інвестиційна програма 2020</t>
  </si>
  <si>
    <t>1.</t>
  </si>
  <si>
    <t>2.</t>
  </si>
  <si>
    <t>3.</t>
  </si>
  <si>
    <t>4.</t>
  </si>
  <si>
    <t>списання податкових накладних, інше</t>
  </si>
  <si>
    <t>врегулювання сальдо</t>
  </si>
  <si>
    <t>1085/16</t>
  </si>
  <si>
    <t>1085/17</t>
  </si>
  <si>
    <t xml:space="preserve">послуги КП "Міські ком.платежі" </t>
  </si>
  <si>
    <t>проїздні квитки</t>
  </si>
  <si>
    <t>1062/6</t>
  </si>
  <si>
    <t>1062/7</t>
  </si>
  <si>
    <t>до фінансового плану на 2020 рік</t>
  </si>
  <si>
    <t>Плановий 2020 рік</t>
  </si>
  <si>
    <t>47 шт</t>
  </si>
  <si>
    <t>3310/2</t>
  </si>
  <si>
    <t>за рахунок бюджетних коштів</t>
  </si>
  <si>
    <t xml:space="preserve">План минулого року </t>
  </si>
  <si>
    <t>ФІНАНСОВИЙ ПЛАН ПІДПРИЄМСТВА НА 2020 рік</t>
  </si>
  <si>
    <t>до Порядку складання, затвердження та контролю виконання фінансових планів підприємств комунальної власності територіальної громади міста Дніпра</t>
  </si>
  <si>
    <t>Департамент благоустрою та інфраструктури Дніпровської міської ради</t>
  </si>
  <si>
    <t>______________________________________ О. М. Самілик</t>
  </si>
  <si>
    <t>Заступник міського голови з питань діяльності виконавчих органів, директор департаменту благоустрою та інфраструктури ДМР</t>
  </si>
  <si>
    <t>_______________________________________ М. О. Лисенко</t>
  </si>
  <si>
    <t>(прізвище та ініціали та підпис заступника міського голови за напрямом діяльності підприємства)</t>
  </si>
  <si>
    <t>Комунальне підприємство "Коменергосервіс" Дніпровської міської ради</t>
  </si>
  <si>
    <t>Комунальне підприємство</t>
  </si>
  <si>
    <t>Дніпра</t>
  </si>
  <si>
    <t>Міські, районі у містах ради та їх виконавчі комітети</t>
  </si>
  <si>
    <t>Постачання пари, гарячої води та кондиційованого повітря</t>
  </si>
  <si>
    <t>35.30</t>
  </si>
  <si>
    <t>V</t>
  </si>
  <si>
    <t>Комунальна власність</t>
  </si>
  <si>
    <t>49098, м. Дніпро, АНД, вул.Артільна , 6б</t>
  </si>
  <si>
    <t>767-02-27</t>
  </si>
  <si>
    <t>Конельська О.С.</t>
  </si>
  <si>
    <t>Рік  2020</t>
  </si>
  <si>
    <t>Середньооблікова кількість штатних працівників     179</t>
  </si>
  <si>
    <t xml:space="preserve"> </t>
  </si>
  <si>
    <t>1018/19</t>
  </si>
  <si>
    <t>1018/20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</si>
</sst>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dd\.mm\.yyyy;@"/>
    <numFmt numFmtId="178" formatCode="_(* #,##0_);_(* \(#,##0\);_(* &quot;-&quot;??_);_(@_)"/>
    <numFmt numFmtId="179" formatCode="0.000"/>
    <numFmt numFmtId="180" formatCode="0.0%"/>
  </numFmts>
  <fonts count="10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u/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color indexed="57"/>
      <name val="Times New Roman"/>
      <family val="1"/>
      <charset val="204"/>
    </font>
    <font>
      <sz val="16"/>
      <color indexed="57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i/>
      <sz val="14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Arial Cyr"/>
      <charset val="204"/>
    </font>
    <font>
      <sz val="18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60">
    <xf numFmtId="0" fontId="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2" borderId="0" applyNumberFormat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3" fillId="12" borderId="0" applyNumberFormat="0" applyBorder="0" applyAlignment="0" applyProtection="0"/>
    <xf numFmtId="0" fontId="15" fillId="12" borderId="0" applyNumberFormat="0" applyBorder="0" applyAlignment="0" applyProtection="0"/>
    <xf numFmtId="0" fontId="33" fillId="9" borderId="0" applyNumberFormat="0" applyBorder="0" applyAlignment="0" applyProtection="0"/>
    <xf numFmtId="0" fontId="15" fillId="9" borderId="0" applyNumberFormat="0" applyBorder="0" applyAlignment="0" applyProtection="0"/>
    <xf numFmtId="0" fontId="33" fillId="10" borderId="0" applyNumberFormat="0" applyBorder="0" applyAlignment="0" applyProtection="0"/>
    <xf numFmtId="0" fontId="15" fillId="10" borderId="0" applyNumberFormat="0" applyBorder="0" applyAlignment="0" applyProtection="0"/>
    <xf numFmtId="0" fontId="33" fillId="13" borderId="0" applyNumberFormat="0" applyBorder="0" applyAlignment="0" applyProtection="0"/>
    <xf numFmtId="0" fontId="15" fillId="13" borderId="0" applyNumberFormat="0" applyBorder="0" applyAlignment="0" applyProtection="0"/>
    <xf numFmtId="0" fontId="33" fillId="14" borderId="0" applyNumberFormat="0" applyBorder="0" applyAlignment="0" applyProtection="0"/>
    <xf numFmtId="0" fontId="15" fillId="14" borderId="0" applyNumberFormat="0" applyBorder="0" applyAlignment="0" applyProtection="0"/>
    <xf numFmtId="0" fontId="33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6" fillId="3" borderId="0" applyNumberFormat="0" applyBorder="0" applyAlignment="0" applyProtection="0"/>
    <xf numFmtId="0" fontId="18" fillId="20" borderId="1" applyNumberFormat="0" applyAlignment="0" applyProtection="0"/>
    <xf numFmtId="0" fontId="23" fillId="21" borderId="2" applyNumberFormat="0" applyAlignment="0" applyProtection="0"/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168" fontId="12" fillId="0" borderId="0" applyFont="0" applyFill="0" applyBorder="0" applyAlignment="0" applyProtection="0"/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0" fontId="27" fillId="0" borderId="0" applyNumberFormat="0" applyFill="0" applyBorder="0" applyAlignment="0" applyProtection="0"/>
    <xf numFmtId="171" fontId="35" fillId="0" borderId="0" applyAlignment="0">
      <alignment wrapText="1"/>
    </xf>
    <xf numFmtId="0" fontId="30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37" fillId="22" borderId="7">
      <alignment horizontal="left" vertical="center"/>
      <protection locked="0"/>
    </xf>
    <xf numFmtId="49" fontId="37" fillId="22" borderId="7">
      <alignment horizontal="left" vertical="center"/>
    </xf>
    <xf numFmtId="4" fontId="37" fillId="22" borderId="7">
      <alignment horizontal="right" vertical="center"/>
      <protection locked="0"/>
    </xf>
    <xf numFmtId="4" fontId="37" fillId="22" borderId="7">
      <alignment horizontal="right" vertical="center"/>
    </xf>
    <xf numFmtId="4" fontId="38" fillId="22" borderId="7">
      <alignment horizontal="right" vertical="center"/>
      <protection locked="0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9" fillId="22" borderId="3">
      <alignment horizontal="right" vertical="center"/>
      <protection locked="0"/>
    </xf>
    <xf numFmtId="4" fontId="39" fillId="22" borderId="3">
      <alignment horizontal="right" vertical="center"/>
    </xf>
    <xf numFmtId="4" fontId="41" fillId="22" borderId="3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4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4" fillId="22" borderId="3">
      <alignment horizontal="right" vertical="center"/>
    </xf>
    <xf numFmtId="4" fontId="38" fillId="22" borderId="3">
      <alignment horizontal="right" vertical="center"/>
      <protection locked="0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" fontId="42" fillId="22" borderId="3">
      <alignment horizontal="right" vertical="center"/>
      <protection locked="0"/>
    </xf>
    <xf numFmtId="4" fontId="42" fillId="22" borderId="3">
      <alignment horizontal="right" vertical="center"/>
    </xf>
    <xf numFmtId="4" fontId="44" fillId="22" borderId="3">
      <alignment horizontal="right" vertical="center"/>
      <protection locked="0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" fontId="45" fillId="0" borderId="3">
      <alignment horizontal="right" vertical="center"/>
      <protection locked="0"/>
    </xf>
    <xf numFmtId="4" fontId="45" fillId="0" borderId="3">
      <alignment horizontal="right" vertical="center"/>
    </xf>
    <xf numFmtId="4" fontId="46" fillId="0" borderId="3">
      <alignment horizontal="right" vertical="center"/>
      <protection locked="0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" fontId="47" fillId="0" borderId="3">
      <alignment horizontal="right" vertical="center"/>
      <protection locked="0"/>
    </xf>
    <xf numFmtId="4" fontId="47" fillId="0" borderId="3">
      <alignment horizontal="right" vertical="center"/>
    </xf>
    <xf numFmtId="49" fontId="45" fillId="0" borderId="3">
      <alignment horizontal="left" vertical="center"/>
      <protection locked="0"/>
    </xf>
    <xf numFmtId="49" fontId="46" fillId="0" borderId="3">
      <alignment horizontal="left" vertical="center"/>
      <protection locked="0"/>
    </xf>
    <xf numFmtId="4" fontId="45" fillId="0" borderId="3">
      <alignment horizontal="right" vertical="center"/>
      <protection locked="0"/>
    </xf>
    <xf numFmtId="0" fontId="28" fillId="0" borderId="8" applyNumberFormat="0" applyFill="0" applyAlignment="0" applyProtection="0"/>
    <xf numFmtId="0" fontId="25" fillId="23" borderId="0" applyNumberFormat="0" applyBorder="0" applyAlignment="0" applyProtection="0"/>
    <xf numFmtId="0" fontId="12" fillId="0" borderId="0"/>
    <xf numFmtId="0" fontId="12" fillId="0" borderId="0"/>
    <xf numFmtId="0" fontId="12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9" fillId="26" borderId="3">
      <alignment horizontal="right" vertical="center"/>
      <protection locked="0"/>
    </xf>
    <xf numFmtId="4" fontId="49" fillId="27" borderId="3">
      <alignment horizontal="right" vertical="center"/>
      <protection locked="0"/>
    </xf>
    <xf numFmtId="4" fontId="49" fillId="28" borderId="3">
      <alignment horizontal="right" vertical="center"/>
      <protection locked="0"/>
    </xf>
    <xf numFmtId="0" fontId="17" fillId="20" borderId="10" applyNumberFormat="0" applyAlignment="0" applyProtection="0"/>
    <xf numFmtId="49" fontId="34" fillId="0" borderId="3">
      <alignment horizontal="left" vertical="center" wrapText="1"/>
      <protection locked="0"/>
    </xf>
    <xf numFmtId="49" fontId="34" fillId="0" borderId="3">
      <alignment horizontal="left" vertical="center" wrapText="1"/>
      <protection locked="0"/>
    </xf>
    <xf numFmtId="0" fontId="24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15" fillId="16" borderId="0" applyNumberFormat="0" applyBorder="0" applyAlignment="0" applyProtection="0"/>
    <xf numFmtId="0" fontId="33" fillId="17" borderId="0" applyNumberFormat="0" applyBorder="0" applyAlignment="0" applyProtection="0"/>
    <xf numFmtId="0" fontId="15" fillId="17" borderId="0" applyNumberFormat="0" applyBorder="0" applyAlignment="0" applyProtection="0"/>
    <xf numFmtId="0" fontId="33" fillId="18" borderId="0" applyNumberFormat="0" applyBorder="0" applyAlignment="0" applyProtection="0"/>
    <xf numFmtId="0" fontId="15" fillId="18" borderId="0" applyNumberFormat="0" applyBorder="0" applyAlignment="0" applyProtection="0"/>
    <xf numFmtId="0" fontId="33" fillId="13" borderId="0" applyNumberFormat="0" applyBorder="0" applyAlignment="0" applyProtection="0"/>
    <xf numFmtId="0" fontId="15" fillId="13" borderId="0" applyNumberFormat="0" applyBorder="0" applyAlignment="0" applyProtection="0"/>
    <xf numFmtId="0" fontId="33" fillId="14" borderId="0" applyNumberFormat="0" applyBorder="0" applyAlignment="0" applyProtection="0"/>
    <xf numFmtId="0" fontId="15" fillId="14" borderId="0" applyNumberFormat="0" applyBorder="0" applyAlignment="0" applyProtection="0"/>
    <xf numFmtId="0" fontId="33" fillId="19" borderId="0" applyNumberFormat="0" applyBorder="0" applyAlignment="0" applyProtection="0"/>
    <xf numFmtId="0" fontId="15" fillId="19" borderId="0" applyNumberFormat="0" applyBorder="0" applyAlignment="0" applyProtection="0"/>
    <xf numFmtId="0" fontId="50" fillId="7" borderId="1" applyNumberFormat="0" applyAlignment="0" applyProtection="0"/>
    <xf numFmtId="0" fontId="16" fillId="7" borderId="1" applyNumberFormat="0" applyAlignment="0" applyProtection="0"/>
    <xf numFmtId="0" fontId="51" fillId="20" borderId="10" applyNumberFormat="0" applyAlignment="0" applyProtection="0"/>
    <xf numFmtId="0" fontId="17" fillId="20" borderId="10" applyNumberFormat="0" applyAlignment="0" applyProtection="0"/>
    <xf numFmtId="0" fontId="52" fillId="20" borderId="1" applyNumberFormat="0" applyAlignment="0" applyProtection="0"/>
    <xf numFmtId="0" fontId="18" fillId="20" borderId="1" applyNumberFormat="0" applyAlignment="0" applyProtection="0"/>
    <xf numFmtId="172" fontId="12" fillId="0" borderId="0" applyFont="0" applyFill="0" applyBorder="0" applyAlignment="0" applyProtection="0"/>
    <xf numFmtId="0" fontId="53" fillId="0" borderId="4" applyNumberFormat="0" applyFill="0" applyAlignment="0" applyProtection="0"/>
    <xf numFmtId="0" fontId="19" fillId="0" borderId="4" applyNumberFormat="0" applyFill="0" applyAlignment="0" applyProtection="0"/>
    <xf numFmtId="0" fontId="54" fillId="0" borderId="5" applyNumberFormat="0" applyFill="0" applyAlignment="0" applyProtection="0"/>
    <xf numFmtId="0" fontId="20" fillId="0" borderId="5" applyNumberFormat="0" applyFill="0" applyAlignment="0" applyProtection="0"/>
    <xf numFmtId="0" fontId="55" fillId="0" borderId="6" applyNumberFormat="0" applyFill="0" applyAlignment="0" applyProtection="0"/>
    <xf numFmtId="0" fontId="21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22" fillId="0" borderId="11" applyNumberFormat="0" applyFill="0" applyAlignment="0" applyProtection="0"/>
    <xf numFmtId="0" fontId="57" fillId="21" borderId="2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25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75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12" fillId="0" borderId="0"/>
    <xf numFmtId="0" fontId="2" fillId="0" borderId="0"/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59" fillId="3" borderId="0" applyNumberFormat="0" applyBorder="0" applyAlignment="0" applyProtection="0"/>
    <xf numFmtId="0" fontId="26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25" borderId="9" applyNumberFormat="0" applyFont="0" applyAlignment="0" applyProtection="0"/>
    <xf numFmtId="0" fontId="75" fillId="25" borderId="9" applyNumberFormat="0" applyFont="0" applyAlignment="0" applyProtection="0"/>
    <xf numFmtId="0" fontId="12" fillId="25" borderId="9" applyNumberFormat="0" applyFont="0" applyAlignment="0" applyProtection="0"/>
    <xf numFmtId="0" fontId="75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62" fillId="0" borderId="8" applyNumberFormat="0" applyFill="0" applyAlignment="0" applyProtection="0"/>
    <xf numFmtId="0" fontId="28" fillId="0" borderId="8" applyNumberFormat="0" applyFill="0" applyAlignment="0" applyProtection="0"/>
    <xf numFmtId="0" fontId="3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3" fontId="65" fillId="0" borderId="0" applyFont="0" applyFill="0" applyBorder="0" applyAlignment="0" applyProtection="0"/>
    <xf numFmtId="174" fontId="6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6" fillId="4" borderId="0" applyNumberFormat="0" applyBorder="0" applyAlignment="0" applyProtection="0"/>
    <xf numFmtId="0" fontId="30" fillId="4" borderId="0" applyNumberFormat="0" applyBorder="0" applyAlignment="0" applyProtection="0"/>
    <xf numFmtId="176" fontId="67" fillId="22" borderId="12" applyFill="0" applyBorder="0">
      <alignment horizontal="center" vertical="center" wrapText="1"/>
      <protection locked="0"/>
    </xf>
    <xf numFmtId="171" fontId="68" fillId="0" borderId="0">
      <alignment wrapText="1"/>
    </xf>
    <xf numFmtId="171" fontId="35" fillId="0" borderId="0">
      <alignment wrapText="1"/>
    </xf>
  </cellStyleXfs>
  <cellXfs count="739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70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170" fontId="5" fillId="0" borderId="0" xfId="0" applyNumberFormat="1" applyFont="1" applyFill="1" applyAlignment="1">
      <alignment vertical="center"/>
    </xf>
    <xf numFmtId="0" fontId="11" fillId="0" borderId="0" xfId="0" applyFont="1" applyFill="1"/>
    <xf numFmtId="0" fontId="5" fillId="0" borderId="0" xfId="0" applyFont="1" applyFill="1" applyAlignment="1">
      <alignment vertical="center" wrapText="1" shrinkToFit="1"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238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246" applyFont="1" applyFill="1" applyBorder="1" applyAlignment="1">
      <alignment horizontal="center" vertical="center" wrapText="1"/>
    </xf>
    <xf numFmtId="0" fontId="5" fillId="0" borderId="0" xfId="246" applyFont="1" applyFill="1" applyBorder="1" applyAlignment="1">
      <alignment vertical="center"/>
    </xf>
    <xf numFmtId="0" fontId="5" fillId="0" borderId="3" xfId="246" applyFont="1" applyFill="1" applyBorder="1" applyAlignment="1">
      <alignment horizontal="left" vertical="center" wrapText="1"/>
    </xf>
    <xf numFmtId="0" fontId="4" fillId="0" borderId="0" xfId="246" applyFont="1" applyFill="1" applyBorder="1" applyAlignment="1">
      <alignment vertical="center"/>
    </xf>
    <xf numFmtId="0" fontId="5" fillId="0" borderId="0" xfId="246" applyFont="1" applyFill="1" applyBorder="1" applyAlignment="1">
      <alignment horizontal="center" vertical="center"/>
    </xf>
    <xf numFmtId="0" fontId="4" fillId="0" borderId="0" xfId="246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3" xfId="246" applyFont="1" applyFill="1" applyBorder="1" applyAlignment="1">
      <alignment horizontal="center" vertical="center"/>
    </xf>
    <xf numFmtId="0" fontId="5" fillId="0" borderId="3" xfId="246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3" xfId="246" applyFont="1" applyFill="1" applyBorder="1" applyAlignment="1">
      <alignment horizontal="left" vertical="center" wrapText="1"/>
    </xf>
    <xf numFmtId="0" fontId="14" fillId="0" borderId="0" xfId="246" applyFont="1" applyFill="1"/>
    <xf numFmtId="0" fontId="6" fillId="0" borderId="0" xfId="0" applyFont="1" applyFill="1" applyAlignment="1">
      <alignment vertical="center"/>
    </xf>
    <xf numFmtId="0" fontId="5" fillId="0" borderId="0" xfId="246" applyFont="1" applyFill="1" applyBorder="1" applyAlignment="1">
      <alignment vertical="center" wrapText="1"/>
    </xf>
    <xf numFmtId="0" fontId="4" fillId="0" borderId="3" xfId="238" applyFont="1" applyFill="1" applyBorder="1" applyAlignment="1">
      <alignment horizontal="left" vertical="center"/>
    </xf>
    <xf numFmtId="0" fontId="5" fillId="0" borderId="0" xfId="0" applyFont="1" applyFill="1"/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/>
    <xf numFmtId="0" fontId="14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3" xfId="182" applyFont="1" applyFill="1" applyBorder="1" applyAlignment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3" xfId="238" applyFont="1" applyFill="1" applyBorder="1" applyAlignment="1">
      <alignment horizontal="left" vertical="center" wrapText="1"/>
    </xf>
    <xf numFmtId="0" fontId="5" fillId="0" borderId="3" xfId="238" applyNumberFormat="1" applyFont="1" applyFill="1" applyBorder="1" applyAlignment="1">
      <alignment horizontal="left" vertical="center" wrapText="1"/>
    </xf>
    <xf numFmtId="0" fontId="5" fillId="0" borderId="3" xfId="238" applyNumberFormat="1" applyFont="1" applyFill="1" applyBorder="1" applyAlignment="1">
      <alignment horizontal="center" vertical="center" wrapText="1"/>
    </xf>
    <xf numFmtId="0" fontId="5" fillId="0" borderId="3" xfId="238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170" fontId="5" fillId="0" borderId="3" xfId="238" applyNumberFormat="1" applyFont="1" applyFill="1" applyBorder="1" applyAlignment="1">
      <alignment horizontal="center" vertical="center" wrapText="1"/>
    </xf>
    <xf numFmtId="0" fontId="5" fillId="0" borderId="3" xfId="238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 wrapText="1" shrinkToFi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182" applyFont="1" applyFill="1" applyBorder="1" applyAlignment="1" applyProtection="1">
      <alignment vertical="center" wrapText="1"/>
    </xf>
    <xf numFmtId="173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3" xfId="246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17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 applyProtection="1">
      <alignment horizontal="left" vertical="top" wrapText="1"/>
      <protection locked="0"/>
    </xf>
    <xf numFmtId="0" fontId="69" fillId="0" borderId="0" xfId="0" applyFont="1" applyAlignment="1" applyProtection="1">
      <alignment vertical="top" wrapText="1"/>
      <protection locked="0"/>
    </xf>
    <xf numFmtId="0" fontId="70" fillId="0" borderId="0" xfId="0" applyFont="1" applyFill="1" applyBorder="1" applyAlignment="1" applyProtection="1">
      <alignment vertical="center"/>
      <protection locked="0"/>
    </xf>
    <xf numFmtId="0" fontId="70" fillId="0" borderId="0" xfId="0" applyFont="1" applyFill="1" applyBorder="1" applyAlignment="1" applyProtection="1">
      <alignment horizontal="right" vertical="center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 applyProtection="1">
      <alignment horizontal="right" vertical="center" wrapText="1"/>
      <protection locked="0"/>
    </xf>
    <xf numFmtId="0" fontId="70" fillId="0" borderId="0" xfId="0" applyFont="1" applyFill="1" applyBorder="1" applyAlignment="1" applyProtection="1">
      <alignment horizontal="left" vertical="center" wrapText="1"/>
      <protection locked="0"/>
    </xf>
    <xf numFmtId="0" fontId="70" fillId="0" borderId="0" xfId="0" applyFont="1" applyFill="1" applyAlignment="1" applyProtection="1">
      <alignment horizontal="center" vertical="center"/>
      <protection locked="0"/>
    </xf>
    <xf numFmtId="0" fontId="70" fillId="0" borderId="0" xfId="0" applyFont="1" applyFill="1" applyBorder="1" applyAlignment="1" applyProtection="1">
      <alignment horizontal="center" vertical="center"/>
      <protection locked="0"/>
    </xf>
    <xf numFmtId="0" fontId="70" fillId="0" borderId="14" xfId="0" applyFont="1" applyFill="1" applyBorder="1" applyAlignment="1" applyProtection="1">
      <alignment vertical="center"/>
      <protection locked="0"/>
    </xf>
    <xf numFmtId="0" fontId="70" fillId="0" borderId="15" xfId="0" applyFont="1" applyFill="1" applyBorder="1" applyAlignment="1" applyProtection="1">
      <alignment vertical="center"/>
      <protection locked="0"/>
    </xf>
    <xf numFmtId="0" fontId="70" fillId="0" borderId="16" xfId="0" applyFont="1" applyFill="1" applyBorder="1" applyAlignment="1" applyProtection="1">
      <alignment vertical="center"/>
      <protection locked="0"/>
    </xf>
    <xf numFmtId="0" fontId="70" fillId="0" borderId="3" xfId="0" applyFont="1" applyFill="1" applyBorder="1" applyAlignment="1" applyProtection="1">
      <alignment horizontal="left" vertical="center"/>
      <protection locked="0"/>
    </xf>
    <xf numFmtId="0" fontId="70" fillId="0" borderId="3" xfId="0" applyFont="1" applyFill="1" applyBorder="1" applyAlignment="1" applyProtection="1">
      <alignment horizontal="center" vertical="center"/>
      <protection locked="0"/>
    </xf>
    <xf numFmtId="0" fontId="70" fillId="0" borderId="14" xfId="0" applyFont="1" applyFill="1" applyBorder="1" applyAlignment="1" applyProtection="1">
      <alignment horizontal="left" vertical="center" wrapText="1"/>
      <protection locked="0"/>
    </xf>
    <xf numFmtId="0" fontId="70" fillId="0" borderId="15" xfId="0" applyFont="1" applyFill="1" applyBorder="1" applyAlignment="1" applyProtection="1">
      <alignment vertical="center" wrapText="1"/>
      <protection locked="0"/>
    </xf>
    <xf numFmtId="0" fontId="70" fillId="0" borderId="16" xfId="0" applyFont="1" applyFill="1" applyBorder="1" applyAlignment="1" applyProtection="1">
      <alignment vertical="center" wrapText="1"/>
      <protection locked="0"/>
    </xf>
    <xf numFmtId="0" fontId="70" fillId="0" borderId="3" xfId="0" applyFont="1" applyFill="1" applyBorder="1" applyAlignment="1" applyProtection="1">
      <alignment vertical="center"/>
      <protection locked="0"/>
    </xf>
    <xf numFmtId="0" fontId="70" fillId="0" borderId="17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70" fillId="0" borderId="18" xfId="0" applyFont="1" applyFill="1" applyBorder="1" applyAlignment="1" applyProtection="1">
      <alignment vertical="center"/>
      <protection locked="0"/>
    </xf>
    <xf numFmtId="0" fontId="70" fillId="0" borderId="3" xfId="0" applyFont="1" applyFill="1" applyBorder="1" applyAlignment="1" applyProtection="1">
      <alignment vertical="center" wrapText="1"/>
      <protection locked="0"/>
    </xf>
    <xf numFmtId="17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70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7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7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quotePrefix="1" applyFont="1" applyFill="1" applyBorder="1" applyAlignment="1" applyProtection="1">
      <alignment horizontal="center" vertical="center"/>
      <protection locked="0"/>
    </xf>
    <xf numFmtId="170" fontId="6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4" fillId="0" borderId="0" xfId="0" quotePrefix="1" applyFont="1" applyFill="1" applyBorder="1" applyAlignment="1" applyProtection="1">
      <alignment horizontal="center"/>
      <protection locked="0"/>
    </xf>
    <xf numFmtId="170" fontId="4" fillId="0" borderId="0" xfId="0" quotePrefix="1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46" applyFont="1" applyFill="1" applyBorder="1" applyAlignment="1" applyProtection="1">
      <alignment horizontal="left" vertical="center" wrapText="1"/>
      <protection locked="0"/>
    </xf>
    <xf numFmtId="0" fontId="5" fillId="0" borderId="0" xfId="246" applyFont="1" applyFill="1" applyBorder="1" applyAlignment="1" applyProtection="1">
      <alignment horizontal="center" vertical="center"/>
      <protection locked="0"/>
    </xf>
    <xf numFmtId="170" fontId="5" fillId="0" borderId="0" xfId="246" applyNumberFormat="1" applyFont="1" applyFill="1" applyBorder="1" applyAlignment="1" applyProtection="1">
      <alignment horizontal="center" vertical="center" wrapText="1"/>
      <protection locked="0"/>
    </xf>
    <xf numFmtId="170" fontId="5" fillId="0" borderId="0" xfId="246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quotePrefix="1" applyFont="1" applyFill="1" applyBorder="1" applyAlignment="1" applyProtection="1">
      <alignment horizontal="center" vertical="center"/>
      <protection locked="0"/>
    </xf>
    <xf numFmtId="16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9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70" fontId="5" fillId="0" borderId="3" xfId="238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Protection="1"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246" applyFont="1" applyFill="1" applyBorder="1" applyAlignment="1" applyProtection="1">
      <alignment horizontal="left" vertical="center" wrapText="1"/>
      <protection locked="0"/>
    </xf>
    <xf numFmtId="0" fontId="5" fillId="0" borderId="3" xfId="246" applyFont="1" applyFill="1" applyBorder="1" applyAlignment="1" applyProtection="1">
      <alignment horizontal="center" vertical="center" wrapText="1"/>
      <protection locked="0"/>
    </xf>
    <xf numFmtId="0" fontId="4" fillId="0" borderId="3" xfId="246" applyFont="1" applyFill="1" applyBorder="1" applyAlignment="1" applyProtection="1">
      <alignment horizontal="left" vertical="center" wrapText="1"/>
      <protection locked="0"/>
    </xf>
    <xf numFmtId="0" fontId="4" fillId="0" borderId="3" xfId="246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1" fontId="5" fillId="29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4" fillId="29" borderId="3" xfId="0" applyNumberFormat="1" applyFont="1" applyFill="1" applyBorder="1" applyAlignment="1">
      <alignment horizontal="center" vertical="center" wrapText="1"/>
    </xf>
    <xf numFmtId="1" fontId="5" fillId="29" borderId="3" xfId="0" applyNumberFormat="1" applyFont="1" applyFill="1" applyBorder="1" applyAlignment="1" applyProtection="1">
      <alignment horizontal="center" vertical="center" wrapText="1"/>
    </xf>
    <xf numFmtId="2" fontId="5" fillId="29" borderId="3" xfId="0" applyNumberFormat="1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2" fontId="5" fillId="29" borderId="3" xfId="238" applyNumberFormat="1" applyFont="1" applyFill="1" applyBorder="1" applyAlignment="1">
      <alignment horizontal="center" vertical="center" wrapText="1"/>
    </xf>
    <xf numFmtId="2" fontId="5" fillId="0" borderId="3" xfId="238" applyNumberFormat="1" applyFont="1" applyFill="1" applyBorder="1" applyAlignment="1" applyProtection="1">
      <alignment horizontal="center" vertical="center" wrapText="1"/>
      <protection locked="0"/>
    </xf>
    <xf numFmtId="2" fontId="5" fillId="0" borderId="3" xfId="238" applyNumberFormat="1" applyFont="1" applyFill="1" applyBorder="1" applyAlignment="1">
      <alignment horizontal="center" vertical="center" wrapText="1"/>
    </xf>
    <xf numFmtId="2" fontId="5" fillId="29" borderId="3" xfId="0" applyNumberFormat="1" applyFont="1" applyFill="1" applyBorder="1" applyAlignment="1" applyProtection="1">
      <alignment horizontal="center" vertical="center" wrapText="1"/>
      <protection locked="0"/>
    </xf>
    <xf numFmtId="1" fontId="4" fillId="29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 indent="2"/>
      <protection locked="0"/>
    </xf>
    <xf numFmtId="3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286" applyFont="1" applyFill="1" applyBorder="1" applyAlignment="1">
      <alignment horizontal="left" vertical="center" wrapText="1" indent="1"/>
    </xf>
    <xf numFmtId="49" fontId="5" fillId="0" borderId="3" xfId="286" applyNumberFormat="1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/>
    </xf>
    <xf numFmtId="0" fontId="9" fillId="0" borderId="3" xfId="286" applyFont="1" applyBorder="1" applyAlignment="1">
      <alignment vertical="center" wrapText="1"/>
    </xf>
    <xf numFmtId="3" fontId="5" fillId="0" borderId="3" xfId="246" applyNumberFormat="1" applyFont="1" applyFill="1" applyBorder="1" applyAlignment="1">
      <alignment horizontal="center" vertical="center" wrapText="1"/>
    </xf>
    <xf numFmtId="16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vertical="center"/>
    </xf>
    <xf numFmtId="0" fontId="74" fillId="0" borderId="3" xfId="0" applyFont="1" applyFill="1" applyBorder="1" applyAlignment="1" applyProtection="1">
      <alignment horizontal="left" vertical="center" wrapText="1"/>
      <protection locked="0"/>
    </xf>
    <xf numFmtId="0" fontId="74" fillId="0" borderId="3" xfId="0" applyFont="1" applyFill="1" applyBorder="1" applyAlignment="1">
      <alignment horizontal="center" vertical="center"/>
    </xf>
    <xf numFmtId="3" fontId="74" fillId="0" borderId="3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vertical="center"/>
    </xf>
    <xf numFmtId="0" fontId="70" fillId="0" borderId="3" xfId="0" applyFont="1" applyFill="1" applyBorder="1" applyAlignment="1" applyProtection="1">
      <alignment horizontal="left" vertical="center" wrapText="1"/>
      <protection locked="0"/>
    </xf>
    <xf numFmtId="3" fontId="70" fillId="0" borderId="3" xfId="0" applyNumberFormat="1" applyFont="1" applyFill="1" applyBorder="1" applyAlignment="1">
      <alignment horizontal="center" vertical="center" wrapText="1"/>
    </xf>
    <xf numFmtId="170" fontId="70" fillId="0" borderId="3" xfId="0" applyNumberFormat="1" applyFont="1" applyFill="1" applyBorder="1" applyAlignment="1">
      <alignment horizontal="center" vertical="center" wrapText="1"/>
    </xf>
    <xf numFmtId="3" fontId="74" fillId="0" borderId="3" xfId="0" applyNumberFormat="1" applyFont="1" applyFill="1" applyBorder="1" applyAlignment="1">
      <alignment horizontal="center" vertical="center"/>
    </xf>
    <xf numFmtId="0" fontId="74" fillId="0" borderId="0" xfId="0" applyFont="1" applyFill="1" applyBorder="1" applyAlignment="1" applyProtection="1">
      <alignment horizontal="left" vertical="center" wrapText="1"/>
      <protection locked="0"/>
    </xf>
    <xf numFmtId="3" fontId="74" fillId="0" borderId="0" xfId="0" applyNumberFormat="1" applyFont="1" applyFill="1" applyBorder="1" applyAlignment="1">
      <alignment horizontal="center" vertical="center" wrapText="1"/>
    </xf>
    <xf numFmtId="3" fontId="74" fillId="0" borderId="0" xfId="0" applyNumberFormat="1" applyFont="1" applyFill="1" applyBorder="1" applyAlignment="1">
      <alignment horizontal="center" vertical="center"/>
    </xf>
    <xf numFmtId="0" fontId="78" fillId="0" borderId="0" xfId="0" applyFont="1" applyFill="1" applyBorder="1" applyAlignment="1" applyProtection="1">
      <alignment horizontal="right" vertical="center" wrapText="1"/>
      <protection locked="0"/>
    </xf>
    <xf numFmtId="0" fontId="79" fillId="0" borderId="0" xfId="0" applyFont="1" applyFill="1" applyBorder="1" applyAlignment="1">
      <alignment vertical="center"/>
    </xf>
    <xf numFmtId="3" fontId="79" fillId="0" borderId="0" xfId="0" applyNumberFormat="1" applyFont="1" applyFill="1" applyBorder="1" applyAlignment="1">
      <alignment horizontal="center" vertical="center"/>
    </xf>
    <xf numFmtId="3" fontId="79" fillId="0" borderId="0" xfId="0" applyNumberFormat="1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3" xfId="286" applyFont="1" applyFill="1" applyBorder="1" applyAlignment="1" applyProtection="1">
      <alignment vertical="center" wrapText="1"/>
      <protection locked="0"/>
    </xf>
    <xf numFmtId="0" fontId="78" fillId="0" borderId="0" xfId="0" applyFont="1" applyFill="1" applyBorder="1" applyAlignment="1">
      <alignment horizontal="center" vertical="center"/>
    </xf>
    <xf numFmtId="3" fontId="78" fillId="0" borderId="0" xfId="0" applyNumberFormat="1" applyFont="1" applyFill="1" applyBorder="1" applyAlignment="1">
      <alignment horizontal="center" vertical="center" wrapText="1"/>
    </xf>
    <xf numFmtId="3" fontId="78" fillId="0" borderId="0" xfId="0" applyNumberFormat="1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vertical="center"/>
    </xf>
    <xf numFmtId="1" fontId="74" fillId="0" borderId="0" xfId="0" applyNumberFormat="1" applyFont="1" applyFill="1" applyBorder="1" applyAlignment="1">
      <alignment vertical="center"/>
    </xf>
    <xf numFmtId="3" fontId="74" fillId="0" borderId="0" xfId="0" applyNumberFormat="1" applyFont="1" applyFill="1" applyBorder="1" applyAlignment="1">
      <alignment vertical="center"/>
    </xf>
    <xf numFmtId="3" fontId="70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 indent="2"/>
    </xf>
    <xf numFmtId="1" fontId="5" fillId="0" borderId="0" xfId="0" applyNumberFormat="1" applyFont="1" applyFill="1" applyAlignment="1">
      <alignment vertical="center"/>
    </xf>
    <xf numFmtId="9" fontId="5" fillId="0" borderId="0" xfId="0" applyNumberFormat="1" applyFont="1" applyFill="1" applyAlignment="1">
      <alignment vertical="center"/>
    </xf>
    <xf numFmtId="9" fontId="4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76" fillId="0" borderId="0" xfId="0" applyFont="1" applyFill="1" applyBorder="1" applyAlignment="1" applyProtection="1">
      <alignment horizontal="center" vertical="center"/>
      <protection locked="0"/>
    </xf>
    <xf numFmtId="0" fontId="70" fillId="0" borderId="13" xfId="0" applyFont="1" applyFill="1" applyBorder="1" applyAlignment="1" applyProtection="1">
      <alignment vertical="center"/>
      <protection locked="0"/>
    </xf>
    <xf numFmtId="0" fontId="4" fillId="0" borderId="0" xfId="246" applyFont="1" applyFill="1" applyBorder="1" applyAlignment="1" applyProtection="1">
      <alignment horizontal="left" vertical="center" wrapText="1"/>
      <protection locked="0"/>
    </xf>
    <xf numFmtId="0" fontId="4" fillId="0" borderId="0" xfId="246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Fill="1" applyBorder="1" applyAlignment="1" applyProtection="1">
      <alignment horizontal="center" vertical="center" wrapText="1"/>
    </xf>
    <xf numFmtId="0" fontId="70" fillId="0" borderId="0" xfId="0" applyFont="1" applyFill="1" applyAlignment="1"/>
    <xf numFmtId="0" fontId="70" fillId="0" borderId="0" xfId="0" applyFont="1" applyFill="1" applyBorder="1" applyAlignment="1">
      <alignment horizontal="center"/>
    </xf>
    <xf numFmtId="0" fontId="70" fillId="0" borderId="0" xfId="0" applyFont="1" applyFill="1" applyBorder="1" applyAlignment="1"/>
    <xf numFmtId="170" fontId="70" fillId="0" borderId="0" xfId="246" applyNumberFormat="1" applyFont="1" applyFill="1" applyBorder="1" applyAlignment="1" applyProtection="1">
      <alignment horizontal="right" vertical="center" wrapText="1"/>
      <protection locked="0"/>
    </xf>
    <xf numFmtId="0" fontId="77" fillId="0" borderId="0" xfId="0" applyFont="1" applyFill="1"/>
    <xf numFmtId="0" fontId="77" fillId="0" borderId="3" xfId="238" applyFont="1" applyFill="1" applyBorder="1" applyAlignment="1">
      <alignment horizontal="center" vertical="center"/>
    </xf>
    <xf numFmtId="49" fontId="77" fillId="0" borderId="3" xfId="238" applyNumberFormat="1" applyFont="1" applyFill="1" applyBorder="1" applyAlignment="1">
      <alignment horizontal="center" vertical="center" wrapText="1"/>
    </xf>
    <xf numFmtId="49" fontId="77" fillId="0" borderId="3" xfId="238" applyNumberFormat="1" applyFont="1" applyFill="1" applyBorder="1" applyAlignment="1" applyProtection="1">
      <alignment horizontal="center" vertical="center" wrapText="1"/>
      <protection locked="0"/>
    </xf>
    <xf numFmtId="0" fontId="77" fillId="0" borderId="0" xfId="0" applyFont="1" applyFill="1" applyAlignment="1" applyProtection="1">
      <alignment horizontal="center" vertical="center"/>
      <protection locked="0"/>
    </xf>
    <xf numFmtId="0" fontId="77" fillId="0" borderId="0" xfId="0" applyFont="1" applyFill="1" applyAlignment="1">
      <alignment horizontal="center" vertical="center"/>
    </xf>
    <xf numFmtId="3" fontId="0" fillId="0" borderId="0" xfId="0" applyNumberFormat="1"/>
    <xf numFmtId="3" fontId="5" fillId="0" borderId="3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246" applyFont="1" applyFill="1" applyBorder="1" applyAlignment="1" applyProtection="1">
      <alignment horizontal="left" vertical="center" wrapText="1" indent="1"/>
      <protection locked="0"/>
    </xf>
    <xf numFmtId="1" fontId="5" fillId="0" borderId="0" xfId="0" applyNumberFormat="1" applyFont="1" applyFill="1" applyBorder="1" applyAlignment="1">
      <alignment vertical="center"/>
    </xf>
    <xf numFmtId="1" fontId="5" fillId="0" borderId="0" xfId="246" applyNumberFormat="1" applyFont="1" applyFill="1" applyBorder="1" applyAlignment="1">
      <alignment vertical="center"/>
    </xf>
    <xf numFmtId="179" fontId="5" fillId="29" borderId="3" xfId="238" applyNumberFormat="1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vertical="center"/>
    </xf>
    <xf numFmtId="3" fontId="5" fillId="29" borderId="3" xfId="0" applyNumberFormat="1" applyFont="1" applyFill="1" applyBorder="1" applyAlignment="1">
      <alignment horizontal="center" vertical="center" wrapText="1"/>
    </xf>
    <xf numFmtId="3" fontId="4" fillId="29" borderId="3" xfId="0" applyNumberFormat="1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vertical="center" wrapText="1"/>
    </xf>
    <xf numFmtId="0" fontId="87" fillId="0" borderId="0" xfId="0" applyFont="1" applyFill="1" applyBorder="1" applyAlignment="1">
      <alignment horizontal="center" vertical="center"/>
    </xf>
    <xf numFmtId="1" fontId="87" fillId="0" borderId="0" xfId="0" applyNumberFormat="1" applyFont="1" applyFill="1" applyBorder="1" applyAlignment="1">
      <alignment vertical="center"/>
    </xf>
    <xf numFmtId="1" fontId="88" fillId="0" borderId="0" xfId="0" applyNumberFormat="1" applyFont="1" applyFill="1" applyBorder="1" applyAlignment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170" fontId="5" fillId="0" borderId="0" xfId="0" applyNumberFormat="1" applyFont="1" applyFill="1" applyBorder="1" applyAlignment="1" applyProtection="1">
      <alignment vertical="center" wrapText="1"/>
      <protection locked="0"/>
    </xf>
    <xf numFmtId="170" fontId="5" fillId="0" borderId="0" xfId="0" quotePrefix="1" applyNumberFormat="1" applyFont="1" applyFill="1" applyBorder="1" applyAlignment="1" applyProtection="1">
      <alignment vertical="center" wrapText="1"/>
      <protection locked="0"/>
    </xf>
    <xf numFmtId="0" fontId="4" fillId="0" borderId="3" xfId="182" applyFont="1" applyFill="1" applyBorder="1" applyAlignment="1" applyProtection="1">
      <alignment vertical="center" wrapText="1"/>
    </xf>
    <xf numFmtId="2" fontId="4" fillId="0" borderId="0" xfId="0" applyNumberFormat="1" applyFont="1" applyFill="1" applyBorder="1" applyAlignment="1">
      <alignment vertical="center"/>
    </xf>
    <xf numFmtId="0" fontId="87" fillId="0" borderId="0" xfId="0" applyFont="1" applyFill="1" applyBorder="1" applyAlignment="1">
      <alignment horizontal="center" vertical="center" wrapText="1"/>
    </xf>
    <xf numFmtId="3" fontId="88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88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88" fillId="0" borderId="3" xfId="0" quotePrefix="1" applyNumberFormat="1" applyFont="1" applyFill="1" applyBorder="1" applyAlignment="1" applyProtection="1">
      <alignment horizontal="center" vertical="center" wrapText="1"/>
      <protection locked="0"/>
    </xf>
    <xf numFmtId="170" fontId="87" fillId="0" borderId="0" xfId="0" quotePrefix="1" applyNumberFormat="1" applyFont="1" applyFill="1" applyBorder="1" applyAlignment="1" applyProtection="1">
      <alignment horizontal="center"/>
      <protection locked="0"/>
    </xf>
    <xf numFmtId="0" fontId="89" fillId="0" borderId="13" xfId="0" applyFont="1" applyFill="1" applyBorder="1" applyAlignment="1" applyProtection="1">
      <alignment vertical="center"/>
      <protection locked="0"/>
    </xf>
    <xf numFmtId="170" fontId="88" fillId="0" borderId="0" xfId="0" applyNumberFormat="1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/>
    </xf>
    <xf numFmtId="49" fontId="88" fillId="0" borderId="3" xfId="0" applyNumberFormat="1" applyFont="1" applyFill="1" applyBorder="1" applyAlignment="1" applyProtection="1">
      <alignment horizontal="left" vertical="center" wrapText="1"/>
      <protection locked="0"/>
    </xf>
    <xf numFmtId="3" fontId="86" fillId="0" borderId="3" xfId="0" applyNumberFormat="1" applyFont="1" applyFill="1" applyBorder="1" applyAlignment="1">
      <alignment horizontal="center" vertical="center" wrapText="1"/>
    </xf>
    <xf numFmtId="3" fontId="89" fillId="0" borderId="3" xfId="0" applyNumberFormat="1" applyFont="1" applyFill="1" applyBorder="1" applyAlignment="1">
      <alignment horizontal="center" vertical="center" wrapText="1"/>
    </xf>
    <xf numFmtId="0" fontId="90" fillId="0" borderId="0" xfId="0" applyFont="1"/>
    <xf numFmtId="170" fontId="88" fillId="0" borderId="0" xfId="246" applyNumberFormat="1" applyFont="1" applyFill="1" applyBorder="1" applyAlignment="1" applyProtection="1">
      <alignment horizontal="right" vertical="center" wrapText="1"/>
      <protection locked="0"/>
    </xf>
    <xf numFmtId="0" fontId="88" fillId="0" borderId="0" xfId="0" applyFont="1" applyFill="1" applyBorder="1" applyAlignment="1" applyProtection="1">
      <alignment vertical="center"/>
      <protection locked="0"/>
    </xf>
    <xf numFmtId="170" fontId="91" fillId="0" borderId="0" xfId="0" applyNumberFormat="1" applyFont="1" applyFill="1" applyBorder="1" applyAlignment="1" applyProtection="1">
      <alignment vertical="center"/>
      <protection locked="0"/>
    </xf>
    <xf numFmtId="0" fontId="88" fillId="0" borderId="0" xfId="0" applyFont="1" applyFill="1" applyAlignment="1" applyProtection="1">
      <alignment horizontal="left" vertical="center"/>
      <protection locked="0"/>
    </xf>
    <xf numFmtId="0" fontId="88" fillId="0" borderId="0" xfId="0" applyFont="1" applyFill="1" applyBorder="1" applyAlignment="1">
      <alignment vertical="center"/>
    </xf>
    <xf numFmtId="49" fontId="87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92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88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87" fillId="0" borderId="3" xfId="0" applyNumberFormat="1" applyFont="1" applyFill="1" applyBorder="1" applyAlignment="1" applyProtection="1">
      <alignment horizontal="left" vertical="center" wrapText="1"/>
      <protection locked="0"/>
    </xf>
    <xf numFmtId="0" fontId="87" fillId="0" borderId="0" xfId="0" applyFont="1" applyFill="1" applyBorder="1" applyAlignment="1" applyProtection="1">
      <alignment vertical="center"/>
      <protection locked="0"/>
    </xf>
    <xf numFmtId="0" fontId="88" fillId="0" borderId="0" xfId="0" applyFont="1" applyFill="1" applyAlignment="1" applyProtection="1">
      <alignment vertical="center"/>
      <protection locked="0"/>
    </xf>
    <xf numFmtId="3" fontId="88" fillId="0" borderId="0" xfId="0" applyNumberFormat="1" applyFont="1" applyFill="1" applyBorder="1" applyAlignment="1" applyProtection="1">
      <alignment vertical="center"/>
      <protection locked="0"/>
    </xf>
    <xf numFmtId="49" fontId="77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77" fillId="0" borderId="3" xfId="0" applyNumberFormat="1" applyFont="1" applyFill="1" applyBorder="1" applyAlignment="1" applyProtection="1">
      <alignment horizontal="center" vertical="center" wrapText="1"/>
      <protection locked="0"/>
    </xf>
    <xf numFmtId="170" fontId="4" fillId="0" borderId="0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70" fontId="5" fillId="0" borderId="0" xfId="0" applyNumberFormat="1" applyFont="1" applyFill="1" applyAlignment="1" applyProtection="1">
      <alignment horizontal="left" vertical="center"/>
      <protection locked="0"/>
    </xf>
    <xf numFmtId="170" fontId="9" fillId="0" borderId="0" xfId="0" applyNumberFormat="1" applyFont="1" applyFill="1" applyBorder="1" applyAlignment="1">
      <alignment horizontal="left" vertical="center" wrapText="1"/>
    </xf>
    <xf numFmtId="170" fontId="5" fillId="0" borderId="0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1" fontId="5" fillId="29" borderId="14" xfId="0" applyNumberFormat="1" applyFont="1" applyFill="1" applyBorder="1" applyAlignment="1">
      <alignment horizontal="center" vertical="center" wrapText="1"/>
    </xf>
    <xf numFmtId="1" fontId="70" fillId="0" borderId="0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81" fillId="0" borderId="3" xfId="0" applyNumberFormat="1" applyFont="1" applyFill="1" applyBorder="1" applyAlignment="1" applyProtection="1">
      <alignment horizontal="left" vertical="center" wrapText="1"/>
      <protection locked="0"/>
    </xf>
    <xf numFmtId="1" fontId="87" fillId="0" borderId="0" xfId="0" applyNumberFormat="1" applyFont="1" applyFill="1" applyBorder="1" applyAlignment="1">
      <alignment horizontal="right" vertical="center"/>
    </xf>
    <xf numFmtId="0" fontId="0" fillId="0" borderId="0" xfId="0" applyFill="1"/>
    <xf numFmtId="2" fontId="73" fillId="0" borderId="0" xfId="0" applyNumberFormat="1" applyFont="1" applyFill="1"/>
    <xf numFmtId="1" fontId="79" fillId="0" borderId="0" xfId="0" applyNumberFormat="1" applyFont="1" applyFill="1" applyBorder="1" applyAlignment="1">
      <alignment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179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4" fillId="0" borderId="0" xfId="0" applyNumberFormat="1" applyFont="1" applyFill="1" applyAlignment="1">
      <alignment vertical="center"/>
    </xf>
    <xf numFmtId="0" fontId="82" fillId="0" borderId="0" xfId="0" applyFont="1"/>
    <xf numFmtId="0" fontId="82" fillId="0" borderId="0" xfId="0" applyFont="1" applyFill="1"/>
    <xf numFmtId="1" fontId="82" fillId="0" borderId="0" xfId="0" applyNumberFormat="1" applyFont="1" applyFill="1"/>
    <xf numFmtId="3" fontId="82" fillId="0" borderId="0" xfId="0" applyNumberFormat="1" applyFont="1" applyFill="1"/>
    <xf numFmtId="49" fontId="81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87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" xfId="286" applyNumberFormat="1" applyFont="1" applyFill="1" applyBorder="1" applyAlignment="1">
      <alignment horizontal="center" vertical="center" wrapText="1"/>
    </xf>
    <xf numFmtId="3" fontId="88" fillId="0" borderId="3" xfId="286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3" fontId="5" fillId="29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" xfId="0" quotePrefix="1" applyNumberFormat="1" applyFont="1" applyFill="1" applyBorder="1" applyAlignment="1">
      <alignment horizontal="center" vertical="center" wrapText="1"/>
    </xf>
    <xf numFmtId="3" fontId="5" fillId="29" borderId="3" xfId="0" applyNumberFormat="1" applyFont="1" applyFill="1" applyBorder="1" applyAlignment="1" applyProtection="1">
      <alignment horizontal="center" vertical="center" wrapText="1"/>
    </xf>
    <xf numFmtId="3" fontId="5" fillId="0" borderId="0" xfId="246" applyNumberFormat="1" applyFont="1" applyFill="1" applyBorder="1" applyAlignment="1">
      <alignment horizontal="center" vertical="center"/>
    </xf>
    <xf numFmtId="0" fontId="9" fillId="0" borderId="3" xfId="286" applyFont="1" applyFill="1" applyBorder="1" applyAlignment="1">
      <alignment vertical="center" wrapText="1"/>
    </xf>
    <xf numFmtId="179" fontId="5" fillId="0" borderId="3" xfId="0" applyNumberFormat="1" applyFont="1" applyFill="1" applyBorder="1" applyAlignment="1">
      <alignment horizontal="center" vertical="center"/>
    </xf>
    <xf numFmtId="3" fontId="4" fillId="0" borderId="0" xfId="246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93" fillId="0" borderId="3" xfId="0" applyNumberFormat="1" applyFont="1" applyFill="1" applyBorder="1" applyAlignment="1" applyProtection="1">
      <alignment horizontal="left" vertical="center" wrapText="1"/>
      <protection locked="0"/>
    </xf>
    <xf numFmtId="1" fontId="4" fillId="0" borderId="0" xfId="0" applyNumberFormat="1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179" fontId="4" fillId="0" borderId="14" xfId="0" applyNumberFormat="1" applyFont="1" applyFill="1" applyBorder="1" applyAlignment="1">
      <alignment horizontal="center" vertical="center"/>
    </xf>
    <xf numFmtId="179" fontId="4" fillId="0" borderId="15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Alignment="1">
      <alignment horizontal="right" vertical="center"/>
    </xf>
    <xf numFmtId="3" fontId="79" fillId="0" borderId="0" xfId="0" applyNumberFormat="1" applyFont="1" applyFill="1" applyBorder="1" applyAlignment="1">
      <alignment vertical="center"/>
    </xf>
    <xf numFmtId="179" fontId="5" fillId="29" borderId="3" xfId="0" applyNumberFormat="1" applyFont="1" applyFill="1" applyBorder="1" applyAlignment="1" applyProtection="1">
      <alignment horizontal="center" vertical="center" wrapText="1"/>
    </xf>
    <xf numFmtId="0" fontId="5" fillId="30" borderId="3" xfId="0" applyFont="1" applyFill="1" applyBorder="1" applyAlignment="1">
      <alignment horizontal="center" vertical="center" wrapText="1" shrinkToFit="1"/>
    </xf>
    <xf numFmtId="0" fontId="0" fillId="30" borderId="0" xfId="0" applyFill="1"/>
    <xf numFmtId="3" fontId="74" fillId="30" borderId="3" xfId="0" applyNumberFormat="1" applyFont="1" applyFill="1" applyBorder="1" applyAlignment="1">
      <alignment horizontal="center" vertical="center" wrapText="1"/>
    </xf>
    <xf numFmtId="3" fontId="70" fillId="30" borderId="3" xfId="0" applyNumberFormat="1" applyFont="1" applyFill="1" applyBorder="1" applyAlignment="1">
      <alignment horizontal="center" vertical="center" wrapText="1"/>
    </xf>
    <xf numFmtId="3" fontId="74" fillId="30" borderId="3" xfId="0" applyNumberFormat="1" applyFont="1" applyFill="1" applyBorder="1" applyAlignment="1">
      <alignment horizontal="center" vertical="center"/>
    </xf>
    <xf numFmtId="3" fontId="79" fillId="30" borderId="0" xfId="0" applyNumberFormat="1" applyFont="1" applyFill="1" applyBorder="1" applyAlignment="1">
      <alignment horizontal="center" vertical="center"/>
    </xf>
    <xf numFmtId="3" fontId="78" fillId="30" borderId="0" xfId="0" applyNumberFormat="1" applyFont="1" applyFill="1" applyBorder="1" applyAlignment="1">
      <alignment horizontal="center" vertical="center"/>
    </xf>
    <xf numFmtId="3" fontId="74" fillId="30" borderId="0" xfId="0" applyNumberFormat="1" applyFont="1" applyFill="1" applyBorder="1" applyAlignment="1">
      <alignment horizontal="center" vertical="center"/>
    </xf>
    <xf numFmtId="1" fontId="82" fillId="30" borderId="0" xfId="0" applyNumberFormat="1" applyFont="1" applyFill="1"/>
    <xf numFmtId="0" fontId="82" fillId="30" borderId="0" xfId="0" applyFont="1" applyFill="1"/>
    <xf numFmtId="3" fontId="82" fillId="30" borderId="0" xfId="0" applyNumberFormat="1" applyFont="1" applyFill="1"/>
    <xf numFmtId="2" fontId="73" fillId="30" borderId="0" xfId="0" applyNumberFormat="1" applyFont="1" applyFill="1"/>
    <xf numFmtId="1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246" applyNumberFormat="1" applyFont="1" applyFill="1" applyBorder="1" applyAlignment="1">
      <alignment horizontal="center" vertical="center"/>
    </xf>
    <xf numFmtId="3" fontId="4" fillId="29" borderId="3" xfId="0" applyNumberFormat="1" applyFont="1" applyFill="1" applyBorder="1" applyAlignment="1" applyProtection="1">
      <alignment horizontal="center" vertical="center" wrapText="1"/>
    </xf>
    <xf numFmtId="1" fontId="5" fillId="29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3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3" fontId="5" fillId="0" borderId="3" xfId="0" applyNumberFormat="1" applyFont="1" applyFill="1" applyBorder="1" applyAlignment="1">
      <alignment horizontal="center" vertical="center" wrapText="1"/>
    </xf>
    <xf numFmtId="0" fontId="0" fillId="32" borderId="0" xfId="0" applyFill="1"/>
    <xf numFmtId="3" fontId="74" fillId="32" borderId="3" xfId="0" applyNumberFormat="1" applyFont="1" applyFill="1" applyBorder="1" applyAlignment="1">
      <alignment horizontal="center" vertical="center" wrapText="1"/>
    </xf>
    <xf numFmtId="3" fontId="70" fillId="32" borderId="3" xfId="0" applyNumberFormat="1" applyFont="1" applyFill="1" applyBorder="1" applyAlignment="1">
      <alignment horizontal="center" vertical="center" wrapText="1"/>
    </xf>
    <xf numFmtId="3" fontId="74" fillId="32" borderId="3" xfId="0" applyNumberFormat="1" applyFont="1" applyFill="1" applyBorder="1" applyAlignment="1">
      <alignment horizontal="center" vertical="center"/>
    </xf>
    <xf numFmtId="3" fontId="79" fillId="32" borderId="0" xfId="0" applyNumberFormat="1" applyFont="1" applyFill="1" applyBorder="1" applyAlignment="1">
      <alignment horizontal="center" vertical="center"/>
    </xf>
    <xf numFmtId="3" fontId="70" fillId="32" borderId="0" xfId="0" applyNumberFormat="1" applyFont="1" applyFill="1" applyBorder="1" applyAlignment="1">
      <alignment horizontal="center" vertical="center"/>
    </xf>
    <xf numFmtId="3" fontId="74" fillId="32" borderId="0" xfId="0" applyNumberFormat="1" applyFont="1" applyFill="1" applyBorder="1" applyAlignment="1">
      <alignment horizontal="center" vertical="center"/>
    </xf>
    <xf numFmtId="1" fontId="82" fillId="32" borderId="0" xfId="0" applyNumberFormat="1" applyFont="1" applyFill="1"/>
    <xf numFmtId="0" fontId="82" fillId="32" borderId="0" xfId="0" applyFont="1" applyFill="1"/>
    <xf numFmtId="0" fontId="0" fillId="32" borderId="0" xfId="0" applyFill="1" applyAlignment="1">
      <alignment horizontal="center"/>
    </xf>
    <xf numFmtId="0" fontId="70" fillId="32" borderId="0" xfId="0" applyFont="1" applyFill="1" applyBorder="1" applyAlignment="1">
      <alignment horizontal="center" vertical="center"/>
    </xf>
    <xf numFmtId="0" fontId="79" fillId="32" borderId="0" xfId="0" applyFont="1" applyFill="1" applyBorder="1" applyAlignment="1">
      <alignment horizontal="center" vertical="center"/>
    </xf>
    <xf numFmtId="1" fontId="82" fillId="32" borderId="0" xfId="0" applyNumberFormat="1" applyFont="1" applyFill="1" applyAlignment="1">
      <alignment horizontal="center"/>
    </xf>
    <xf numFmtId="0" fontId="82" fillId="32" borderId="0" xfId="0" applyFont="1" applyFill="1" applyAlignment="1">
      <alignment horizontal="center"/>
    </xf>
    <xf numFmtId="0" fontId="73" fillId="0" borderId="0" xfId="0" applyFont="1" applyAlignment="1">
      <alignment horizontal="center" vertical="center"/>
    </xf>
    <xf numFmtId="0" fontId="5" fillId="0" borderId="3" xfId="246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0" xfId="246" applyNumberFormat="1" applyFont="1" applyFill="1" applyBorder="1" applyAlignment="1">
      <alignment vertical="center"/>
    </xf>
    <xf numFmtId="3" fontId="88" fillId="0" borderId="3" xfId="0" applyNumberFormat="1" applyFont="1" applyFill="1" applyBorder="1" applyAlignment="1">
      <alignment horizontal="center" vertical="center"/>
    </xf>
    <xf numFmtId="3" fontId="88" fillId="0" borderId="3" xfId="0" applyNumberFormat="1" applyFont="1" applyFill="1" applyBorder="1" applyAlignment="1">
      <alignment horizontal="center" vertical="center" wrapText="1"/>
    </xf>
    <xf numFmtId="0" fontId="88" fillId="0" borderId="0" xfId="0" applyFont="1" applyFill="1" applyAlignment="1">
      <alignment vertical="center"/>
    </xf>
    <xf numFmtId="0" fontId="88" fillId="0" borderId="13" xfId="0" applyFont="1" applyFill="1" applyBorder="1" applyAlignment="1">
      <alignment vertical="center"/>
    </xf>
    <xf numFmtId="0" fontId="88" fillId="0" borderId="13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left" vertical="center" wrapText="1" indent="2"/>
    </xf>
    <xf numFmtId="0" fontId="70" fillId="0" borderId="0" xfId="0" applyFont="1" applyFill="1" applyBorder="1" applyAlignment="1">
      <alignment horizontal="left" vertical="center" wrapText="1" indent="2"/>
    </xf>
    <xf numFmtId="0" fontId="70" fillId="0" borderId="14" xfId="0" applyFont="1" applyFill="1" applyBorder="1" applyAlignment="1">
      <alignment horizontal="left" vertical="center" wrapText="1" indent="2"/>
    </xf>
    <xf numFmtId="49" fontId="70" fillId="0" borderId="0" xfId="0" applyNumberFormat="1" applyFont="1" applyFill="1" applyBorder="1" applyAlignment="1" applyProtection="1">
      <alignment horizontal="left" vertical="center" wrapText="1" indent="2"/>
      <protection locked="0"/>
    </xf>
    <xf numFmtId="0" fontId="70" fillId="0" borderId="0" xfId="0" applyFont="1" applyFill="1" applyBorder="1" applyAlignment="1">
      <alignment horizontal="left" vertical="center" indent="2"/>
    </xf>
    <xf numFmtId="49" fontId="74" fillId="0" borderId="0" xfId="0" applyNumberFormat="1" applyFont="1" applyFill="1" applyBorder="1" applyAlignment="1" applyProtection="1">
      <alignment horizontal="left" vertical="center" wrapText="1" indent="2"/>
      <protection locked="0"/>
    </xf>
    <xf numFmtId="179" fontId="70" fillId="0" borderId="0" xfId="0" applyNumberFormat="1" applyFont="1" applyFill="1" applyBorder="1" applyAlignment="1" applyProtection="1">
      <alignment horizontal="left" vertical="center" wrapText="1" indent="2"/>
      <protection locked="0"/>
    </xf>
    <xf numFmtId="3" fontId="70" fillId="0" borderId="0" xfId="0" applyNumberFormat="1" applyFont="1" applyFill="1" applyBorder="1" applyAlignment="1" applyProtection="1">
      <alignment horizontal="left" vertical="center" wrapText="1" indent="2"/>
      <protection locked="0"/>
    </xf>
    <xf numFmtId="1" fontId="74" fillId="0" borderId="0" xfId="0" applyNumberFormat="1" applyFont="1" applyFill="1" applyBorder="1" applyAlignment="1" applyProtection="1">
      <alignment horizontal="left" vertical="center" wrapText="1" indent="2"/>
      <protection locked="0"/>
    </xf>
    <xf numFmtId="9" fontId="74" fillId="0" borderId="0" xfId="295" applyFont="1" applyFill="1" applyBorder="1" applyAlignment="1" applyProtection="1">
      <alignment horizontal="left" vertical="center" wrapText="1" indent="2"/>
      <protection locked="0"/>
    </xf>
    <xf numFmtId="0" fontId="74" fillId="0" borderId="0" xfId="0" applyFont="1" applyFill="1" applyBorder="1" applyAlignment="1" applyProtection="1">
      <alignment horizontal="left" vertical="center" indent="2"/>
      <protection locked="0"/>
    </xf>
    <xf numFmtId="0" fontId="70" fillId="0" borderId="0" xfId="0" applyFont="1" applyFill="1" applyBorder="1" applyAlignment="1" applyProtection="1">
      <alignment horizontal="left" vertical="center" indent="2"/>
      <protection locked="0"/>
    </xf>
    <xf numFmtId="0" fontId="70" fillId="0" borderId="0" xfId="0" applyFont="1" applyFill="1" applyAlignment="1" applyProtection="1">
      <alignment horizontal="left" vertical="center" indent="2"/>
      <protection locked="0"/>
    </xf>
    <xf numFmtId="3" fontId="5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9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5" fillId="0" borderId="0" xfId="0" applyFont="1" applyFill="1" applyAlignment="1">
      <alignment vertical="center"/>
    </xf>
    <xf numFmtId="0" fontId="96" fillId="0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2" fontId="70" fillId="0" borderId="0" xfId="0" applyNumberFormat="1" applyFont="1" applyFill="1" applyBorder="1" applyAlignment="1" applyProtection="1">
      <alignment horizontal="left" vertical="center" wrapText="1" indent="2"/>
      <protection locked="0"/>
    </xf>
    <xf numFmtId="0" fontId="4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29" borderId="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3" fontId="9" fillId="0" borderId="14" xfId="0" applyNumberFormat="1" applyFont="1" applyFill="1" applyBorder="1" applyAlignment="1">
      <alignment horizontal="left" vertical="center" wrapText="1"/>
    </xf>
    <xf numFmtId="3" fontId="9" fillId="0" borderId="15" xfId="0" applyNumberFormat="1" applyFont="1" applyFill="1" applyBorder="1" applyAlignment="1">
      <alignment horizontal="left" vertical="center" wrapText="1"/>
    </xf>
    <xf numFmtId="3" fontId="9" fillId="0" borderId="16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4" fillId="0" borderId="0" xfId="0" quotePrefix="1" applyNumberFormat="1" applyFont="1" applyFill="1" applyBorder="1" applyAlignment="1" applyProtection="1">
      <alignment horizontal="center"/>
      <protection locked="0"/>
    </xf>
    <xf numFmtId="3" fontId="94" fillId="0" borderId="0" xfId="0" applyNumberFormat="1" applyFont="1" applyFill="1" applyBorder="1" applyAlignment="1" applyProtection="1">
      <alignment horizontal="center"/>
      <protection locked="0"/>
    </xf>
    <xf numFmtId="3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 shrinkToFit="1"/>
    </xf>
    <xf numFmtId="3" fontId="9" fillId="0" borderId="3" xfId="0" applyNumberFormat="1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left" vertical="center" wrapText="1" shrinkToFit="1"/>
    </xf>
    <xf numFmtId="0" fontId="98" fillId="0" borderId="0" xfId="0" applyFont="1" applyFill="1" applyAlignment="1">
      <alignment vertical="center"/>
    </xf>
    <xf numFmtId="0" fontId="9" fillId="0" borderId="14" xfId="0" applyNumberFormat="1" applyFont="1" applyFill="1" applyBorder="1" applyAlignment="1">
      <alignment horizontal="center" vertical="center" wrapText="1" shrinkToFit="1"/>
    </xf>
    <xf numFmtId="0" fontId="9" fillId="0" borderId="3" xfId="0" applyNumberFormat="1" applyFont="1" applyFill="1" applyBorder="1" applyAlignment="1">
      <alignment horizontal="center" vertical="center" wrapText="1" shrinkToFit="1"/>
    </xf>
    <xf numFmtId="0" fontId="98" fillId="0" borderId="3" xfId="0" applyFont="1" applyFill="1" applyBorder="1" applyAlignment="1">
      <alignment horizontal="center" vertical="center" wrapText="1" shrinkToFit="1"/>
    </xf>
    <xf numFmtId="0" fontId="99" fillId="0" borderId="0" xfId="286" applyFont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/>
    </xf>
    <xf numFmtId="0" fontId="95" fillId="0" borderId="3" xfId="0" applyFont="1" applyFill="1" applyBorder="1" applyAlignment="1">
      <alignment horizontal="center" vertical="center" wrapText="1"/>
    </xf>
    <xf numFmtId="0" fontId="96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0" fontId="9" fillId="29" borderId="3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3" fontId="70" fillId="0" borderId="0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horizontal="right" vertical="center" wrapText="1"/>
    </xf>
    <xf numFmtId="170" fontId="4" fillId="29" borderId="3" xfId="0" applyNumberFormat="1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left" vertical="center"/>
    </xf>
    <xf numFmtId="1" fontId="70" fillId="0" borderId="0" xfId="0" applyNumberFormat="1" applyFont="1" applyFill="1" applyBorder="1" applyAlignment="1" applyProtection="1">
      <alignment horizontal="left" vertical="center" wrapText="1" indent="2"/>
      <protection locked="0"/>
    </xf>
    <xf numFmtId="0" fontId="5" fillId="0" borderId="3" xfId="0" applyFont="1" applyFill="1" applyBorder="1" applyAlignment="1">
      <alignment horizontal="center" vertical="center"/>
    </xf>
    <xf numFmtId="2" fontId="88" fillId="0" borderId="3" xfId="0" applyNumberFormat="1" applyFont="1" applyFill="1" applyBorder="1" applyAlignment="1" applyProtection="1">
      <alignment horizontal="left" vertical="center" wrapText="1"/>
      <protection locked="0"/>
    </xf>
    <xf numFmtId="2" fontId="74" fillId="0" borderId="0" xfId="0" applyNumberFormat="1" applyFont="1" applyFill="1" applyBorder="1" applyAlignment="1" applyProtection="1">
      <alignment horizontal="left" vertical="center" wrapText="1" indent="2"/>
      <protection locked="0"/>
    </xf>
    <xf numFmtId="0" fontId="101" fillId="0" borderId="0" xfId="0" applyFont="1" applyFill="1" applyBorder="1" applyAlignment="1" applyProtection="1">
      <alignment vertical="center"/>
      <protection locked="0"/>
    </xf>
    <xf numFmtId="3" fontId="5" fillId="31" borderId="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Fill="1" applyBorder="1" applyAlignment="1" applyProtection="1">
      <alignment horizontal="left" vertical="center" wrapText="1" indent="2"/>
      <protection locked="0"/>
    </xf>
    <xf numFmtId="3" fontId="4" fillId="0" borderId="0" xfId="246" applyNumberFormat="1" applyFont="1" applyFill="1" applyBorder="1" applyAlignment="1">
      <alignment horizontal="center" vertical="center" wrapText="1"/>
    </xf>
    <xf numFmtId="17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70" fontId="5" fillId="0" borderId="3" xfId="0" applyNumberFormat="1" applyFont="1" applyFill="1" applyBorder="1" applyAlignment="1">
      <alignment horizontal="center" vertical="center" wrapText="1"/>
    </xf>
    <xf numFmtId="170" fontId="5" fillId="29" borderId="3" xfId="0" applyNumberFormat="1" applyFont="1" applyFill="1" applyBorder="1" applyAlignment="1">
      <alignment horizontal="center" vertical="center" wrapText="1"/>
    </xf>
    <xf numFmtId="169" fontId="5" fillId="0" borderId="3" xfId="0" applyNumberFormat="1" applyFont="1" applyFill="1" applyBorder="1" applyAlignment="1">
      <alignment horizontal="center" vertical="center" wrapText="1"/>
    </xf>
    <xf numFmtId="1" fontId="5" fillId="31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70" fillId="0" borderId="0" xfId="0" applyFont="1" applyFill="1" applyBorder="1" applyAlignment="1" applyProtection="1">
      <alignment horizontal="left" vertical="center" wrapText="1"/>
      <protection locked="0"/>
    </xf>
    <xf numFmtId="0" fontId="69" fillId="0" borderId="0" xfId="0" applyFont="1" applyAlignment="1" applyProtection="1">
      <alignment horizontal="left" vertical="top" wrapText="1"/>
      <protection locked="0"/>
    </xf>
    <xf numFmtId="0" fontId="70" fillId="0" borderId="0" xfId="0" applyFont="1" applyFill="1" applyBorder="1" applyAlignment="1" applyProtection="1">
      <alignment horizontal="center" vertical="center"/>
      <protection locked="0"/>
    </xf>
    <xf numFmtId="0" fontId="70" fillId="0" borderId="14" xfId="0" applyFont="1" applyFill="1" applyBorder="1" applyAlignment="1" applyProtection="1">
      <alignment horizontal="left" vertical="center" wrapText="1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179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182" applyFont="1" applyFill="1" applyBorder="1" applyAlignment="1" applyProtection="1">
      <alignment vertical="center" wrapText="1"/>
    </xf>
    <xf numFmtId="1" fontId="5" fillId="0" borderId="0" xfId="0" applyNumberFormat="1" applyFont="1" applyFill="1" applyBorder="1" applyAlignment="1" applyProtection="1">
      <alignment horizontal="center" vertical="center" wrapText="1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82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2" fontId="5" fillId="0" borderId="0" xfId="0" applyNumberFormat="1" applyFont="1" applyFill="1" applyBorder="1" applyAlignment="1" applyProtection="1">
      <alignment horizontal="center" vertical="center" wrapText="1"/>
    </xf>
    <xf numFmtId="2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246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73" fontId="5" fillId="0" borderId="0" xfId="0" applyNumberFormat="1" applyFont="1" applyFill="1" applyBorder="1" applyAlignment="1" applyProtection="1">
      <alignment horizontal="center" vertical="center" wrapText="1"/>
    </xf>
    <xf numFmtId="170" fontId="5" fillId="0" borderId="0" xfId="0" applyNumberFormat="1" applyFont="1" applyFill="1" applyBorder="1" applyAlignment="1" applyProtection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vertical="center"/>
    </xf>
    <xf numFmtId="3" fontId="5" fillId="29" borderId="3" xfId="0" applyNumberFormat="1" applyFont="1" applyFill="1" applyBorder="1" applyAlignment="1" applyProtection="1">
      <alignment horizontal="left" vertical="center" wrapText="1"/>
      <protection locked="0"/>
    </xf>
    <xf numFmtId="3" fontId="4" fillId="29" borderId="3" xfId="0" applyNumberFormat="1" applyFont="1" applyFill="1" applyBorder="1" applyAlignment="1" applyProtection="1">
      <alignment horizontal="left" vertical="center" wrapText="1"/>
      <protection locked="0"/>
    </xf>
    <xf numFmtId="4" fontId="5" fillId="0" borderId="0" xfId="0" applyNumberFormat="1" applyFont="1" applyFill="1" applyBorder="1" applyAlignment="1">
      <alignment horizontal="left" vertical="center"/>
    </xf>
    <xf numFmtId="0" fontId="70" fillId="0" borderId="0" xfId="0" applyFont="1" applyFill="1" applyBorder="1" applyAlignment="1">
      <alignment vertical="center" wrapText="1"/>
    </xf>
    <xf numFmtId="0" fontId="73" fillId="0" borderId="0" xfId="0" applyFont="1" applyAlignment="1">
      <alignment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1" fontId="87" fillId="0" borderId="0" xfId="0" applyNumberFormat="1" applyFont="1" applyFill="1" applyBorder="1" applyAlignment="1">
      <alignment horizontal="left" vertical="center"/>
    </xf>
    <xf numFmtId="3" fontId="5" fillId="29" borderId="14" xfId="0" applyNumberFormat="1" applyFont="1" applyFill="1" applyBorder="1" applyAlignment="1">
      <alignment horizontal="center" vertical="center" wrapText="1"/>
    </xf>
    <xf numFmtId="3" fontId="5" fillId="31" borderId="14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4" fillId="29" borderId="14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/>
    <xf numFmtId="0" fontId="4" fillId="0" borderId="0" xfId="238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70" fillId="0" borderId="15" xfId="0" applyFont="1" applyFill="1" applyBorder="1" applyAlignment="1" applyProtection="1">
      <alignment horizontal="left" vertical="center" wrapText="1"/>
      <protection locked="0"/>
    </xf>
    <xf numFmtId="0" fontId="70" fillId="0" borderId="16" xfId="0" applyFont="1" applyFill="1" applyBorder="1" applyAlignment="1" applyProtection="1">
      <alignment horizontal="left" vertical="center" wrapText="1"/>
      <protection locked="0"/>
    </xf>
    <xf numFmtId="0" fontId="70" fillId="0" borderId="14" xfId="0" applyFont="1" applyFill="1" applyBorder="1" applyAlignment="1" applyProtection="1">
      <alignment horizontal="left" vertical="center" wrapText="1"/>
      <protection locked="0"/>
    </xf>
    <xf numFmtId="0" fontId="73" fillId="0" borderId="15" xfId="0" applyFont="1" applyBorder="1" applyAlignment="1" applyProtection="1">
      <alignment horizontal="left" vertical="center" wrapText="1"/>
      <protection locked="0"/>
    </xf>
    <xf numFmtId="0" fontId="73" fillId="0" borderId="16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1" fillId="0" borderId="0" xfId="0" applyFont="1" applyAlignment="1" applyProtection="1">
      <alignment horizontal="left" wrapText="1"/>
      <protection locked="0"/>
    </xf>
    <xf numFmtId="0" fontId="70" fillId="0" borderId="0" xfId="0" applyFont="1" applyFill="1" applyBorder="1" applyAlignment="1" applyProtection="1">
      <alignment horizontal="left" vertical="top" wrapText="1"/>
      <protection locked="0"/>
    </xf>
    <xf numFmtId="0" fontId="71" fillId="0" borderId="0" xfId="0" applyFont="1" applyAlignment="1" applyProtection="1">
      <alignment horizontal="left" vertical="top" wrapText="1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69" fillId="0" borderId="0" xfId="0" applyFont="1" applyAlignment="1" applyProtection="1">
      <alignment horizontal="left" vertical="top" wrapText="1"/>
      <protection locked="0"/>
    </xf>
    <xf numFmtId="0" fontId="70" fillId="0" borderId="0" xfId="0" applyFont="1" applyFill="1" applyBorder="1" applyAlignment="1" applyProtection="1">
      <alignment horizontal="left" vertical="center" wrapText="1"/>
      <protection locked="0"/>
    </xf>
    <xf numFmtId="0" fontId="10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0" fillId="0" borderId="15" xfId="0" applyFont="1" applyFill="1" applyBorder="1" applyAlignment="1" applyProtection="1">
      <alignment horizontal="center" vertical="center" wrapText="1"/>
      <protection locked="0"/>
    </xf>
    <xf numFmtId="0" fontId="70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102" fillId="0" borderId="0" xfId="0" applyFont="1" applyAlignment="1" applyProtection="1">
      <alignment horizontal="left" vertical="top" wrapText="1"/>
      <protection locked="0"/>
    </xf>
    <xf numFmtId="0" fontId="70" fillId="0" borderId="2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 wrapText="1" shrinkToFit="1"/>
    </xf>
    <xf numFmtId="0" fontId="5" fillId="0" borderId="19" xfId="0" applyFont="1" applyFill="1" applyBorder="1" applyAlignment="1" applyProtection="1">
      <alignment horizontal="center" vertical="center" wrapText="1" shrinkToFi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/>
    </xf>
    <xf numFmtId="0" fontId="0" fillId="0" borderId="15" xfId="0" applyBorder="1"/>
    <xf numFmtId="0" fontId="0" fillId="0" borderId="16" xfId="0" applyBorder="1"/>
    <xf numFmtId="0" fontId="4" fillId="0" borderId="14" xfId="238" applyNumberFormat="1" applyFont="1" applyFill="1" applyBorder="1" applyAlignment="1" applyProtection="1">
      <alignment horizontal="center" vertical="center" wrapText="1"/>
    </xf>
    <xf numFmtId="0" fontId="4" fillId="0" borderId="15" xfId="238" applyNumberFormat="1" applyFont="1" applyFill="1" applyBorder="1" applyAlignment="1" applyProtection="1">
      <alignment horizontal="center" vertical="center" wrapText="1"/>
    </xf>
    <xf numFmtId="0" fontId="4" fillId="0" borderId="16" xfId="238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 shrinkToFi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0" borderId="14" xfId="246" applyFont="1" applyFill="1" applyBorder="1" applyAlignment="1">
      <alignment horizontal="center" vertical="center" wrapText="1"/>
    </xf>
    <xf numFmtId="0" fontId="4" fillId="0" borderId="15" xfId="246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170" fontId="5" fillId="0" borderId="0" xfId="0" quotePrefix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246" applyFont="1" applyFill="1" applyBorder="1" applyAlignment="1">
      <alignment horizontal="center" vertical="center"/>
    </xf>
    <xf numFmtId="0" fontId="5" fillId="0" borderId="3" xfId="246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8" xfId="246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4" fillId="0" borderId="16" xfId="246" applyFont="1" applyFill="1" applyBorder="1" applyAlignment="1">
      <alignment horizontal="center" vertical="center" wrapText="1"/>
    </xf>
    <xf numFmtId="0" fontId="5" fillId="0" borderId="19" xfId="246" applyFont="1" applyFill="1" applyBorder="1" applyAlignment="1">
      <alignment horizontal="center" vertical="center" wrapText="1"/>
    </xf>
    <xf numFmtId="0" fontId="88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/>
    </xf>
    <xf numFmtId="0" fontId="77" fillId="0" borderId="18" xfId="238" applyNumberFormat="1" applyFont="1" applyFill="1" applyBorder="1" applyAlignment="1">
      <alignment horizontal="center" vertical="center" wrapText="1"/>
    </xf>
    <xf numFmtId="0" fontId="77" fillId="0" borderId="19" xfId="238" applyNumberFormat="1" applyFont="1" applyFill="1" applyBorder="1" applyAlignment="1">
      <alignment horizontal="center" vertical="center" wrapText="1"/>
    </xf>
    <xf numFmtId="0" fontId="77" fillId="0" borderId="18" xfId="0" applyFont="1" applyFill="1" applyBorder="1" applyAlignment="1">
      <alignment horizontal="center" vertical="center" wrapText="1" shrinkToFit="1"/>
    </xf>
    <xf numFmtId="0" fontId="77" fillId="0" borderId="19" xfId="0" applyFont="1" applyFill="1" applyBorder="1" applyAlignment="1">
      <alignment horizontal="center" vertical="center" wrapText="1" shrinkToFit="1"/>
    </xf>
    <xf numFmtId="0" fontId="4" fillId="0" borderId="0" xfId="238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center" wrapText="1"/>
    </xf>
    <xf numFmtId="3" fontId="97" fillId="0" borderId="3" xfId="0" applyNumberFormat="1" applyFont="1" applyFill="1" applyBorder="1" applyAlignment="1">
      <alignment horizontal="center" vertical="center" wrapText="1"/>
    </xf>
    <xf numFmtId="180" fontId="5" fillId="29" borderId="14" xfId="0" applyNumberFormat="1" applyFont="1" applyFill="1" applyBorder="1" applyAlignment="1" applyProtection="1">
      <alignment horizontal="center" vertical="center" wrapText="1"/>
    </xf>
    <xf numFmtId="180" fontId="5" fillId="29" borderId="16" xfId="0" applyNumberFormat="1" applyFont="1" applyFill="1" applyBorder="1" applyAlignment="1" applyProtection="1">
      <alignment horizontal="center" vertical="center" wrapText="1"/>
    </xf>
    <xf numFmtId="178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178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178" fontId="5" fillId="0" borderId="14" xfId="0" applyNumberFormat="1" applyFont="1" applyFill="1" applyBorder="1" applyAlignment="1" applyProtection="1">
      <alignment horizontal="center" vertical="center" wrapText="1"/>
    </xf>
    <xf numFmtId="178" fontId="5" fillId="0" borderId="16" xfId="0" applyNumberFormat="1" applyFont="1" applyFill="1" applyBorder="1" applyAlignment="1" applyProtection="1">
      <alignment horizontal="center" vertical="center" wrapText="1"/>
    </xf>
    <xf numFmtId="3" fontId="97" fillId="0" borderId="14" xfId="0" applyNumberFormat="1" applyFont="1" applyFill="1" applyBorder="1" applyAlignment="1">
      <alignment horizontal="center" vertical="center" wrapText="1"/>
    </xf>
    <xf numFmtId="3" fontId="97" fillId="0" borderId="16" xfId="0" applyNumberFormat="1" applyFont="1" applyFill="1" applyBorder="1" applyAlignment="1">
      <alignment horizontal="center" vertical="center" wrapText="1"/>
    </xf>
    <xf numFmtId="3" fontId="97" fillId="0" borderId="21" xfId="0" applyNumberFormat="1" applyFont="1" applyFill="1" applyBorder="1" applyAlignment="1">
      <alignment horizontal="center" vertical="center" wrapText="1"/>
    </xf>
    <xf numFmtId="3" fontId="97" fillId="0" borderId="2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 shrinkToFit="1"/>
    </xf>
    <xf numFmtId="10" fontId="5" fillId="29" borderId="14" xfId="0" applyNumberFormat="1" applyFont="1" applyFill="1" applyBorder="1" applyAlignment="1" applyProtection="1">
      <alignment horizontal="center" vertical="center" wrapText="1"/>
    </xf>
    <xf numFmtId="10" fontId="5" fillId="29" borderId="16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286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7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 wrapText="1"/>
    </xf>
    <xf numFmtId="0" fontId="5" fillId="0" borderId="13" xfId="286" applyFont="1" applyFill="1" applyBorder="1" applyAlignment="1">
      <alignment horizontal="left" vertical="center" wrapText="1"/>
    </xf>
    <xf numFmtId="0" fontId="97" fillId="0" borderId="3" xfId="0" applyFont="1" applyFill="1" applyBorder="1" applyAlignment="1">
      <alignment horizontal="center" vertical="center"/>
    </xf>
    <xf numFmtId="3" fontId="97" fillId="0" borderId="3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/>
    </xf>
    <xf numFmtId="0" fontId="95" fillId="0" borderId="14" xfId="0" applyFont="1" applyFill="1" applyBorder="1" applyAlignment="1">
      <alignment horizontal="center" vertical="center" wrapText="1"/>
    </xf>
    <xf numFmtId="0" fontId="95" fillId="0" borderId="15" xfId="0" applyFont="1" applyFill="1" applyBorder="1" applyAlignment="1">
      <alignment horizontal="center" vertical="center" wrapText="1"/>
    </xf>
    <xf numFmtId="0" fontId="95" fillId="0" borderId="16" xfId="0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0" fontId="98" fillId="0" borderId="14" xfId="0" applyFont="1" applyFill="1" applyBorder="1" applyAlignment="1">
      <alignment horizontal="center" vertical="center" wrapText="1"/>
    </xf>
    <xf numFmtId="0" fontId="98" fillId="0" borderId="15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wrapText="1"/>
    </xf>
    <xf numFmtId="49" fontId="9" fillId="0" borderId="15" xfId="0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3" fontId="98" fillId="29" borderId="14" xfId="0" applyNumberFormat="1" applyFont="1" applyFill="1" applyBorder="1" applyAlignment="1">
      <alignment horizontal="center" vertical="center" wrapText="1"/>
    </xf>
    <xf numFmtId="3" fontId="98" fillId="29" borderId="15" xfId="0" applyNumberFormat="1" applyFont="1" applyFill="1" applyBorder="1" applyAlignment="1">
      <alignment horizontal="center" vertical="center" wrapText="1"/>
    </xf>
    <xf numFmtId="3" fontId="98" fillId="29" borderId="16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96" fillId="0" borderId="14" xfId="0" applyFont="1" applyFill="1" applyBorder="1" applyAlignment="1">
      <alignment horizontal="center" vertical="center" wrapText="1"/>
    </xf>
    <xf numFmtId="0" fontId="96" fillId="0" borderId="15" xfId="0" applyFont="1" applyFill="1" applyBorder="1" applyAlignment="1">
      <alignment horizontal="center" vertical="center" wrapText="1"/>
    </xf>
    <xf numFmtId="0" fontId="96" fillId="0" borderId="16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 shrinkToFit="1"/>
    </xf>
    <xf numFmtId="0" fontId="9" fillId="0" borderId="15" xfId="0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3" fontId="9" fillId="0" borderId="14" xfId="0" applyNumberFormat="1" applyFont="1" applyFill="1" applyBorder="1" applyAlignment="1">
      <alignment horizontal="left" vertical="center" wrapText="1"/>
    </xf>
    <xf numFmtId="3" fontId="9" fillId="0" borderId="15" xfId="0" applyNumberFormat="1" applyFont="1" applyFill="1" applyBorder="1" applyAlignment="1">
      <alignment horizontal="left" vertical="center" wrapText="1"/>
    </xf>
    <xf numFmtId="3" fontId="9" fillId="0" borderId="16" xfId="0" applyNumberFormat="1" applyFont="1" applyFill="1" applyBorder="1" applyAlignment="1">
      <alignment horizontal="left" vertical="center" wrapText="1"/>
    </xf>
    <xf numFmtId="0" fontId="95" fillId="0" borderId="23" xfId="0" applyFont="1" applyFill="1" applyBorder="1" applyAlignment="1">
      <alignment horizontal="center" vertical="center" wrapText="1"/>
    </xf>
    <xf numFmtId="0" fontId="95" fillId="0" borderId="20" xfId="0" applyFont="1" applyFill="1" applyBorder="1" applyAlignment="1">
      <alignment horizontal="center" vertical="center" wrapText="1"/>
    </xf>
    <xf numFmtId="0" fontId="95" fillId="0" borderId="17" xfId="0" applyFont="1" applyFill="1" applyBorder="1" applyAlignment="1">
      <alignment horizontal="center" vertical="center" wrapText="1"/>
    </xf>
    <xf numFmtId="0" fontId="95" fillId="0" borderId="24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 vertical="center" wrapText="1"/>
    </xf>
    <xf numFmtId="0" fontId="95" fillId="0" borderId="25" xfId="0" applyFont="1" applyFill="1" applyBorder="1" applyAlignment="1">
      <alignment horizontal="center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95" fillId="0" borderId="13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177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98" fillId="0" borderId="15" xfId="0" applyFont="1" applyFill="1" applyBorder="1" applyAlignment="1">
      <alignment horizontal="center" vertical="center" wrapText="1" shrinkToFit="1"/>
    </xf>
    <xf numFmtId="0" fontId="98" fillId="0" borderId="16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29" borderId="3" xfId="0" applyNumberFormat="1" applyFont="1" applyFill="1" applyBorder="1" applyAlignment="1">
      <alignment horizontal="center" vertical="center" wrapText="1"/>
    </xf>
    <xf numFmtId="0" fontId="5" fillId="29" borderId="14" xfId="0" applyNumberFormat="1" applyFont="1" applyFill="1" applyBorder="1" applyAlignment="1">
      <alignment horizontal="center" vertical="center" wrapText="1"/>
    </xf>
    <xf numFmtId="0" fontId="5" fillId="29" borderId="16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96" fillId="0" borderId="15" xfId="0" applyFont="1" applyFill="1" applyBorder="1" applyAlignment="1">
      <alignment horizontal="center" vertical="center"/>
    </xf>
    <xf numFmtId="0" fontId="96" fillId="0" borderId="16" xfId="0" applyFont="1" applyFill="1" applyBorder="1" applyAlignment="1">
      <alignment horizontal="center" vertical="center"/>
    </xf>
    <xf numFmtId="0" fontId="100" fillId="0" borderId="20" xfId="286" applyFont="1" applyBorder="1" applyAlignment="1">
      <alignment horizontal="left" vertical="center" wrapText="1"/>
    </xf>
    <xf numFmtId="1" fontId="9" fillId="29" borderId="3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0" fontId="95" fillId="0" borderId="3" xfId="0" applyFont="1" applyFill="1" applyBorder="1" applyAlignment="1">
      <alignment horizontal="center" vertical="center" wrapText="1"/>
    </xf>
    <xf numFmtId="0" fontId="96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14" fontId="70" fillId="32" borderId="0" xfId="0" applyNumberFormat="1" applyFont="1" applyFill="1" applyBorder="1" applyAlignment="1">
      <alignment horizontal="center" vertical="center"/>
    </xf>
    <xf numFmtId="0" fontId="70" fillId="32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70" fillId="0" borderId="0" xfId="0" applyNumberFormat="1" applyFont="1" applyFill="1" applyBorder="1" applyAlignment="1">
      <alignment horizontal="center" vertical="center"/>
    </xf>
  </cellXfs>
  <cellStyles count="360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19" xfId="237"/>
    <cellStyle name="Обычный 2" xfId="238"/>
    <cellStyle name="Обычный 2 10" xfId="239"/>
    <cellStyle name="Обычный 2 11" xfId="240"/>
    <cellStyle name="Обычный 2 12" xfId="241"/>
    <cellStyle name="Обычный 2 13" xfId="242"/>
    <cellStyle name="Обычный 2 14" xfId="243"/>
    <cellStyle name="Обычный 2 15" xfId="244"/>
    <cellStyle name="Обычный 2 16" xfId="245"/>
    <cellStyle name="Обычный 2 2" xfId="246"/>
    <cellStyle name="Обычный 2 2 2" xfId="247"/>
    <cellStyle name="Обычный 2 2 3" xfId="248"/>
    <cellStyle name="Обычный 2 2_Расшифровка прочих" xfId="249"/>
    <cellStyle name="Обычный 2 3" xfId="250"/>
    <cellStyle name="Обычный 2 4" xfId="251"/>
    <cellStyle name="Обычный 2 5" xfId="252"/>
    <cellStyle name="Обычный 2 6" xfId="253"/>
    <cellStyle name="Обычный 2 7" xfId="254"/>
    <cellStyle name="Обычный 2 8" xfId="255"/>
    <cellStyle name="Обычный 2 9" xfId="256"/>
    <cellStyle name="Обычный 2_2604-2010" xfId="257"/>
    <cellStyle name="Обычный 3" xfId="258"/>
    <cellStyle name="Обычный 3 10" xfId="259"/>
    <cellStyle name="Обычный 3 11" xfId="260"/>
    <cellStyle name="Обычный 3 12" xfId="261"/>
    <cellStyle name="Обычный 3 13" xfId="262"/>
    <cellStyle name="Обычный 3 14" xfId="263"/>
    <cellStyle name="Обычный 3 2" xfId="264"/>
    <cellStyle name="Обычный 3 3" xfId="265"/>
    <cellStyle name="Обычный 3 4" xfId="266"/>
    <cellStyle name="Обычный 3 5" xfId="267"/>
    <cellStyle name="Обычный 3 6" xfId="268"/>
    <cellStyle name="Обычный 3 7" xfId="269"/>
    <cellStyle name="Обычный 3 8" xfId="270"/>
    <cellStyle name="Обычный 3 9" xfId="271"/>
    <cellStyle name="Обычный 3_Дефицит_7 млрд_0608_бс" xfId="272"/>
    <cellStyle name="Обычный 4" xfId="273"/>
    <cellStyle name="Обычный 5" xfId="274"/>
    <cellStyle name="Обычный 5 2" xfId="275"/>
    <cellStyle name="Обычный 6" xfId="276"/>
    <cellStyle name="Обычный 6 2" xfId="277"/>
    <cellStyle name="Обычный 6 3" xfId="278"/>
    <cellStyle name="Обычный 6 4" xfId="279"/>
    <cellStyle name="Обычный 6_Дефицит_7 млрд_0608_бс" xfId="280"/>
    <cellStyle name="Обычный 7" xfId="281"/>
    <cellStyle name="Обычный 7 2" xfId="282"/>
    <cellStyle name="Обычный 8" xfId="283"/>
    <cellStyle name="Обычный 9" xfId="284"/>
    <cellStyle name="Обычный 9 2" xfId="285"/>
    <cellStyle name="Обычный_Таблица 5 фин плана" xfId="286"/>
    <cellStyle name="Плохой 2" xfId="287"/>
    <cellStyle name="Плохой 3" xfId="288"/>
    <cellStyle name="Пояснение 2" xfId="289"/>
    <cellStyle name="Пояснение 3" xfId="290"/>
    <cellStyle name="Примечание 2" xfId="291"/>
    <cellStyle name="Примечание 2 2" xfId="292"/>
    <cellStyle name="Примечание 3" xfId="293"/>
    <cellStyle name="Примечание 4" xfId="294"/>
    <cellStyle name="Процентный" xfId="295" builtinId="5"/>
    <cellStyle name="Процентный 2" xfId="296"/>
    <cellStyle name="Процентный 2 10" xfId="297"/>
    <cellStyle name="Процентный 2 11" xfId="298"/>
    <cellStyle name="Процентный 2 12" xfId="299"/>
    <cellStyle name="Процентный 2 13" xfId="300"/>
    <cellStyle name="Процентный 2 14" xfId="301"/>
    <cellStyle name="Процентный 2 15" xfId="302"/>
    <cellStyle name="Процентный 2 16" xfId="303"/>
    <cellStyle name="Процентный 2 17" xfId="304"/>
    <cellStyle name="Процентный 2 2" xfId="305"/>
    <cellStyle name="Процентный 2 3" xfId="306"/>
    <cellStyle name="Процентный 2 4" xfId="307"/>
    <cellStyle name="Процентный 2 5" xfId="308"/>
    <cellStyle name="Процентный 2 6" xfId="309"/>
    <cellStyle name="Процентный 2 7" xfId="310"/>
    <cellStyle name="Процентный 2 8" xfId="311"/>
    <cellStyle name="Процентный 2 9" xfId="312"/>
    <cellStyle name="Процентный 3" xfId="313"/>
    <cellStyle name="Процентный 4" xfId="314"/>
    <cellStyle name="Процентный 4 2" xfId="315"/>
    <cellStyle name="Процентный 5" xfId="316"/>
    <cellStyle name="Связанная ячейка 2" xfId="317"/>
    <cellStyle name="Связанная ячейка 3" xfId="318"/>
    <cellStyle name="Стиль 1" xfId="319"/>
    <cellStyle name="Стиль 1 2" xfId="320"/>
    <cellStyle name="Стиль 1 3" xfId="321"/>
    <cellStyle name="Стиль 1 4" xfId="322"/>
    <cellStyle name="Стиль 1 5" xfId="323"/>
    <cellStyle name="Стиль 1 6" xfId="324"/>
    <cellStyle name="Стиль 1 7" xfId="325"/>
    <cellStyle name="Текст предупреждения 2" xfId="326"/>
    <cellStyle name="Текст предупреждения 3" xfId="327"/>
    <cellStyle name="Тысячи [0]_1.62" xfId="328"/>
    <cellStyle name="Тысячи_1.62" xfId="329"/>
    <cellStyle name="Финансовый 2" xfId="330"/>
    <cellStyle name="Финансовый 2 10" xfId="331"/>
    <cellStyle name="Финансовый 2 11" xfId="332"/>
    <cellStyle name="Финансовый 2 12" xfId="333"/>
    <cellStyle name="Финансовый 2 13" xfId="334"/>
    <cellStyle name="Финансовый 2 14" xfId="335"/>
    <cellStyle name="Финансовый 2 15" xfId="336"/>
    <cellStyle name="Финансовый 2 16" xfId="337"/>
    <cellStyle name="Финансовый 2 17" xfId="338"/>
    <cellStyle name="Финансовый 2 2" xfId="339"/>
    <cellStyle name="Финансовый 2 3" xfId="340"/>
    <cellStyle name="Финансовый 2 4" xfId="341"/>
    <cellStyle name="Финансовый 2 5" xfId="342"/>
    <cellStyle name="Финансовый 2 6" xfId="343"/>
    <cellStyle name="Финансовый 2 7" xfId="344"/>
    <cellStyle name="Финансовый 2 8" xfId="345"/>
    <cellStyle name="Финансовый 2 9" xfId="346"/>
    <cellStyle name="Финансовый 3" xfId="347"/>
    <cellStyle name="Финансовый 3 2" xfId="348"/>
    <cellStyle name="Финансовый 4" xfId="349"/>
    <cellStyle name="Финансовый 4 2" xfId="350"/>
    <cellStyle name="Финансовый 4 3" xfId="351"/>
    <cellStyle name="Финансовый 5" xfId="352"/>
    <cellStyle name="Финансовый 6" xfId="353"/>
    <cellStyle name="Финансовый 7" xfId="354"/>
    <cellStyle name="Хороший 2" xfId="355"/>
    <cellStyle name="Хороший 3" xfId="356"/>
    <cellStyle name="числовой" xfId="357"/>
    <cellStyle name="Ю" xfId="358"/>
    <cellStyle name="Ю-FreeSet_10" xfId="359"/>
  </cellStyles>
  <dxfs count="0"/>
  <tableStyles count="0" defaultTableStyle="TableStyleMedium2" defaultPivotStyle="PivotStyleLight16"/>
  <colors>
    <mruColors>
      <color rgb="FF00FF00"/>
      <color rgb="FFBDFB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2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42" Type="http://schemas.openxmlformats.org/officeDocument/2006/relationships/externalLink" Target="externalLinks/externalLink29.xml"/><Relationship Id="rId47" Type="http://schemas.openxmlformats.org/officeDocument/2006/relationships/externalLink" Target="externalLinks/externalLink34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externalLink" Target="externalLinks/externalLink25.xml"/><Relationship Id="rId46" Type="http://schemas.openxmlformats.org/officeDocument/2006/relationships/externalLink" Target="externalLinks/externalLink3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externalLink" Target="externalLinks/externalLink24.xml"/><Relationship Id="rId40" Type="http://schemas.openxmlformats.org/officeDocument/2006/relationships/externalLink" Target="externalLinks/externalLink27.xml"/><Relationship Id="rId45" Type="http://schemas.openxmlformats.org/officeDocument/2006/relationships/externalLink" Target="externalLinks/externalLink3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4" Type="http://schemas.openxmlformats.org/officeDocument/2006/relationships/externalLink" Target="externalLinks/externalLink31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0.xml"/><Relationship Id="rId48" Type="http://schemas.openxmlformats.org/officeDocument/2006/relationships/externalLink" Target="externalLinks/externalLink35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_1\post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8"/>
  <sheetViews>
    <sheetView view="pageBreakPreview" zoomScale="60" zoomScaleNormal="60" workbookViewId="0">
      <selection activeCell="A7" sqref="A7:B7"/>
    </sheetView>
  </sheetViews>
  <sheetFormatPr defaultColWidth="9.140625" defaultRowHeight="18.75" outlineLevelRow="1" outlineLevelCol="1"/>
  <cols>
    <col min="1" max="1" width="50.28515625" style="456" customWidth="1"/>
    <col min="2" max="2" width="16.85546875" style="457" customWidth="1"/>
    <col min="3" max="3" width="14.5703125" style="457" customWidth="1"/>
    <col min="4" max="4" width="15.5703125" style="457" customWidth="1"/>
    <col min="5" max="5" width="10.5703125" style="457" customWidth="1"/>
    <col min="6" max="6" width="14.5703125" style="457" customWidth="1"/>
    <col min="7" max="7" width="12.140625" style="456" customWidth="1"/>
    <col min="8" max="8" width="10.28515625" style="456" customWidth="1"/>
    <col min="9" max="10" width="16.85546875" style="456" customWidth="1"/>
    <col min="11" max="11" width="12.28515625" style="456" customWidth="1" outlineLevel="1"/>
    <col min="12" max="12" width="13.42578125" style="456" customWidth="1" outlineLevel="1"/>
    <col min="13" max="13" width="11.42578125" style="456" customWidth="1" outlineLevel="1"/>
    <col min="14" max="14" width="9.28515625" style="456" customWidth="1" outlineLevel="1"/>
    <col min="15" max="15" width="10.5703125" style="456" customWidth="1"/>
    <col min="16" max="16" width="13.7109375" style="456" bestFit="1" customWidth="1"/>
    <col min="17" max="16384" width="9.140625" style="456"/>
  </cols>
  <sheetData>
    <row r="1" spans="1:10">
      <c r="A1" s="449"/>
      <c r="B1" s="448"/>
      <c r="C1" s="448"/>
      <c r="D1" s="448"/>
      <c r="E1" s="448"/>
      <c r="F1" s="448" t="s">
        <v>19</v>
      </c>
      <c r="G1" s="449"/>
      <c r="H1" s="449"/>
      <c r="I1" s="449"/>
      <c r="J1" s="449"/>
    </row>
    <row r="2" spans="1:10">
      <c r="A2" s="449"/>
      <c r="B2" s="448"/>
      <c r="C2" s="448"/>
      <c r="D2" s="448"/>
      <c r="E2" s="448"/>
      <c r="F2" s="527" t="s">
        <v>626</v>
      </c>
      <c r="G2" s="527"/>
      <c r="H2" s="527"/>
      <c r="I2" s="527"/>
      <c r="J2" s="527"/>
    </row>
    <row r="3" spans="1:10">
      <c r="A3" s="449"/>
      <c r="B3" s="448"/>
      <c r="C3" s="448"/>
      <c r="D3" s="448"/>
      <c r="E3" s="448"/>
      <c r="F3" s="527"/>
      <c r="G3" s="527"/>
      <c r="H3" s="527"/>
      <c r="I3" s="527"/>
      <c r="J3" s="527"/>
    </row>
    <row r="4" spans="1:10">
      <c r="A4" s="449"/>
      <c r="B4" s="448"/>
      <c r="C4" s="448"/>
      <c r="D4" s="448"/>
      <c r="E4" s="448"/>
      <c r="F4" s="527"/>
      <c r="G4" s="527"/>
      <c r="H4" s="527"/>
      <c r="I4" s="527"/>
      <c r="J4" s="527"/>
    </row>
    <row r="5" spans="1:10" ht="20.25">
      <c r="A5" s="449"/>
      <c r="B5" s="448"/>
      <c r="C5" s="448"/>
      <c r="D5" s="448"/>
      <c r="E5" s="448"/>
      <c r="F5" s="522" t="s">
        <v>372</v>
      </c>
      <c r="G5" s="522"/>
      <c r="H5" s="522"/>
      <c r="I5" s="522"/>
      <c r="J5" s="522"/>
    </row>
    <row r="6" spans="1:10" ht="20.25">
      <c r="A6" s="521" t="s">
        <v>368</v>
      </c>
      <c r="B6" s="521"/>
      <c r="C6" s="91"/>
      <c r="D6" s="92"/>
      <c r="E6" s="92"/>
      <c r="F6" s="522" t="s">
        <v>254</v>
      </c>
      <c r="G6" s="522"/>
      <c r="H6" s="522"/>
      <c r="I6" s="522"/>
      <c r="J6" s="522"/>
    </row>
    <row r="7" spans="1:10" ht="36" customHeight="1">
      <c r="A7" s="528" t="s">
        <v>627</v>
      </c>
      <c r="B7" s="528"/>
      <c r="C7" s="91"/>
      <c r="D7" s="93"/>
      <c r="E7" s="93"/>
      <c r="F7" s="522" t="s">
        <v>373</v>
      </c>
      <c r="G7" s="522"/>
      <c r="H7" s="522"/>
      <c r="I7" s="522"/>
      <c r="J7" s="522"/>
    </row>
    <row r="8" spans="1:10" ht="26.45" customHeight="1">
      <c r="A8" s="517" t="s">
        <v>628</v>
      </c>
      <c r="B8" s="517"/>
      <c r="C8" s="91"/>
      <c r="D8" s="93"/>
      <c r="E8" s="93"/>
      <c r="F8" s="518" t="s">
        <v>374</v>
      </c>
      <c r="G8" s="518"/>
      <c r="H8" s="518"/>
      <c r="I8" s="518"/>
      <c r="J8" s="518"/>
    </row>
    <row r="9" spans="1:10" ht="20.25">
      <c r="A9" s="519" t="s">
        <v>370</v>
      </c>
      <c r="B9" s="519"/>
      <c r="C9" s="91"/>
      <c r="D9" s="93"/>
      <c r="E9" s="93"/>
      <c r="F9" s="93"/>
      <c r="G9" s="520"/>
      <c r="H9" s="520"/>
      <c r="I9" s="454"/>
      <c r="J9" s="454"/>
    </row>
    <row r="10" spans="1:10" ht="20.25">
      <c r="A10" s="521" t="s">
        <v>371</v>
      </c>
      <c r="B10" s="521"/>
      <c r="C10" s="91"/>
      <c r="D10" s="95"/>
      <c r="E10" s="95"/>
      <c r="F10" s="522" t="s">
        <v>375</v>
      </c>
      <c r="G10" s="522"/>
      <c r="H10" s="522"/>
      <c r="I10" s="522"/>
      <c r="J10" s="522"/>
    </row>
    <row r="11" spans="1:10" ht="20.25">
      <c r="A11" s="521"/>
      <c r="B11" s="521"/>
      <c r="C11" s="91"/>
      <c r="D11" s="95"/>
      <c r="E11" s="95"/>
      <c r="F11" s="523" t="s">
        <v>629</v>
      </c>
      <c r="G11" s="523"/>
      <c r="H11" s="523"/>
      <c r="I11" s="523"/>
      <c r="J11" s="523"/>
    </row>
    <row r="12" spans="1:10" ht="31.9" customHeight="1">
      <c r="A12" s="450" t="s">
        <v>338</v>
      </c>
      <c r="B12" s="451"/>
      <c r="C12" s="91"/>
      <c r="D12" s="95"/>
      <c r="E12" s="95"/>
      <c r="F12" s="523"/>
      <c r="G12" s="523"/>
      <c r="H12" s="523"/>
      <c r="I12" s="523"/>
      <c r="J12" s="523"/>
    </row>
    <row r="13" spans="1:10" ht="58.9" customHeight="1">
      <c r="A13" s="451"/>
      <c r="B13" s="451"/>
      <c r="C13" s="91"/>
      <c r="D13" s="95"/>
      <c r="E13" s="95"/>
      <c r="F13" s="456" t="s">
        <v>630</v>
      </c>
    </row>
    <row r="14" spans="1:10" ht="40.9" customHeight="1">
      <c r="A14" s="451"/>
      <c r="B14" s="451"/>
      <c r="C14" s="91"/>
      <c r="D14" s="95"/>
      <c r="E14" s="95"/>
      <c r="F14" s="524" t="s">
        <v>631</v>
      </c>
      <c r="G14" s="524"/>
      <c r="H14" s="524"/>
      <c r="I14" s="524"/>
      <c r="J14" s="524"/>
    </row>
    <row r="15" spans="1:10" ht="43.15" customHeight="1">
      <c r="A15" s="451"/>
      <c r="B15" s="451"/>
      <c r="C15" s="91"/>
      <c r="D15" s="95"/>
      <c r="E15" s="95"/>
      <c r="F15" s="450" t="s">
        <v>338</v>
      </c>
      <c r="G15" s="92"/>
      <c r="H15" s="92"/>
      <c r="I15" s="92"/>
      <c r="J15" s="92"/>
    </row>
    <row r="16" spans="1:10" ht="20.25">
      <c r="A16" s="451"/>
      <c r="B16" s="451"/>
      <c r="C16" s="91"/>
      <c r="D16" s="95"/>
      <c r="E16" s="95"/>
      <c r="F16" s="456"/>
    </row>
    <row r="17" spans="1:10" ht="20.25">
      <c r="A17" s="451"/>
      <c r="B17" s="451"/>
      <c r="C17" s="91"/>
      <c r="D17" s="95"/>
      <c r="E17" s="95"/>
      <c r="F17" s="456"/>
    </row>
    <row r="18" spans="1:10" ht="20.25">
      <c r="A18" s="451"/>
      <c r="B18" s="451"/>
      <c r="C18" s="91"/>
      <c r="D18" s="95"/>
      <c r="E18" s="95"/>
      <c r="F18" s="92"/>
      <c r="G18" s="454"/>
      <c r="H18" s="450"/>
      <c r="I18" s="450"/>
      <c r="J18" s="450"/>
    </row>
    <row r="19" spans="1:10" ht="20.25">
      <c r="A19" s="92"/>
      <c r="B19" s="97"/>
      <c r="C19" s="97"/>
      <c r="D19" s="97"/>
      <c r="E19" s="97"/>
      <c r="F19" s="97"/>
      <c r="G19" s="452"/>
      <c r="H19" s="452"/>
      <c r="I19" s="452"/>
      <c r="J19" s="452"/>
    </row>
    <row r="20" spans="1:10" ht="20.25">
      <c r="A20" s="99"/>
      <c r="B20" s="511"/>
      <c r="C20" s="511"/>
      <c r="D20" s="511"/>
      <c r="E20" s="511"/>
      <c r="F20" s="511"/>
      <c r="G20" s="100"/>
      <c r="H20" s="101"/>
      <c r="I20" s="102" t="s">
        <v>643</v>
      </c>
      <c r="J20" s="103" t="s">
        <v>255</v>
      </c>
    </row>
    <row r="21" spans="1:10" ht="40.9" customHeight="1">
      <c r="A21" s="453" t="s">
        <v>14</v>
      </c>
      <c r="B21" s="525" t="s">
        <v>632</v>
      </c>
      <c r="C21" s="525"/>
      <c r="D21" s="525"/>
      <c r="E21" s="525"/>
      <c r="F21" s="525"/>
      <c r="G21" s="525"/>
      <c r="H21" s="526"/>
      <c r="I21" s="107" t="s">
        <v>138</v>
      </c>
      <c r="J21" s="103">
        <v>36639101</v>
      </c>
    </row>
    <row r="22" spans="1:10" ht="40.9" customHeight="1">
      <c r="A22" s="453" t="s">
        <v>15</v>
      </c>
      <c r="B22" s="511" t="s">
        <v>633</v>
      </c>
      <c r="C22" s="511"/>
      <c r="D22" s="511"/>
      <c r="E22" s="511"/>
      <c r="F22" s="511"/>
      <c r="G22" s="100"/>
      <c r="H22" s="101"/>
      <c r="I22" s="107" t="s">
        <v>137</v>
      </c>
      <c r="J22" s="103">
        <v>150</v>
      </c>
    </row>
    <row r="23" spans="1:10" ht="40.9" customHeight="1">
      <c r="A23" s="453" t="s">
        <v>20</v>
      </c>
      <c r="B23" s="511" t="s">
        <v>634</v>
      </c>
      <c r="C23" s="511"/>
      <c r="D23" s="511"/>
      <c r="E23" s="511"/>
      <c r="F23" s="511"/>
      <c r="G23" s="100"/>
      <c r="H23" s="101"/>
      <c r="I23" s="107" t="s">
        <v>136</v>
      </c>
      <c r="J23" s="103">
        <v>1210136300</v>
      </c>
    </row>
    <row r="24" spans="1:10" ht="40.9" customHeight="1">
      <c r="A24" s="453" t="s">
        <v>376</v>
      </c>
      <c r="B24" s="511" t="s">
        <v>635</v>
      </c>
      <c r="C24" s="511"/>
      <c r="D24" s="511"/>
      <c r="E24" s="511"/>
      <c r="F24" s="511"/>
      <c r="G24" s="105"/>
      <c r="H24" s="106"/>
      <c r="I24" s="107" t="s">
        <v>9</v>
      </c>
      <c r="J24" s="103">
        <v>1009</v>
      </c>
    </row>
    <row r="25" spans="1:10" ht="40.9" customHeight="1">
      <c r="A25" s="453" t="s">
        <v>17</v>
      </c>
      <c r="B25" s="511"/>
      <c r="C25" s="511"/>
      <c r="D25" s="511"/>
      <c r="E25" s="511"/>
      <c r="F25" s="511"/>
      <c r="G25" s="105"/>
      <c r="H25" s="106"/>
      <c r="I25" s="107" t="s">
        <v>8</v>
      </c>
      <c r="J25" s="103"/>
    </row>
    <row r="26" spans="1:10" ht="40.9" customHeight="1">
      <c r="A26" s="453" t="s">
        <v>16</v>
      </c>
      <c r="B26" s="511" t="s">
        <v>636</v>
      </c>
      <c r="C26" s="511"/>
      <c r="D26" s="511"/>
      <c r="E26" s="511"/>
      <c r="F26" s="511"/>
      <c r="G26" s="511"/>
      <c r="H26" s="512"/>
      <c r="I26" s="110" t="s">
        <v>10</v>
      </c>
      <c r="J26" s="103" t="s">
        <v>637</v>
      </c>
    </row>
    <row r="27" spans="1:10" ht="40.9" customHeight="1">
      <c r="A27" s="513" t="s">
        <v>377</v>
      </c>
      <c r="B27" s="511"/>
      <c r="C27" s="511"/>
      <c r="D27" s="511"/>
      <c r="E27" s="511"/>
      <c r="F27" s="511"/>
      <c r="G27" s="511" t="s">
        <v>200</v>
      </c>
      <c r="H27" s="514"/>
      <c r="I27" s="515"/>
      <c r="J27" s="460" t="s">
        <v>638</v>
      </c>
    </row>
    <row r="28" spans="1:10" ht="40.9" customHeight="1">
      <c r="A28" s="453" t="s">
        <v>21</v>
      </c>
      <c r="B28" s="511" t="s">
        <v>639</v>
      </c>
      <c r="C28" s="511"/>
      <c r="D28" s="511"/>
      <c r="E28" s="511"/>
      <c r="F28" s="511"/>
      <c r="G28" s="511" t="s">
        <v>201</v>
      </c>
      <c r="H28" s="514"/>
      <c r="I28" s="515"/>
      <c r="J28" s="111"/>
    </row>
    <row r="29" spans="1:10" ht="40.9" customHeight="1">
      <c r="A29" s="513" t="s">
        <v>644</v>
      </c>
      <c r="B29" s="511"/>
      <c r="C29" s="511"/>
      <c r="D29" s="511"/>
      <c r="E29" s="511"/>
      <c r="F29" s="511"/>
      <c r="G29" s="105"/>
      <c r="H29" s="105"/>
      <c r="I29" s="105"/>
      <c r="J29" s="106"/>
    </row>
    <row r="30" spans="1:10" ht="40.9" customHeight="1">
      <c r="A30" s="453" t="s">
        <v>11</v>
      </c>
      <c r="B30" s="511" t="s">
        <v>640</v>
      </c>
      <c r="C30" s="511"/>
      <c r="D30" s="511"/>
      <c r="E30" s="511"/>
      <c r="F30" s="511"/>
      <c r="G30" s="100"/>
      <c r="H30" s="100"/>
      <c r="I30" s="100"/>
      <c r="J30" s="101"/>
    </row>
    <row r="31" spans="1:10" ht="40.9" customHeight="1">
      <c r="A31" s="453" t="s">
        <v>12</v>
      </c>
      <c r="B31" s="511" t="s">
        <v>641</v>
      </c>
      <c r="C31" s="511"/>
      <c r="D31" s="511"/>
      <c r="E31" s="511"/>
      <c r="F31" s="511"/>
      <c r="G31" s="105"/>
      <c r="H31" s="105"/>
      <c r="I31" s="105"/>
      <c r="J31" s="106"/>
    </row>
    <row r="32" spans="1:10" ht="40.9" customHeight="1">
      <c r="A32" s="453" t="s">
        <v>13</v>
      </c>
      <c r="B32" s="511" t="s">
        <v>642</v>
      </c>
      <c r="C32" s="511"/>
      <c r="D32" s="511"/>
      <c r="E32" s="511"/>
      <c r="F32" s="511"/>
      <c r="G32" s="100"/>
      <c r="H32" s="100"/>
      <c r="I32" s="100"/>
      <c r="J32" s="101"/>
    </row>
    <row r="33" spans="1:16">
      <c r="B33" s="456"/>
      <c r="C33" s="456"/>
      <c r="D33" s="456"/>
      <c r="E33" s="456"/>
      <c r="F33" s="456"/>
    </row>
    <row r="34" spans="1:16">
      <c r="A34" s="53"/>
      <c r="B34" s="456"/>
      <c r="D34" s="456"/>
      <c r="E34" s="456"/>
      <c r="F34" s="456"/>
      <c r="G34" s="217"/>
      <c r="H34" s="217"/>
      <c r="I34" s="217"/>
      <c r="J34" s="217"/>
    </row>
    <row r="35" spans="1:16">
      <c r="A35" s="516"/>
      <c r="B35" s="516"/>
      <c r="C35" s="516"/>
      <c r="D35" s="516"/>
      <c r="E35" s="516"/>
      <c r="F35" s="516"/>
      <c r="G35" s="516"/>
      <c r="H35" s="516"/>
      <c r="I35" s="516"/>
      <c r="J35" s="516"/>
    </row>
    <row r="36" spans="1:16">
      <c r="A36" s="447"/>
      <c r="B36" s="447"/>
      <c r="C36" s="447"/>
      <c r="D36" s="447"/>
      <c r="E36" s="447"/>
      <c r="F36" s="447"/>
      <c r="G36" s="447"/>
      <c r="H36" s="447"/>
      <c r="I36" s="447"/>
      <c r="J36" s="447"/>
    </row>
    <row r="37" spans="1:16">
      <c r="A37" s="510"/>
      <c r="B37" s="510"/>
      <c r="C37" s="510"/>
      <c r="D37" s="510"/>
      <c r="E37" s="510"/>
      <c r="F37" s="510"/>
      <c r="G37" s="510"/>
      <c r="H37" s="510"/>
      <c r="I37" s="510"/>
      <c r="J37" s="510"/>
    </row>
    <row r="38" spans="1:16">
      <c r="B38" s="53"/>
      <c r="D38" s="53"/>
      <c r="E38" s="53"/>
      <c r="F38" s="53"/>
      <c r="G38" s="53"/>
      <c r="H38" s="53"/>
      <c r="I38" s="53"/>
      <c r="J38" s="53"/>
    </row>
    <row r="39" spans="1:16">
      <c r="A39" s="506"/>
      <c r="B39" s="500"/>
      <c r="C39" s="500"/>
      <c r="D39" s="500"/>
      <c r="E39" s="500"/>
      <c r="F39" s="507"/>
      <c r="G39" s="500"/>
      <c r="H39" s="500"/>
      <c r="I39" s="500"/>
      <c r="J39" s="500"/>
    </row>
    <row r="40" spans="1:16">
      <c r="A40" s="506"/>
      <c r="B40" s="500"/>
      <c r="C40" s="500"/>
      <c r="D40" s="500"/>
      <c r="E40" s="500"/>
      <c r="F40" s="507"/>
      <c r="G40" s="461"/>
      <c r="H40" s="461"/>
      <c r="I40" s="461"/>
      <c r="J40" s="461"/>
      <c r="K40" s="462"/>
      <c r="L40" s="462"/>
      <c r="M40" s="462"/>
      <c r="N40" s="462"/>
      <c r="O40" s="195"/>
    </row>
    <row r="41" spans="1:16">
      <c r="A41" s="463"/>
      <c r="B41" s="461"/>
      <c r="C41" s="461"/>
      <c r="D41" s="461"/>
      <c r="E41" s="461"/>
      <c r="F41" s="461"/>
      <c r="G41" s="461"/>
      <c r="H41" s="461"/>
      <c r="I41" s="461"/>
      <c r="J41" s="461"/>
    </row>
    <row r="42" spans="1:16">
      <c r="A42" s="501"/>
      <c r="B42" s="501"/>
      <c r="C42" s="501"/>
      <c r="D42" s="501"/>
      <c r="E42" s="501"/>
      <c r="F42" s="501"/>
      <c r="G42" s="501"/>
      <c r="H42" s="501"/>
      <c r="I42" s="501"/>
      <c r="J42" s="501"/>
    </row>
    <row r="43" spans="1:16">
      <c r="A43" s="464"/>
      <c r="B43" s="463"/>
      <c r="C43" s="465"/>
      <c r="D43" s="465"/>
      <c r="E43" s="465"/>
      <c r="F43" s="465"/>
      <c r="G43" s="466"/>
      <c r="H43" s="466"/>
      <c r="I43" s="466"/>
      <c r="J43" s="466"/>
      <c r="K43" s="195"/>
      <c r="L43" s="195"/>
      <c r="M43" s="195"/>
      <c r="N43" s="195"/>
      <c r="O43" s="195"/>
      <c r="P43" s="195"/>
    </row>
    <row r="44" spans="1:16">
      <c r="A44" s="464"/>
      <c r="B44" s="463"/>
      <c r="C44" s="465"/>
      <c r="D44" s="465"/>
      <c r="E44" s="465"/>
      <c r="F44" s="465"/>
      <c r="G44" s="466"/>
      <c r="H44" s="466"/>
      <c r="I44" s="466"/>
      <c r="J44" s="466"/>
      <c r="K44" s="195"/>
      <c r="L44" s="195"/>
      <c r="M44" s="195"/>
      <c r="N44" s="195"/>
      <c r="O44" s="195"/>
      <c r="P44" s="195"/>
    </row>
    <row r="45" spans="1:16">
      <c r="A45" s="467"/>
      <c r="B45" s="463"/>
      <c r="C45" s="465"/>
      <c r="D45" s="465"/>
      <c r="E45" s="465"/>
      <c r="F45" s="465"/>
      <c r="G45" s="465"/>
      <c r="H45" s="465"/>
      <c r="I45" s="465"/>
      <c r="J45" s="465"/>
      <c r="K45" s="195"/>
      <c r="L45" s="195"/>
      <c r="M45" s="195"/>
      <c r="N45" s="195"/>
      <c r="O45" s="195"/>
      <c r="P45" s="195"/>
    </row>
    <row r="46" spans="1:16">
      <c r="A46" s="464"/>
      <c r="B46" s="463"/>
      <c r="C46" s="465"/>
      <c r="D46" s="465"/>
      <c r="E46" s="465"/>
      <c r="F46" s="465"/>
      <c r="G46" s="466"/>
      <c r="H46" s="466"/>
      <c r="I46" s="466"/>
      <c r="J46" s="466"/>
      <c r="K46" s="214"/>
      <c r="L46" s="214"/>
      <c r="M46" s="214"/>
      <c r="N46" s="214"/>
      <c r="O46" s="195"/>
      <c r="P46" s="195"/>
    </row>
    <row r="47" spans="1:16">
      <c r="A47" s="464"/>
      <c r="B47" s="463"/>
      <c r="C47" s="465"/>
      <c r="D47" s="465"/>
      <c r="E47" s="465"/>
      <c r="F47" s="465"/>
      <c r="G47" s="466"/>
      <c r="H47" s="466"/>
      <c r="I47" s="466"/>
      <c r="J47" s="466"/>
      <c r="K47" s="214"/>
      <c r="L47" s="214"/>
      <c r="M47" s="214"/>
      <c r="N47" s="214"/>
      <c r="O47" s="195"/>
      <c r="P47" s="195"/>
    </row>
    <row r="48" spans="1:16">
      <c r="A48" s="464"/>
      <c r="B48" s="463"/>
      <c r="C48" s="465"/>
      <c r="D48" s="465"/>
      <c r="E48" s="465"/>
      <c r="F48" s="465"/>
      <c r="G48" s="466"/>
      <c r="H48" s="466"/>
      <c r="I48" s="466"/>
      <c r="J48" s="466"/>
      <c r="K48" s="214"/>
      <c r="L48" s="214"/>
      <c r="M48" s="214"/>
      <c r="N48" s="214"/>
      <c r="O48" s="195"/>
      <c r="P48" s="195"/>
    </row>
    <row r="49" spans="1:17">
      <c r="A49" s="468"/>
      <c r="B49" s="463"/>
      <c r="C49" s="465"/>
      <c r="D49" s="465"/>
      <c r="E49" s="465"/>
      <c r="F49" s="465"/>
      <c r="G49" s="465"/>
      <c r="H49" s="465"/>
      <c r="I49" s="465"/>
      <c r="J49" s="465"/>
      <c r="K49" s="195"/>
      <c r="L49" s="195"/>
      <c r="M49" s="195"/>
      <c r="N49" s="195"/>
      <c r="O49" s="195"/>
      <c r="P49" s="195"/>
    </row>
    <row r="50" spans="1:17">
      <c r="A50" s="468"/>
      <c r="B50" s="463"/>
      <c r="C50" s="465"/>
      <c r="D50" s="465"/>
      <c r="E50" s="465"/>
      <c r="F50" s="465"/>
      <c r="G50" s="466"/>
      <c r="H50" s="466"/>
      <c r="I50" s="466"/>
      <c r="J50" s="466"/>
      <c r="L50" s="195"/>
      <c r="M50" s="195"/>
      <c r="N50" s="195"/>
      <c r="O50" s="195"/>
      <c r="P50" s="195"/>
    </row>
    <row r="51" spans="1:17">
      <c r="A51" s="469"/>
      <c r="B51" s="463"/>
      <c r="C51" s="470"/>
      <c r="D51" s="470"/>
      <c r="E51" s="470"/>
      <c r="F51" s="470"/>
      <c r="G51" s="471"/>
      <c r="H51" s="471"/>
      <c r="I51" s="471"/>
      <c r="J51" s="471"/>
      <c r="L51" s="195"/>
      <c r="M51" s="195"/>
      <c r="N51" s="195"/>
      <c r="O51" s="195"/>
      <c r="P51" s="195"/>
    </row>
    <row r="52" spans="1:17">
      <c r="A52" s="469"/>
      <c r="B52" s="463"/>
      <c r="C52" s="465"/>
      <c r="D52" s="465"/>
      <c r="E52" s="465"/>
      <c r="F52" s="465"/>
      <c r="G52" s="466"/>
      <c r="H52" s="466"/>
      <c r="I52" s="466"/>
      <c r="J52" s="466"/>
      <c r="L52" s="195"/>
      <c r="M52" s="195"/>
      <c r="N52" s="195"/>
      <c r="O52" s="195"/>
      <c r="P52" s="195"/>
    </row>
    <row r="53" spans="1:17">
      <c r="A53" s="464"/>
      <c r="B53" s="463"/>
      <c r="C53" s="465"/>
      <c r="D53" s="465"/>
      <c r="E53" s="465"/>
      <c r="F53" s="465"/>
      <c r="G53" s="466"/>
      <c r="H53" s="466"/>
      <c r="I53" s="466"/>
      <c r="J53" s="466"/>
      <c r="O53" s="195"/>
      <c r="P53" s="195"/>
    </row>
    <row r="54" spans="1:17">
      <c r="A54" s="468"/>
      <c r="B54" s="463"/>
      <c r="C54" s="465"/>
      <c r="D54" s="465"/>
      <c r="E54" s="465"/>
      <c r="F54" s="465"/>
      <c r="G54" s="465"/>
      <c r="H54" s="465"/>
      <c r="I54" s="465"/>
      <c r="J54" s="465"/>
      <c r="K54" s="195"/>
      <c r="L54" s="195"/>
      <c r="M54" s="195"/>
      <c r="N54" s="195"/>
      <c r="O54" s="195"/>
      <c r="P54" s="195"/>
    </row>
    <row r="55" spans="1:17">
      <c r="A55" s="469"/>
      <c r="B55" s="463"/>
      <c r="C55" s="465"/>
      <c r="D55" s="465"/>
      <c r="E55" s="465"/>
      <c r="F55" s="465"/>
      <c r="G55" s="465"/>
      <c r="H55" s="465"/>
      <c r="I55" s="465"/>
      <c r="J55" s="465"/>
      <c r="K55" s="195"/>
      <c r="L55" s="195"/>
      <c r="M55" s="195"/>
      <c r="N55" s="195"/>
      <c r="O55" s="195"/>
      <c r="P55" s="195"/>
    </row>
    <row r="56" spans="1:17">
      <c r="A56" s="468"/>
      <c r="B56" s="472"/>
      <c r="C56" s="200"/>
      <c r="D56" s="200"/>
      <c r="E56" s="200"/>
      <c r="F56" s="200"/>
      <c r="G56" s="200"/>
      <c r="H56" s="200"/>
      <c r="I56" s="200"/>
      <c r="J56" s="200"/>
      <c r="K56" s="195"/>
      <c r="L56" s="195"/>
      <c r="M56" s="195"/>
      <c r="N56" s="195"/>
      <c r="O56" s="195"/>
      <c r="P56" s="195"/>
    </row>
    <row r="57" spans="1:17">
      <c r="A57" s="469"/>
      <c r="B57" s="463"/>
      <c r="C57" s="473"/>
      <c r="D57" s="473"/>
      <c r="E57" s="473"/>
      <c r="F57" s="473"/>
      <c r="G57" s="473"/>
      <c r="H57" s="473"/>
      <c r="I57" s="473"/>
      <c r="J57" s="473"/>
      <c r="L57" s="195"/>
      <c r="M57" s="195"/>
      <c r="N57" s="195"/>
      <c r="O57" s="195"/>
      <c r="P57" s="195"/>
    </row>
    <row r="58" spans="1:17">
      <c r="A58" s="502"/>
      <c r="B58" s="502"/>
      <c r="C58" s="502"/>
      <c r="D58" s="502"/>
      <c r="E58" s="502"/>
      <c r="F58" s="502"/>
      <c r="G58" s="502"/>
      <c r="H58" s="502"/>
      <c r="I58" s="502"/>
      <c r="J58" s="502"/>
      <c r="L58" s="195"/>
      <c r="M58" s="195"/>
      <c r="N58" s="195"/>
      <c r="O58" s="195"/>
      <c r="P58" s="195"/>
    </row>
    <row r="59" spans="1:17">
      <c r="A59" s="474"/>
      <c r="B59" s="463"/>
      <c r="C59" s="465"/>
      <c r="D59" s="465"/>
      <c r="E59" s="465"/>
      <c r="F59" s="465"/>
      <c r="G59" s="466"/>
      <c r="H59" s="466"/>
      <c r="I59" s="466"/>
      <c r="J59" s="466"/>
      <c r="L59" s="195"/>
      <c r="M59" s="195"/>
      <c r="N59" s="195"/>
      <c r="O59" s="195"/>
      <c r="P59" s="195"/>
      <c r="Q59" s="466"/>
    </row>
    <row r="60" spans="1:17">
      <c r="A60" s="475"/>
      <c r="B60" s="463"/>
      <c r="C60" s="465"/>
      <c r="D60" s="465"/>
      <c r="E60" s="465"/>
      <c r="F60" s="465"/>
      <c r="G60" s="465"/>
      <c r="H60" s="465"/>
      <c r="I60" s="465"/>
      <c r="J60" s="465"/>
      <c r="L60" s="195"/>
      <c r="M60" s="195"/>
      <c r="N60" s="195"/>
      <c r="O60" s="195"/>
      <c r="P60" s="195"/>
    </row>
    <row r="61" spans="1:17">
      <c r="A61" s="475"/>
      <c r="B61" s="463"/>
      <c r="C61" s="465"/>
      <c r="D61" s="465"/>
      <c r="E61" s="465"/>
      <c r="F61" s="465"/>
      <c r="G61" s="466"/>
      <c r="H61" s="466"/>
      <c r="I61" s="466"/>
      <c r="J61" s="466"/>
      <c r="L61" s="195"/>
      <c r="M61" s="195"/>
      <c r="N61" s="195"/>
      <c r="O61" s="195"/>
      <c r="P61" s="195"/>
    </row>
    <row r="62" spans="1:17">
      <c r="A62" s="474"/>
      <c r="B62" s="463"/>
      <c r="C62" s="465"/>
      <c r="D62" s="465"/>
      <c r="E62" s="465"/>
      <c r="F62" s="465"/>
      <c r="G62" s="466"/>
      <c r="H62" s="466"/>
      <c r="I62" s="466"/>
      <c r="J62" s="466"/>
      <c r="L62" s="195"/>
      <c r="M62" s="195"/>
      <c r="N62" s="195"/>
      <c r="O62" s="195"/>
      <c r="P62" s="195"/>
    </row>
    <row r="63" spans="1:17">
      <c r="A63" s="474"/>
      <c r="B63" s="463"/>
      <c r="C63" s="465"/>
      <c r="D63" s="465"/>
      <c r="E63" s="465"/>
      <c r="F63" s="465"/>
      <c r="G63" s="466"/>
      <c r="H63" s="466"/>
      <c r="I63" s="466"/>
      <c r="J63" s="466"/>
      <c r="L63" s="195"/>
      <c r="M63" s="195"/>
      <c r="N63" s="195"/>
      <c r="O63" s="195"/>
      <c r="P63" s="195"/>
    </row>
    <row r="64" spans="1:17">
      <c r="A64" s="476"/>
      <c r="B64" s="463"/>
      <c r="C64" s="465"/>
      <c r="D64" s="465"/>
      <c r="E64" s="465"/>
      <c r="F64" s="465"/>
      <c r="G64" s="465"/>
      <c r="H64" s="465"/>
      <c r="I64" s="465"/>
      <c r="J64" s="465"/>
      <c r="L64" s="195"/>
      <c r="M64" s="195"/>
      <c r="N64" s="195"/>
      <c r="O64" s="195"/>
      <c r="P64" s="195"/>
    </row>
    <row r="65" spans="1:16">
      <c r="A65" s="502"/>
      <c r="B65" s="502"/>
      <c r="C65" s="502"/>
      <c r="D65" s="502"/>
      <c r="E65" s="502"/>
      <c r="F65" s="502"/>
      <c r="G65" s="502"/>
      <c r="H65" s="502"/>
      <c r="I65" s="502"/>
      <c r="J65" s="502"/>
      <c r="L65" s="195"/>
      <c r="M65" s="195"/>
      <c r="N65" s="195"/>
      <c r="O65" s="195"/>
      <c r="P65" s="195"/>
    </row>
    <row r="66" spans="1:16">
      <c r="A66" s="476"/>
      <c r="B66" s="463"/>
      <c r="C66" s="477"/>
      <c r="D66" s="477"/>
      <c r="E66" s="477"/>
      <c r="F66" s="477"/>
      <c r="G66" s="477"/>
      <c r="H66" s="477"/>
      <c r="I66" s="477"/>
      <c r="J66" s="477"/>
      <c r="L66" s="195"/>
      <c r="M66" s="195"/>
      <c r="N66" s="195"/>
      <c r="O66" s="195"/>
      <c r="P66" s="195"/>
    </row>
    <row r="67" spans="1:16">
      <c r="A67" s="474"/>
      <c r="B67" s="463"/>
      <c r="C67" s="477"/>
      <c r="D67" s="477"/>
      <c r="E67" s="477"/>
      <c r="F67" s="477"/>
      <c r="G67" s="478"/>
      <c r="H67" s="478"/>
      <c r="I67" s="478"/>
      <c r="J67" s="478"/>
      <c r="L67" s="195"/>
      <c r="M67" s="195"/>
      <c r="N67" s="195"/>
      <c r="O67" s="195"/>
      <c r="P67" s="195"/>
    </row>
    <row r="68" spans="1:16">
      <c r="A68" s="474"/>
      <c r="B68" s="463"/>
      <c r="C68" s="477"/>
      <c r="D68" s="477"/>
      <c r="E68" s="477"/>
      <c r="F68" s="477"/>
      <c r="G68" s="478"/>
      <c r="H68" s="478"/>
      <c r="I68" s="478"/>
      <c r="J68" s="478"/>
      <c r="L68" s="195"/>
      <c r="M68" s="195"/>
      <c r="N68" s="195"/>
      <c r="O68" s="195"/>
      <c r="P68" s="195"/>
    </row>
    <row r="69" spans="1:16">
      <c r="A69" s="474"/>
      <c r="B69" s="463"/>
      <c r="C69" s="477"/>
      <c r="D69" s="477"/>
      <c r="E69" s="477"/>
      <c r="F69" s="477"/>
      <c r="G69" s="478"/>
      <c r="H69" s="478"/>
      <c r="I69" s="478"/>
      <c r="J69" s="478"/>
      <c r="L69" s="195"/>
      <c r="M69" s="195"/>
      <c r="N69" s="195"/>
      <c r="O69" s="195"/>
      <c r="P69" s="195"/>
    </row>
    <row r="70" spans="1:16">
      <c r="A70" s="474"/>
      <c r="B70" s="463"/>
      <c r="C70" s="477"/>
      <c r="D70" s="477"/>
      <c r="E70" s="477"/>
      <c r="F70" s="477"/>
      <c r="G70" s="478"/>
      <c r="H70" s="478"/>
      <c r="I70" s="478"/>
      <c r="J70" s="478"/>
      <c r="L70" s="195"/>
      <c r="M70" s="195"/>
      <c r="N70" s="195"/>
      <c r="O70" s="195"/>
      <c r="P70" s="195"/>
    </row>
    <row r="71" spans="1:16">
      <c r="A71" s="476"/>
      <c r="B71" s="463"/>
      <c r="C71" s="477"/>
      <c r="D71" s="477"/>
      <c r="E71" s="477"/>
      <c r="F71" s="477"/>
      <c r="G71" s="477"/>
      <c r="H71" s="477"/>
      <c r="I71" s="477"/>
      <c r="J71" s="477"/>
      <c r="L71" s="195"/>
      <c r="M71" s="195"/>
      <c r="N71" s="195"/>
      <c r="O71" s="195"/>
      <c r="P71" s="195"/>
    </row>
    <row r="72" spans="1:16">
      <c r="A72" s="503"/>
      <c r="B72" s="504"/>
      <c r="C72" s="504"/>
      <c r="D72" s="504"/>
      <c r="E72" s="504"/>
      <c r="F72" s="504"/>
      <c r="G72" s="504"/>
      <c r="H72" s="504"/>
      <c r="I72" s="504"/>
      <c r="J72" s="504"/>
      <c r="L72" s="195"/>
      <c r="M72" s="195"/>
      <c r="N72" s="195"/>
      <c r="O72" s="195"/>
      <c r="P72" s="195"/>
    </row>
    <row r="73" spans="1:16">
      <c r="A73" s="474"/>
      <c r="B73" s="463"/>
      <c r="C73" s="465"/>
      <c r="D73" s="465"/>
      <c r="E73" s="465"/>
      <c r="F73" s="465"/>
      <c r="G73" s="466"/>
      <c r="H73" s="466"/>
      <c r="I73" s="466"/>
      <c r="J73" s="466"/>
      <c r="K73" s="223"/>
      <c r="L73" s="214"/>
      <c r="M73" s="214"/>
      <c r="N73" s="214"/>
      <c r="O73" s="195"/>
      <c r="P73" s="195"/>
    </row>
    <row r="74" spans="1:16">
      <c r="A74" s="505"/>
      <c r="B74" s="505"/>
      <c r="C74" s="505"/>
      <c r="D74" s="505"/>
      <c r="E74" s="505"/>
      <c r="F74" s="505"/>
      <c r="G74" s="505"/>
      <c r="H74" s="505"/>
      <c r="I74" s="505"/>
      <c r="J74" s="505"/>
      <c r="L74" s="195"/>
      <c r="M74" s="195"/>
      <c r="N74" s="195"/>
      <c r="O74" s="195"/>
      <c r="P74" s="195"/>
    </row>
    <row r="75" spans="1:16">
      <c r="A75" s="474"/>
      <c r="B75" s="463"/>
      <c r="C75" s="470"/>
      <c r="D75" s="470"/>
      <c r="E75" s="470"/>
      <c r="F75" s="470"/>
      <c r="G75" s="479"/>
      <c r="H75" s="479"/>
      <c r="I75" s="479"/>
      <c r="J75" s="479"/>
      <c r="L75" s="195"/>
      <c r="M75" s="195"/>
      <c r="N75" s="195"/>
      <c r="O75" s="195"/>
      <c r="P75" s="195"/>
    </row>
    <row r="76" spans="1:16">
      <c r="A76" s="474"/>
      <c r="B76" s="463"/>
      <c r="C76" s="470"/>
      <c r="D76" s="470"/>
      <c r="E76" s="470"/>
      <c r="F76" s="470"/>
      <c r="G76" s="479"/>
      <c r="H76" s="479"/>
      <c r="I76" s="479"/>
      <c r="J76" s="479"/>
    </row>
    <row r="77" spans="1:16">
      <c r="A77" s="474"/>
      <c r="B77" s="463"/>
      <c r="C77" s="470"/>
      <c r="D77" s="470"/>
      <c r="E77" s="470"/>
      <c r="F77" s="470"/>
      <c r="G77" s="479"/>
      <c r="H77" s="479"/>
      <c r="I77" s="479"/>
      <c r="J77" s="479"/>
    </row>
    <row r="78" spans="1:16">
      <c r="A78" s="502"/>
      <c r="B78" s="502"/>
      <c r="C78" s="502"/>
      <c r="D78" s="502"/>
      <c r="E78" s="502"/>
      <c r="F78" s="502"/>
      <c r="G78" s="502"/>
      <c r="H78" s="502"/>
      <c r="I78" s="502"/>
      <c r="J78" s="502"/>
    </row>
    <row r="79" spans="1:16">
      <c r="A79" s="474"/>
      <c r="B79" s="463"/>
      <c r="C79" s="478"/>
      <c r="D79" s="478"/>
      <c r="E79" s="465"/>
      <c r="F79" s="466"/>
      <c r="G79" s="480"/>
      <c r="H79" s="480"/>
      <c r="I79" s="480"/>
      <c r="J79" s="480"/>
    </row>
    <row r="80" spans="1:16">
      <c r="A80" s="474"/>
      <c r="B80" s="463"/>
      <c r="C80" s="478"/>
      <c r="D80" s="478"/>
      <c r="E80" s="466"/>
      <c r="F80" s="466"/>
      <c r="G80" s="480"/>
      <c r="H80" s="480"/>
      <c r="I80" s="480"/>
      <c r="J80" s="480"/>
    </row>
    <row r="81" spans="1:10">
      <c r="A81" s="474"/>
      <c r="B81" s="463"/>
      <c r="C81" s="478"/>
      <c r="D81" s="478"/>
      <c r="E81" s="466"/>
      <c r="F81" s="466"/>
      <c r="G81" s="480"/>
      <c r="H81" s="480"/>
      <c r="I81" s="480"/>
      <c r="J81" s="480"/>
    </row>
    <row r="82" spans="1:10" s="458" customFormat="1">
      <c r="A82" s="476"/>
      <c r="B82" s="463"/>
      <c r="C82" s="478"/>
      <c r="D82" s="478"/>
      <c r="E82" s="466"/>
      <c r="F82" s="466"/>
      <c r="G82" s="480"/>
      <c r="H82" s="480"/>
      <c r="I82" s="480"/>
      <c r="J82" s="480"/>
    </row>
    <row r="83" spans="1:10">
      <c r="A83" s="474"/>
      <c r="B83" s="463"/>
      <c r="C83" s="478"/>
      <c r="D83" s="478"/>
      <c r="E83" s="466"/>
      <c r="F83" s="466"/>
      <c r="G83" s="480"/>
      <c r="H83" s="480"/>
      <c r="I83" s="480"/>
      <c r="J83" s="480"/>
    </row>
    <row r="84" spans="1:10">
      <c r="A84" s="474"/>
      <c r="B84" s="463"/>
      <c r="C84" s="478"/>
      <c r="D84" s="478"/>
      <c r="E84" s="466"/>
      <c r="F84" s="466"/>
      <c r="G84" s="480"/>
      <c r="H84" s="480"/>
      <c r="I84" s="480"/>
      <c r="J84" s="480"/>
    </row>
    <row r="85" spans="1:10" s="458" customFormat="1">
      <c r="A85" s="476"/>
      <c r="B85" s="463"/>
      <c r="C85" s="477"/>
      <c r="D85" s="477"/>
      <c r="E85" s="465"/>
      <c r="F85" s="465"/>
      <c r="G85" s="480"/>
      <c r="H85" s="480"/>
      <c r="I85" s="480"/>
      <c r="J85" s="480"/>
    </row>
    <row r="86" spans="1:10">
      <c r="A86" s="474"/>
      <c r="B86" s="463"/>
      <c r="C86" s="481"/>
      <c r="D86" s="481"/>
      <c r="E86" s="466"/>
      <c r="F86" s="466"/>
      <c r="G86" s="480"/>
      <c r="H86" s="480"/>
      <c r="I86" s="480"/>
      <c r="J86" s="480"/>
    </row>
    <row r="87" spans="1:10">
      <c r="A87" s="474"/>
      <c r="B87" s="463"/>
      <c r="C87" s="481"/>
      <c r="D87" s="481"/>
      <c r="E87" s="466"/>
      <c r="F87" s="466"/>
      <c r="G87" s="480"/>
      <c r="H87" s="480"/>
      <c r="I87" s="480"/>
      <c r="J87" s="480"/>
    </row>
    <row r="88" spans="1:10" s="458" customFormat="1">
      <c r="A88" s="476"/>
      <c r="B88" s="463"/>
      <c r="C88" s="478"/>
      <c r="D88" s="478"/>
      <c r="E88" s="465"/>
      <c r="F88" s="465"/>
      <c r="G88" s="480"/>
      <c r="H88" s="480"/>
      <c r="I88" s="480"/>
      <c r="J88" s="480"/>
    </row>
    <row r="89" spans="1:10" s="458" customFormat="1">
      <c r="A89" s="52"/>
      <c r="B89" s="448"/>
      <c r="C89" s="112"/>
      <c r="D89" s="113"/>
      <c r="E89" s="113"/>
      <c r="F89" s="113"/>
      <c r="G89" s="114"/>
      <c r="H89" s="114"/>
      <c r="I89" s="114"/>
      <c r="J89" s="114"/>
    </row>
    <row r="90" spans="1:10">
      <c r="A90" s="116"/>
      <c r="B90" s="117"/>
      <c r="C90" s="226"/>
      <c r="D90" s="227"/>
      <c r="E90" s="227"/>
      <c r="F90" s="227"/>
      <c r="G90" s="118"/>
      <c r="H90" s="508"/>
      <c r="I90" s="508"/>
      <c r="J90" s="508"/>
    </row>
    <row r="91" spans="1:10">
      <c r="A91" s="448"/>
      <c r="B91" s="449"/>
      <c r="C91" s="509"/>
      <c r="D91" s="509"/>
      <c r="E91" s="509"/>
      <c r="F91" s="509"/>
      <c r="G91" s="455"/>
      <c r="H91" s="509"/>
      <c r="I91" s="509"/>
      <c r="J91" s="509"/>
    </row>
    <row r="92" spans="1:10" ht="20.25">
      <c r="A92" s="196"/>
      <c r="B92" s="448"/>
      <c r="C92" s="92"/>
      <c r="D92" s="92"/>
      <c r="E92" s="92"/>
      <c r="F92" s="115"/>
      <c r="G92" s="499"/>
      <c r="H92" s="499"/>
    </row>
    <row r="93" spans="1:10" ht="20.25">
      <c r="A93" s="116"/>
      <c r="B93" s="117"/>
      <c r="C93" s="499"/>
      <c r="D93" s="499"/>
      <c r="E93" s="499"/>
      <c r="F93" s="118"/>
      <c r="G93" s="449"/>
      <c r="H93" s="449"/>
    </row>
    <row r="94" spans="1:10">
      <c r="A94" s="41"/>
    </row>
    <row r="95" spans="1:10">
      <c r="A95" s="116"/>
    </row>
    <row r="96" spans="1:10" s="457" customFormat="1">
      <c r="A96" s="456"/>
      <c r="G96" s="456"/>
      <c r="H96" s="456"/>
      <c r="I96" s="456"/>
      <c r="J96" s="456"/>
    </row>
    <row r="97" spans="1:10" s="457" customFormat="1">
      <c r="A97" s="41"/>
      <c r="G97" s="456"/>
      <c r="H97" s="456"/>
      <c r="I97" s="456"/>
      <c r="J97" s="456"/>
    </row>
    <row r="98" spans="1:10" s="221" customFormat="1" ht="20.25">
      <c r="A98" s="220"/>
      <c r="D98" s="267"/>
      <c r="E98" s="267"/>
      <c r="F98" s="267"/>
      <c r="G98" s="222"/>
      <c r="H98" s="222"/>
      <c r="I98" s="222"/>
      <c r="J98" s="222"/>
    </row>
    <row r="99" spans="1:10" s="457" customFormat="1">
      <c r="A99" s="41"/>
      <c r="G99" s="456"/>
      <c r="H99" s="456"/>
      <c r="I99" s="456"/>
      <c r="J99" s="456"/>
    </row>
    <row r="100" spans="1:10" s="457" customFormat="1">
      <c r="A100" s="41"/>
      <c r="E100" s="222"/>
      <c r="G100" s="222"/>
      <c r="H100" s="222"/>
      <c r="I100" s="222"/>
      <c r="J100" s="222"/>
    </row>
    <row r="101" spans="1:10" s="457" customFormat="1">
      <c r="A101" s="41"/>
      <c r="G101" s="456"/>
      <c r="H101" s="456"/>
      <c r="I101" s="456"/>
      <c r="J101" s="456"/>
    </row>
    <row r="102" spans="1:10" s="457" customFormat="1" hidden="1" outlineLevel="1">
      <c r="A102" s="41"/>
      <c r="G102" s="456"/>
      <c r="H102" s="456"/>
      <c r="I102" s="456"/>
      <c r="J102" s="456"/>
    </row>
    <row r="103" spans="1:10" s="457" customFormat="1" hidden="1" outlineLevel="1">
      <c r="A103" s="41"/>
      <c r="G103" s="456"/>
      <c r="H103" s="456"/>
      <c r="I103" s="456"/>
      <c r="J103" s="456"/>
    </row>
    <row r="104" spans="1:10" s="457" customFormat="1" hidden="1" outlineLevel="1">
      <c r="A104" s="41"/>
      <c r="G104" s="456"/>
      <c r="H104" s="456"/>
      <c r="I104" s="456"/>
      <c r="J104" s="456"/>
    </row>
    <row r="105" spans="1:10" s="457" customFormat="1" hidden="1" outlineLevel="1">
      <c r="A105" s="41"/>
      <c r="G105" s="214"/>
      <c r="H105" s="214"/>
      <c r="I105" s="214"/>
      <c r="J105" s="214"/>
    </row>
    <row r="106" spans="1:10" s="457" customFormat="1" hidden="1" outlineLevel="1">
      <c r="A106" s="41"/>
      <c r="G106" s="214"/>
      <c r="H106" s="214"/>
      <c r="I106" s="214"/>
      <c r="J106" s="214"/>
    </row>
    <row r="107" spans="1:10" s="457" customFormat="1" hidden="1" outlineLevel="1">
      <c r="A107" s="41"/>
      <c r="G107" s="214"/>
      <c r="H107" s="214"/>
      <c r="I107" s="214"/>
      <c r="J107" s="214"/>
    </row>
    <row r="108" spans="1:10" s="457" customFormat="1" hidden="1" outlineLevel="1">
      <c r="A108" s="41"/>
      <c r="G108" s="456"/>
      <c r="H108" s="456"/>
      <c r="I108" s="456"/>
      <c r="J108" s="456"/>
    </row>
    <row r="109" spans="1:10" s="457" customFormat="1" hidden="1" outlineLevel="1">
      <c r="A109" s="41"/>
      <c r="G109" s="225"/>
      <c r="H109" s="225"/>
      <c r="I109" s="225"/>
      <c r="J109" s="225"/>
    </row>
    <row r="110" spans="1:10" s="457" customFormat="1" hidden="1" outlineLevel="1">
      <c r="A110" s="41"/>
      <c r="G110" s="214"/>
      <c r="H110" s="214"/>
      <c r="I110" s="214"/>
      <c r="J110" s="214"/>
    </row>
    <row r="111" spans="1:10" s="457" customFormat="1" hidden="1" outlineLevel="1">
      <c r="A111" s="41"/>
      <c r="G111" s="214"/>
      <c r="H111" s="214"/>
      <c r="I111" s="214"/>
      <c r="J111" s="214"/>
    </row>
    <row r="112" spans="1:10" s="457" customFormat="1" hidden="1" outlineLevel="1">
      <c r="A112" s="41"/>
      <c r="G112" s="214"/>
      <c r="H112" s="214"/>
      <c r="I112" s="214"/>
      <c r="J112" s="214"/>
    </row>
    <row r="113" spans="1:10" s="457" customFormat="1" hidden="1" outlineLevel="1">
      <c r="A113" s="41"/>
      <c r="G113" s="214"/>
      <c r="H113" s="214"/>
      <c r="I113" s="214"/>
      <c r="J113" s="214"/>
    </row>
    <row r="114" spans="1:10" s="457" customFormat="1" hidden="1" outlineLevel="1">
      <c r="A114" s="41"/>
      <c r="G114" s="225"/>
      <c r="H114" s="225"/>
      <c r="I114" s="225"/>
      <c r="J114" s="225"/>
    </row>
    <row r="115" spans="1:10" s="457" customFormat="1" hidden="1" outlineLevel="1">
      <c r="A115" s="41"/>
      <c r="G115" s="456"/>
      <c r="H115" s="456"/>
      <c r="I115" s="456"/>
      <c r="J115" s="456"/>
    </row>
    <row r="116" spans="1:10" s="457" customFormat="1" hidden="1" outlineLevel="1">
      <c r="A116" s="41"/>
      <c r="E116" s="447"/>
      <c r="F116" s="447"/>
      <c r="G116" s="225"/>
      <c r="H116" s="225"/>
      <c r="I116" s="225"/>
      <c r="J116" s="225"/>
    </row>
    <row r="117" spans="1:10" s="457" customFormat="1" hidden="1" outlineLevel="1">
      <c r="A117" s="41"/>
      <c r="G117" s="456"/>
      <c r="H117" s="456"/>
      <c r="I117" s="456"/>
      <c r="J117" s="456"/>
    </row>
    <row r="118" spans="1:10" s="457" customFormat="1" collapsed="1">
      <c r="A118" s="455"/>
      <c r="G118" s="456"/>
      <c r="H118" s="456"/>
      <c r="I118" s="456"/>
      <c r="J118" s="456"/>
    </row>
    <row r="119" spans="1:10" s="457" customFormat="1">
      <c r="A119" s="41"/>
      <c r="G119" s="456"/>
      <c r="H119" s="456"/>
      <c r="I119" s="456"/>
      <c r="J119" s="456"/>
    </row>
    <row r="120" spans="1:10" s="457" customFormat="1">
      <c r="A120" s="41"/>
      <c r="G120" s="456"/>
      <c r="H120" s="456"/>
      <c r="I120" s="456"/>
      <c r="J120" s="456"/>
    </row>
    <row r="121" spans="1:10" s="457" customFormat="1">
      <c r="A121" s="41"/>
      <c r="G121" s="456"/>
      <c r="H121" s="456"/>
      <c r="I121" s="456"/>
      <c r="J121" s="456"/>
    </row>
    <row r="122" spans="1:10" s="457" customFormat="1">
      <c r="A122" s="41"/>
      <c r="G122" s="456"/>
      <c r="H122" s="456"/>
      <c r="I122" s="456"/>
      <c r="J122" s="456"/>
    </row>
    <row r="123" spans="1:10" s="457" customFormat="1">
      <c r="A123" s="41"/>
      <c r="G123" s="456"/>
      <c r="H123" s="456"/>
      <c r="I123" s="456"/>
      <c r="J123" s="456"/>
    </row>
    <row r="124" spans="1:10" s="457" customFormat="1">
      <c r="A124" s="41"/>
      <c r="G124" s="456"/>
      <c r="H124" s="456"/>
      <c r="I124" s="456"/>
      <c r="J124" s="456"/>
    </row>
    <row r="125" spans="1:10" s="457" customFormat="1">
      <c r="A125" s="41"/>
      <c r="G125" s="456"/>
      <c r="H125" s="456"/>
      <c r="I125" s="456"/>
      <c r="J125" s="456"/>
    </row>
    <row r="126" spans="1:10" s="457" customFormat="1">
      <c r="A126" s="41"/>
      <c r="G126" s="456"/>
      <c r="H126" s="456"/>
      <c r="I126" s="456"/>
      <c r="J126" s="456"/>
    </row>
    <row r="127" spans="1:10" s="457" customFormat="1">
      <c r="A127" s="41"/>
      <c r="G127" s="456"/>
      <c r="H127" s="456"/>
      <c r="I127" s="456"/>
      <c r="J127" s="456"/>
    </row>
    <row r="128" spans="1:10" s="457" customFormat="1">
      <c r="A128" s="41"/>
      <c r="G128" s="456"/>
      <c r="H128" s="456"/>
      <c r="I128" s="456"/>
      <c r="J128" s="456"/>
    </row>
    <row r="129" spans="1:10" s="457" customFormat="1">
      <c r="A129" s="41"/>
      <c r="G129" s="456"/>
      <c r="H129" s="456"/>
      <c r="I129" s="456"/>
      <c r="J129" s="456"/>
    </row>
    <row r="130" spans="1:10" s="457" customFormat="1">
      <c r="A130" s="41"/>
      <c r="G130" s="456"/>
      <c r="H130" s="456"/>
      <c r="I130" s="456"/>
      <c r="J130" s="456"/>
    </row>
    <row r="131" spans="1:10" s="457" customFormat="1">
      <c r="A131" s="41"/>
      <c r="G131" s="456"/>
      <c r="H131" s="456"/>
      <c r="I131" s="456"/>
      <c r="J131" s="456"/>
    </row>
    <row r="132" spans="1:10" s="457" customFormat="1">
      <c r="A132" s="41"/>
      <c r="G132" s="456"/>
      <c r="H132" s="456"/>
      <c r="I132" s="456"/>
      <c r="J132" s="456"/>
    </row>
    <row r="133" spans="1:10" s="457" customFormat="1">
      <c r="A133" s="41"/>
      <c r="G133" s="456"/>
      <c r="H133" s="456"/>
      <c r="I133" s="456"/>
      <c r="J133" s="456"/>
    </row>
    <row r="134" spans="1:10" s="457" customFormat="1">
      <c r="A134" s="41"/>
      <c r="G134" s="456"/>
      <c r="H134" s="456"/>
      <c r="I134" s="456"/>
      <c r="J134" s="456"/>
    </row>
    <row r="135" spans="1:10" s="457" customFormat="1">
      <c r="A135" s="41"/>
      <c r="G135" s="456"/>
      <c r="H135" s="456"/>
      <c r="I135" s="456"/>
      <c r="J135" s="456"/>
    </row>
    <row r="136" spans="1:10" s="457" customFormat="1">
      <c r="A136" s="41"/>
      <c r="G136" s="456"/>
      <c r="H136" s="456"/>
      <c r="I136" s="456"/>
      <c r="J136" s="456"/>
    </row>
    <row r="137" spans="1:10" s="457" customFormat="1">
      <c r="A137" s="41"/>
      <c r="G137" s="456"/>
      <c r="H137" s="456"/>
      <c r="I137" s="456"/>
      <c r="J137" s="456"/>
    </row>
    <row r="138" spans="1:10" s="457" customFormat="1">
      <c r="A138" s="41"/>
      <c r="G138" s="456"/>
      <c r="H138" s="456"/>
      <c r="I138" s="456"/>
      <c r="J138" s="456"/>
    </row>
    <row r="139" spans="1:10" s="457" customFormat="1">
      <c r="A139" s="41"/>
      <c r="G139" s="456"/>
      <c r="H139" s="456"/>
      <c r="I139" s="456"/>
      <c r="J139" s="456"/>
    </row>
    <row r="140" spans="1:10" s="457" customFormat="1">
      <c r="A140" s="41"/>
      <c r="G140" s="456"/>
      <c r="H140" s="456"/>
      <c r="I140" s="456"/>
      <c r="J140" s="456"/>
    </row>
    <row r="141" spans="1:10" s="457" customFormat="1">
      <c r="A141" s="41"/>
      <c r="G141" s="456"/>
      <c r="H141" s="456"/>
      <c r="I141" s="456"/>
      <c r="J141" s="456"/>
    </row>
    <row r="142" spans="1:10" s="457" customFormat="1">
      <c r="A142" s="41"/>
      <c r="G142" s="456"/>
      <c r="H142" s="456"/>
      <c r="I142" s="456"/>
      <c r="J142" s="456"/>
    </row>
    <row r="143" spans="1:10" s="457" customFormat="1">
      <c r="A143" s="41"/>
      <c r="G143" s="456"/>
      <c r="H143" s="456"/>
      <c r="I143" s="456"/>
      <c r="J143" s="456"/>
    </row>
    <row r="144" spans="1:10" s="457" customFormat="1">
      <c r="A144" s="41"/>
      <c r="G144" s="456"/>
      <c r="H144" s="456"/>
      <c r="I144" s="456"/>
      <c r="J144" s="456"/>
    </row>
    <row r="145" spans="1:10" s="457" customFormat="1">
      <c r="A145" s="41"/>
      <c r="G145" s="456"/>
      <c r="H145" s="456"/>
      <c r="I145" s="456"/>
      <c r="J145" s="456"/>
    </row>
    <row r="146" spans="1:10" s="457" customFormat="1">
      <c r="A146" s="41"/>
      <c r="G146" s="456"/>
      <c r="H146" s="456"/>
      <c r="I146" s="456"/>
      <c r="J146" s="456"/>
    </row>
    <row r="147" spans="1:10" s="457" customFormat="1">
      <c r="A147" s="41"/>
      <c r="G147" s="456"/>
      <c r="H147" s="456"/>
      <c r="I147" s="456"/>
      <c r="J147" s="456"/>
    </row>
    <row r="148" spans="1:10" s="457" customFormat="1">
      <c r="A148" s="41"/>
      <c r="G148" s="456"/>
      <c r="H148" s="456"/>
      <c r="I148" s="456"/>
      <c r="J148" s="456"/>
    </row>
    <row r="149" spans="1:10" s="457" customFormat="1">
      <c r="A149" s="41"/>
      <c r="G149" s="456"/>
      <c r="H149" s="456"/>
      <c r="I149" s="456"/>
      <c r="J149" s="456"/>
    </row>
    <row r="150" spans="1:10" s="457" customFormat="1">
      <c r="A150" s="41"/>
      <c r="G150" s="456"/>
      <c r="H150" s="456"/>
      <c r="I150" s="456"/>
      <c r="J150" s="456"/>
    </row>
    <row r="151" spans="1:10" s="457" customFormat="1">
      <c r="A151" s="41"/>
      <c r="G151" s="456"/>
      <c r="H151" s="456"/>
      <c r="I151" s="456"/>
      <c r="J151" s="456"/>
    </row>
    <row r="152" spans="1:10" s="457" customFormat="1">
      <c r="A152" s="41"/>
      <c r="G152" s="456"/>
      <c r="H152" s="456"/>
      <c r="I152" s="456"/>
      <c r="J152" s="456"/>
    </row>
    <row r="153" spans="1:10" s="457" customFormat="1">
      <c r="A153" s="41"/>
      <c r="G153" s="456"/>
      <c r="H153" s="456"/>
      <c r="I153" s="456"/>
      <c r="J153" s="456"/>
    </row>
    <row r="154" spans="1:10" s="457" customFormat="1">
      <c r="A154" s="41"/>
      <c r="G154" s="456"/>
      <c r="H154" s="456"/>
      <c r="I154" s="456"/>
      <c r="J154" s="456"/>
    </row>
    <row r="155" spans="1:10" s="457" customFormat="1">
      <c r="A155" s="41"/>
      <c r="G155" s="456"/>
      <c r="H155" s="456"/>
      <c r="I155" s="456"/>
      <c r="J155" s="456"/>
    </row>
    <row r="156" spans="1:10" s="457" customFormat="1">
      <c r="A156" s="41"/>
      <c r="G156" s="456"/>
      <c r="H156" s="456"/>
      <c r="I156" s="456"/>
      <c r="J156" s="456"/>
    </row>
    <row r="157" spans="1:10" s="457" customFormat="1">
      <c r="A157" s="41"/>
      <c r="G157" s="456"/>
      <c r="H157" s="456"/>
      <c r="I157" s="456"/>
      <c r="J157" s="456"/>
    </row>
    <row r="158" spans="1:10" s="457" customFormat="1">
      <c r="A158" s="41"/>
      <c r="G158" s="456"/>
      <c r="H158" s="456"/>
      <c r="I158" s="456"/>
      <c r="J158" s="456"/>
    </row>
    <row r="159" spans="1:10" s="457" customFormat="1">
      <c r="A159" s="41"/>
      <c r="G159" s="456"/>
      <c r="H159" s="456"/>
      <c r="I159" s="456"/>
      <c r="J159" s="456"/>
    </row>
    <row r="160" spans="1:10" s="457" customFormat="1">
      <c r="A160" s="41"/>
      <c r="G160" s="456"/>
      <c r="H160" s="456"/>
      <c r="I160" s="456"/>
      <c r="J160" s="456"/>
    </row>
    <row r="161" spans="1:10" s="457" customFormat="1">
      <c r="A161" s="41"/>
      <c r="G161" s="456"/>
      <c r="H161" s="456"/>
      <c r="I161" s="456"/>
      <c r="J161" s="456"/>
    </row>
    <row r="162" spans="1:10" s="457" customFormat="1">
      <c r="A162" s="41"/>
      <c r="G162" s="456"/>
      <c r="H162" s="456"/>
      <c r="I162" s="456"/>
      <c r="J162" s="456"/>
    </row>
    <row r="163" spans="1:10" s="457" customFormat="1">
      <c r="A163" s="41"/>
      <c r="G163" s="456"/>
      <c r="H163" s="456"/>
      <c r="I163" s="456"/>
      <c r="J163" s="456"/>
    </row>
    <row r="164" spans="1:10" s="457" customFormat="1">
      <c r="A164" s="41"/>
      <c r="G164" s="456"/>
      <c r="H164" s="456"/>
      <c r="I164" s="456"/>
      <c r="J164" s="456"/>
    </row>
    <row r="165" spans="1:10" s="457" customFormat="1">
      <c r="A165" s="41"/>
      <c r="G165" s="456"/>
      <c r="H165" s="456"/>
      <c r="I165" s="456"/>
      <c r="J165" s="456"/>
    </row>
    <row r="166" spans="1:10" s="457" customFormat="1">
      <c r="A166" s="41"/>
      <c r="G166" s="456"/>
      <c r="H166" s="456"/>
      <c r="I166" s="456"/>
      <c r="J166" s="456"/>
    </row>
    <row r="167" spans="1:10" s="457" customFormat="1">
      <c r="A167" s="41"/>
      <c r="G167" s="456"/>
      <c r="H167" s="456"/>
      <c r="I167" s="456"/>
      <c r="J167" s="456"/>
    </row>
    <row r="168" spans="1:10" s="457" customFormat="1">
      <c r="A168" s="41"/>
      <c r="G168" s="456"/>
      <c r="H168" s="456"/>
      <c r="I168" s="456"/>
      <c r="J168" s="456"/>
    </row>
    <row r="169" spans="1:10" s="457" customFormat="1">
      <c r="A169" s="41"/>
      <c r="G169" s="456"/>
      <c r="H169" s="456"/>
      <c r="I169" s="456"/>
      <c r="J169" s="456"/>
    </row>
    <row r="170" spans="1:10" s="457" customFormat="1">
      <c r="A170" s="41"/>
      <c r="G170" s="456"/>
      <c r="H170" s="456"/>
      <c r="I170" s="456"/>
      <c r="J170" s="456"/>
    </row>
    <row r="171" spans="1:10" s="457" customFormat="1">
      <c r="A171" s="41"/>
      <c r="G171" s="456"/>
      <c r="H171" s="456"/>
      <c r="I171" s="456"/>
      <c r="J171" s="456"/>
    </row>
    <row r="172" spans="1:10" s="457" customFormat="1">
      <c r="A172" s="41"/>
      <c r="G172" s="456"/>
      <c r="H172" s="456"/>
      <c r="I172" s="456"/>
      <c r="J172" s="456"/>
    </row>
    <row r="173" spans="1:10" s="457" customFormat="1">
      <c r="A173" s="41"/>
      <c r="G173" s="456"/>
      <c r="H173" s="456"/>
      <c r="I173" s="456"/>
      <c r="J173" s="456"/>
    </row>
    <row r="174" spans="1:10" s="457" customFormat="1">
      <c r="A174" s="41"/>
      <c r="G174" s="456"/>
      <c r="H174" s="456"/>
      <c r="I174" s="456"/>
      <c r="J174" s="456"/>
    </row>
    <row r="175" spans="1:10" s="457" customFormat="1">
      <c r="A175" s="41"/>
      <c r="G175" s="456"/>
      <c r="H175" s="456"/>
      <c r="I175" s="456"/>
      <c r="J175" s="456"/>
    </row>
    <row r="176" spans="1:10" s="457" customFormat="1">
      <c r="A176" s="41"/>
      <c r="G176" s="456"/>
      <c r="H176" s="456"/>
      <c r="I176" s="456"/>
      <c r="J176" s="456"/>
    </row>
    <row r="177" spans="1:10" s="457" customFormat="1">
      <c r="A177" s="41"/>
      <c r="G177" s="456"/>
      <c r="H177" s="456"/>
      <c r="I177" s="456"/>
      <c r="J177" s="456"/>
    </row>
    <row r="178" spans="1:10" s="457" customFormat="1">
      <c r="A178" s="41"/>
      <c r="G178" s="456"/>
      <c r="H178" s="456"/>
      <c r="I178" s="456"/>
      <c r="J178" s="456"/>
    </row>
    <row r="179" spans="1:10" s="457" customFormat="1">
      <c r="A179" s="41"/>
      <c r="G179" s="456"/>
      <c r="H179" s="456"/>
      <c r="I179" s="456"/>
      <c r="J179" s="456"/>
    </row>
    <row r="180" spans="1:10" s="457" customFormat="1">
      <c r="A180" s="41"/>
      <c r="G180" s="456"/>
      <c r="H180" s="456"/>
      <c r="I180" s="456"/>
      <c r="J180" s="456"/>
    </row>
    <row r="181" spans="1:10" s="457" customFormat="1">
      <c r="A181" s="41"/>
      <c r="G181" s="456"/>
      <c r="H181" s="456"/>
      <c r="I181" s="456"/>
      <c r="J181" s="456"/>
    </row>
    <row r="182" spans="1:10" s="457" customFormat="1">
      <c r="A182" s="41"/>
      <c r="G182" s="456"/>
      <c r="H182" s="456"/>
      <c r="I182" s="456"/>
      <c r="J182" s="456"/>
    </row>
    <row r="183" spans="1:10" s="457" customFormat="1">
      <c r="A183" s="41"/>
      <c r="G183" s="456"/>
      <c r="H183" s="456"/>
      <c r="I183" s="456"/>
      <c r="J183" s="456"/>
    </row>
    <row r="184" spans="1:10" s="457" customFormat="1">
      <c r="A184" s="41"/>
      <c r="G184" s="456"/>
      <c r="H184" s="456"/>
      <c r="I184" s="456"/>
      <c r="J184" s="456"/>
    </row>
    <row r="185" spans="1:10" s="457" customFormat="1">
      <c r="A185" s="41"/>
      <c r="G185" s="456"/>
      <c r="H185" s="456"/>
      <c r="I185" s="456"/>
      <c r="J185" s="456"/>
    </row>
    <row r="186" spans="1:10" s="457" customFormat="1">
      <c r="A186" s="41"/>
      <c r="G186" s="456"/>
      <c r="H186" s="456"/>
      <c r="I186" s="456"/>
      <c r="J186" s="456"/>
    </row>
    <row r="187" spans="1:10" s="457" customFormat="1">
      <c r="A187" s="41"/>
      <c r="G187" s="456"/>
      <c r="H187" s="456"/>
      <c r="I187" s="456"/>
      <c r="J187" s="456"/>
    </row>
    <row r="188" spans="1:10" s="457" customFormat="1">
      <c r="A188" s="41"/>
      <c r="G188" s="456"/>
      <c r="H188" s="456"/>
      <c r="I188" s="456"/>
      <c r="J188" s="456"/>
    </row>
    <row r="189" spans="1:10" s="457" customFormat="1">
      <c r="A189" s="41"/>
      <c r="G189" s="456"/>
      <c r="H189" s="456"/>
      <c r="I189" s="456"/>
      <c r="J189" s="456"/>
    </row>
    <row r="190" spans="1:10" s="457" customFormat="1">
      <c r="A190" s="41"/>
      <c r="G190" s="456"/>
      <c r="H190" s="456"/>
      <c r="I190" s="456"/>
      <c r="J190" s="456"/>
    </row>
    <row r="191" spans="1:10" s="457" customFormat="1">
      <c r="A191" s="41"/>
      <c r="G191" s="456"/>
      <c r="H191" s="456"/>
      <c r="I191" s="456"/>
      <c r="J191" s="456"/>
    </row>
    <row r="192" spans="1:10" s="457" customFormat="1">
      <c r="A192" s="41"/>
      <c r="G192" s="456"/>
      <c r="H192" s="456"/>
      <c r="I192" s="456"/>
      <c r="J192" s="456"/>
    </row>
    <row r="193" spans="1:10" s="457" customFormat="1">
      <c r="A193" s="41"/>
      <c r="G193" s="456"/>
      <c r="H193" s="456"/>
      <c r="I193" s="456"/>
      <c r="J193" s="456"/>
    </row>
    <row r="194" spans="1:10" s="457" customFormat="1">
      <c r="A194" s="41"/>
      <c r="G194" s="456"/>
      <c r="H194" s="456"/>
      <c r="I194" s="456"/>
      <c r="J194" s="456"/>
    </row>
    <row r="195" spans="1:10" s="457" customFormat="1">
      <c r="A195" s="41"/>
      <c r="G195" s="456"/>
      <c r="H195" s="456"/>
      <c r="I195" s="456"/>
      <c r="J195" s="456"/>
    </row>
    <row r="196" spans="1:10" s="457" customFormat="1">
      <c r="A196" s="41"/>
      <c r="G196" s="456"/>
      <c r="H196" s="456"/>
      <c r="I196" s="456"/>
      <c r="J196" s="456"/>
    </row>
    <row r="197" spans="1:10" s="457" customFormat="1">
      <c r="A197" s="41"/>
      <c r="G197" s="456"/>
      <c r="H197" s="456"/>
      <c r="I197" s="456"/>
      <c r="J197" s="456"/>
    </row>
    <row r="198" spans="1:10" s="457" customFormat="1">
      <c r="A198" s="41"/>
      <c r="G198" s="456"/>
      <c r="H198" s="456"/>
      <c r="I198" s="456"/>
      <c r="J198" s="456"/>
    </row>
    <row r="199" spans="1:10" s="457" customFormat="1">
      <c r="A199" s="41"/>
      <c r="G199" s="456"/>
      <c r="H199" s="456"/>
      <c r="I199" s="456"/>
      <c r="J199" s="456"/>
    </row>
    <row r="200" spans="1:10" s="457" customFormat="1">
      <c r="A200" s="41"/>
      <c r="G200" s="456"/>
      <c r="H200" s="456"/>
      <c r="I200" s="456"/>
      <c r="J200" s="456"/>
    </row>
    <row r="201" spans="1:10" s="457" customFormat="1">
      <c r="A201" s="41"/>
      <c r="G201" s="456"/>
      <c r="H201" s="456"/>
      <c r="I201" s="456"/>
      <c r="J201" s="456"/>
    </row>
    <row r="202" spans="1:10" s="457" customFormat="1">
      <c r="A202" s="41"/>
      <c r="G202" s="456"/>
      <c r="H202" s="456"/>
      <c r="I202" s="456"/>
      <c r="J202" s="456"/>
    </row>
    <row r="203" spans="1:10" s="457" customFormat="1">
      <c r="A203" s="41"/>
      <c r="G203" s="456"/>
      <c r="H203" s="456"/>
      <c r="I203" s="456"/>
      <c r="J203" s="456"/>
    </row>
    <row r="204" spans="1:10" s="457" customFormat="1">
      <c r="A204" s="41"/>
      <c r="G204" s="456"/>
      <c r="H204" s="456"/>
      <c r="I204" s="456"/>
      <c r="J204" s="456"/>
    </row>
    <row r="205" spans="1:10" s="457" customFormat="1">
      <c r="A205" s="41"/>
      <c r="G205" s="456"/>
      <c r="H205" s="456"/>
      <c r="I205" s="456"/>
      <c r="J205" s="456"/>
    </row>
    <row r="206" spans="1:10" s="457" customFormat="1">
      <c r="A206" s="41"/>
      <c r="G206" s="456"/>
      <c r="H206" s="456"/>
      <c r="I206" s="456"/>
      <c r="J206" s="456"/>
    </row>
    <row r="207" spans="1:10" s="457" customFormat="1">
      <c r="A207" s="41"/>
      <c r="G207" s="456"/>
      <c r="H207" s="456"/>
      <c r="I207" s="456"/>
      <c r="J207" s="456"/>
    </row>
    <row r="208" spans="1:10" s="457" customFormat="1">
      <c r="A208" s="41"/>
      <c r="G208" s="456"/>
      <c r="H208" s="456"/>
      <c r="I208" s="456"/>
      <c r="J208" s="456"/>
    </row>
    <row r="209" spans="1:10" s="457" customFormat="1">
      <c r="A209" s="41"/>
      <c r="G209" s="456"/>
      <c r="H209" s="456"/>
      <c r="I209" s="456"/>
      <c r="J209" s="456"/>
    </row>
    <row r="210" spans="1:10" s="457" customFormat="1">
      <c r="A210" s="41"/>
      <c r="G210" s="456"/>
      <c r="H210" s="456"/>
      <c r="I210" s="456"/>
      <c r="J210" s="456"/>
    </row>
    <row r="211" spans="1:10" s="457" customFormat="1">
      <c r="A211" s="41"/>
      <c r="G211" s="456"/>
      <c r="H211" s="456"/>
      <c r="I211" s="456"/>
      <c r="J211" s="456"/>
    </row>
    <row r="212" spans="1:10" s="457" customFormat="1">
      <c r="A212" s="41"/>
      <c r="G212" s="456"/>
      <c r="H212" s="456"/>
      <c r="I212" s="456"/>
      <c r="J212" s="456"/>
    </row>
    <row r="213" spans="1:10" s="457" customFormat="1">
      <c r="A213" s="41"/>
      <c r="G213" s="456"/>
      <c r="H213" s="456"/>
      <c r="I213" s="456"/>
      <c r="J213" s="456"/>
    </row>
    <row r="214" spans="1:10" s="457" customFormat="1">
      <c r="A214" s="41"/>
      <c r="G214" s="456"/>
      <c r="H214" s="456"/>
      <c r="I214" s="456"/>
      <c r="J214" s="456"/>
    </row>
    <row r="215" spans="1:10" s="457" customFormat="1">
      <c r="A215" s="41"/>
      <c r="G215" s="456"/>
      <c r="H215" s="456"/>
      <c r="I215" s="456"/>
      <c r="J215" s="456"/>
    </row>
    <row r="216" spans="1:10" s="457" customFormat="1">
      <c r="A216" s="41"/>
      <c r="G216" s="456"/>
      <c r="H216" s="456"/>
      <c r="I216" s="456"/>
      <c r="J216" s="456"/>
    </row>
    <row r="217" spans="1:10" s="457" customFormat="1">
      <c r="A217" s="41"/>
      <c r="G217" s="456"/>
      <c r="H217" s="456"/>
      <c r="I217" s="456"/>
      <c r="J217" s="456"/>
    </row>
    <row r="218" spans="1:10" s="457" customFormat="1">
      <c r="A218" s="41"/>
      <c r="G218" s="456"/>
      <c r="H218" s="456"/>
      <c r="I218" s="456"/>
      <c r="J218" s="456"/>
    </row>
    <row r="219" spans="1:10" s="457" customFormat="1">
      <c r="A219" s="41"/>
      <c r="G219" s="456"/>
      <c r="H219" s="456"/>
      <c r="I219" s="456"/>
      <c r="J219" s="456"/>
    </row>
    <row r="220" spans="1:10" s="457" customFormat="1">
      <c r="A220" s="41"/>
      <c r="G220" s="456"/>
      <c r="H220" s="456"/>
      <c r="I220" s="456"/>
      <c r="J220" s="456"/>
    </row>
    <row r="221" spans="1:10" s="457" customFormat="1">
      <c r="A221" s="41"/>
      <c r="G221" s="456"/>
      <c r="H221" s="456"/>
      <c r="I221" s="456"/>
      <c r="J221" s="456"/>
    </row>
    <row r="222" spans="1:10" s="457" customFormat="1">
      <c r="A222" s="41"/>
      <c r="G222" s="456"/>
      <c r="H222" s="456"/>
      <c r="I222" s="456"/>
      <c r="J222" s="456"/>
    </row>
    <row r="223" spans="1:10" s="457" customFormat="1">
      <c r="A223" s="41"/>
      <c r="G223" s="456"/>
      <c r="H223" s="456"/>
      <c r="I223" s="456"/>
      <c r="J223" s="456"/>
    </row>
    <row r="224" spans="1:10" s="457" customFormat="1">
      <c r="A224" s="41"/>
      <c r="G224" s="456"/>
      <c r="H224" s="456"/>
      <c r="I224" s="456"/>
      <c r="J224" s="456"/>
    </row>
    <row r="225" spans="1:10" s="457" customFormat="1">
      <c r="A225" s="41"/>
      <c r="G225" s="456"/>
      <c r="H225" s="456"/>
      <c r="I225" s="456"/>
      <c r="J225" s="456"/>
    </row>
    <row r="226" spans="1:10" s="457" customFormat="1">
      <c r="A226" s="41"/>
      <c r="G226" s="456"/>
      <c r="H226" s="456"/>
      <c r="I226" s="456"/>
      <c r="J226" s="456"/>
    </row>
    <row r="227" spans="1:10" s="457" customFormat="1">
      <c r="A227" s="41"/>
      <c r="G227" s="456"/>
      <c r="H227" s="456"/>
      <c r="I227" s="456"/>
      <c r="J227" s="456"/>
    </row>
    <row r="228" spans="1:10" s="457" customFormat="1">
      <c r="A228" s="41"/>
      <c r="G228" s="456"/>
      <c r="H228" s="456"/>
      <c r="I228" s="456"/>
      <c r="J228" s="456"/>
    </row>
    <row r="229" spans="1:10" s="457" customFormat="1">
      <c r="A229" s="41"/>
      <c r="G229" s="456"/>
      <c r="H229" s="456"/>
      <c r="I229" s="456"/>
      <c r="J229" s="456"/>
    </row>
    <row r="230" spans="1:10" s="457" customFormat="1">
      <c r="A230" s="41"/>
      <c r="G230" s="456"/>
      <c r="H230" s="456"/>
      <c r="I230" s="456"/>
      <c r="J230" s="456"/>
    </row>
    <row r="231" spans="1:10" s="457" customFormat="1">
      <c r="A231" s="41"/>
      <c r="G231" s="456"/>
      <c r="H231" s="456"/>
      <c r="I231" s="456"/>
      <c r="J231" s="456"/>
    </row>
    <row r="232" spans="1:10" s="457" customFormat="1">
      <c r="A232" s="41"/>
      <c r="G232" s="456"/>
      <c r="H232" s="456"/>
      <c r="I232" s="456"/>
      <c r="J232" s="456"/>
    </row>
    <row r="233" spans="1:10" s="457" customFormat="1">
      <c r="A233" s="41"/>
      <c r="G233" s="456"/>
      <c r="H233" s="456"/>
      <c r="I233" s="456"/>
      <c r="J233" s="456"/>
    </row>
    <row r="234" spans="1:10" s="457" customFormat="1">
      <c r="A234" s="41"/>
      <c r="G234" s="456"/>
      <c r="H234" s="456"/>
      <c r="I234" s="456"/>
      <c r="J234" s="456"/>
    </row>
    <row r="235" spans="1:10" s="457" customFormat="1">
      <c r="A235" s="41"/>
      <c r="G235" s="456"/>
      <c r="H235" s="456"/>
      <c r="I235" s="456"/>
      <c r="J235" s="456"/>
    </row>
    <row r="236" spans="1:10" s="457" customFormat="1">
      <c r="A236" s="41"/>
      <c r="G236" s="456"/>
      <c r="H236" s="456"/>
      <c r="I236" s="456"/>
      <c r="J236" s="456"/>
    </row>
    <row r="237" spans="1:10" s="457" customFormat="1">
      <c r="A237" s="41"/>
      <c r="G237" s="456"/>
      <c r="H237" s="456"/>
      <c r="I237" s="456"/>
      <c r="J237" s="456"/>
    </row>
    <row r="238" spans="1:10" s="457" customFormat="1">
      <c r="A238" s="41"/>
      <c r="G238" s="456"/>
      <c r="H238" s="456"/>
      <c r="I238" s="456"/>
      <c r="J238" s="456"/>
    </row>
    <row r="239" spans="1:10" s="457" customFormat="1">
      <c r="A239" s="41"/>
      <c r="G239" s="456"/>
      <c r="H239" s="456"/>
      <c r="I239" s="456"/>
      <c r="J239" s="456"/>
    </row>
    <row r="240" spans="1:10" s="457" customFormat="1">
      <c r="A240" s="41"/>
      <c r="G240" s="456"/>
      <c r="H240" s="456"/>
      <c r="I240" s="456"/>
      <c r="J240" s="456"/>
    </row>
    <row r="241" spans="1:10" s="457" customFormat="1">
      <c r="A241" s="41"/>
      <c r="G241" s="456"/>
      <c r="H241" s="456"/>
      <c r="I241" s="456"/>
      <c r="J241" s="456"/>
    </row>
    <row r="242" spans="1:10" s="457" customFormat="1">
      <c r="A242" s="41"/>
      <c r="G242" s="456"/>
      <c r="H242" s="456"/>
      <c r="I242" s="456"/>
      <c r="J242" s="456"/>
    </row>
    <row r="243" spans="1:10" s="457" customFormat="1">
      <c r="A243" s="41"/>
      <c r="G243" s="456"/>
      <c r="H243" s="456"/>
      <c r="I243" s="456"/>
      <c r="J243" s="456"/>
    </row>
    <row r="244" spans="1:10" s="457" customFormat="1">
      <c r="A244" s="41"/>
      <c r="G244" s="456"/>
      <c r="H244" s="456"/>
      <c r="I244" s="456"/>
      <c r="J244" s="456"/>
    </row>
    <row r="245" spans="1:10" s="457" customFormat="1">
      <c r="A245" s="41"/>
      <c r="G245" s="456"/>
      <c r="H245" s="456"/>
      <c r="I245" s="456"/>
      <c r="J245" s="456"/>
    </row>
    <row r="246" spans="1:10" s="457" customFormat="1">
      <c r="A246" s="41"/>
      <c r="G246" s="456"/>
      <c r="H246" s="456"/>
      <c r="I246" s="456"/>
      <c r="J246" s="456"/>
    </row>
    <row r="247" spans="1:10" s="457" customFormat="1">
      <c r="A247" s="41"/>
      <c r="G247" s="456"/>
      <c r="H247" s="456"/>
      <c r="I247" s="456"/>
      <c r="J247" s="456"/>
    </row>
    <row r="248" spans="1:10" s="457" customFormat="1">
      <c r="A248" s="41"/>
      <c r="G248" s="456"/>
      <c r="H248" s="456"/>
      <c r="I248" s="456"/>
      <c r="J248" s="456"/>
    </row>
    <row r="249" spans="1:10" s="457" customFormat="1">
      <c r="A249" s="41"/>
      <c r="G249" s="456"/>
      <c r="H249" s="456"/>
      <c r="I249" s="456"/>
      <c r="J249" s="456"/>
    </row>
    <row r="250" spans="1:10" s="457" customFormat="1">
      <c r="A250" s="41"/>
      <c r="G250" s="456"/>
      <c r="H250" s="456"/>
      <c r="I250" s="456"/>
      <c r="J250" s="456"/>
    </row>
    <row r="251" spans="1:10" s="457" customFormat="1">
      <c r="A251" s="41"/>
      <c r="G251" s="456"/>
      <c r="H251" s="456"/>
      <c r="I251" s="456"/>
      <c r="J251" s="456"/>
    </row>
    <row r="252" spans="1:10" s="457" customFormat="1">
      <c r="A252" s="41"/>
      <c r="G252" s="456"/>
      <c r="H252" s="456"/>
      <c r="I252" s="456"/>
      <c r="J252" s="456"/>
    </row>
    <row r="253" spans="1:10" s="457" customFormat="1">
      <c r="A253" s="41"/>
      <c r="G253" s="456"/>
      <c r="H253" s="456"/>
      <c r="I253" s="456"/>
      <c r="J253" s="456"/>
    </row>
    <row r="254" spans="1:10" s="457" customFormat="1">
      <c r="A254" s="41"/>
      <c r="G254" s="456"/>
      <c r="H254" s="456"/>
      <c r="I254" s="456"/>
      <c r="J254" s="456"/>
    </row>
    <row r="255" spans="1:10" s="457" customFormat="1">
      <c r="A255" s="41"/>
      <c r="G255" s="456"/>
      <c r="H255" s="456"/>
      <c r="I255" s="456"/>
      <c r="J255" s="456"/>
    </row>
    <row r="256" spans="1:10" s="457" customFormat="1">
      <c r="A256" s="41"/>
      <c r="G256" s="456"/>
      <c r="H256" s="456"/>
      <c r="I256" s="456"/>
      <c r="J256" s="456"/>
    </row>
    <row r="257" spans="1:10" s="457" customFormat="1">
      <c r="A257" s="41"/>
      <c r="G257" s="456"/>
      <c r="H257" s="456"/>
      <c r="I257" s="456"/>
      <c r="J257" s="456"/>
    </row>
    <row r="258" spans="1:10" s="457" customFormat="1">
      <c r="A258" s="41"/>
      <c r="G258" s="456"/>
      <c r="H258" s="456"/>
      <c r="I258" s="456"/>
      <c r="J258" s="456"/>
    </row>
  </sheetData>
  <mergeCells count="49">
    <mergeCell ref="F2:J4"/>
    <mergeCell ref="F5:J5"/>
    <mergeCell ref="A6:B6"/>
    <mergeCell ref="F6:J6"/>
    <mergeCell ref="A7:B7"/>
    <mergeCell ref="F7:J7"/>
    <mergeCell ref="B24:F24"/>
    <mergeCell ref="A8:B8"/>
    <mergeCell ref="F8:J8"/>
    <mergeCell ref="A9:B9"/>
    <mergeCell ref="G9:H9"/>
    <mergeCell ref="A10:B11"/>
    <mergeCell ref="F10:J10"/>
    <mergeCell ref="F11:J12"/>
    <mergeCell ref="F14:J14"/>
    <mergeCell ref="B20:F20"/>
    <mergeCell ref="B21:H21"/>
    <mergeCell ref="B22:F22"/>
    <mergeCell ref="B23:F23"/>
    <mergeCell ref="C91:F91"/>
    <mergeCell ref="A37:J37"/>
    <mergeCell ref="B25:F25"/>
    <mergeCell ref="B26:H26"/>
    <mergeCell ref="A27:F27"/>
    <mergeCell ref="G27:I27"/>
    <mergeCell ref="B28:F28"/>
    <mergeCell ref="G28:I28"/>
    <mergeCell ref="A29:F29"/>
    <mergeCell ref="B30:F30"/>
    <mergeCell ref="B31:F31"/>
    <mergeCell ref="B32:F32"/>
    <mergeCell ref="A35:J35"/>
    <mergeCell ref="H91:J91"/>
    <mergeCell ref="G92:H92"/>
    <mergeCell ref="C93:E93"/>
    <mergeCell ref="G39:J39"/>
    <mergeCell ref="A42:J42"/>
    <mergeCell ref="A58:J58"/>
    <mergeCell ref="A65:J65"/>
    <mergeCell ref="A72:J72"/>
    <mergeCell ref="A74:J74"/>
    <mergeCell ref="A39:A40"/>
    <mergeCell ref="B39:B40"/>
    <mergeCell ref="C39:C40"/>
    <mergeCell ref="D39:D40"/>
    <mergeCell ref="E39:E40"/>
    <mergeCell ref="F39:F40"/>
    <mergeCell ref="A78:J78"/>
    <mergeCell ref="H90:J90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E61"/>
  <sheetViews>
    <sheetView zoomScale="44" zoomScaleNormal="44" zoomScaleSheetLayoutView="40" workbookViewId="0">
      <selection activeCell="AG13" sqref="AG13"/>
    </sheetView>
  </sheetViews>
  <sheetFormatPr defaultColWidth="9.140625" defaultRowHeight="18.75"/>
  <cols>
    <col min="1" max="1" width="9" style="1" customWidth="1"/>
    <col min="2" max="2" width="28.7109375" style="1" customWidth="1"/>
    <col min="3" max="3" width="9.42578125" style="1" customWidth="1"/>
    <col min="4" max="4" width="9" style="1" customWidth="1"/>
    <col min="5" max="6" width="11.28515625" style="1" customWidth="1"/>
    <col min="7" max="31" width="8.140625" style="1" customWidth="1"/>
    <col min="32" max="16384" width="9.140625" style="1"/>
  </cols>
  <sheetData>
    <row r="1" spans="1:3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Q1" s="27"/>
      <c r="R1" s="27"/>
      <c r="S1" s="27"/>
      <c r="T1" s="27"/>
      <c r="U1" s="27"/>
      <c r="AB1" s="725"/>
      <c r="AC1" s="726"/>
      <c r="AD1" s="726"/>
      <c r="AE1" s="726"/>
    </row>
    <row r="2" spans="1:31" ht="18.75" customHeight="1">
      <c r="B2" s="32" t="s">
        <v>248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</row>
    <row r="3" spans="1:3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spans="1:31" ht="18.75" customHeight="1">
      <c r="A4" s="569" t="s">
        <v>55</v>
      </c>
      <c r="B4" s="569" t="s">
        <v>203</v>
      </c>
      <c r="C4" s="712" t="s">
        <v>204</v>
      </c>
      <c r="D4" s="712"/>
      <c r="E4" s="712"/>
      <c r="F4" s="713"/>
      <c r="G4" s="716" t="s">
        <v>335</v>
      </c>
      <c r="H4" s="712"/>
      <c r="I4" s="712"/>
      <c r="J4" s="712"/>
      <c r="K4" s="712"/>
      <c r="L4" s="713"/>
      <c r="M4" s="716" t="s">
        <v>205</v>
      </c>
      <c r="N4" s="712"/>
      <c r="O4" s="712"/>
      <c r="P4" s="713"/>
      <c r="Q4" s="610" t="s">
        <v>294</v>
      </c>
      <c r="R4" s="611"/>
      <c r="S4" s="611"/>
      <c r="T4" s="611"/>
      <c r="U4" s="611"/>
      <c r="V4" s="611"/>
      <c r="W4" s="611"/>
      <c r="X4" s="611"/>
      <c r="Y4" s="611"/>
      <c r="Z4" s="611"/>
      <c r="AA4" s="611"/>
      <c r="AB4" s="611"/>
      <c r="AC4" s="611"/>
      <c r="AD4" s="611"/>
      <c r="AE4" s="612"/>
    </row>
    <row r="5" spans="1:31">
      <c r="A5" s="569"/>
      <c r="B5" s="569"/>
      <c r="C5" s="714"/>
      <c r="D5" s="714"/>
      <c r="E5" s="714"/>
      <c r="F5" s="715"/>
      <c r="G5" s="717"/>
      <c r="H5" s="714"/>
      <c r="I5" s="714"/>
      <c r="J5" s="714"/>
      <c r="K5" s="714"/>
      <c r="L5" s="715"/>
      <c r="M5" s="717"/>
      <c r="N5" s="714"/>
      <c r="O5" s="714"/>
      <c r="P5" s="715"/>
      <c r="Q5" s="607" t="s">
        <v>206</v>
      </c>
      <c r="R5" s="608"/>
      <c r="S5" s="609"/>
      <c r="T5" s="607" t="s">
        <v>207</v>
      </c>
      <c r="U5" s="608"/>
      <c r="V5" s="609"/>
      <c r="W5" s="607" t="s">
        <v>44</v>
      </c>
      <c r="X5" s="608"/>
      <c r="Y5" s="609"/>
      <c r="Z5" s="610" t="s">
        <v>208</v>
      </c>
      <c r="AA5" s="611"/>
      <c r="AB5" s="612"/>
      <c r="AC5" s="610" t="s">
        <v>209</v>
      </c>
      <c r="AD5" s="611"/>
      <c r="AE5" s="612"/>
    </row>
    <row r="6" spans="1:31" s="370" customFormat="1" ht="18" customHeight="1">
      <c r="A6" s="373">
        <v>1</v>
      </c>
      <c r="B6" s="373">
        <v>2</v>
      </c>
      <c r="C6" s="718">
        <v>3</v>
      </c>
      <c r="D6" s="718"/>
      <c r="E6" s="718"/>
      <c r="F6" s="719"/>
      <c r="G6" s="656">
        <v>4</v>
      </c>
      <c r="H6" s="657"/>
      <c r="I6" s="657"/>
      <c r="J6" s="657"/>
      <c r="K6" s="657"/>
      <c r="L6" s="658"/>
      <c r="M6" s="656">
        <v>5</v>
      </c>
      <c r="N6" s="657"/>
      <c r="O6" s="657"/>
      <c r="P6" s="658"/>
      <c r="Q6" s="656">
        <v>6</v>
      </c>
      <c r="R6" s="657"/>
      <c r="S6" s="658"/>
      <c r="T6" s="656">
        <v>7</v>
      </c>
      <c r="U6" s="657"/>
      <c r="V6" s="658"/>
      <c r="W6" s="724">
        <v>8</v>
      </c>
      <c r="X6" s="718"/>
      <c r="Y6" s="719"/>
      <c r="Z6" s="724">
        <v>9</v>
      </c>
      <c r="AA6" s="718"/>
      <c r="AB6" s="719"/>
      <c r="AC6" s="724">
        <v>10</v>
      </c>
      <c r="AD6" s="718"/>
      <c r="AE6" s="719"/>
    </row>
    <row r="7" spans="1:31" s="17" customFormat="1" ht="20.100000000000001" customHeight="1">
      <c r="A7" s="374">
        <v>1</v>
      </c>
      <c r="B7" s="407" t="s">
        <v>475</v>
      </c>
      <c r="C7" s="678">
        <v>2013</v>
      </c>
      <c r="D7" s="678"/>
      <c r="E7" s="678"/>
      <c r="F7" s="679"/>
      <c r="G7" s="649" t="s">
        <v>476</v>
      </c>
      <c r="H7" s="650"/>
      <c r="I7" s="650"/>
      <c r="J7" s="650"/>
      <c r="K7" s="650"/>
      <c r="L7" s="651"/>
      <c r="M7" s="644">
        <f>Q7+T7+W7+Z7+AC7</f>
        <v>320</v>
      </c>
      <c r="N7" s="645"/>
      <c r="O7" s="645"/>
      <c r="P7" s="646"/>
      <c r="Q7" s="644">
        <v>130</v>
      </c>
      <c r="R7" s="645"/>
      <c r="S7" s="646"/>
      <c r="T7" s="644">
        <v>122</v>
      </c>
      <c r="U7" s="645"/>
      <c r="V7" s="646"/>
      <c r="W7" s="644">
        <v>27</v>
      </c>
      <c r="X7" s="645"/>
      <c r="Y7" s="646"/>
      <c r="Z7" s="644">
        <v>13</v>
      </c>
      <c r="AA7" s="645"/>
      <c r="AB7" s="646"/>
      <c r="AC7" s="644">
        <v>28</v>
      </c>
      <c r="AD7" s="645"/>
      <c r="AE7" s="646"/>
    </row>
    <row r="8" spans="1:31" s="17" customFormat="1" ht="20.100000000000001" customHeight="1">
      <c r="A8" s="375">
        <v>2</v>
      </c>
      <c r="B8" s="408" t="s">
        <v>581</v>
      </c>
      <c r="C8" s="677">
        <v>2018</v>
      </c>
      <c r="D8" s="678"/>
      <c r="E8" s="678"/>
      <c r="F8" s="679"/>
      <c r="G8" s="649" t="s">
        <v>476</v>
      </c>
      <c r="H8" s="650"/>
      <c r="I8" s="650"/>
      <c r="J8" s="650"/>
      <c r="K8" s="650"/>
      <c r="L8" s="651"/>
      <c r="M8" s="644">
        <f>Q8+T8+W8+Z8+AC8</f>
        <v>74</v>
      </c>
      <c r="N8" s="645"/>
      <c r="O8" s="645"/>
      <c r="P8" s="646"/>
      <c r="Q8" s="644">
        <v>56</v>
      </c>
      <c r="R8" s="645"/>
      <c r="S8" s="646"/>
      <c r="T8" s="644">
        <v>0</v>
      </c>
      <c r="U8" s="645"/>
      <c r="V8" s="646"/>
      <c r="W8" s="644">
        <v>0</v>
      </c>
      <c r="X8" s="645"/>
      <c r="Y8" s="646"/>
      <c r="Z8" s="644">
        <v>6</v>
      </c>
      <c r="AA8" s="645"/>
      <c r="AB8" s="646"/>
      <c r="AC8" s="644">
        <v>12</v>
      </c>
      <c r="AD8" s="645"/>
      <c r="AE8" s="646"/>
    </row>
    <row r="9" spans="1:31" s="406" customFormat="1" ht="20.100000000000001" customHeight="1">
      <c r="A9" s="409"/>
      <c r="B9" s="409" t="s">
        <v>60</v>
      </c>
      <c r="C9" s="647"/>
      <c r="D9" s="648"/>
      <c r="E9" s="648"/>
      <c r="F9" s="648"/>
      <c r="G9" s="704"/>
      <c r="H9" s="704"/>
      <c r="I9" s="704"/>
      <c r="J9" s="704"/>
      <c r="K9" s="704"/>
      <c r="L9" s="705"/>
      <c r="M9" s="652">
        <f>SUM(M7:P8)</f>
        <v>394</v>
      </c>
      <c r="N9" s="653"/>
      <c r="O9" s="653"/>
      <c r="P9" s="654"/>
      <c r="Q9" s="652">
        <f>SUM(Q7:S8)</f>
        <v>186</v>
      </c>
      <c r="R9" s="653"/>
      <c r="S9" s="654"/>
      <c r="T9" s="652">
        <f>SUM(T7:V7)</f>
        <v>122</v>
      </c>
      <c r="U9" s="653"/>
      <c r="V9" s="654"/>
      <c r="W9" s="652">
        <v>27</v>
      </c>
      <c r="X9" s="653"/>
      <c r="Y9" s="654"/>
      <c r="Z9" s="652">
        <f>SUM(Z7:AB8)</f>
        <v>19</v>
      </c>
      <c r="AA9" s="653"/>
      <c r="AB9" s="654"/>
      <c r="AC9" s="652">
        <f>SUM(AC7:AE8)</f>
        <v>40</v>
      </c>
      <c r="AD9" s="653"/>
      <c r="AE9" s="654"/>
    </row>
    <row r="10" spans="1:31" ht="43.5" customHeight="1">
      <c r="A10" s="410" t="s">
        <v>476</v>
      </c>
      <c r="B10" s="720" t="s">
        <v>582</v>
      </c>
      <c r="C10" s="720"/>
      <c r="D10" s="720"/>
      <c r="E10" s="720"/>
      <c r="F10" s="720"/>
      <c r="G10" s="720"/>
      <c r="H10" s="720"/>
      <c r="I10" s="720"/>
      <c r="J10" s="720"/>
      <c r="K10" s="720"/>
      <c r="L10" s="720"/>
      <c r="M10" s="720"/>
      <c r="N10" s="720"/>
      <c r="O10" s="720"/>
      <c r="P10" s="720"/>
      <c r="Q10" s="720"/>
      <c r="R10" s="720"/>
      <c r="S10" s="720"/>
      <c r="T10" s="720"/>
      <c r="U10" s="720"/>
      <c r="V10" s="720"/>
      <c r="W10" s="720"/>
      <c r="X10" s="720"/>
      <c r="Y10" s="720"/>
      <c r="Z10" s="720"/>
      <c r="AA10" s="720"/>
      <c r="AB10" s="720"/>
      <c r="AC10" s="720"/>
      <c r="AD10" s="720"/>
      <c r="AE10" s="720"/>
    </row>
    <row r="11" spans="1:31" ht="18.75" customHeight="1">
      <c r="A11" s="411"/>
      <c r="B11" s="411"/>
      <c r="C11" s="411"/>
      <c r="D11" s="411"/>
      <c r="E11" s="411"/>
      <c r="F11" s="411"/>
      <c r="G11" s="411"/>
      <c r="H11" s="411"/>
      <c r="I11" s="411"/>
      <c r="J11" s="411"/>
      <c r="K11" s="411"/>
      <c r="L11" s="411"/>
      <c r="M11" s="412"/>
      <c r="N11" s="412"/>
      <c r="O11" s="412"/>
      <c r="P11" s="412"/>
      <c r="Q11" s="413"/>
      <c r="R11" s="413"/>
      <c r="S11" s="413"/>
      <c r="T11" s="413"/>
      <c r="U11" s="413"/>
      <c r="V11" s="413"/>
      <c r="W11" s="414"/>
      <c r="X11" s="414"/>
      <c r="Y11" s="414"/>
      <c r="Z11" s="414"/>
      <c r="AA11" s="414"/>
      <c r="AB11" s="414"/>
      <c r="AC11" s="414"/>
      <c r="AD11" s="414"/>
      <c r="AE11" s="414"/>
    </row>
    <row r="12" spans="1:31" s="32" customFormat="1" ht="18.75" customHeight="1">
      <c r="B12" s="32" t="s">
        <v>249</v>
      </c>
    </row>
    <row r="13" spans="1:31" s="32" customFormat="1" ht="18.75" customHeight="1"/>
    <row r="14" spans="1:31" s="17" customFormat="1" ht="18.75" customHeight="1">
      <c r="A14" s="556" t="s">
        <v>55</v>
      </c>
      <c r="B14" s="556" t="s">
        <v>210</v>
      </c>
      <c r="C14" s="659" t="s">
        <v>203</v>
      </c>
      <c r="D14" s="660"/>
      <c r="E14" s="660"/>
      <c r="F14" s="661"/>
      <c r="G14" s="560" t="s">
        <v>335</v>
      </c>
      <c r="H14" s="560"/>
      <c r="I14" s="560"/>
      <c r="J14" s="560"/>
      <c r="K14" s="560"/>
      <c r="L14" s="560"/>
      <c r="M14" s="560"/>
      <c r="N14" s="560"/>
      <c r="O14" s="560"/>
      <c r="P14" s="560"/>
      <c r="Q14" s="560" t="s">
        <v>211</v>
      </c>
      <c r="R14" s="560"/>
      <c r="S14" s="560"/>
      <c r="T14" s="560"/>
      <c r="U14" s="560"/>
      <c r="V14" s="699" t="s">
        <v>212</v>
      </c>
      <c r="W14" s="699"/>
      <c r="X14" s="699"/>
      <c r="Y14" s="699"/>
      <c r="Z14" s="699"/>
      <c r="AA14" s="699"/>
      <c r="AB14" s="699"/>
      <c r="AC14" s="699"/>
      <c r="AD14" s="699"/>
      <c r="AE14" s="699"/>
    </row>
    <row r="15" spans="1:31" s="17" customFormat="1" ht="18.75" customHeight="1">
      <c r="A15" s="556"/>
      <c r="B15" s="556"/>
      <c r="C15" s="662"/>
      <c r="D15" s="663"/>
      <c r="E15" s="663"/>
      <c r="F15" s="664"/>
      <c r="G15" s="560"/>
      <c r="H15" s="560"/>
      <c r="I15" s="560"/>
      <c r="J15" s="560"/>
      <c r="K15" s="560"/>
      <c r="L15" s="560"/>
      <c r="M15" s="560"/>
      <c r="N15" s="560"/>
      <c r="O15" s="560"/>
      <c r="P15" s="560"/>
      <c r="Q15" s="560"/>
      <c r="R15" s="560"/>
      <c r="S15" s="560"/>
      <c r="T15" s="560"/>
      <c r="U15" s="560"/>
      <c r="V15" s="699" t="s">
        <v>213</v>
      </c>
      <c r="W15" s="699"/>
      <c r="X15" s="699" t="s">
        <v>102</v>
      </c>
      <c r="Y15" s="699"/>
      <c r="Z15" s="699"/>
      <c r="AA15" s="699"/>
      <c r="AB15" s="699"/>
      <c r="AC15" s="699"/>
      <c r="AD15" s="699"/>
      <c r="AE15" s="699"/>
    </row>
    <row r="16" spans="1:31" s="17" customFormat="1" ht="18.75" customHeight="1">
      <c r="A16" s="556"/>
      <c r="B16" s="556"/>
      <c r="C16" s="665"/>
      <c r="D16" s="666"/>
      <c r="E16" s="666"/>
      <c r="F16" s="667"/>
      <c r="G16" s="560"/>
      <c r="H16" s="560"/>
      <c r="I16" s="560"/>
      <c r="J16" s="560"/>
      <c r="K16" s="560"/>
      <c r="L16" s="560"/>
      <c r="M16" s="560"/>
      <c r="N16" s="560"/>
      <c r="O16" s="560"/>
      <c r="P16" s="560"/>
      <c r="Q16" s="560"/>
      <c r="R16" s="560"/>
      <c r="S16" s="560"/>
      <c r="T16" s="560"/>
      <c r="U16" s="560"/>
      <c r="V16" s="699"/>
      <c r="W16" s="699"/>
      <c r="X16" s="699" t="s">
        <v>366</v>
      </c>
      <c r="Y16" s="699"/>
      <c r="Z16" s="699" t="s">
        <v>358</v>
      </c>
      <c r="AA16" s="699"/>
      <c r="AB16" s="699" t="s">
        <v>359</v>
      </c>
      <c r="AC16" s="699"/>
      <c r="AD16" s="699" t="s">
        <v>84</v>
      </c>
      <c r="AE16" s="699"/>
    </row>
    <row r="17" spans="1:31" s="371" customFormat="1" ht="18" customHeight="1">
      <c r="A17" s="403">
        <v>1</v>
      </c>
      <c r="B17" s="403">
        <v>2</v>
      </c>
      <c r="C17" s="668">
        <v>3</v>
      </c>
      <c r="D17" s="669"/>
      <c r="E17" s="669"/>
      <c r="F17" s="670"/>
      <c r="G17" s="700">
        <v>4</v>
      </c>
      <c r="H17" s="700"/>
      <c r="I17" s="700"/>
      <c r="J17" s="700"/>
      <c r="K17" s="700"/>
      <c r="L17" s="700"/>
      <c r="M17" s="700"/>
      <c r="N17" s="700"/>
      <c r="O17" s="700"/>
      <c r="P17" s="700"/>
      <c r="Q17" s="700">
        <v>5</v>
      </c>
      <c r="R17" s="700"/>
      <c r="S17" s="700"/>
      <c r="T17" s="700"/>
      <c r="U17" s="700"/>
      <c r="V17" s="700">
        <v>6</v>
      </c>
      <c r="W17" s="700"/>
      <c r="X17" s="701">
        <v>7</v>
      </c>
      <c r="Y17" s="701"/>
      <c r="Z17" s="701">
        <v>8</v>
      </c>
      <c r="AA17" s="701"/>
      <c r="AB17" s="701">
        <v>9</v>
      </c>
      <c r="AC17" s="701"/>
      <c r="AD17" s="701">
        <v>10</v>
      </c>
      <c r="AE17" s="701"/>
    </row>
    <row r="18" spans="1:31" s="17" customFormat="1" ht="15.75">
      <c r="A18" s="404"/>
      <c r="B18" s="379"/>
      <c r="C18" s="671"/>
      <c r="D18" s="672"/>
      <c r="E18" s="672"/>
      <c r="F18" s="673"/>
      <c r="G18" s="695"/>
      <c r="H18" s="696"/>
      <c r="I18" s="696"/>
      <c r="J18" s="696"/>
      <c r="K18" s="696"/>
      <c r="L18" s="696"/>
      <c r="M18" s="696"/>
      <c r="N18" s="696"/>
      <c r="O18" s="696"/>
      <c r="P18" s="697"/>
      <c r="Q18" s="698"/>
      <c r="R18" s="698"/>
      <c r="S18" s="698"/>
      <c r="T18" s="698"/>
      <c r="U18" s="698"/>
      <c r="V18" s="721"/>
      <c r="W18" s="721"/>
      <c r="X18" s="722"/>
      <c r="Y18" s="722"/>
      <c r="Z18" s="722"/>
      <c r="AA18" s="722"/>
      <c r="AB18" s="722"/>
      <c r="AC18" s="722"/>
      <c r="AD18" s="722"/>
      <c r="AE18" s="722"/>
    </row>
    <row r="19" spans="1:31" s="17" customFormat="1" ht="15.75">
      <c r="A19" s="404"/>
      <c r="B19" s="405"/>
      <c r="C19" s="671"/>
      <c r="D19" s="672"/>
      <c r="E19" s="672"/>
      <c r="F19" s="673"/>
      <c r="G19" s="695"/>
      <c r="H19" s="696"/>
      <c r="I19" s="696"/>
      <c r="J19" s="696"/>
      <c r="K19" s="696"/>
      <c r="L19" s="696"/>
      <c r="M19" s="696"/>
      <c r="N19" s="696"/>
      <c r="O19" s="696"/>
      <c r="P19" s="697"/>
      <c r="Q19" s="698"/>
      <c r="R19" s="698"/>
      <c r="S19" s="698"/>
      <c r="T19" s="698"/>
      <c r="U19" s="698"/>
      <c r="V19" s="721"/>
      <c r="W19" s="721"/>
      <c r="X19" s="722"/>
      <c r="Y19" s="722"/>
      <c r="Z19" s="722"/>
      <c r="AA19" s="722"/>
      <c r="AB19" s="722"/>
      <c r="AC19" s="722"/>
      <c r="AD19" s="722"/>
      <c r="AE19" s="722"/>
    </row>
    <row r="20" spans="1:31" s="17" customFormat="1" ht="20.100000000000001" customHeight="1">
      <c r="A20" s="379" t="s">
        <v>60</v>
      </c>
      <c r="B20" s="379"/>
      <c r="C20" s="674"/>
      <c r="D20" s="675"/>
      <c r="E20" s="675"/>
      <c r="F20" s="676"/>
      <c r="G20" s="674"/>
      <c r="H20" s="675"/>
      <c r="I20" s="675"/>
      <c r="J20" s="675"/>
      <c r="K20" s="675"/>
      <c r="L20" s="675"/>
      <c r="M20" s="675"/>
      <c r="N20" s="675"/>
      <c r="O20" s="675"/>
      <c r="P20" s="676"/>
      <c r="Q20" s="674"/>
      <c r="R20" s="675"/>
      <c r="S20" s="675"/>
      <c r="T20" s="675"/>
      <c r="U20" s="676"/>
      <c r="V20" s="721">
        <f>AD20</f>
        <v>0</v>
      </c>
      <c r="W20" s="721"/>
      <c r="X20" s="721">
        <f>SUM(X18:Y19)</f>
        <v>0</v>
      </c>
      <c r="Y20" s="721"/>
      <c r="Z20" s="721">
        <f>SUM(Z18:AA19)</f>
        <v>0</v>
      </c>
      <c r="AA20" s="721"/>
      <c r="AB20" s="721">
        <f>SUM(AB18:AC19)</f>
        <v>0</v>
      </c>
      <c r="AC20" s="721"/>
      <c r="AD20" s="721">
        <f>SUM(AD18:AE19)</f>
        <v>0</v>
      </c>
      <c r="AE20" s="721"/>
    </row>
    <row r="21" spans="1:3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Q21" s="27"/>
      <c r="R21" s="27"/>
      <c r="S21" s="27"/>
      <c r="T21" s="27"/>
      <c r="U21" s="27"/>
      <c r="AE21" s="27"/>
    </row>
    <row r="22" spans="1:31" s="32" customFormat="1" ht="18.75" customHeight="1">
      <c r="B22" s="32" t="s">
        <v>226</v>
      </c>
    </row>
    <row r="23" spans="1:31">
      <c r="A23" s="353"/>
      <c r="B23" s="353"/>
      <c r="C23" s="353"/>
      <c r="D23" s="353"/>
      <c r="E23" s="353"/>
      <c r="F23" s="353"/>
      <c r="G23" s="353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3"/>
      <c r="W23" s="352"/>
      <c r="X23" s="352"/>
      <c r="Y23" s="352"/>
      <c r="Z23" s="352"/>
      <c r="AA23" s="352"/>
      <c r="AD23" s="423" t="s">
        <v>246</v>
      </c>
    </row>
    <row r="24" spans="1:31" s="372" customFormat="1" ht="45" customHeight="1">
      <c r="A24" s="723" t="s">
        <v>55</v>
      </c>
      <c r="B24" s="686" t="s">
        <v>250</v>
      </c>
      <c r="C24" s="687"/>
      <c r="D24" s="687"/>
      <c r="E24" s="687"/>
      <c r="F24" s="688"/>
      <c r="G24" s="641" t="s">
        <v>59</v>
      </c>
      <c r="H24" s="642"/>
      <c r="I24" s="642"/>
      <c r="J24" s="643"/>
      <c r="K24" s="641" t="s">
        <v>93</v>
      </c>
      <c r="L24" s="642"/>
      <c r="M24" s="642"/>
      <c r="N24" s="643"/>
      <c r="O24" s="641" t="s">
        <v>495</v>
      </c>
      <c r="P24" s="642"/>
      <c r="Q24" s="642"/>
      <c r="R24" s="643"/>
      <c r="S24" s="641" t="s">
        <v>494</v>
      </c>
      <c r="T24" s="642"/>
      <c r="U24" s="642"/>
      <c r="V24" s="643"/>
      <c r="W24" s="641" t="s">
        <v>60</v>
      </c>
      <c r="X24" s="642"/>
      <c r="Y24" s="642"/>
      <c r="Z24" s="643"/>
    </row>
    <row r="25" spans="1:31" s="372" customFormat="1" ht="30" customHeight="1">
      <c r="A25" s="723"/>
      <c r="B25" s="689"/>
      <c r="C25" s="690"/>
      <c r="D25" s="690"/>
      <c r="E25" s="690"/>
      <c r="F25" s="691"/>
      <c r="G25" s="641" t="s">
        <v>102</v>
      </c>
      <c r="H25" s="642"/>
      <c r="I25" s="642"/>
      <c r="J25" s="643"/>
      <c r="K25" s="641" t="s">
        <v>102</v>
      </c>
      <c r="L25" s="642"/>
      <c r="M25" s="642"/>
      <c r="N25" s="643"/>
      <c r="O25" s="641" t="s">
        <v>102</v>
      </c>
      <c r="P25" s="642"/>
      <c r="Q25" s="642"/>
      <c r="R25" s="643"/>
      <c r="S25" s="641" t="s">
        <v>102</v>
      </c>
      <c r="T25" s="642"/>
      <c r="U25" s="642"/>
      <c r="V25" s="643"/>
      <c r="W25" s="641" t="s">
        <v>102</v>
      </c>
      <c r="X25" s="642"/>
      <c r="Y25" s="642"/>
      <c r="Z25" s="643"/>
    </row>
    <row r="26" spans="1:31" s="372" customFormat="1" ht="39.950000000000003" customHeight="1">
      <c r="A26" s="723"/>
      <c r="B26" s="692"/>
      <c r="C26" s="693"/>
      <c r="D26" s="693"/>
      <c r="E26" s="693"/>
      <c r="F26" s="694"/>
      <c r="G26" s="415" t="s">
        <v>367</v>
      </c>
      <c r="H26" s="415" t="s">
        <v>358</v>
      </c>
      <c r="I26" s="415" t="s">
        <v>359</v>
      </c>
      <c r="J26" s="415" t="s">
        <v>84</v>
      </c>
      <c r="K26" s="415" t="s">
        <v>367</v>
      </c>
      <c r="L26" s="415" t="s">
        <v>358</v>
      </c>
      <c r="M26" s="415" t="s">
        <v>359</v>
      </c>
      <c r="N26" s="415" t="s">
        <v>84</v>
      </c>
      <c r="O26" s="415" t="s">
        <v>367</v>
      </c>
      <c r="P26" s="415" t="s">
        <v>358</v>
      </c>
      <c r="Q26" s="415" t="s">
        <v>359</v>
      </c>
      <c r="R26" s="415" t="s">
        <v>84</v>
      </c>
      <c r="S26" s="415" t="s">
        <v>367</v>
      </c>
      <c r="T26" s="415" t="s">
        <v>358</v>
      </c>
      <c r="U26" s="415" t="s">
        <v>359</v>
      </c>
      <c r="V26" s="415" t="s">
        <v>84</v>
      </c>
      <c r="W26" s="415" t="s">
        <v>367</v>
      </c>
      <c r="X26" s="415" t="s">
        <v>358</v>
      </c>
      <c r="Y26" s="415" t="s">
        <v>359</v>
      </c>
      <c r="Z26" s="415" t="s">
        <v>84</v>
      </c>
    </row>
    <row r="27" spans="1:31" s="370" customFormat="1" ht="18" customHeight="1">
      <c r="A27" s="416">
        <v>1</v>
      </c>
      <c r="B27" s="656">
        <v>2</v>
      </c>
      <c r="C27" s="657"/>
      <c r="D27" s="657"/>
      <c r="E27" s="657"/>
      <c r="F27" s="658"/>
      <c r="G27" s="416">
        <v>3</v>
      </c>
      <c r="H27" s="416">
        <v>4</v>
      </c>
      <c r="I27" s="416">
        <v>5</v>
      </c>
      <c r="J27" s="416">
        <v>6</v>
      </c>
      <c r="K27" s="416">
        <v>7</v>
      </c>
      <c r="L27" s="416">
        <v>8</v>
      </c>
      <c r="M27" s="416">
        <v>9</v>
      </c>
      <c r="N27" s="416">
        <v>10</v>
      </c>
      <c r="O27" s="416">
        <v>11</v>
      </c>
      <c r="P27" s="416">
        <v>12</v>
      </c>
      <c r="Q27" s="416">
        <v>13</v>
      </c>
      <c r="R27" s="416">
        <v>14</v>
      </c>
      <c r="S27" s="416">
        <v>15</v>
      </c>
      <c r="T27" s="416">
        <v>16</v>
      </c>
      <c r="U27" s="416">
        <v>17</v>
      </c>
      <c r="V27" s="416">
        <v>18</v>
      </c>
      <c r="W27" s="416">
        <v>19</v>
      </c>
      <c r="X27" s="416">
        <v>20</v>
      </c>
      <c r="Y27" s="416">
        <v>21</v>
      </c>
      <c r="Z27" s="373">
        <v>22</v>
      </c>
    </row>
    <row r="28" spans="1:31" ht="39.75" customHeight="1">
      <c r="A28" s="380" t="s">
        <v>607</v>
      </c>
      <c r="B28" s="680" t="s">
        <v>604</v>
      </c>
      <c r="C28" s="681"/>
      <c r="D28" s="681"/>
      <c r="E28" s="681"/>
      <c r="F28" s="682"/>
      <c r="G28" s="380"/>
      <c r="H28" s="417"/>
      <c r="I28" s="417"/>
      <c r="J28" s="417"/>
      <c r="K28" s="417"/>
      <c r="L28" s="417"/>
      <c r="M28" s="417">
        <v>10000</v>
      </c>
      <c r="N28" s="380">
        <v>10000</v>
      </c>
      <c r="O28" s="417"/>
      <c r="P28" s="417"/>
      <c r="Q28" s="417"/>
      <c r="R28" s="417"/>
      <c r="S28" s="380"/>
      <c r="T28" s="417"/>
      <c r="U28" s="417"/>
      <c r="V28" s="417"/>
      <c r="W28" s="418">
        <f t="shared" ref="W28:W30" si="0">G28+K28+O28+S28</f>
        <v>0</v>
      </c>
      <c r="X28" s="418">
        <f t="shared" ref="X28:X30" si="1">H28+L28+P28+T28</f>
        <v>0</v>
      </c>
      <c r="Y28" s="418">
        <f t="shared" ref="Y28:Y30" si="2">I28+M28+Q28+U28</f>
        <v>10000</v>
      </c>
      <c r="Z28" s="418">
        <f t="shared" ref="Z28:Z30" si="3">J28+N28+R28+V28</f>
        <v>10000</v>
      </c>
    </row>
    <row r="29" spans="1:31" ht="39.75" customHeight="1">
      <c r="A29" s="380" t="s">
        <v>608</v>
      </c>
      <c r="B29" s="680" t="s">
        <v>605</v>
      </c>
      <c r="C29" s="681"/>
      <c r="D29" s="681"/>
      <c r="E29" s="681"/>
      <c r="F29" s="682"/>
      <c r="G29" s="380"/>
      <c r="H29" s="417"/>
      <c r="I29" s="417"/>
      <c r="J29" s="417"/>
      <c r="K29" s="417"/>
      <c r="L29" s="417"/>
      <c r="M29" s="417">
        <v>4167</v>
      </c>
      <c r="N29" s="380">
        <v>4167</v>
      </c>
      <c r="O29" s="417"/>
      <c r="P29" s="417"/>
      <c r="Q29" s="417"/>
      <c r="R29" s="417"/>
      <c r="S29" s="380"/>
      <c r="T29" s="417"/>
      <c r="U29" s="417"/>
      <c r="V29" s="417"/>
      <c r="W29" s="418">
        <f t="shared" si="0"/>
        <v>0</v>
      </c>
      <c r="X29" s="418">
        <f t="shared" si="1"/>
        <v>0</v>
      </c>
      <c r="Y29" s="418">
        <f t="shared" si="2"/>
        <v>4167</v>
      </c>
      <c r="Z29" s="418">
        <f t="shared" si="3"/>
        <v>4167</v>
      </c>
    </row>
    <row r="30" spans="1:31" ht="39.75" customHeight="1">
      <c r="A30" s="380" t="s">
        <v>609</v>
      </c>
      <c r="B30" s="680" t="s">
        <v>603</v>
      </c>
      <c r="C30" s="681"/>
      <c r="D30" s="681"/>
      <c r="E30" s="681"/>
      <c r="F30" s="682"/>
      <c r="G30" s="380"/>
      <c r="H30" s="417"/>
      <c r="I30" s="417"/>
      <c r="J30" s="417"/>
      <c r="K30" s="417"/>
      <c r="L30" s="417"/>
      <c r="M30" s="417">
        <v>3069</v>
      </c>
      <c r="N30" s="380">
        <v>3069</v>
      </c>
      <c r="O30" s="417"/>
      <c r="P30" s="417"/>
      <c r="Q30" s="417"/>
      <c r="R30" s="417"/>
      <c r="S30" s="380"/>
      <c r="T30" s="417"/>
      <c r="U30" s="417"/>
      <c r="V30" s="417"/>
      <c r="W30" s="418">
        <f t="shared" si="0"/>
        <v>0</v>
      </c>
      <c r="X30" s="418">
        <f t="shared" si="1"/>
        <v>0</v>
      </c>
      <c r="Y30" s="418">
        <f t="shared" si="2"/>
        <v>3069</v>
      </c>
      <c r="Z30" s="418">
        <f t="shared" si="3"/>
        <v>3069</v>
      </c>
    </row>
    <row r="31" spans="1:31" ht="39.75" customHeight="1">
      <c r="A31" s="380" t="s">
        <v>610</v>
      </c>
      <c r="B31" s="683" t="s">
        <v>606</v>
      </c>
      <c r="C31" s="684"/>
      <c r="D31" s="684"/>
      <c r="E31" s="684"/>
      <c r="F31" s="685"/>
      <c r="G31" s="380"/>
      <c r="H31" s="417"/>
      <c r="I31" s="417"/>
      <c r="J31" s="417"/>
      <c r="K31" s="417"/>
      <c r="L31" s="417"/>
      <c r="M31" s="417"/>
      <c r="N31" s="380"/>
      <c r="O31" s="380"/>
      <c r="P31" s="380"/>
      <c r="Q31" s="419">
        <v>2923</v>
      </c>
      <c r="R31" s="419">
        <v>2923</v>
      </c>
      <c r="S31" s="380"/>
      <c r="T31" s="380"/>
      <c r="U31" s="380"/>
      <c r="V31" s="380"/>
      <c r="W31" s="418">
        <f>G31+K31+O31+S31</f>
        <v>0</v>
      </c>
      <c r="X31" s="418">
        <f>H31+L31+P31+T31</f>
        <v>0</v>
      </c>
      <c r="Y31" s="418">
        <f>I31+M31+Q31+U31</f>
        <v>2923</v>
      </c>
      <c r="Z31" s="418">
        <f>J31+N31+R31+V31</f>
        <v>2923</v>
      </c>
    </row>
    <row r="32" spans="1:31" ht="27" customHeight="1">
      <c r="A32" s="394" t="s">
        <v>60</v>
      </c>
      <c r="B32" s="395"/>
      <c r="C32" s="395"/>
      <c r="D32" s="395"/>
      <c r="E32" s="395"/>
      <c r="F32" s="396"/>
      <c r="G32" s="420">
        <f t="shared" ref="G32:J32" si="4">SUM(G28:G31)</f>
        <v>0</v>
      </c>
      <c r="H32" s="420">
        <f t="shared" si="4"/>
        <v>0</v>
      </c>
      <c r="I32" s="420">
        <f t="shared" si="4"/>
        <v>0</v>
      </c>
      <c r="J32" s="420">
        <f t="shared" si="4"/>
        <v>0</v>
      </c>
      <c r="K32" s="420">
        <f>SUM(K28:K31)</f>
        <v>0</v>
      </c>
      <c r="L32" s="420">
        <f t="shared" ref="L32:Z32" si="5">SUM(L28:L31)</f>
        <v>0</v>
      </c>
      <c r="M32" s="420">
        <f t="shared" si="5"/>
        <v>17236</v>
      </c>
      <c r="N32" s="420">
        <f t="shared" si="5"/>
        <v>17236</v>
      </c>
      <c r="O32" s="420">
        <f t="shared" si="5"/>
        <v>0</v>
      </c>
      <c r="P32" s="420">
        <f t="shared" si="5"/>
        <v>0</v>
      </c>
      <c r="Q32" s="420">
        <f t="shared" si="5"/>
        <v>2923</v>
      </c>
      <c r="R32" s="420">
        <f t="shared" si="5"/>
        <v>2923</v>
      </c>
      <c r="S32" s="420">
        <f t="shared" si="5"/>
        <v>0</v>
      </c>
      <c r="T32" s="420">
        <f t="shared" si="5"/>
        <v>0</v>
      </c>
      <c r="U32" s="420">
        <f t="shared" si="5"/>
        <v>0</v>
      </c>
      <c r="V32" s="420">
        <f t="shared" si="5"/>
        <v>0</v>
      </c>
      <c r="W32" s="420">
        <f t="shared" si="5"/>
        <v>0</v>
      </c>
      <c r="X32" s="420">
        <f t="shared" si="5"/>
        <v>0</v>
      </c>
      <c r="Y32" s="420">
        <f t="shared" si="5"/>
        <v>20159</v>
      </c>
      <c r="Z32" s="420">
        <f t="shared" si="5"/>
        <v>20159</v>
      </c>
    </row>
    <row r="33" spans="1:31" ht="31.5" customHeight="1">
      <c r="A33" s="391" t="s">
        <v>61</v>
      </c>
      <c r="B33" s="392"/>
      <c r="C33" s="392"/>
      <c r="D33" s="392"/>
      <c r="E33" s="392"/>
      <c r="F33" s="393"/>
      <c r="G33" s="418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  <c r="T33" s="418"/>
      <c r="U33" s="418"/>
      <c r="V33" s="418"/>
      <c r="W33" s="418"/>
      <c r="X33" s="418"/>
      <c r="Y33" s="419"/>
      <c r="Z33" s="419"/>
    </row>
    <row r="34" spans="1:31" ht="20.100000000000001" customHeight="1">
      <c r="A34" s="397"/>
      <c r="B34" s="397"/>
      <c r="C34" s="421"/>
      <c r="D34" s="421"/>
      <c r="E34" s="421"/>
      <c r="F34" s="421"/>
      <c r="G34" s="421"/>
      <c r="H34" s="421"/>
      <c r="I34" s="421"/>
      <c r="J34" s="421"/>
      <c r="K34" s="421"/>
      <c r="L34" s="421"/>
      <c r="M34" s="421"/>
      <c r="N34" s="421"/>
      <c r="O34" s="421"/>
      <c r="P34" s="421"/>
      <c r="Q34" s="421"/>
      <c r="R34" s="421"/>
      <c r="S34" s="397"/>
      <c r="T34" s="16"/>
      <c r="U34" s="397"/>
      <c r="V34" s="397"/>
      <c r="W34" s="421"/>
      <c r="X34" s="397"/>
      <c r="Y34" s="397"/>
      <c r="Z34" s="397"/>
      <c r="AA34" s="397"/>
    </row>
    <row r="35" spans="1:31" s="32" customFormat="1" ht="20.100000000000001" customHeight="1">
      <c r="B35" s="32" t="s">
        <v>251</v>
      </c>
      <c r="Q35" s="422"/>
    </row>
    <row r="36" spans="1:31" s="54" customFormat="1" ht="20.100000000000001" customHeight="1">
      <c r="A36" s="1"/>
      <c r="B36" s="1"/>
      <c r="C36" s="1"/>
      <c r="D36" s="1"/>
      <c r="E36" s="1"/>
      <c r="F36" s="1"/>
      <c r="G36" s="1"/>
      <c r="H36" s="1"/>
      <c r="I36" s="1"/>
      <c r="K36" s="1"/>
      <c r="AD36" s="423" t="s">
        <v>246</v>
      </c>
    </row>
    <row r="37" spans="1:31" s="55" customFormat="1" ht="34.5" customHeight="1">
      <c r="A37" s="562" t="s">
        <v>218</v>
      </c>
      <c r="B37" s="561" t="s">
        <v>295</v>
      </c>
      <c r="C37" s="561" t="s">
        <v>324</v>
      </c>
      <c r="D37" s="561"/>
      <c r="E37" s="607" t="s">
        <v>219</v>
      </c>
      <c r="F37" s="609"/>
      <c r="G37" s="561" t="s">
        <v>220</v>
      </c>
      <c r="H37" s="561"/>
      <c r="I37" s="561" t="s">
        <v>289</v>
      </c>
      <c r="J37" s="561"/>
      <c r="K37" s="561" t="s">
        <v>142</v>
      </c>
      <c r="L37" s="561"/>
      <c r="M37" s="561"/>
      <c r="N37" s="561"/>
      <c r="O37" s="561"/>
      <c r="P37" s="561"/>
      <c r="Q37" s="561"/>
      <c r="R37" s="561"/>
      <c r="S37" s="561"/>
      <c r="T37" s="561"/>
      <c r="U37" s="561" t="s">
        <v>325</v>
      </c>
      <c r="V37" s="561"/>
      <c r="W37" s="561"/>
      <c r="X37" s="561"/>
      <c r="Y37" s="561"/>
      <c r="Z37" s="561" t="s">
        <v>293</v>
      </c>
      <c r="AA37" s="561"/>
      <c r="AB37" s="561"/>
      <c r="AC37" s="561"/>
      <c r="AD37" s="561"/>
      <c r="AE37" s="561"/>
    </row>
    <row r="38" spans="1:31" s="55" customFormat="1" ht="52.5" customHeight="1">
      <c r="A38" s="562"/>
      <c r="B38" s="561"/>
      <c r="C38" s="561"/>
      <c r="D38" s="561"/>
      <c r="E38" s="607"/>
      <c r="F38" s="609"/>
      <c r="G38" s="561"/>
      <c r="H38" s="561"/>
      <c r="I38" s="561"/>
      <c r="J38" s="561"/>
      <c r="K38" s="561" t="s">
        <v>336</v>
      </c>
      <c r="L38" s="561"/>
      <c r="M38" s="561" t="s">
        <v>337</v>
      </c>
      <c r="N38" s="561"/>
      <c r="O38" s="561" t="s">
        <v>323</v>
      </c>
      <c r="P38" s="561"/>
      <c r="Q38" s="561"/>
      <c r="R38" s="561"/>
      <c r="S38" s="561"/>
      <c r="T38" s="561"/>
      <c r="U38" s="561"/>
      <c r="V38" s="561"/>
      <c r="W38" s="561"/>
      <c r="X38" s="561"/>
      <c r="Y38" s="561"/>
      <c r="Z38" s="561"/>
      <c r="AA38" s="561"/>
      <c r="AB38" s="561"/>
      <c r="AC38" s="561"/>
      <c r="AD38" s="561"/>
      <c r="AE38" s="561"/>
    </row>
    <row r="39" spans="1:31" s="56" customFormat="1" ht="39.75" customHeight="1">
      <c r="A39" s="562"/>
      <c r="B39" s="561"/>
      <c r="C39" s="561"/>
      <c r="D39" s="561"/>
      <c r="E39" s="381"/>
      <c r="F39" s="381"/>
      <c r="G39" s="561"/>
      <c r="H39" s="561"/>
      <c r="I39" s="561"/>
      <c r="J39" s="561"/>
      <c r="K39" s="561"/>
      <c r="L39" s="561"/>
      <c r="M39" s="561"/>
      <c r="N39" s="561"/>
      <c r="O39" s="561" t="s">
        <v>290</v>
      </c>
      <c r="P39" s="561"/>
      <c r="Q39" s="561" t="s">
        <v>291</v>
      </c>
      <c r="R39" s="561"/>
      <c r="S39" s="561" t="s">
        <v>292</v>
      </c>
      <c r="T39" s="561"/>
      <c r="U39" s="561"/>
      <c r="V39" s="561"/>
      <c r="W39" s="561"/>
      <c r="X39" s="561"/>
      <c r="Y39" s="561"/>
      <c r="Z39" s="561"/>
      <c r="AA39" s="561"/>
      <c r="AB39" s="561"/>
      <c r="AC39" s="561"/>
      <c r="AD39" s="561"/>
      <c r="AE39" s="561"/>
    </row>
    <row r="40" spans="1:31" s="55" customFormat="1" ht="18" customHeight="1">
      <c r="A40" s="382">
        <v>1</v>
      </c>
      <c r="B40" s="381">
        <v>2</v>
      </c>
      <c r="C40" s="561">
        <v>3</v>
      </c>
      <c r="D40" s="561"/>
      <c r="E40" s="381">
        <v>4</v>
      </c>
      <c r="F40" s="381"/>
      <c r="G40" s="561">
        <v>5</v>
      </c>
      <c r="H40" s="561"/>
      <c r="I40" s="561">
        <v>6</v>
      </c>
      <c r="J40" s="561"/>
      <c r="K40" s="607">
        <v>7</v>
      </c>
      <c r="L40" s="609"/>
      <c r="M40" s="607">
        <v>8</v>
      </c>
      <c r="N40" s="609"/>
      <c r="O40" s="561">
        <v>9</v>
      </c>
      <c r="P40" s="561"/>
      <c r="Q40" s="562">
        <v>10</v>
      </c>
      <c r="R40" s="562"/>
      <c r="S40" s="561">
        <v>11</v>
      </c>
      <c r="T40" s="561"/>
      <c r="U40" s="561">
        <v>12</v>
      </c>
      <c r="V40" s="561"/>
      <c r="W40" s="561"/>
      <c r="X40" s="561"/>
      <c r="Y40" s="561"/>
      <c r="Z40" s="561">
        <v>13</v>
      </c>
      <c r="AA40" s="561"/>
      <c r="AB40" s="561"/>
      <c r="AC40" s="561"/>
      <c r="AD40" s="561"/>
      <c r="AE40" s="561"/>
    </row>
    <row r="41" spans="1:31" s="55" customFormat="1">
      <c r="A41" s="368"/>
      <c r="B41" s="71"/>
      <c r="C41" s="607"/>
      <c r="D41" s="609"/>
      <c r="E41" s="386"/>
      <c r="F41" s="386"/>
      <c r="G41" s="605"/>
      <c r="H41" s="605"/>
      <c r="I41" s="605"/>
      <c r="J41" s="605"/>
      <c r="K41" s="601"/>
      <c r="L41" s="602"/>
      <c r="M41" s="710"/>
      <c r="N41" s="711"/>
      <c r="O41" s="605"/>
      <c r="P41" s="605"/>
      <c r="Q41" s="605"/>
      <c r="R41" s="605"/>
      <c r="S41" s="605"/>
      <c r="T41" s="605"/>
      <c r="U41" s="703"/>
      <c r="V41" s="703"/>
      <c r="W41" s="703"/>
      <c r="X41" s="703"/>
      <c r="Y41" s="703"/>
      <c r="Z41" s="702"/>
      <c r="AA41" s="702"/>
      <c r="AB41" s="702"/>
      <c r="AC41" s="702"/>
      <c r="AD41" s="702"/>
      <c r="AE41" s="702"/>
    </row>
    <row r="42" spans="1:31" s="55" customFormat="1" ht="20.100000000000001" customHeight="1">
      <c r="A42" s="706" t="s">
        <v>60</v>
      </c>
      <c r="B42" s="707"/>
      <c r="C42" s="707"/>
      <c r="D42" s="708"/>
      <c r="E42" s="390">
        <f>SUM(E41:F41)</f>
        <v>0</v>
      </c>
      <c r="F42" s="390"/>
      <c r="G42" s="709">
        <f>SUM(G41:H41)</f>
        <v>0</v>
      </c>
      <c r="H42" s="709"/>
      <c r="I42" s="709">
        <f>SUM(I41:J41)</f>
        <v>0</v>
      </c>
      <c r="J42" s="709"/>
      <c r="K42" s="709">
        <f>SUM(K41:L41)</f>
        <v>0</v>
      </c>
      <c r="L42" s="709"/>
      <c r="M42" s="709">
        <f>SUM(M41:N41)</f>
        <v>0</v>
      </c>
      <c r="N42" s="709"/>
      <c r="O42" s="709">
        <f>SUM(O41:P41)</f>
        <v>0</v>
      </c>
      <c r="P42" s="709"/>
      <c r="Q42" s="709">
        <f>SUM(Q41:R41)</f>
        <v>0</v>
      </c>
      <c r="R42" s="709"/>
      <c r="S42" s="709">
        <f>SUM(S41:T41)</f>
        <v>0</v>
      </c>
      <c r="T42" s="709"/>
      <c r="U42" s="703"/>
      <c r="V42" s="703"/>
      <c r="W42" s="703"/>
      <c r="X42" s="703"/>
      <c r="Y42" s="703"/>
      <c r="Z42" s="702"/>
      <c r="AA42" s="702"/>
      <c r="AB42" s="702"/>
      <c r="AC42" s="702"/>
      <c r="AD42" s="702"/>
      <c r="AE42" s="702"/>
    </row>
    <row r="43" spans="1:31" ht="20.100000000000001" customHeight="1">
      <c r="A43" s="15"/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31" ht="20.100000000000001" customHeight="1">
      <c r="A44" s="15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31" s="3" customFormat="1" ht="20.100000000000001" customHeight="1">
      <c r="C45" s="32"/>
      <c r="D45" s="32"/>
      <c r="E45" s="32"/>
      <c r="F45" s="32"/>
      <c r="G45" s="32"/>
      <c r="H45" s="32"/>
      <c r="I45" s="32"/>
      <c r="J45" s="32"/>
      <c r="K45" s="32"/>
    </row>
    <row r="47" spans="1:31" s="201" customFormat="1" ht="38.25" customHeight="1">
      <c r="B47" s="655" t="s">
        <v>492</v>
      </c>
      <c r="C47" s="655"/>
      <c r="D47" s="655"/>
      <c r="E47" s="655"/>
      <c r="F47" s="343"/>
      <c r="G47" s="202"/>
      <c r="H47" s="202"/>
      <c r="I47" s="640" t="s">
        <v>254</v>
      </c>
      <c r="J47" s="640"/>
      <c r="K47" s="640"/>
      <c r="L47" s="640"/>
      <c r="M47" s="640"/>
      <c r="N47" s="640"/>
      <c r="O47" s="203"/>
      <c r="P47" s="203"/>
      <c r="Q47" s="203"/>
      <c r="R47" s="203"/>
      <c r="S47" s="92" t="s">
        <v>563</v>
      </c>
      <c r="T47" s="92"/>
      <c r="U47" s="204"/>
      <c r="V47" s="488"/>
      <c r="W47" s="489"/>
      <c r="X47" s="489"/>
      <c r="Y47" s="489"/>
      <c r="Z47" s="489"/>
    </row>
    <row r="48" spans="1:31" ht="20.100000000000001" customHeight="1">
      <c r="B48" s="30"/>
      <c r="C48" s="30"/>
      <c r="D48" s="30"/>
      <c r="E48" s="30"/>
      <c r="F48" s="30"/>
      <c r="G48" s="30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30"/>
      <c r="U48" s="30"/>
    </row>
    <row r="49" spans="2:21" ht="20.100000000000001" customHeight="1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2:21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2:21" ht="21.75" customHeight="1"/>
    <row r="52" spans="2:21" ht="21.75" customHeight="1"/>
    <row r="53" spans="2:21">
      <c r="B53" s="77"/>
    </row>
    <row r="54" spans="2:21">
      <c r="B54" s="116"/>
    </row>
    <row r="56" spans="2:21" ht="19.5">
      <c r="B56" s="31"/>
    </row>
    <row r="57" spans="2:21" ht="19.5">
      <c r="B57" s="31"/>
    </row>
    <row r="58" spans="2:21" ht="19.5">
      <c r="B58" s="31"/>
    </row>
    <row r="59" spans="2:21" ht="19.5">
      <c r="B59" s="31"/>
    </row>
    <row r="60" spans="2:21" ht="19.5">
      <c r="B60" s="31"/>
    </row>
    <row r="61" spans="2:21" ht="19.5">
      <c r="B61" s="31"/>
    </row>
  </sheetData>
  <mergeCells count="154">
    <mergeCell ref="AB1:AE1"/>
    <mergeCell ref="V19:W19"/>
    <mergeCell ref="Z17:AA17"/>
    <mergeCell ref="AB17:AC17"/>
    <mergeCell ref="X19:Y19"/>
    <mergeCell ref="AB19:AC19"/>
    <mergeCell ref="Z18:AA18"/>
    <mergeCell ref="V18:W18"/>
    <mergeCell ref="X17:Y17"/>
    <mergeCell ref="AD18:AE18"/>
    <mergeCell ref="AB18:AC18"/>
    <mergeCell ref="X18:Y18"/>
    <mergeCell ref="V15:W16"/>
    <mergeCell ref="AB16:AC16"/>
    <mergeCell ref="T9:V9"/>
    <mergeCell ref="AC7:AE7"/>
    <mergeCell ref="W7:Y7"/>
    <mergeCell ref="Z6:AB6"/>
    <mergeCell ref="W6:Y6"/>
    <mergeCell ref="T6:V6"/>
    <mergeCell ref="T7:V7"/>
    <mergeCell ref="Z7:AB7"/>
    <mergeCell ref="AC8:AE8"/>
    <mergeCell ref="AC9:AE9"/>
    <mergeCell ref="Q6:S6"/>
    <mergeCell ref="Q4:AE4"/>
    <mergeCell ref="T5:V5"/>
    <mergeCell ref="W5:Y5"/>
    <mergeCell ref="Z5:AB5"/>
    <mergeCell ref="Q5:S5"/>
    <mergeCell ref="AC5:AE5"/>
    <mergeCell ref="AC6:AE6"/>
    <mergeCell ref="Q7:S7"/>
    <mergeCell ref="A14:A16"/>
    <mergeCell ref="B14:B16"/>
    <mergeCell ref="G14:P16"/>
    <mergeCell ref="G17:P17"/>
    <mergeCell ref="Q17:U17"/>
    <mergeCell ref="A37:A39"/>
    <mergeCell ref="G37:H39"/>
    <mergeCell ref="I37:J39"/>
    <mergeCell ref="C7:F7"/>
    <mergeCell ref="B10:AE10"/>
    <mergeCell ref="Q18:U18"/>
    <mergeCell ref="AD20:AE20"/>
    <mergeCell ref="Z20:AA20"/>
    <mergeCell ref="AD19:AE19"/>
    <mergeCell ref="Z19:AA19"/>
    <mergeCell ref="AB20:AC20"/>
    <mergeCell ref="X20:Y20"/>
    <mergeCell ref="V20:W20"/>
    <mergeCell ref="G20:P20"/>
    <mergeCell ref="Q20:U20"/>
    <mergeCell ref="A24:A26"/>
    <mergeCell ref="K24:N24"/>
    <mergeCell ref="O24:R24"/>
    <mergeCell ref="S39:T39"/>
    <mergeCell ref="A4:A5"/>
    <mergeCell ref="B4:B5"/>
    <mergeCell ref="C4:F5"/>
    <mergeCell ref="G4:L5"/>
    <mergeCell ref="M4:P5"/>
    <mergeCell ref="G7:L7"/>
    <mergeCell ref="G6:L6"/>
    <mergeCell ref="M6:P6"/>
    <mergeCell ref="M7:P7"/>
    <mergeCell ref="C6:F6"/>
    <mergeCell ref="A42:D42"/>
    <mergeCell ref="O40:P40"/>
    <mergeCell ref="S40:T40"/>
    <mergeCell ref="O41:P41"/>
    <mergeCell ref="C41:D41"/>
    <mergeCell ref="Q42:R42"/>
    <mergeCell ref="K42:L42"/>
    <mergeCell ref="M41:N41"/>
    <mergeCell ref="G41:H41"/>
    <mergeCell ref="I40:J40"/>
    <mergeCell ref="G40:H40"/>
    <mergeCell ref="Q40:R40"/>
    <mergeCell ref="M40:N40"/>
    <mergeCell ref="K40:L40"/>
    <mergeCell ref="G42:H42"/>
    <mergeCell ref="I41:J41"/>
    <mergeCell ref="I42:J42"/>
    <mergeCell ref="K41:L41"/>
    <mergeCell ref="Q41:R41"/>
    <mergeCell ref="C40:D40"/>
    <mergeCell ref="O42:P42"/>
    <mergeCell ref="S42:T42"/>
    <mergeCell ref="M42:N42"/>
    <mergeCell ref="S41:T41"/>
    <mergeCell ref="V14:AE14"/>
    <mergeCell ref="AD16:AE16"/>
    <mergeCell ref="Z9:AB9"/>
    <mergeCell ref="W9:Y9"/>
    <mergeCell ref="Z41:AE41"/>
    <mergeCell ref="U40:Y40"/>
    <mergeCell ref="K38:L39"/>
    <mergeCell ref="Z42:AE42"/>
    <mergeCell ref="M38:N39"/>
    <mergeCell ref="U41:Y41"/>
    <mergeCell ref="G9:L9"/>
    <mergeCell ref="Q9:S9"/>
    <mergeCell ref="U42:Y42"/>
    <mergeCell ref="W24:Z24"/>
    <mergeCell ref="W25:Z25"/>
    <mergeCell ref="S24:V24"/>
    <mergeCell ref="S25:V25"/>
    <mergeCell ref="O25:R25"/>
    <mergeCell ref="G24:J24"/>
    <mergeCell ref="U37:Y39"/>
    <mergeCell ref="Q39:R39"/>
    <mergeCell ref="K37:T37"/>
    <mergeCell ref="O39:P39"/>
    <mergeCell ref="B31:F31"/>
    <mergeCell ref="B24:F26"/>
    <mergeCell ref="B37:B39"/>
    <mergeCell ref="C37:D39"/>
    <mergeCell ref="G18:P18"/>
    <mergeCell ref="G19:P19"/>
    <mergeCell ref="Q19:U19"/>
    <mergeCell ref="X15:AE15"/>
    <mergeCell ref="X16:Y16"/>
    <mergeCell ref="Z16:AA16"/>
    <mergeCell ref="V17:W17"/>
    <mergeCell ref="AD17:AE17"/>
    <mergeCell ref="G25:J25"/>
    <mergeCell ref="O38:T38"/>
    <mergeCell ref="B28:F28"/>
    <mergeCell ref="B29:F29"/>
    <mergeCell ref="I47:N47"/>
    <mergeCell ref="K25:N25"/>
    <mergeCell ref="Z37:AE39"/>
    <mergeCell ref="Z40:AE40"/>
    <mergeCell ref="M8:P8"/>
    <mergeCell ref="C9:F9"/>
    <mergeCell ref="G8:L8"/>
    <mergeCell ref="Q14:U16"/>
    <mergeCell ref="M9:P9"/>
    <mergeCell ref="B47:E47"/>
    <mergeCell ref="E38:F38"/>
    <mergeCell ref="Z8:AB8"/>
    <mergeCell ref="Q8:S8"/>
    <mergeCell ref="T8:V8"/>
    <mergeCell ref="W8:Y8"/>
    <mergeCell ref="E37:F37"/>
    <mergeCell ref="B27:F27"/>
    <mergeCell ref="C14:F16"/>
    <mergeCell ref="C17:F17"/>
    <mergeCell ref="C18:F18"/>
    <mergeCell ref="C19:F19"/>
    <mergeCell ref="C20:F20"/>
    <mergeCell ref="C8:F8"/>
    <mergeCell ref="B30:F30"/>
  </mergeCells>
  <phoneticPr fontId="3" type="noConversion"/>
  <pageMargins left="1.1811023622047245" right="0.39370078740157483" top="0.39370078740157483" bottom="0.35433070866141736" header="0.27559055118110237" footer="0.31496062992125984"/>
  <pageSetup paperSize="9" scale="43" orientation="landscape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34"/>
  <sheetViews>
    <sheetView zoomScale="66" zoomScaleNormal="66" workbookViewId="0">
      <pane ySplit="2" topLeftCell="A3" activePane="bottomLeft" state="frozen"/>
      <selection pane="bottomLeft" activeCell="I4" sqref="I4"/>
    </sheetView>
  </sheetViews>
  <sheetFormatPr defaultRowHeight="12.75" outlineLevelCol="2"/>
  <cols>
    <col min="1" max="1" width="43.140625" customWidth="1"/>
    <col min="3" max="3" width="16.42578125" customWidth="1"/>
    <col min="4" max="4" width="14" hidden="1" customWidth="1" outlineLevel="1"/>
    <col min="5" max="5" width="10.85546875" hidden="1" customWidth="1" outlineLevel="1"/>
    <col min="6" max="6" width="15.5703125" customWidth="1" collapsed="1"/>
    <col min="7" max="7" width="16.5703125" style="329" customWidth="1"/>
    <col min="8" max="10" width="13.140625" style="268" customWidth="1" outlineLevel="1"/>
    <col min="11" max="11" width="13.140625" style="307" customWidth="1" outlineLevel="1"/>
    <col min="12" max="12" width="17.5703125" style="268" customWidth="1" outlineLevel="1"/>
    <col min="13" max="15" width="15.5703125" style="268" customWidth="1" outlineLevel="1"/>
    <col min="16" max="19" width="16.42578125" style="268" customWidth="1" outlineLevel="1"/>
    <col min="20" max="23" width="12.85546875" style="268" customWidth="1" outlineLevel="1"/>
    <col min="24" max="24" width="9.140625" style="268" customWidth="1" outlineLevel="1" collapsed="1"/>
    <col min="25" max="25" width="15.85546875" style="268" customWidth="1"/>
    <col min="26" max="27" width="9.140625" style="268" hidden="1" customWidth="1" outlineLevel="2"/>
    <col min="28" max="28" width="17" style="268" hidden="1" customWidth="1" outlineLevel="1"/>
    <col min="29" max="29" width="16.85546875" style="268" hidden="1" customWidth="1" outlineLevel="1"/>
    <col min="30" max="30" width="9.140625" hidden="1" customWidth="1" outlineLevel="1"/>
    <col min="31" max="31" width="16.28515625" hidden="1" customWidth="1" outlineLevel="1"/>
    <col min="32" max="32" width="9.140625" hidden="1" customWidth="1" outlineLevel="1"/>
    <col min="33" max="33" width="12.42578125" hidden="1" customWidth="1" outlineLevel="1"/>
    <col min="34" max="34" width="18.28515625" customWidth="1" collapsed="1"/>
    <col min="35" max="35" width="20.85546875" style="338" customWidth="1"/>
    <col min="36" max="38" width="20.85546875" customWidth="1"/>
    <col min="39" max="39" width="15" customWidth="1"/>
  </cols>
  <sheetData>
    <row r="1" spans="1:38" s="164" customFormat="1" ht="43.5" customHeight="1">
      <c r="A1" s="562" t="s">
        <v>265</v>
      </c>
      <c r="B1" s="561" t="s">
        <v>18</v>
      </c>
      <c r="C1" s="727" t="s">
        <v>601</v>
      </c>
      <c r="D1" s="729" t="s">
        <v>489</v>
      </c>
      <c r="E1" s="727" t="s">
        <v>486</v>
      </c>
      <c r="F1" s="727" t="s">
        <v>40</v>
      </c>
      <c r="G1" s="732" t="s">
        <v>600</v>
      </c>
      <c r="H1" s="561" t="s">
        <v>356</v>
      </c>
      <c r="I1" s="561"/>
      <c r="J1" s="561"/>
      <c r="K1" s="561"/>
      <c r="L1" s="607" t="s">
        <v>266</v>
      </c>
      <c r="M1" s="608"/>
      <c r="N1" s="608"/>
      <c r="O1" s="609"/>
      <c r="P1" s="731" t="s">
        <v>505</v>
      </c>
      <c r="Q1" s="634"/>
      <c r="R1" s="634"/>
      <c r="S1" s="634"/>
      <c r="Y1" s="634" t="s">
        <v>523</v>
      </c>
      <c r="AB1" s="727" t="s">
        <v>537</v>
      </c>
      <c r="AC1" s="736" t="s">
        <v>538</v>
      </c>
      <c r="AD1" s="737"/>
      <c r="AE1" s="737"/>
      <c r="AF1" s="737"/>
      <c r="AG1" s="737"/>
      <c r="AI1" s="734">
        <v>43831</v>
      </c>
      <c r="AJ1" s="634" t="s">
        <v>523</v>
      </c>
      <c r="AK1" s="738"/>
      <c r="AL1" s="738"/>
    </row>
    <row r="2" spans="1:38" s="164" customFormat="1" ht="69" customHeight="1">
      <c r="A2" s="562"/>
      <c r="B2" s="561"/>
      <c r="C2" s="728"/>
      <c r="D2" s="730"/>
      <c r="E2" s="728"/>
      <c r="F2" s="728"/>
      <c r="G2" s="733"/>
      <c r="H2" s="12" t="s">
        <v>357</v>
      </c>
      <c r="I2" s="12" t="s">
        <v>358</v>
      </c>
      <c r="J2" s="12" t="s">
        <v>359</v>
      </c>
      <c r="K2" s="306" t="s">
        <v>84</v>
      </c>
      <c r="L2" s="6" t="s">
        <v>259</v>
      </c>
      <c r="M2" s="6" t="s">
        <v>260</v>
      </c>
      <c r="N2" s="6" t="s">
        <v>261</v>
      </c>
      <c r="O2" s="6" t="s">
        <v>487</v>
      </c>
      <c r="P2" s="12" t="s">
        <v>357</v>
      </c>
      <c r="Q2" s="12" t="s">
        <v>358</v>
      </c>
      <c r="R2" s="12" t="s">
        <v>359</v>
      </c>
      <c r="S2" s="12" t="s">
        <v>84</v>
      </c>
      <c r="T2" s="6" t="s">
        <v>259</v>
      </c>
      <c r="U2" s="6" t="s">
        <v>260</v>
      </c>
      <c r="V2" s="6" t="s">
        <v>261</v>
      </c>
      <c r="W2" s="6" t="s">
        <v>487</v>
      </c>
      <c r="Y2" s="634"/>
      <c r="AB2" s="728"/>
      <c r="AC2" s="736"/>
      <c r="AD2" s="737"/>
      <c r="AE2" s="737"/>
      <c r="AF2" s="737"/>
      <c r="AG2" s="737"/>
      <c r="AI2" s="735"/>
      <c r="AJ2" s="634"/>
      <c r="AK2" s="634"/>
      <c r="AL2" s="634"/>
    </row>
    <row r="3" spans="1:38">
      <c r="D3" s="241"/>
      <c r="E3" s="241"/>
    </row>
    <row r="4" spans="1:38" s="168" customFormat="1" ht="20.25" customHeight="1">
      <c r="A4" s="165" t="s">
        <v>156</v>
      </c>
      <c r="B4" s="166">
        <v>6000</v>
      </c>
      <c r="C4" s="167">
        <v>53141</v>
      </c>
      <c r="D4" s="239">
        <v>14288</v>
      </c>
      <c r="E4" s="239">
        <v>3156</v>
      </c>
      <c r="F4" s="167">
        <v>39711</v>
      </c>
      <c r="G4" s="330">
        <f>C4+'IV. Кап. інвестиції'!E6-'Осн. фін. пок.'!F93</f>
        <v>73591</v>
      </c>
      <c r="H4" s="167">
        <f>G4+'IV. Кап. інвестиції'!F6-'I. Фін результат'!F175</f>
        <v>72860</v>
      </c>
      <c r="I4" s="167">
        <f>$G$4+'IV. Кап. інвестиції'!G6-'I. Фін результат'!G175</f>
        <v>72129</v>
      </c>
      <c r="J4" s="167">
        <f>$G$4+'IV. Кап. інвестиції'!H6-'I. Фін результат'!H175</f>
        <v>91557</v>
      </c>
      <c r="K4" s="308">
        <f>$G$4+'IV. Кап. інвестиції'!I6-'I. Фін результат'!I175</f>
        <v>90827</v>
      </c>
      <c r="L4" s="167">
        <f>K4+'Осн. фін. пок.'!G68-'Осн. фін. пок.'!G93</f>
        <v>93913.687999999995</v>
      </c>
      <c r="M4" s="167">
        <f>L4+'Осн. фін. пок.'!H68-'Осн. фін. пок.'!H93</f>
        <v>97154.710399999996</v>
      </c>
      <c r="N4" s="167">
        <f>M4+'Осн. фін. пок.'!I68-'Осн. фін. пок.'!I93</f>
        <v>100557.78392</v>
      </c>
      <c r="O4" s="167">
        <f>N4+'Осн. фін. пок.'!J68-'Осн. фін. пок.'!J93</f>
        <v>104131.01111600001</v>
      </c>
      <c r="P4" s="187"/>
      <c r="Q4" s="188"/>
      <c r="S4" s="189">
        <f t="shared" ref="S4:S10" si="0">K4-$G4</f>
        <v>17236</v>
      </c>
      <c r="Y4" s="188">
        <f>G4-C4</f>
        <v>20450</v>
      </c>
      <c r="AB4" s="167">
        <v>36281</v>
      </c>
      <c r="AC4" s="168">
        <f>5876-4356</f>
        <v>1520</v>
      </c>
      <c r="AI4" s="335">
        <f>G4+'IV. Кап. інвестиції'!I6-'Осн. фін. пок.'!E93</f>
        <v>93750</v>
      </c>
      <c r="AJ4" s="188">
        <f>AI4-G4</f>
        <v>20159</v>
      </c>
      <c r="AK4" s="188"/>
      <c r="AL4" s="188"/>
    </row>
    <row r="5" spans="1:38" s="168" customFormat="1" ht="20.25">
      <c r="A5" s="165" t="s">
        <v>157</v>
      </c>
      <c r="B5" s="166">
        <v>6010</v>
      </c>
      <c r="C5" s="167">
        <f>SUM(C6:C10)</f>
        <v>201125</v>
      </c>
      <c r="D5" s="239"/>
      <c r="E5" s="239"/>
      <c r="F5" s="167">
        <v>169339</v>
      </c>
      <c r="G5" s="330">
        <f>G11-G4</f>
        <v>172803</v>
      </c>
      <c r="H5" s="167">
        <f>H11-H4</f>
        <v>194218</v>
      </c>
      <c r="I5" s="167">
        <f>I11-I4</f>
        <v>191832</v>
      </c>
      <c r="J5" s="167">
        <f t="shared" ref="J5:O5" si="1">J11-J4</f>
        <v>160993</v>
      </c>
      <c r="K5" s="308">
        <f t="shared" si="1"/>
        <v>176619</v>
      </c>
      <c r="L5" s="167" t="e">
        <f>L11-L4</f>
        <v>#REF!</v>
      </c>
      <c r="M5" s="167" t="e">
        <f t="shared" si="1"/>
        <v>#REF!</v>
      </c>
      <c r="N5" s="167" t="e">
        <f t="shared" si="1"/>
        <v>#REF!</v>
      </c>
      <c r="O5" s="167" t="e">
        <f t="shared" si="1"/>
        <v>#REF!</v>
      </c>
      <c r="P5" s="189"/>
      <c r="Q5" s="189"/>
      <c r="R5" s="189"/>
      <c r="S5" s="189">
        <f t="shared" si="0"/>
        <v>3816</v>
      </c>
      <c r="T5" s="189"/>
      <c r="Y5" s="188">
        <f t="shared" ref="Y5:Y16" si="2">G5-C5</f>
        <v>-28322</v>
      </c>
      <c r="AB5" s="167">
        <v>149039</v>
      </c>
      <c r="AI5" s="330">
        <f>AI11-AI4</f>
        <v>173696</v>
      </c>
      <c r="AJ5" s="188">
        <f t="shared" ref="AJ5:AJ17" si="3">AI5-G5</f>
        <v>893</v>
      </c>
    </row>
    <row r="6" spans="1:38" s="164" customFormat="1" ht="20.25">
      <c r="A6" s="169" t="s">
        <v>488</v>
      </c>
      <c r="B6" s="158">
        <v>6020</v>
      </c>
      <c r="C6" s="170">
        <v>17747</v>
      </c>
      <c r="D6" s="240"/>
      <c r="E6" s="240"/>
      <c r="F6" s="170">
        <v>0</v>
      </c>
      <c r="G6" s="331">
        <v>0</v>
      </c>
      <c r="H6" s="170"/>
      <c r="I6" s="170"/>
      <c r="J6" s="170"/>
      <c r="K6" s="309"/>
      <c r="L6" s="170"/>
      <c r="M6" s="170"/>
      <c r="N6" s="170"/>
      <c r="O6" s="170"/>
      <c r="P6" s="189"/>
      <c r="Q6" s="189"/>
      <c r="R6" s="189"/>
      <c r="S6" s="189">
        <f t="shared" si="0"/>
        <v>0</v>
      </c>
      <c r="T6" s="189"/>
      <c r="Y6" s="188">
        <f>G6-C6</f>
        <v>-17747</v>
      </c>
      <c r="AB6" s="170">
        <v>13707</v>
      </c>
      <c r="AI6" s="334">
        <v>0</v>
      </c>
      <c r="AJ6" s="188">
        <f t="shared" si="3"/>
        <v>0</v>
      </c>
    </row>
    <row r="7" spans="1:38" s="164" customFormat="1" ht="20.25">
      <c r="A7" s="37" t="s">
        <v>468</v>
      </c>
      <c r="B7" s="158"/>
      <c r="C7" s="170">
        <v>5766</v>
      </c>
      <c r="D7" s="240"/>
      <c r="E7" s="240"/>
      <c r="F7" s="170">
        <v>3908</v>
      </c>
      <c r="G7" s="331">
        <f>C7</f>
        <v>5766</v>
      </c>
      <c r="H7" s="170"/>
      <c r="I7" s="170"/>
      <c r="J7" s="170"/>
      <c r="K7" s="309"/>
      <c r="L7" s="170"/>
      <c r="M7" s="170"/>
      <c r="N7" s="170"/>
      <c r="O7" s="170"/>
      <c r="P7" s="189"/>
      <c r="Q7" s="189"/>
      <c r="R7" s="189"/>
      <c r="S7" s="189">
        <f t="shared" si="0"/>
        <v>-5766</v>
      </c>
      <c r="T7" s="189"/>
      <c r="U7" s="189"/>
      <c r="V7" s="189"/>
      <c r="W7" s="189"/>
      <c r="Y7" s="188">
        <f>G7-C7</f>
        <v>0</v>
      </c>
      <c r="AB7" s="170">
        <v>5326</v>
      </c>
      <c r="AI7" s="334">
        <f>G7</f>
        <v>5766</v>
      </c>
      <c r="AJ7" s="188">
        <f t="shared" si="3"/>
        <v>0</v>
      </c>
    </row>
    <row r="8" spans="1:38" s="164" customFormat="1" ht="20.25">
      <c r="A8" s="37" t="s">
        <v>469</v>
      </c>
      <c r="B8" s="158"/>
      <c r="C8" s="170">
        <v>130613</v>
      </c>
      <c r="D8" s="240"/>
      <c r="E8" s="240"/>
      <c r="F8" s="170">
        <v>126936</v>
      </c>
      <c r="G8" s="331">
        <f>C8</f>
        <v>130613</v>
      </c>
      <c r="H8" s="170"/>
      <c r="I8" s="170"/>
      <c r="J8" s="170"/>
      <c r="K8" s="309"/>
      <c r="L8" s="170"/>
      <c r="M8" s="170"/>
      <c r="N8" s="170"/>
      <c r="O8" s="170"/>
      <c r="P8" s="189"/>
      <c r="Q8" s="189"/>
      <c r="R8" s="189"/>
      <c r="S8" s="189">
        <f t="shared" si="0"/>
        <v>-130613</v>
      </c>
      <c r="T8" s="189"/>
      <c r="U8" s="189"/>
      <c r="V8" s="189"/>
      <c r="W8" s="189"/>
      <c r="Y8" s="188">
        <f>G8-C8</f>
        <v>0</v>
      </c>
      <c r="AB8" s="170">
        <f>57413+8227+4688</f>
        <v>70328</v>
      </c>
      <c r="AC8" s="189"/>
      <c r="AE8" s="264">
        <f>('I. Фін результат'!E7-97652)*1.2</f>
        <v>-7078.8</v>
      </c>
      <c r="AF8" s="164">
        <v>1</v>
      </c>
      <c r="AG8" s="164">
        <f>AE8*AF8</f>
        <v>-7078.8</v>
      </c>
      <c r="AI8" s="334">
        <f>G8-'ІІІ. Рух грош. коштів'!I18</f>
        <v>130613</v>
      </c>
      <c r="AJ8" s="188">
        <f t="shared" si="3"/>
        <v>0</v>
      </c>
    </row>
    <row r="9" spans="1:38" s="164" customFormat="1" ht="20.25">
      <c r="A9" s="37" t="s">
        <v>470</v>
      </c>
      <c r="B9" s="158"/>
      <c r="C9" s="170">
        <v>51</v>
      </c>
      <c r="D9" s="240"/>
      <c r="E9" s="240"/>
      <c r="F9" s="170"/>
      <c r="G9" s="331">
        <v>51</v>
      </c>
      <c r="H9" s="170"/>
      <c r="I9" s="170"/>
      <c r="J9" s="170"/>
      <c r="K9" s="309"/>
      <c r="L9" s="170"/>
      <c r="M9" s="170"/>
      <c r="N9" s="170"/>
      <c r="O9" s="170"/>
      <c r="P9" s="189"/>
      <c r="Q9" s="189"/>
      <c r="R9" s="189"/>
      <c r="S9" s="189">
        <f t="shared" si="0"/>
        <v>-51</v>
      </c>
      <c r="T9" s="189"/>
      <c r="U9" s="189"/>
      <c r="V9" s="189"/>
      <c r="W9" s="189"/>
      <c r="Y9" s="188">
        <f t="shared" si="2"/>
        <v>0</v>
      </c>
      <c r="AB9" s="170">
        <v>18</v>
      </c>
      <c r="AI9" s="334">
        <f>G9</f>
        <v>51</v>
      </c>
      <c r="AJ9" s="188">
        <f t="shared" si="3"/>
        <v>0</v>
      </c>
    </row>
    <row r="10" spans="1:38" s="164" customFormat="1" ht="20.25">
      <c r="A10" s="37" t="s">
        <v>471</v>
      </c>
      <c r="B10" s="158"/>
      <c r="C10" s="170">
        <v>46948</v>
      </c>
      <c r="D10" s="240"/>
      <c r="E10" s="240"/>
      <c r="F10" s="170">
        <v>33409</v>
      </c>
      <c r="G10" s="331">
        <f>G5-G7-G8-G9</f>
        <v>36373</v>
      </c>
      <c r="H10" s="170"/>
      <c r="I10" s="170"/>
      <c r="J10" s="170"/>
      <c r="K10" s="309"/>
      <c r="L10" s="170"/>
      <c r="M10" s="170"/>
      <c r="N10" s="170"/>
      <c r="O10" s="170"/>
      <c r="P10" s="189"/>
      <c r="Q10" s="189"/>
      <c r="R10" s="189"/>
      <c r="S10" s="189">
        <f t="shared" si="0"/>
        <v>-36373</v>
      </c>
      <c r="T10" s="189"/>
      <c r="U10" s="189"/>
      <c r="V10" s="189"/>
      <c r="W10" s="189"/>
      <c r="Y10" s="188">
        <f>G10-C10</f>
        <v>-10575</v>
      </c>
      <c r="AB10" s="170">
        <f>2+59658</f>
        <v>59660</v>
      </c>
      <c r="AI10" s="331">
        <f>AI5-AI6-AI7-AI8-AI9</f>
        <v>37266</v>
      </c>
      <c r="AJ10" s="188">
        <f>AI10-G10</f>
        <v>893</v>
      </c>
    </row>
    <row r="11" spans="1:38" s="168" customFormat="1" ht="20.25">
      <c r="A11" s="165" t="s">
        <v>271</v>
      </c>
      <c r="B11" s="158">
        <v>6030</v>
      </c>
      <c r="C11" s="167">
        <f>C4+C5</f>
        <v>254266</v>
      </c>
      <c r="D11" s="239"/>
      <c r="E11" s="239"/>
      <c r="F11" s="167">
        <f>F4+F5</f>
        <v>209050</v>
      </c>
      <c r="G11" s="330">
        <f>G14+G17</f>
        <v>246394</v>
      </c>
      <c r="H11" s="167">
        <f>H14+H17</f>
        <v>267078</v>
      </c>
      <c r="I11" s="167">
        <f t="shared" ref="I11:O11" si="4">I14+I17</f>
        <v>263961</v>
      </c>
      <c r="J11" s="167">
        <f t="shared" si="4"/>
        <v>252550</v>
      </c>
      <c r="K11" s="308">
        <f>K14+K17</f>
        <v>267446</v>
      </c>
      <c r="L11" s="167" t="e">
        <f>L14+L17</f>
        <v>#REF!</v>
      </c>
      <c r="M11" s="167" t="e">
        <f t="shared" si="4"/>
        <v>#REF!</v>
      </c>
      <c r="N11" s="167" t="e">
        <f t="shared" si="4"/>
        <v>#REF!</v>
      </c>
      <c r="O11" s="167" t="e">
        <f t="shared" si="4"/>
        <v>#REF!</v>
      </c>
      <c r="P11" s="189">
        <f>H11-$G11</f>
        <v>20684</v>
      </c>
      <c r="Q11" s="189">
        <f>I11-$G11</f>
        <v>17567</v>
      </c>
      <c r="R11" s="189">
        <f t="shared" ref="Q11:S17" si="5">J11-$G11</f>
        <v>6156</v>
      </c>
      <c r="S11" s="189">
        <f>K11-$G11</f>
        <v>21052</v>
      </c>
      <c r="T11" s="189" t="e">
        <f>L11-K11</f>
        <v>#REF!</v>
      </c>
      <c r="U11" s="189" t="e">
        <f>M11-L11</f>
        <v>#REF!</v>
      </c>
      <c r="V11" s="189" t="e">
        <f>N11-M11</f>
        <v>#REF!</v>
      </c>
      <c r="W11" s="189" t="e">
        <f>O11-N11</f>
        <v>#REF!</v>
      </c>
      <c r="Y11" s="188">
        <f t="shared" si="2"/>
        <v>-7872</v>
      </c>
      <c r="AB11" s="167">
        <f>AB4+AB5</f>
        <v>185320</v>
      </c>
      <c r="AI11" s="330">
        <f>AI14+AI17</f>
        <v>267446</v>
      </c>
      <c r="AJ11" s="188">
        <f t="shared" si="3"/>
        <v>21052</v>
      </c>
    </row>
    <row r="12" spans="1:38" s="164" customFormat="1" ht="40.5">
      <c r="A12" s="169" t="s">
        <v>179</v>
      </c>
      <c r="B12" s="158">
        <v>6040</v>
      </c>
      <c r="C12" s="170"/>
      <c r="D12" s="240"/>
      <c r="E12" s="240"/>
      <c r="F12" s="170"/>
      <c r="G12" s="331"/>
      <c r="H12" s="170"/>
      <c r="I12" s="170"/>
      <c r="J12" s="170"/>
      <c r="K12" s="309"/>
      <c r="L12" s="170"/>
      <c r="M12" s="170"/>
      <c r="N12" s="170"/>
      <c r="O12" s="170"/>
      <c r="P12" s="189">
        <f t="shared" ref="P12:P17" si="6">H12-$G12</f>
        <v>0</v>
      </c>
      <c r="Q12" s="189">
        <f t="shared" si="5"/>
        <v>0</v>
      </c>
      <c r="R12" s="189">
        <f t="shared" si="5"/>
        <v>0</v>
      </c>
      <c r="S12" s="189">
        <f t="shared" si="5"/>
        <v>0</v>
      </c>
      <c r="T12" s="189">
        <f t="shared" ref="T12:T17" si="7">L12-K12</f>
        <v>0</v>
      </c>
      <c r="U12" s="189">
        <f t="shared" ref="U12:U17" si="8">M12-L12</f>
        <v>0</v>
      </c>
      <c r="V12" s="189">
        <f t="shared" ref="V12:V17" si="9">N12-M12</f>
        <v>0</v>
      </c>
      <c r="W12" s="189">
        <f t="shared" ref="W12:W17" si="10">O12-N12</f>
        <v>0</v>
      </c>
      <c r="Y12" s="188">
        <f t="shared" si="2"/>
        <v>0</v>
      </c>
      <c r="AB12" s="170"/>
      <c r="AI12" s="339"/>
      <c r="AJ12" s="188">
        <f t="shared" si="3"/>
        <v>0</v>
      </c>
    </row>
    <row r="13" spans="1:38" s="164" customFormat="1" ht="40.5">
      <c r="A13" s="169" t="s">
        <v>180</v>
      </c>
      <c r="B13" s="158">
        <v>6050</v>
      </c>
      <c r="C13" s="170">
        <f>C11-C17</f>
        <v>133207</v>
      </c>
      <c r="D13" s="240">
        <v>13990</v>
      </c>
      <c r="E13" s="240"/>
      <c r="F13" s="170">
        <f>F11-F17</f>
        <v>90734</v>
      </c>
      <c r="G13" s="331">
        <f>C13</f>
        <v>133207</v>
      </c>
      <c r="H13" s="170">
        <f>$G$13+'ІІІ. Рух грош. коштів'!F22</f>
        <v>133207</v>
      </c>
      <c r="I13" s="170">
        <f>$G$13+'ІІІ. Рух грош. коштів'!G22</f>
        <v>133207</v>
      </c>
      <c r="J13" s="170">
        <f>$G$13+'ІІІ. Рух грош. коштів'!H22</f>
        <v>133207</v>
      </c>
      <c r="K13" s="309">
        <f>$G$13+'ІІІ. Рух грош. коштів'!I22</f>
        <v>133207</v>
      </c>
      <c r="L13" s="170" t="e">
        <f>K13+'ІІІ. Рух грош. коштів'!#REF!</f>
        <v>#REF!</v>
      </c>
      <c r="M13" s="170" t="e">
        <f>L13+'ІІІ. Рух грош. коштів'!#REF!</f>
        <v>#REF!</v>
      </c>
      <c r="N13" s="170" t="e">
        <f>M13+'ІІІ. Рух грош. коштів'!#REF!</f>
        <v>#REF!</v>
      </c>
      <c r="O13" s="170" t="e">
        <f>N13+'ІІІ. Рух грош. коштів'!#REF!</f>
        <v>#REF!</v>
      </c>
      <c r="P13" s="189">
        <f t="shared" si="6"/>
        <v>0</v>
      </c>
      <c r="Q13" s="189">
        <f t="shared" si="5"/>
        <v>0</v>
      </c>
      <c r="R13" s="189">
        <f t="shared" si="5"/>
        <v>0</v>
      </c>
      <c r="S13" s="189">
        <f t="shared" si="5"/>
        <v>0</v>
      </c>
      <c r="T13" s="189" t="e">
        <f t="shared" si="7"/>
        <v>#REF!</v>
      </c>
      <c r="U13" s="189" t="e">
        <f t="shared" si="8"/>
        <v>#REF!</v>
      </c>
      <c r="V13" s="189" t="e">
        <f t="shared" si="9"/>
        <v>#REF!</v>
      </c>
      <c r="W13" s="189" t="e">
        <f t="shared" si="10"/>
        <v>#REF!</v>
      </c>
      <c r="Y13" s="188">
        <f>G13-C13</f>
        <v>0</v>
      </c>
      <c r="AB13" s="170">
        <f>AB11-AB17</f>
        <v>127799</v>
      </c>
      <c r="AE13" s="164">
        <f>('I. Фін результат'!E198-100913-1563)*1.2</f>
        <v>-122971.2</v>
      </c>
      <c r="AF13" s="164">
        <v>1</v>
      </c>
      <c r="AG13" s="164">
        <f>AE13*AF13</f>
        <v>-122971.2</v>
      </c>
      <c r="AI13" s="334">
        <f>G13</f>
        <v>133207</v>
      </c>
      <c r="AJ13" s="188">
        <f t="shared" si="3"/>
        <v>0</v>
      </c>
    </row>
    <row r="14" spans="1:38" s="168" customFormat="1" ht="40.5">
      <c r="A14" s="165" t="s">
        <v>270</v>
      </c>
      <c r="B14" s="158">
        <v>6060</v>
      </c>
      <c r="C14" s="167">
        <f>C12 +C13</f>
        <v>133207</v>
      </c>
      <c r="D14" s="239"/>
      <c r="E14" s="239"/>
      <c r="F14" s="167">
        <f>F12 +F13</f>
        <v>90734</v>
      </c>
      <c r="G14" s="330">
        <f>G12 +G13</f>
        <v>133207</v>
      </c>
      <c r="H14" s="167">
        <f>H12 +H13</f>
        <v>133207</v>
      </c>
      <c r="I14" s="167">
        <f>I12 +I13</f>
        <v>133207</v>
      </c>
      <c r="J14" s="167">
        <f t="shared" ref="J14:O14" si="11">J12 +J13</f>
        <v>133207</v>
      </c>
      <c r="K14" s="308">
        <f t="shared" si="11"/>
        <v>133207</v>
      </c>
      <c r="L14" s="167" t="e">
        <f t="shared" si="11"/>
        <v>#REF!</v>
      </c>
      <c r="M14" s="167" t="e">
        <f t="shared" si="11"/>
        <v>#REF!</v>
      </c>
      <c r="N14" s="167" t="e">
        <f t="shared" si="11"/>
        <v>#REF!</v>
      </c>
      <c r="O14" s="167" t="e">
        <f t="shared" si="11"/>
        <v>#REF!</v>
      </c>
      <c r="P14" s="189">
        <f t="shared" si="6"/>
        <v>0</v>
      </c>
      <c r="Q14" s="189">
        <f>I14-$G14</f>
        <v>0</v>
      </c>
      <c r="R14" s="189">
        <f t="shared" si="5"/>
        <v>0</v>
      </c>
      <c r="S14" s="189">
        <f t="shared" si="5"/>
        <v>0</v>
      </c>
      <c r="T14" s="189" t="e">
        <f t="shared" si="7"/>
        <v>#REF!</v>
      </c>
      <c r="U14" s="189" t="e">
        <f t="shared" si="8"/>
        <v>#REF!</v>
      </c>
      <c r="V14" s="189" t="e">
        <f t="shared" si="9"/>
        <v>#REF!</v>
      </c>
      <c r="W14" s="189" t="e">
        <f t="shared" si="10"/>
        <v>#REF!</v>
      </c>
      <c r="Y14" s="188">
        <f t="shared" si="2"/>
        <v>0</v>
      </c>
      <c r="AB14" s="167">
        <f>AB12 +AB13</f>
        <v>127799</v>
      </c>
      <c r="AI14" s="330">
        <f>AI12 +AI13</f>
        <v>133207</v>
      </c>
      <c r="AJ14" s="188">
        <f t="shared" si="3"/>
        <v>0</v>
      </c>
    </row>
    <row r="15" spans="1:38" s="164" customFormat="1" ht="40.5">
      <c r="A15" s="169" t="s">
        <v>268</v>
      </c>
      <c r="B15" s="158">
        <v>6070</v>
      </c>
      <c r="C15" s="170"/>
      <c r="D15" s="240"/>
      <c r="E15" s="240"/>
      <c r="F15" s="170"/>
      <c r="G15" s="331"/>
      <c r="H15" s="170"/>
      <c r="I15" s="170"/>
      <c r="J15" s="170"/>
      <c r="K15" s="309"/>
      <c r="L15" s="171"/>
      <c r="M15" s="171"/>
      <c r="N15" s="171"/>
      <c r="O15" s="171"/>
      <c r="P15" s="189">
        <f t="shared" si="6"/>
        <v>0</v>
      </c>
      <c r="Q15" s="189">
        <f t="shared" si="5"/>
        <v>0</v>
      </c>
      <c r="R15" s="189">
        <f t="shared" si="5"/>
        <v>0</v>
      </c>
      <c r="S15" s="189">
        <f t="shared" si="5"/>
        <v>0</v>
      </c>
      <c r="T15" s="189">
        <f t="shared" si="7"/>
        <v>0</v>
      </c>
      <c r="U15" s="189">
        <f t="shared" si="8"/>
        <v>0</v>
      </c>
      <c r="V15" s="189">
        <f t="shared" si="9"/>
        <v>0</v>
      </c>
      <c r="W15" s="189">
        <f t="shared" si="10"/>
        <v>0</v>
      </c>
      <c r="Y15" s="188">
        <f t="shared" si="2"/>
        <v>0</v>
      </c>
      <c r="AB15" s="170"/>
      <c r="AI15" s="339"/>
      <c r="AJ15" s="188">
        <f t="shared" si="3"/>
        <v>0</v>
      </c>
    </row>
    <row r="16" spans="1:38" s="164" customFormat="1" ht="40.5">
      <c r="A16" s="169" t="s">
        <v>269</v>
      </c>
      <c r="B16" s="158">
        <v>6080</v>
      </c>
      <c r="C16" s="170"/>
      <c r="D16" s="240"/>
      <c r="E16" s="240"/>
      <c r="F16" s="170"/>
      <c r="G16" s="331"/>
      <c r="H16" s="170"/>
      <c r="I16" s="170"/>
      <c r="J16" s="170"/>
      <c r="K16" s="309"/>
      <c r="L16" s="171"/>
      <c r="M16" s="171"/>
      <c r="N16" s="171"/>
      <c r="O16" s="171"/>
      <c r="P16" s="189">
        <f t="shared" si="6"/>
        <v>0</v>
      </c>
      <c r="Q16" s="189">
        <f t="shared" si="5"/>
        <v>0</v>
      </c>
      <c r="R16" s="189">
        <f t="shared" si="5"/>
        <v>0</v>
      </c>
      <c r="S16" s="189">
        <f t="shared" si="5"/>
        <v>0</v>
      </c>
      <c r="T16" s="189">
        <f t="shared" si="7"/>
        <v>0</v>
      </c>
      <c r="U16" s="189">
        <f t="shared" si="8"/>
        <v>0</v>
      </c>
      <c r="V16" s="189">
        <f t="shared" si="9"/>
        <v>0</v>
      </c>
      <c r="W16" s="189">
        <f t="shared" si="10"/>
        <v>0</v>
      </c>
      <c r="Y16" s="188">
        <f t="shared" si="2"/>
        <v>0</v>
      </c>
      <c r="AB16" s="170"/>
      <c r="AI16" s="339"/>
      <c r="AJ16" s="188">
        <f t="shared" si="3"/>
        <v>0</v>
      </c>
    </row>
    <row r="17" spans="1:39" s="168" customFormat="1" ht="20.25">
      <c r="A17" s="165" t="s">
        <v>490</v>
      </c>
      <c r="B17" s="158">
        <v>6090</v>
      </c>
      <c r="C17" s="167">
        <v>121059</v>
      </c>
      <c r="D17" s="239"/>
      <c r="E17" s="239">
        <f>5+26407</f>
        <v>26412</v>
      </c>
      <c r="F17" s="172">
        <f>F25</f>
        <v>118316</v>
      </c>
      <c r="G17" s="332">
        <f>G25</f>
        <v>113187</v>
      </c>
      <c r="H17" s="172">
        <f>$G$17+'I. Фін результат'!F152-'ІІ. Розр. з бюджетом'!F8+'ІІІ. Рух грош. коштів'!F50+'ІІІ. Рух грош. коштів'!F64</f>
        <v>133871</v>
      </c>
      <c r="I17" s="172">
        <f>$G$17+'I. Фін результат'!G152-'ІІ. Розр. з бюджетом'!G8+'ІІІ. Рух грош. коштів'!G50+'ІІІ. Рух грош. коштів'!G64</f>
        <v>130754</v>
      </c>
      <c r="J17" s="172">
        <f>$G$17+'I. Фін результат'!H152-'ІІ. Розр. з бюджетом'!H8+'ІІІ. Рух грош. коштів'!H50+'ІІІ. Рух грош. коштів'!H64</f>
        <v>119343</v>
      </c>
      <c r="K17" s="310">
        <f>$G$17+'I. Фін результат'!I152-'ІІ. Розр. з бюджетом'!I8+'ІІІ. Рух грош. коштів'!I50+'ІІІ. Рух грош. коштів'!I64</f>
        <v>134239</v>
      </c>
      <c r="L17" s="167">
        <f>K17+'Осн. фін. пок.'!G51-'Осн. фін. пок.'!G54</f>
        <v>134637.85380000001</v>
      </c>
      <c r="M17" s="167">
        <f>L17+'Осн. фін. пок.'!H51-'Осн. фін. пок.'!H54</f>
        <v>135064.89489650002</v>
      </c>
      <c r="N17" s="167">
        <f>M17+'Осн. фін. пок.'!I51-'Осн. фін. пок.'!I54</f>
        <v>135522.22832847052</v>
      </c>
      <c r="O17" s="167">
        <f>N17+'Осн. фін. пок.'!J51-'Осн. фін. пок.'!J54</f>
        <v>136011.94395101411</v>
      </c>
      <c r="P17" s="189">
        <f t="shared" si="6"/>
        <v>20684</v>
      </c>
      <c r="Q17" s="189">
        <f t="shared" si="5"/>
        <v>17567</v>
      </c>
      <c r="R17" s="189">
        <f t="shared" si="5"/>
        <v>6156</v>
      </c>
      <c r="S17" s="189">
        <f t="shared" si="5"/>
        <v>21052</v>
      </c>
      <c r="T17" s="189">
        <f t="shared" si="7"/>
        <v>398.85380000001169</v>
      </c>
      <c r="U17" s="189">
        <f t="shared" si="8"/>
        <v>427.04109650000464</v>
      </c>
      <c r="V17" s="189">
        <f t="shared" si="9"/>
        <v>457.33343197050272</v>
      </c>
      <c r="W17" s="189">
        <f t="shared" si="10"/>
        <v>489.71562254359014</v>
      </c>
      <c r="Y17" s="188">
        <f>G17-C17</f>
        <v>-7872</v>
      </c>
      <c r="AB17" s="172">
        <v>57521</v>
      </c>
      <c r="AC17" s="187">
        <f>'ІІ. Розр. з бюджетом'!E17+245660</f>
        <v>-162819</v>
      </c>
      <c r="AE17" s="188"/>
      <c r="AI17" s="335">
        <f>AI25</f>
        <v>134239</v>
      </c>
      <c r="AJ17" s="188">
        <f t="shared" si="3"/>
        <v>21052</v>
      </c>
      <c r="AK17" s="188"/>
      <c r="AL17" s="188"/>
      <c r="AM17" s="188"/>
    </row>
    <row r="18" spans="1:39" s="177" customFormat="1" ht="20.25">
      <c r="A18" s="181"/>
      <c r="B18" s="180"/>
      <c r="C18" s="179"/>
      <c r="D18" s="179"/>
      <c r="E18" s="179"/>
      <c r="F18" s="178"/>
      <c r="G18" s="333"/>
      <c r="H18" s="178"/>
      <c r="I18" s="178"/>
      <c r="J18" s="178"/>
      <c r="K18" s="311"/>
      <c r="L18" s="178"/>
      <c r="M18" s="178"/>
      <c r="N18" s="178"/>
      <c r="O18" s="178"/>
      <c r="P18" s="189"/>
      <c r="Q18" s="189"/>
      <c r="R18" s="189"/>
      <c r="S18" s="189"/>
      <c r="AB18" s="178"/>
      <c r="AI18" s="340"/>
    </row>
    <row r="19" spans="1:39" s="177" customFormat="1" ht="20.25">
      <c r="A19" s="181"/>
      <c r="B19" s="180"/>
      <c r="C19" s="179"/>
      <c r="D19" s="179"/>
      <c r="E19" s="179"/>
      <c r="F19" s="178"/>
      <c r="G19" s="334"/>
      <c r="H19" s="178"/>
      <c r="I19" s="178"/>
      <c r="J19" s="178"/>
      <c r="K19" s="311"/>
      <c r="L19" s="178"/>
      <c r="M19" s="178"/>
      <c r="N19" s="178"/>
      <c r="O19" s="178"/>
      <c r="P19" s="189"/>
      <c r="Q19" s="189"/>
      <c r="R19" s="189"/>
      <c r="S19" s="189"/>
      <c r="AB19" s="178"/>
      <c r="AC19" s="270"/>
      <c r="AI19" s="333"/>
    </row>
    <row r="20" spans="1:39" s="177" customFormat="1" ht="20.25">
      <c r="A20" s="181"/>
      <c r="B20" s="180"/>
      <c r="C20" s="174">
        <f>418146</f>
        <v>418146</v>
      </c>
      <c r="D20" s="179"/>
      <c r="E20" s="179"/>
      <c r="F20" s="424">
        <v>417637</v>
      </c>
      <c r="G20" s="335">
        <f>443146+65000</f>
        <v>508146</v>
      </c>
      <c r="H20" s="178"/>
      <c r="I20" s="178"/>
      <c r="J20" s="178"/>
      <c r="K20" s="311"/>
      <c r="L20" s="179"/>
      <c r="M20" s="179"/>
      <c r="N20" s="179"/>
      <c r="O20" s="179"/>
      <c r="P20" s="189"/>
      <c r="Q20" s="189"/>
      <c r="R20" s="189"/>
      <c r="S20" s="189"/>
      <c r="Y20" s="188">
        <f t="shared" ref="Y20:Y25" si="12">G20-C20</f>
        <v>90000</v>
      </c>
      <c r="AB20" s="175">
        <v>285637</v>
      </c>
      <c r="AE20" s="304"/>
      <c r="AI20" s="335">
        <f>G20+20684</f>
        <v>528830</v>
      </c>
      <c r="AJ20" s="188">
        <f>AI20-G20</f>
        <v>20684</v>
      </c>
      <c r="AK20" s="177" t="s">
        <v>583</v>
      </c>
    </row>
    <row r="21" spans="1:39" s="186" customFormat="1" ht="20.25">
      <c r="A21" s="176"/>
      <c r="B21" s="183"/>
      <c r="C21" s="174">
        <v>13520</v>
      </c>
      <c r="D21" s="184"/>
      <c r="E21" s="184"/>
      <c r="F21" s="175">
        <v>17544</v>
      </c>
      <c r="G21" s="335">
        <f>C21</f>
        <v>13520</v>
      </c>
      <c r="H21" s="185"/>
      <c r="I21" s="185"/>
      <c r="J21" s="185"/>
      <c r="K21" s="312"/>
      <c r="L21" s="185"/>
      <c r="M21" s="185"/>
      <c r="N21" s="185"/>
      <c r="O21" s="185"/>
      <c r="P21" s="189"/>
      <c r="Q21" s="189"/>
      <c r="R21" s="189"/>
      <c r="S21" s="189"/>
      <c r="Y21" s="188">
        <f t="shared" si="12"/>
        <v>0</v>
      </c>
      <c r="AB21" s="175">
        <v>17544</v>
      </c>
      <c r="AI21" s="335">
        <f>G21</f>
        <v>13520</v>
      </c>
      <c r="AJ21" s="188">
        <f t="shared" ref="AJ21:AJ25" si="13">AI21-G21</f>
        <v>0</v>
      </c>
    </row>
    <row r="22" spans="1:39" s="168" customFormat="1" ht="20.25">
      <c r="A22" s="173"/>
      <c r="B22" s="162"/>
      <c r="C22" s="174">
        <v>-310607</v>
      </c>
      <c r="D22" s="174"/>
      <c r="E22" s="174"/>
      <c r="F22" s="175">
        <v>-316865</v>
      </c>
      <c r="G22" s="335">
        <f>'ІІ. Розр. з бюджетом'!E17</f>
        <v>-408479</v>
      </c>
      <c r="H22" s="175"/>
      <c r="I22" s="175"/>
      <c r="J22" s="175"/>
      <c r="K22" s="313"/>
      <c r="L22" s="175"/>
      <c r="M22" s="175"/>
      <c r="N22" s="175"/>
      <c r="O22" s="175"/>
      <c r="P22" s="175"/>
      <c r="Q22" s="175"/>
      <c r="R22" s="175"/>
      <c r="S22" s="175"/>
      <c r="Y22" s="188">
        <f t="shared" si="12"/>
        <v>-97872</v>
      </c>
      <c r="AB22" s="175">
        <v>-245660</v>
      </c>
      <c r="AC22" s="188">
        <f>G22-AB22</f>
        <v>-162819</v>
      </c>
      <c r="AI22" s="335">
        <f>'ІІ. Розр. з бюджетом'!I17</f>
        <v>-408111</v>
      </c>
      <c r="AJ22" s="188">
        <f t="shared" si="13"/>
        <v>368</v>
      </c>
    </row>
    <row r="23" spans="1:39" ht="20.25">
      <c r="G23" s="335"/>
      <c r="Y23" s="188">
        <f t="shared" si="12"/>
        <v>0</v>
      </c>
      <c r="AE23" s="211"/>
      <c r="AI23" s="335"/>
      <c r="AJ23" s="188">
        <f t="shared" si="13"/>
        <v>0</v>
      </c>
    </row>
    <row r="24" spans="1:39" ht="14.25" customHeight="1">
      <c r="G24" s="335"/>
      <c r="Y24" s="188">
        <f t="shared" si="12"/>
        <v>0</v>
      </c>
      <c r="AI24" s="335"/>
      <c r="AJ24" s="188">
        <f t="shared" si="13"/>
        <v>0</v>
      </c>
    </row>
    <row r="25" spans="1:39" ht="20.25">
      <c r="C25" s="174">
        <f>SUM(C20:C24)</f>
        <v>121059</v>
      </c>
      <c r="D25" s="174">
        <f t="shared" ref="D25:F25" si="14">SUM(D20:D24)</f>
        <v>0</v>
      </c>
      <c r="E25" s="174">
        <f t="shared" si="14"/>
        <v>0</v>
      </c>
      <c r="F25" s="174">
        <f t="shared" si="14"/>
        <v>118316</v>
      </c>
      <c r="G25" s="335">
        <f>SUM(G20:G24)</f>
        <v>113187</v>
      </c>
      <c r="Y25" s="188">
        <f t="shared" si="12"/>
        <v>-7872</v>
      </c>
      <c r="AB25" s="175">
        <f>SUM(AB20:AB24)</f>
        <v>57521</v>
      </c>
      <c r="AI25" s="335">
        <f>SUM(AI20:AI24)</f>
        <v>134239</v>
      </c>
      <c r="AJ25" s="188">
        <f t="shared" si="13"/>
        <v>21052</v>
      </c>
    </row>
    <row r="26" spans="1:39" ht="20.25">
      <c r="G26" s="335"/>
      <c r="AI26" s="335"/>
      <c r="AJ26" s="268"/>
    </row>
    <row r="30" spans="1:39" s="274" customFormat="1" ht="21.75" customHeight="1">
      <c r="A30" s="274" t="s">
        <v>524</v>
      </c>
      <c r="C30" s="274">
        <v>110778</v>
      </c>
      <c r="F30" s="275"/>
      <c r="G30" s="336">
        <f>C30+'IV. Кап. інвестиції'!E6</f>
        <v>131228</v>
      </c>
      <c r="H30" s="275"/>
      <c r="I30" s="275"/>
      <c r="J30" s="275"/>
      <c r="K30" s="314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6"/>
      <c r="Y30" s="276">
        <f>G30-C30</f>
        <v>20450</v>
      </c>
      <c r="Z30" s="275"/>
      <c r="AA30" s="275"/>
      <c r="AB30" s="275"/>
      <c r="AC30" s="275"/>
      <c r="AI30" s="341">
        <f>G30+'IV. Кап. інвестиції'!I6</f>
        <v>151387</v>
      </c>
    </row>
    <row r="31" spans="1:39" s="274" customFormat="1" ht="15">
      <c r="F31" s="275"/>
      <c r="G31" s="337"/>
      <c r="H31" s="275"/>
      <c r="I31" s="275"/>
      <c r="J31" s="275"/>
      <c r="K31" s="31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I31" s="342"/>
    </row>
    <row r="32" spans="1:39" s="274" customFormat="1" ht="25.5" customHeight="1">
      <c r="A32" s="274" t="s">
        <v>525</v>
      </c>
      <c r="C32" s="274">
        <v>58329</v>
      </c>
      <c r="F32" s="275"/>
      <c r="G32" s="336">
        <f>C32+'I. Фін результат'!E175</f>
        <v>66267</v>
      </c>
      <c r="H32" s="275"/>
      <c r="I32" s="275"/>
      <c r="J32" s="275"/>
      <c r="K32" s="316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7"/>
      <c r="Y32" s="275"/>
      <c r="Z32" s="275"/>
      <c r="AA32" s="275"/>
      <c r="AB32" s="275"/>
      <c r="AC32" s="275"/>
      <c r="AI32" s="341">
        <f>G32+'I. Фін результат'!I175</f>
        <v>69190</v>
      </c>
      <c r="AJ32" s="274">
        <f>AI32/AI30</f>
        <v>0.45704056490980072</v>
      </c>
    </row>
    <row r="33" spans="6:35" s="274" customFormat="1" ht="15">
      <c r="F33" s="275"/>
      <c r="G33" s="337"/>
      <c r="H33" s="275"/>
      <c r="I33" s="275"/>
      <c r="J33" s="275"/>
      <c r="K33" s="31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I33" s="342"/>
    </row>
    <row r="34" spans="6:35" ht="20.25">
      <c r="K34" s="317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</row>
  </sheetData>
  <mergeCells count="17">
    <mergeCell ref="AI1:AI2"/>
    <mergeCell ref="AJ1:AJ2"/>
    <mergeCell ref="F1:F2"/>
    <mergeCell ref="AC1:AG2"/>
    <mergeCell ref="AL1:AL2"/>
    <mergeCell ref="AK1:AK2"/>
    <mergeCell ref="Y1:Y2"/>
    <mergeCell ref="AB1:AB2"/>
    <mergeCell ref="A1:A2"/>
    <mergeCell ref="B1:B2"/>
    <mergeCell ref="C1:C2"/>
    <mergeCell ref="D1:D2"/>
    <mergeCell ref="P1:S1"/>
    <mergeCell ref="G1:G2"/>
    <mergeCell ref="L1:O1"/>
    <mergeCell ref="H1:K1"/>
    <mergeCell ref="E1:E2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31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5"/>
  <sheetViews>
    <sheetView workbookViewId="0">
      <selection activeCell="M23" sqref="M23"/>
    </sheetView>
  </sheetViews>
  <sheetFormatPr defaultRowHeight="12.75"/>
  <sheetData>
    <row r="3" spans="1:7">
      <c r="A3">
        <v>1</v>
      </c>
      <c r="B3">
        <v>5.6</v>
      </c>
      <c r="C3">
        <v>1.01</v>
      </c>
      <c r="D3">
        <f>C3</f>
        <v>1.01</v>
      </c>
      <c r="E3">
        <f>B3*C3</f>
        <v>5.6559999999999997</v>
      </c>
      <c r="F3">
        <f>B3*D3</f>
        <v>5.6559999999999997</v>
      </c>
    </row>
    <row r="4" spans="1:7">
      <c r="A4">
        <v>2</v>
      </c>
      <c r="B4">
        <v>5.6</v>
      </c>
      <c r="C4">
        <v>1.01</v>
      </c>
      <c r="D4">
        <f>D3*C4</f>
        <v>1.0201</v>
      </c>
      <c r="E4">
        <f>E3*C4</f>
        <v>5.7125599999999999</v>
      </c>
      <c r="F4">
        <f>B4*D4</f>
        <v>5.7125599999999999</v>
      </c>
    </row>
    <row r="5" spans="1:7">
      <c r="A5">
        <v>3</v>
      </c>
      <c r="B5">
        <v>5.6</v>
      </c>
      <c r="C5">
        <v>1.01</v>
      </c>
      <c r="D5">
        <f t="shared" ref="D5:D14" si="0">D4*C5</f>
        <v>1.0303009999999999</v>
      </c>
      <c r="E5">
        <f t="shared" ref="E5:E14" si="1">E4*C5</f>
        <v>5.7696855999999999</v>
      </c>
      <c r="F5">
        <f t="shared" ref="F5:F14" si="2">B5*D5</f>
        <v>5.769685599999999</v>
      </c>
      <c r="G5">
        <f>SUM(F3:F5)</f>
        <v>17.138245599999998</v>
      </c>
    </row>
    <row r="6" spans="1:7">
      <c r="A6">
        <v>4</v>
      </c>
      <c r="B6">
        <v>5.6</v>
      </c>
      <c r="C6">
        <v>1.01</v>
      </c>
      <c r="D6">
        <f t="shared" si="0"/>
        <v>1.04060401</v>
      </c>
      <c r="E6">
        <f t="shared" si="1"/>
        <v>5.8273824559999996</v>
      </c>
      <c r="F6">
        <f t="shared" si="2"/>
        <v>5.8273824559999996</v>
      </c>
    </row>
    <row r="7" spans="1:7">
      <c r="A7">
        <v>5</v>
      </c>
      <c r="B7">
        <v>5.6</v>
      </c>
      <c r="C7">
        <v>1.01</v>
      </c>
      <c r="D7">
        <f t="shared" si="0"/>
        <v>1.0510100500999999</v>
      </c>
      <c r="E7">
        <f t="shared" si="1"/>
        <v>5.8856562805599992</v>
      </c>
      <c r="F7">
        <f t="shared" si="2"/>
        <v>5.8856562805599992</v>
      </c>
    </row>
    <row r="8" spans="1:7">
      <c r="A8">
        <v>6</v>
      </c>
      <c r="B8">
        <v>5.6</v>
      </c>
      <c r="C8">
        <v>1.01</v>
      </c>
      <c r="D8">
        <f t="shared" si="0"/>
        <v>1.0615201506009999</v>
      </c>
      <c r="E8">
        <f t="shared" si="1"/>
        <v>5.9445128433655992</v>
      </c>
      <c r="F8">
        <f t="shared" si="2"/>
        <v>5.9445128433655992</v>
      </c>
      <c r="G8">
        <f>SUM(F3:F8)</f>
        <v>34.795797179925593</v>
      </c>
    </row>
    <row r="9" spans="1:7">
      <c r="A9">
        <v>7</v>
      </c>
      <c r="B9">
        <v>5.6</v>
      </c>
      <c r="C9">
        <v>1.01</v>
      </c>
      <c r="D9">
        <f t="shared" si="0"/>
        <v>1.0721353521070098</v>
      </c>
      <c r="E9">
        <f t="shared" si="1"/>
        <v>6.0039579717992551</v>
      </c>
      <c r="F9">
        <f t="shared" si="2"/>
        <v>6.0039579717992551</v>
      </c>
    </row>
    <row r="10" spans="1:7">
      <c r="A10">
        <v>8</v>
      </c>
      <c r="B10">
        <v>5.6</v>
      </c>
      <c r="C10">
        <v>1.01</v>
      </c>
      <c r="D10">
        <f t="shared" si="0"/>
        <v>1.08285670562808</v>
      </c>
      <c r="E10">
        <f t="shared" si="1"/>
        <v>6.0639975515172475</v>
      </c>
      <c r="F10">
        <f t="shared" si="2"/>
        <v>6.0639975515172475</v>
      </c>
    </row>
    <row r="11" spans="1:7">
      <c r="A11">
        <v>9</v>
      </c>
      <c r="B11">
        <v>5.6</v>
      </c>
      <c r="C11">
        <v>1.01</v>
      </c>
      <c r="D11">
        <f t="shared" si="0"/>
        <v>1.0936852726843609</v>
      </c>
      <c r="E11">
        <f t="shared" si="1"/>
        <v>6.1246375270324203</v>
      </c>
      <c r="F11">
        <f t="shared" si="2"/>
        <v>6.1246375270324203</v>
      </c>
      <c r="G11">
        <f>SUM(F3:F11)</f>
        <v>52.988390230274511</v>
      </c>
    </row>
    <row r="12" spans="1:7">
      <c r="A12">
        <v>10</v>
      </c>
      <c r="B12">
        <v>5.6</v>
      </c>
      <c r="C12">
        <v>1.01</v>
      </c>
      <c r="D12">
        <f t="shared" si="0"/>
        <v>1.1046221254112045</v>
      </c>
      <c r="E12">
        <f t="shared" si="1"/>
        <v>6.1858839023027441</v>
      </c>
      <c r="F12">
        <f t="shared" si="2"/>
        <v>6.185883902302745</v>
      </c>
    </row>
    <row r="13" spans="1:7">
      <c r="A13">
        <v>11</v>
      </c>
      <c r="B13">
        <v>5.6</v>
      </c>
      <c r="C13">
        <v>1.01</v>
      </c>
      <c r="D13">
        <f t="shared" si="0"/>
        <v>1.1156683466653166</v>
      </c>
      <c r="E13">
        <f t="shared" si="1"/>
        <v>6.247742741325772</v>
      </c>
      <c r="F13">
        <f t="shared" si="2"/>
        <v>6.247742741325772</v>
      </c>
    </row>
    <row r="14" spans="1:7">
      <c r="A14">
        <v>12</v>
      </c>
      <c r="B14">
        <v>5.6</v>
      </c>
      <c r="C14">
        <v>1.01</v>
      </c>
      <c r="D14">
        <f t="shared" si="0"/>
        <v>1.1268250301319698</v>
      </c>
      <c r="E14">
        <f t="shared" si="1"/>
        <v>6.31022016873903</v>
      </c>
      <c r="F14">
        <f t="shared" si="2"/>
        <v>6.31022016873903</v>
      </c>
      <c r="G14">
        <f>SUM(F3:F14)</f>
        <v>71.732237042642055</v>
      </c>
    </row>
    <row r="15" spans="1:7">
      <c r="B15">
        <f>SUM(B3:B14)</f>
        <v>67.2</v>
      </c>
      <c r="E15">
        <f>SUM(E3:E14)</f>
        <v>71.732237042642055</v>
      </c>
      <c r="F15">
        <f>SUM(F3:F14)</f>
        <v>71.732237042642055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IV255"/>
  <sheetViews>
    <sheetView topLeftCell="A22" zoomScale="70" zoomScaleNormal="70" zoomScaleSheetLayoutView="40" workbookViewId="0">
      <pane ySplit="8" topLeftCell="A30" activePane="bottomLeft" state="frozen"/>
      <selection activeCell="A29" sqref="A29"/>
      <selection pane="bottomLeft" activeCell="E74" sqref="E74"/>
    </sheetView>
  </sheetViews>
  <sheetFormatPr defaultColWidth="9.140625" defaultRowHeight="18.75" outlineLevelRow="1" outlineLevelCol="1"/>
  <cols>
    <col min="1" max="1" width="50.28515625" style="2" customWidth="1"/>
    <col min="2" max="2" width="16.85546875" style="23" customWidth="1"/>
    <col min="3" max="3" width="14.5703125" style="23" customWidth="1"/>
    <col min="4" max="5" width="15.5703125" style="23" customWidth="1"/>
    <col min="6" max="6" width="14.5703125" style="23" customWidth="1"/>
    <col min="7" max="7" width="12.140625" style="2" customWidth="1"/>
    <col min="8" max="8" width="12.85546875" style="2" customWidth="1"/>
    <col min="9" max="9" width="13" style="2" customWidth="1"/>
    <col min="10" max="10" width="15.140625" style="2" customWidth="1"/>
    <col min="11" max="11" width="12.28515625" style="2" customWidth="1" outlineLevel="1"/>
    <col min="12" max="12" width="13.42578125" style="2" customWidth="1" outlineLevel="1"/>
    <col min="13" max="13" width="11.42578125" style="2" customWidth="1" outlineLevel="1"/>
    <col min="14" max="14" width="9.28515625" style="2" customWidth="1" outlineLevel="1"/>
    <col min="15" max="15" width="10.5703125" style="2" customWidth="1"/>
    <col min="16" max="16" width="13.7109375" style="2" bestFit="1" customWidth="1"/>
    <col min="17" max="16384" width="9.140625" style="2"/>
  </cols>
  <sheetData>
    <row r="1" spans="1:10">
      <c r="A1" s="88"/>
      <c r="B1" s="89"/>
      <c r="C1" s="89"/>
      <c r="D1" s="89"/>
      <c r="E1" s="89"/>
      <c r="F1" s="89" t="s">
        <v>19</v>
      </c>
      <c r="G1" s="88"/>
      <c r="H1" s="88"/>
      <c r="I1" s="88"/>
      <c r="J1" s="88"/>
    </row>
    <row r="2" spans="1:10" ht="18.75" customHeight="1">
      <c r="A2" s="521" t="s">
        <v>368</v>
      </c>
      <c r="B2" s="521"/>
      <c r="C2" s="91"/>
      <c r="D2" s="92"/>
      <c r="E2" s="92"/>
      <c r="F2" s="527" t="s">
        <v>369</v>
      </c>
      <c r="G2" s="527"/>
      <c r="H2" s="527"/>
      <c r="I2" s="527"/>
      <c r="J2" s="527"/>
    </row>
    <row r="3" spans="1:10" ht="18.75" customHeight="1">
      <c r="A3" s="519" t="s">
        <v>370</v>
      </c>
      <c r="B3" s="519"/>
      <c r="C3" s="91"/>
      <c r="D3" s="93"/>
      <c r="E3" s="93"/>
      <c r="F3" s="527"/>
      <c r="G3" s="527"/>
      <c r="H3" s="527"/>
      <c r="I3" s="527"/>
      <c r="J3" s="527"/>
    </row>
    <row r="4" spans="1:10" ht="18.75" customHeight="1">
      <c r="A4" s="519" t="s">
        <v>370</v>
      </c>
      <c r="B4" s="519"/>
      <c r="C4" s="91"/>
      <c r="D4" s="93"/>
      <c r="E4" s="93"/>
      <c r="F4" s="527"/>
      <c r="G4" s="527"/>
      <c r="H4" s="527"/>
      <c r="I4" s="527"/>
      <c r="J4" s="527"/>
    </row>
    <row r="5" spans="1:10" ht="18.75" customHeight="1">
      <c r="A5" s="519" t="s">
        <v>370</v>
      </c>
      <c r="B5" s="519"/>
      <c r="C5" s="91"/>
      <c r="D5" s="93"/>
      <c r="E5" s="93"/>
      <c r="F5" s="93"/>
      <c r="G5" s="520"/>
      <c r="H5" s="520"/>
      <c r="I5" s="94"/>
      <c r="J5" s="94"/>
    </row>
    <row r="6" spans="1:10" ht="18.75" customHeight="1">
      <c r="A6" s="521" t="s">
        <v>371</v>
      </c>
      <c r="B6" s="521"/>
      <c r="C6" s="91"/>
      <c r="D6" s="95"/>
      <c r="E6" s="95"/>
      <c r="F6" s="522" t="s">
        <v>372</v>
      </c>
      <c r="G6" s="522"/>
      <c r="H6" s="522"/>
      <c r="I6" s="522"/>
      <c r="J6" s="522"/>
    </row>
    <row r="7" spans="1:10" ht="63" customHeight="1">
      <c r="A7" s="521"/>
      <c r="B7" s="521"/>
      <c r="C7" s="91"/>
      <c r="D7" s="95"/>
      <c r="E7" s="95"/>
      <c r="F7" s="522" t="s">
        <v>254</v>
      </c>
      <c r="G7" s="522"/>
      <c r="H7" s="522"/>
      <c r="I7" s="522"/>
      <c r="J7" s="522"/>
    </row>
    <row r="8" spans="1:10" ht="18.75" customHeight="1">
      <c r="A8" s="96" t="s">
        <v>338</v>
      </c>
      <c r="B8" s="90"/>
      <c r="C8" s="91"/>
      <c r="D8" s="95"/>
      <c r="E8" s="95"/>
      <c r="F8" s="522" t="s">
        <v>373</v>
      </c>
      <c r="G8" s="522"/>
      <c r="H8" s="522"/>
      <c r="I8" s="522"/>
      <c r="J8" s="522"/>
    </row>
    <row r="9" spans="1:10" ht="18.75" customHeight="1">
      <c r="A9" s="90"/>
      <c r="B9" s="90"/>
      <c r="C9" s="91"/>
      <c r="D9" s="95"/>
      <c r="E9" s="95"/>
      <c r="F9" s="522" t="s">
        <v>374</v>
      </c>
      <c r="G9" s="522"/>
      <c r="H9" s="522"/>
      <c r="I9" s="522"/>
      <c r="J9" s="522"/>
    </row>
    <row r="10" spans="1:10" ht="20.25">
      <c r="A10" s="90"/>
      <c r="B10" s="90"/>
      <c r="C10" s="91"/>
      <c r="D10" s="95"/>
      <c r="E10" s="95"/>
      <c r="F10" s="92"/>
      <c r="G10" s="92"/>
      <c r="H10" s="92"/>
      <c r="I10" s="92"/>
      <c r="J10" s="92"/>
    </row>
    <row r="11" spans="1:10" ht="61.5" customHeight="1">
      <c r="A11" s="90"/>
      <c r="B11" s="90"/>
      <c r="C11" s="91"/>
      <c r="D11" s="95"/>
      <c r="E11" s="95"/>
      <c r="F11" s="522" t="s">
        <v>375</v>
      </c>
      <c r="G11" s="522"/>
      <c r="H11" s="522"/>
      <c r="I11" s="522"/>
      <c r="J11" s="522"/>
    </row>
    <row r="12" spans="1:10" ht="20.25" customHeight="1">
      <c r="A12" s="90"/>
      <c r="B12" s="90"/>
      <c r="C12" s="91"/>
      <c r="D12" s="95"/>
      <c r="E12" s="95"/>
      <c r="F12" s="96" t="s">
        <v>338</v>
      </c>
      <c r="G12" s="92"/>
      <c r="H12" s="92"/>
      <c r="I12" s="92"/>
      <c r="J12" s="92"/>
    </row>
    <row r="13" spans="1:10" ht="19.5" customHeight="1">
      <c r="A13" s="90"/>
      <c r="B13" s="90"/>
      <c r="C13" s="91"/>
      <c r="D13" s="95"/>
      <c r="E13" s="95"/>
      <c r="F13" s="92"/>
      <c r="G13" s="94"/>
      <c r="H13" s="96"/>
      <c r="I13" s="96"/>
      <c r="J13" s="96"/>
    </row>
    <row r="14" spans="1:10" ht="19.5" customHeight="1">
      <c r="A14" s="92"/>
      <c r="B14" s="97"/>
      <c r="C14" s="97"/>
      <c r="D14" s="97"/>
      <c r="E14" s="97"/>
      <c r="F14" s="97"/>
      <c r="G14" s="98"/>
      <c r="H14" s="98"/>
      <c r="I14" s="98"/>
      <c r="J14" s="98"/>
    </row>
    <row r="15" spans="1:10" ht="19.5" customHeight="1">
      <c r="A15" s="99"/>
      <c r="B15" s="511"/>
      <c r="C15" s="511"/>
      <c r="D15" s="511"/>
      <c r="E15" s="511"/>
      <c r="F15" s="511"/>
      <c r="G15" s="100"/>
      <c r="H15" s="101"/>
      <c r="I15" s="102" t="s">
        <v>144</v>
      </c>
      <c r="J15" s="103" t="s">
        <v>255</v>
      </c>
    </row>
    <row r="16" spans="1:10" ht="16.5" customHeight="1">
      <c r="A16" s="104" t="s">
        <v>14</v>
      </c>
      <c r="B16" s="511"/>
      <c r="C16" s="511"/>
      <c r="D16" s="511"/>
      <c r="E16" s="511"/>
      <c r="F16" s="511"/>
      <c r="G16" s="105"/>
      <c r="H16" s="106"/>
      <c r="I16" s="107" t="s">
        <v>138</v>
      </c>
      <c r="J16" s="103"/>
    </row>
    <row r="17" spans="1:10" ht="16.5" customHeight="1">
      <c r="A17" s="104" t="s">
        <v>15</v>
      </c>
      <c r="B17" s="511"/>
      <c r="C17" s="511"/>
      <c r="D17" s="511"/>
      <c r="E17" s="511"/>
      <c r="F17" s="511"/>
      <c r="G17" s="100"/>
      <c r="H17" s="101"/>
      <c r="I17" s="107" t="s">
        <v>137</v>
      </c>
      <c r="J17" s="103"/>
    </row>
    <row r="18" spans="1:10" ht="18.75" customHeight="1">
      <c r="A18" s="104" t="s">
        <v>20</v>
      </c>
      <c r="B18" s="511"/>
      <c r="C18" s="511"/>
      <c r="D18" s="511"/>
      <c r="E18" s="511"/>
      <c r="F18" s="511"/>
      <c r="G18" s="100"/>
      <c r="H18" s="101"/>
      <c r="I18" s="107" t="s">
        <v>136</v>
      </c>
      <c r="J18" s="103"/>
    </row>
    <row r="19" spans="1:10" ht="15.75" customHeight="1">
      <c r="A19" s="104" t="s">
        <v>376</v>
      </c>
      <c r="B19" s="511"/>
      <c r="C19" s="511"/>
      <c r="D19" s="511"/>
      <c r="E19" s="511"/>
      <c r="F19" s="511"/>
      <c r="G19" s="105"/>
      <c r="H19" s="106"/>
      <c r="I19" s="107" t="s">
        <v>9</v>
      </c>
      <c r="J19" s="103"/>
    </row>
    <row r="20" spans="1:10" ht="15.75" customHeight="1">
      <c r="A20" s="104" t="s">
        <v>17</v>
      </c>
      <c r="B20" s="511"/>
      <c r="C20" s="511"/>
      <c r="D20" s="511"/>
      <c r="E20" s="511"/>
      <c r="F20" s="511"/>
      <c r="G20" s="105"/>
      <c r="H20" s="106"/>
      <c r="I20" s="107" t="s">
        <v>8</v>
      </c>
      <c r="J20" s="103"/>
    </row>
    <row r="21" spans="1:10" ht="21" customHeight="1">
      <c r="A21" s="104" t="s">
        <v>16</v>
      </c>
      <c r="B21" s="511"/>
      <c r="C21" s="511"/>
      <c r="D21" s="511"/>
      <c r="E21" s="511"/>
      <c r="F21" s="511"/>
      <c r="G21" s="105"/>
      <c r="H21" s="108"/>
      <c r="I21" s="110" t="s">
        <v>10</v>
      </c>
      <c r="J21" s="103"/>
    </row>
    <row r="22" spans="1:10" ht="19.149999999999999" hidden="1" customHeight="1">
      <c r="A22" s="513" t="s">
        <v>377</v>
      </c>
      <c r="B22" s="511"/>
      <c r="C22" s="511"/>
      <c r="D22" s="511"/>
      <c r="E22" s="511"/>
      <c r="F22" s="511"/>
      <c r="G22" s="511" t="s">
        <v>200</v>
      </c>
      <c r="H22" s="514"/>
      <c r="I22" s="515"/>
      <c r="J22" s="111"/>
    </row>
    <row r="23" spans="1:10" ht="15" hidden="1" customHeight="1">
      <c r="A23" s="104" t="s">
        <v>21</v>
      </c>
      <c r="B23" s="511"/>
      <c r="C23" s="511"/>
      <c r="D23" s="511"/>
      <c r="E23" s="511"/>
      <c r="F23" s="511"/>
      <c r="G23" s="511" t="s">
        <v>201</v>
      </c>
      <c r="H23" s="514"/>
      <c r="I23" s="515"/>
      <c r="J23" s="111"/>
    </row>
    <row r="24" spans="1:10" ht="15" hidden="1" customHeight="1">
      <c r="A24" s="513" t="s">
        <v>115</v>
      </c>
      <c r="B24" s="511"/>
      <c r="C24" s="511"/>
      <c r="D24" s="511"/>
      <c r="E24" s="511"/>
      <c r="F24" s="511"/>
      <c r="G24" s="105"/>
      <c r="H24" s="105"/>
      <c r="I24" s="105"/>
      <c r="J24" s="106"/>
    </row>
    <row r="25" spans="1:10" ht="15" hidden="1" customHeight="1">
      <c r="A25" s="104" t="s">
        <v>11</v>
      </c>
      <c r="B25" s="511"/>
      <c r="C25" s="511"/>
      <c r="D25" s="511"/>
      <c r="E25" s="511"/>
      <c r="F25" s="511"/>
      <c r="G25" s="100"/>
      <c r="H25" s="100"/>
      <c r="I25" s="100"/>
      <c r="J25" s="101"/>
    </row>
    <row r="26" spans="1:10" ht="15" hidden="1" customHeight="1">
      <c r="A26" s="104" t="s">
        <v>12</v>
      </c>
      <c r="B26" s="511"/>
      <c r="C26" s="511"/>
      <c r="D26" s="511"/>
      <c r="E26" s="511"/>
      <c r="F26" s="511"/>
      <c r="G26" s="105"/>
      <c r="H26" s="105"/>
      <c r="I26" s="105"/>
      <c r="J26" s="106"/>
    </row>
    <row r="27" spans="1:10" ht="16.149999999999999" hidden="1" customHeight="1">
      <c r="A27" s="104" t="s">
        <v>13</v>
      </c>
      <c r="B27" s="511"/>
      <c r="C27" s="511"/>
      <c r="D27" s="511"/>
      <c r="E27" s="511"/>
      <c r="F27" s="511"/>
      <c r="G27" s="100"/>
      <c r="H27" s="100"/>
      <c r="I27" s="100"/>
      <c r="J27" s="101"/>
    </row>
    <row r="28" spans="1:10" ht="21.6" hidden="1" customHeight="1">
      <c r="B28" s="2"/>
      <c r="C28" s="2"/>
      <c r="D28" s="2"/>
      <c r="E28" s="2"/>
      <c r="F28" s="2"/>
    </row>
    <row r="29" spans="1:10" ht="19.5" customHeight="1">
      <c r="A29" s="53"/>
      <c r="B29" s="445"/>
      <c r="C29" s="446"/>
      <c r="D29" s="445"/>
      <c r="E29" s="445"/>
      <c r="F29" s="445"/>
      <c r="G29" s="217"/>
      <c r="H29" s="217"/>
      <c r="I29" s="217"/>
      <c r="J29" s="217"/>
    </row>
    <row r="30" spans="1:10">
      <c r="A30" s="516" t="s">
        <v>625</v>
      </c>
      <c r="B30" s="516"/>
      <c r="C30" s="516"/>
      <c r="D30" s="516"/>
      <c r="E30" s="516"/>
      <c r="F30" s="516"/>
      <c r="G30" s="516"/>
      <c r="H30" s="516"/>
      <c r="I30" s="516"/>
      <c r="J30" s="516"/>
    </row>
    <row r="31" spans="1:10" ht="9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>
      <c r="A32" s="510" t="s">
        <v>214</v>
      </c>
      <c r="B32" s="510"/>
      <c r="C32" s="510"/>
      <c r="D32" s="510"/>
      <c r="E32" s="510"/>
      <c r="F32" s="510"/>
      <c r="G32" s="510"/>
      <c r="H32" s="510"/>
      <c r="I32" s="510"/>
      <c r="J32" s="510"/>
    </row>
    <row r="33" spans="1:16" ht="12" customHeight="1">
      <c r="B33" s="24"/>
      <c r="C33" s="3"/>
      <c r="D33" s="24"/>
      <c r="E33" s="24"/>
      <c r="F33" s="24"/>
      <c r="G33" s="24"/>
      <c r="H33" s="24"/>
      <c r="I33" s="24"/>
      <c r="J33" s="24"/>
    </row>
    <row r="34" spans="1:16" ht="40.5" customHeight="1">
      <c r="A34" s="531" t="s">
        <v>265</v>
      </c>
      <c r="B34" s="532" t="s">
        <v>18</v>
      </c>
      <c r="C34" s="544" t="s">
        <v>32</v>
      </c>
      <c r="D34" s="544" t="s">
        <v>40</v>
      </c>
      <c r="E34" s="532" t="s">
        <v>142</v>
      </c>
      <c r="F34" s="542" t="s">
        <v>175</v>
      </c>
      <c r="G34" s="533" t="s">
        <v>266</v>
      </c>
      <c r="H34" s="534"/>
      <c r="I34" s="534"/>
      <c r="J34" s="535"/>
    </row>
    <row r="35" spans="1:16" ht="54.75" customHeight="1">
      <c r="A35" s="531"/>
      <c r="B35" s="532"/>
      <c r="C35" s="545"/>
      <c r="D35" s="545"/>
      <c r="E35" s="532"/>
      <c r="F35" s="543"/>
      <c r="G35" s="79" t="s">
        <v>259</v>
      </c>
      <c r="H35" s="79" t="s">
        <v>260</v>
      </c>
      <c r="I35" s="79" t="s">
        <v>261</v>
      </c>
      <c r="J35" s="490" t="s">
        <v>346</v>
      </c>
    </row>
    <row r="36" spans="1:16" ht="20.100000000000001" customHeight="1">
      <c r="A36" s="78">
        <v>1</v>
      </c>
      <c r="B36" s="79">
        <v>2</v>
      </c>
      <c r="C36" s="79">
        <v>3</v>
      </c>
      <c r="D36" s="79">
        <v>4</v>
      </c>
      <c r="E36" s="79">
        <v>5</v>
      </c>
      <c r="F36" s="79">
        <v>6</v>
      </c>
      <c r="G36" s="79">
        <v>7</v>
      </c>
      <c r="H36" s="79">
        <v>8</v>
      </c>
      <c r="I36" s="79">
        <v>9</v>
      </c>
      <c r="J36" s="79">
        <v>10</v>
      </c>
    </row>
    <row r="37" spans="1:16" ht="24.95" customHeight="1">
      <c r="A37" s="536" t="s">
        <v>105</v>
      </c>
      <c r="B37" s="537"/>
      <c r="C37" s="537"/>
      <c r="D37" s="537"/>
      <c r="E37" s="537"/>
      <c r="F37" s="537"/>
      <c r="G37" s="537"/>
      <c r="H37" s="537"/>
      <c r="I37" s="537"/>
      <c r="J37" s="538"/>
    </row>
    <row r="38" spans="1:16" ht="37.5">
      <c r="A38" s="80" t="s">
        <v>215</v>
      </c>
      <c r="B38" s="78">
        <v>1000</v>
      </c>
      <c r="C38" s="146">
        <v>151828</v>
      </c>
      <c r="D38" s="146">
        <v>297940</v>
      </c>
      <c r="E38" s="146">
        <v>227312</v>
      </c>
      <c r="F38" s="146">
        <v>91753</v>
      </c>
      <c r="G38" s="144">
        <v>240041</v>
      </c>
      <c r="H38" s="144">
        <v>252043</v>
      </c>
      <c r="I38" s="144">
        <v>264645</v>
      </c>
      <c r="J38" s="144">
        <v>277877</v>
      </c>
      <c r="K38" s="195"/>
      <c r="L38" s="195"/>
      <c r="M38" s="195"/>
      <c r="N38" s="195"/>
      <c r="O38" s="195"/>
      <c r="P38" s="195"/>
    </row>
    <row r="39" spans="1:16" ht="37.5">
      <c r="A39" s="80" t="s">
        <v>183</v>
      </c>
      <c r="B39" s="78">
        <v>1010</v>
      </c>
      <c r="C39" s="146">
        <v>182559</v>
      </c>
      <c r="D39" s="146">
        <v>285448</v>
      </c>
      <c r="E39" s="146">
        <v>220305</v>
      </c>
      <c r="F39" s="146">
        <v>151370</v>
      </c>
      <c r="G39" s="144">
        <v>232642</v>
      </c>
      <c r="H39" s="144">
        <v>244274</v>
      </c>
      <c r="I39" s="144">
        <v>256488</v>
      </c>
      <c r="J39" s="144">
        <v>269312</v>
      </c>
      <c r="K39" s="195"/>
      <c r="L39" s="195"/>
      <c r="M39" s="195"/>
      <c r="N39" s="195"/>
      <c r="O39" s="195"/>
      <c r="P39" s="195"/>
    </row>
    <row r="40" spans="1:16" ht="20.100000000000001" customHeight="1">
      <c r="A40" s="228" t="s">
        <v>296</v>
      </c>
      <c r="B40" s="78">
        <v>1020</v>
      </c>
      <c r="C40" s="146">
        <v>-30731</v>
      </c>
      <c r="D40" s="146">
        <v>12492</v>
      </c>
      <c r="E40" s="146">
        <v>7007</v>
      </c>
      <c r="F40" s="146">
        <v>-59617</v>
      </c>
      <c r="G40" s="146">
        <v>7399</v>
      </c>
      <c r="H40" s="146">
        <v>7769</v>
      </c>
      <c r="I40" s="146">
        <v>8157</v>
      </c>
      <c r="J40" s="146">
        <v>8565</v>
      </c>
      <c r="K40" s="195"/>
      <c r="L40" s="195"/>
      <c r="M40" s="195"/>
      <c r="N40" s="195"/>
      <c r="O40" s="195"/>
      <c r="P40" s="195"/>
    </row>
    <row r="41" spans="1:16" ht="20.100000000000001" customHeight="1">
      <c r="A41" s="80" t="s">
        <v>148</v>
      </c>
      <c r="B41" s="78">
        <v>1040</v>
      </c>
      <c r="C41" s="146">
        <v>7810</v>
      </c>
      <c r="D41" s="146">
        <v>9201</v>
      </c>
      <c r="E41" s="146">
        <v>5927</v>
      </c>
      <c r="F41" s="146">
        <v>7639</v>
      </c>
      <c r="G41" s="144">
        <v>6223.35</v>
      </c>
      <c r="H41" s="144">
        <v>6503.4007499999998</v>
      </c>
      <c r="I41" s="144">
        <v>6796.0537837499996</v>
      </c>
      <c r="J41" s="144">
        <v>7101.8762040187494</v>
      </c>
      <c r="K41" s="214"/>
      <c r="L41" s="214"/>
      <c r="M41" s="214"/>
      <c r="N41" s="214"/>
      <c r="O41" s="195"/>
      <c r="P41" s="195"/>
    </row>
    <row r="42" spans="1:16" ht="20.100000000000001" customHeight="1">
      <c r="A42" s="80" t="s">
        <v>145</v>
      </c>
      <c r="B42" s="78">
        <v>1070</v>
      </c>
      <c r="C42" s="146">
        <v>0</v>
      </c>
      <c r="D42" s="146">
        <v>0</v>
      </c>
      <c r="E42" s="146">
        <v>0</v>
      </c>
      <c r="F42" s="146">
        <v>0</v>
      </c>
      <c r="G42" s="144">
        <v>0</v>
      </c>
      <c r="H42" s="144">
        <v>0</v>
      </c>
      <c r="I42" s="144">
        <v>0</v>
      </c>
      <c r="J42" s="144">
        <v>0</v>
      </c>
      <c r="K42" s="214"/>
      <c r="L42" s="214"/>
      <c r="M42" s="214"/>
      <c r="N42" s="214"/>
      <c r="O42" s="195"/>
      <c r="P42" s="195"/>
    </row>
    <row r="43" spans="1:16" ht="20.100000000000001" customHeight="1">
      <c r="A43" s="80" t="s">
        <v>149</v>
      </c>
      <c r="B43" s="78">
        <v>1300</v>
      </c>
      <c r="C43" s="146">
        <v>-3527</v>
      </c>
      <c r="D43" s="146">
        <v>240</v>
      </c>
      <c r="E43" s="146">
        <v>240</v>
      </c>
      <c r="F43" s="146">
        <v>-8863</v>
      </c>
      <c r="G43" s="144">
        <v>253.44</v>
      </c>
      <c r="H43" s="144">
        <v>266.11200000000002</v>
      </c>
      <c r="I43" s="144">
        <v>279.41760000000005</v>
      </c>
      <c r="J43" s="144">
        <v>293.38848000000007</v>
      </c>
      <c r="K43" s="214"/>
      <c r="L43" s="214"/>
      <c r="M43" s="214"/>
      <c r="N43" s="214"/>
      <c r="O43" s="195"/>
      <c r="P43" s="195"/>
    </row>
    <row r="44" spans="1:16" ht="37.5">
      <c r="A44" s="82" t="s">
        <v>4</v>
      </c>
      <c r="B44" s="78">
        <v>1100</v>
      </c>
      <c r="C44" s="146">
        <v>-42068</v>
      </c>
      <c r="D44" s="146">
        <v>3531</v>
      </c>
      <c r="E44" s="146">
        <v>1320</v>
      </c>
      <c r="F44" s="146">
        <v>-76119</v>
      </c>
      <c r="G44" s="146">
        <v>1429.0899999999997</v>
      </c>
      <c r="H44" s="146">
        <v>1531.7112500000003</v>
      </c>
      <c r="I44" s="146">
        <v>1640.3638162500004</v>
      </c>
      <c r="J44" s="146">
        <v>1756.5122759812507</v>
      </c>
      <c r="K44" s="195"/>
      <c r="L44" s="195"/>
      <c r="M44" s="195"/>
      <c r="N44" s="195"/>
      <c r="O44" s="195"/>
      <c r="P44" s="195"/>
    </row>
    <row r="45" spans="1:16" ht="20.100000000000001" customHeight="1">
      <c r="A45" s="82" t="s">
        <v>150</v>
      </c>
      <c r="B45" s="78">
        <v>1410</v>
      </c>
      <c r="C45" s="146">
        <v>-35332</v>
      </c>
      <c r="D45" s="146">
        <v>10211</v>
      </c>
      <c r="E45" s="146">
        <v>4243</v>
      </c>
      <c r="F45" s="146">
        <v>-68181</v>
      </c>
      <c r="G45" s="144">
        <v>4515.7780000000002</v>
      </c>
      <c r="H45" s="144">
        <v>4772.7336500000001</v>
      </c>
      <c r="I45" s="144">
        <v>5043.437336250001</v>
      </c>
      <c r="J45" s="144">
        <v>5329.739471981251</v>
      </c>
      <c r="L45" s="195"/>
      <c r="M45" s="195"/>
      <c r="N45" s="195"/>
      <c r="O45" s="195"/>
      <c r="P45" s="195"/>
    </row>
    <row r="46" spans="1:16" ht="20.100000000000001" customHeight="1">
      <c r="A46" s="83" t="s">
        <v>237</v>
      </c>
      <c r="B46" s="78">
        <v>5010</v>
      </c>
      <c r="C46" s="147">
        <v>-23.271069894881048</v>
      </c>
      <c r="D46" s="147">
        <v>3.4272001074041754</v>
      </c>
      <c r="E46" s="147">
        <v>1.8665974519603012</v>
      </c>
      <c r="F46" s="147">
        <v>-74.309286889801967</v>
      </c>
      <c r="G46" s="152">
        <v>1.8812527859823949</v>
      </c>
      <c r="H46" s="152">
        <v>1.8936188071083109</v>
      </c>
      <c r="I46" s="152">
        <v>1.9057368687298082</v>
      </c>
      <c r="J46" s="152">
        <v>1.9180210927789096</v>
      </c>
      <c r="L46" s="195"/>
      <c r="M46" s="195"/>
      <c r="N46" s="195"/>
      <c r="O46" s="195"/>
      <c r="P46" s="195"/>
    </row>
    <row r="47" spans="1:16" ht="37.5">
      <c r="A47" s="83" t="s">
        <v>151</v>
      </c>
      <c r="B47" s="78">
        <v>1310</v>
      </c>
      <c r="C47" s="146">
        <v>0</v>
      </c>
      <c r="D47" s="146">
        <v>0</v>
      </c>
      <c r="E47" s="146">
        <v>0</v>
      </c>
      <c r="F47" s="146">
        <v>0</v>
      </c>
      <c r="G47" s="144"/>
      <c r="H47" s="144"/>
      <c r="I47" s="144"/>
      <c r="J47" s="144"/>
      <c r="L47" s="195"/>
      <c r="M47" s="195"/>
      <c r="N47" s="195"/>
      <c r="O47" s="195"/>
      <c r="P47" s="195"/>
    </row>
    <row r="48" spans="1:16" ht="20.100000000000001" customHeight="1">
      <c r="A48" s="80" t="s">
        <v>242</v>
      </c>
      <c r="B48" s="78">
        <v>1320</v>
      </c>
      <c r="C48" s="146">
        <v>2773</v>
      </c>
      <c r="D48" s="146">
        <v>-1584</v>
      </c>
      <c r="E48" s="146">
        <v>0</v>
      </c>
      <c r="F48" s="146">
        <v>440</v>
      </c>
      <c r="G48" s="144"/>
      <c r="H48" s="144"/>
      <c r="I48" s="144"/>
      <c r="J48" s="144"/>
      <c r="O48" s="195"/>
      <c r="P48" s="195"/>
    </row>
    <row r="49" spans="1:16" ht="37.5">
      <c r="A49" s="82" t="s">
        <v>103</v>
      </c>
      <c r="B49" s="78">
        <v>1170</v>
      </c>
      <c r="C49" s="146">
        <v>-39295</v>
      </c>
      <c r="D49" s="146">
        <v>1947</v>
      </c>
      <c r="E49" s="146">
        <v>1320</v>
      </c>
      <c r="F49" s="146">
        <v>-75679</v>
      </c>
      <c r="G49" s="146">
        <v>1429.0899999999997</v>
      </c>
      <c r="H49" s="146">
        <v>1531.7112500000003</v>
      </c>
      <c r="I49" s="146">
        <v>1640.3638162500004</v>
      </c>
      <c r="J49" s="146">
        <v>1756.5122759812507</v>
      </c>
      <c r="K49" s="195"/>
      <c r="L49" s="195"/>
      <c r="M49" s="195"/>
      <c r="N49" s="195"/>
      <c r="O49" s="195"/>
      <c r="P49" s="195"/>
    </row>
    <row r="50" spans="1:16" ht="20.100000000000001" customHeight="1">
      <c r="A50" s="83" t="s">
        <v>146</v>
      </c>
      <c r="B50" s="78">
        <v>1180</v>
      </c>
      <c r="C50" s="146">
        <v>0</v>
      </c>
      <c r="D50" s="146">
        <v>350</v>
      </c>
      <c r="E50" s="146">
        <v>238</v>
      </c>
      <c r="F50" s="146">
        <v>0</v>
      </c>
      <c r="G50" s="146">
        <v>257.23619999999994</v>
      </c>
      <c r="H50" s="146">
        <v>275.70802500000002</v>
      </c>
      <c r="I50" s="146">
        <v>295.26548692500006</v>
      </c>
      <c r="J50" s="146">
        <v>316.17220967662513</v>
      </c>
      <c r="K50" s="195"/>
      <c r="L50" s="195"/>
      <c r="M50" s="195"/>
      <c r="N50" s="195"/>
      <c r="O50" s="195"/>
      <c r="P50" s="195"/>
    </row>
    <row r="51" spans="1:16" ht="20.100000000000001" customHeight="1">
      <c r="A51" s="82" t="s">
        <v>238</v>
      </c>
      <c r="B51" s="224">
        <v>1200</v>
      </c>
      <c r="C51" s="153">
        <v>-39295</v>
      </c>
      <c r="D51" s="153">
        <v>1597</v>
      </c>
      <c r="E51" s="153">
        <v>1082</v>
      </c>
      <c r="F51" s="153">
        <v>-75679</v>
      </c>
      <c r="G51" s="153">
        <v>1171.8537999999999</v>
      </c>
      <c r="H51" s="153">
        <v>1256.0032250000004</v>
      </c>
      <c r="I51" s="153">
        <v>1345.0983293250003</v>
      </c>
      <c r="J51" s="153">
        <v>1440.3400663046255</v>
      </c>
      <c r="K51" s="195"/>
      <c r="L51" s="195"/>
      <c r="M51" s="195"/>
      <c r="N51" s="195"/>
      <c r="O51" s="195"/>
      <c r="P51" s="195"/>
    </row>
    <row r="52" spans="1:16" ht="20.100000000000001" customHeight="1">
      <c r="A52" s="83" t="s">
        <v>239</v>
      </c>
      <c r="B52" s="78">
        <v>5040</v>
      </c>
      <c r="C52" s="305">
        <v>-0.25881260373580633</v>
      </c>
      <c r="D52" s="305">
        <v>5.3601396254279385E-3</v>
      </c>
      <c r="E52" s="305">
        <v>4.7599774758921663E-3</v>
      </c>
      <c r="F52" s="305">
        <v>-0.8248122677187667</v>
      </c>
      <c r="G52" s="305">
        <v>4.8818901770947458E-3</v>
      </c>
      <c r="H52" s="305">
        <v>4.9832894585447735E-3</v>
      </c>
      <c r="I52" s="305">
        <v>5.0826515873150834E-3</v>
      </c>
      <c r="J52" s="305">
        <v>5.1833727379546543E-3</v>
      </c>
      <c r="L52" s="195"/>
      <c r="M52" s="195"/>
      <c r="N52" s="195"/>
      <c r="O52" s="195"/>
      <c r="P52" s="195"/>
    </row>
    <row r="53" spans="1:16" ht="24.95" customHeight="1">
      <c r="A53" s="539" t="s">
        <v>163</v>
      </c>
      <c r="B53" s="540"/>
      <c r="C53" s="540"/>
      <c r="D53" s="540"/>
      <c r="E53" s="540"/>
      <c r="F53" s="540"/>
      <c r="G53" s="540"/>
      <c r="H53" s="540"/>
      <c r="I53" s="540"/>
      <c r="J53" s="541"/>
      <c r="L53" s="195"/>
      <c r="M53" s="195"/>
      <c r="N53" s="195"/>
      <c r="O53" s="195"/>
      <c r="P53" s="195"/>
    </row>
    <row r="54" spans="1:16" ht="20.100000000000001" customHeight="1">
      <c r="A54" s="84" t="s">
        <v>351</v>
      </c>
      <c r="B54" s="78">
        <v>2100</v>
      </c>
      <c r="C54" s="146">
        <v>0</v>
      </c>
      <c r="D54" s="146">
        <v>1054</v>
      </c>
      <c r="E54" s="146">
        <v>714</v>
      </c>
      <c r="F54" s="146">
        <v>0</v>
      </c>
      <c r="G54" s="144">
        <v>773</v>
      </c>
      <c r="H54" s="144">
        <v>828.96212850000018</v>
      </c>
      <c r="I54" s="144">
        <v>887.76489735450025</v>
      </c>
      <c r="J54" s="144">
        <v>950.62444376105282</v>
      </c>
      <c r="L54" s="195"/>
      <c r="M54" s="195"/>
      <c r="N54" s="195"/>
      <c r="O54" s="195"/>
      <c r="P54" s="195"/>
    </row>
    <row r="55" spans="1:16" ht="20.100000000000001" customHeight="1">
      <c r="A55" s="85" t="s">
        <v>162</v>
      </c>
      <c r="B55" s="78">
        <v>2110</v>
      </c>
      <c r="C55" s="146">
        <v>0</v>
      </c>
      <c r="D55" s="146">
        <v>350</v>
      </c>
      <c r="E55" s="146">
        <v>238</v>
      </c>
      <c r="F55" s="146">
        <v>0</v>
      </c>
      <c r="G55" s="146">
        <v>257.23619999999994</v>
      </c>
      <c r="H55" s="146">
        <v>275.70802500000002</v>
      </c>
      <c r="I55" s="146">
        <v>295.26548692500006</v>
      </c>
      <c r="J55" s="146">
        <v>316.17220967662513</v>
      </c>
      <c r="L55" s="195"/>
      <c r="M55" s="195"/>
      <c r="N55" s="195"/>
      <c r="O55" s="195"/>
      <c r="P55" s="195"/>
    </row>
    <row r="56" spans="1:16" ht="56.25">
      <c r="A56" s="85" t="s">
        <v>347</v>
      </c>
      <c r="B56" s="78" t="s">
        <v>240</v>
      </c>
      <c r="C56" s="146">
        <v>-19219</v>
      </c>
      <c r="D56" s="146">
        <v>9533</v>
      </c>
      <c r="E56" s="146">
        <v>6332.4</v>
      </c>
      <c r="F56" s="146">
        <v>-12483.399999999998</v>
      </c>
      <c r="G56" s="144">
        <v>3003.0611999999965</v>
      </c>
      <c r="H56" s="144">
        <v>3159.4376100000009</v>
      </c>
      <c r="I56" s="144">
        <v>3323.7228912499995</v>
      </c>
      <c r="J56" s="144">
        <v>3496.6650895962375</v>
      </c>
      <c r="L56" s="195"/>
      <c r="M56" s="195"/>
      <c r="N56" s="195"/>
      <c r="O56" s="195"/>
      <c r="P56" s="195"/>
    </row>
    <row r="57" spans="1:16" ht="56.25">
      <c r="A57" s="84" t="s">
        <v>352</v>
      </c>
      <c r="B57" s="78">
        <v>2140</v>
      </c>
      <c r="C57" s="146">
        <v>4495</v>
      </c>
      <c r="D57" s="146">
        <v>6229</v>
      </c>
      <c r="E57" s="146">
        <v>4938</v>
      </c>
      <c r="F57" s="146">
        <v>311</v>
      </c>
      <c r="G57" s="144">
        <v>5214.5280000000002</v>
      </c>
      <c r="H57" s="144">
        <v>5475.2544000000007</v>
      </c>
      <c r="I57" s="144">
        <v>5749.0171200000013</v>
      </c>
      <c r="J57" s="144">
        <v>6036.4679760000017</v>
      </c>
      <c r="L57" s="195"/>
      <c r="M57" s="195"/>
      <c r="N57" s="195"/>
      <c r="O57" s="195"/>
      <c r="P57" s="195"/>
    </row>
    <row r="58" spans="1:16" ht="39" customHeight="1">
      <c r="A58" s="84" t="s">
        <v>87</v>
      </c>
      <c r="B58" s="78">
        <v>2150</v>
      </c>
      <c r="C58" s="146">
        <v>4340</v>
      </c>
      <c r="D58" s="146">
        <v>6815</v>
      </c>
      <c r="E58" s="146">
        <v>5400</v>
      </c>
      <c r="F58" s="146">
        <v>4067</v>
      </c>
      <c r="G58" s="144">
        <v>5702.4000000000005</v>
      </c>
      <c r="H58" s="144">
        <v>5987.52</v>
      </c>
      <c r="I58" s="144">
        <v>6286.8960000000006</v>
      </c>
      <c r="J58" s="144">
        <v>6601.2408000000014</v>
      </c>
      <c r="L58" s="195"/>
      <c r="M58" s="195"/>
      <c r="N58" s="195"/>
      <c r="O58" s="195"/>
      <c r="P58" s="195"/>
    </row>
    <row r="59" spans="1:16" ht="20.100000000000001" customHeight="1">
      <c r="A59" s="86" t="s">
        <v>353</v>
      </c>
      <c r="B59" s="78">
        <v>2200</v>
      </c>
      <c r="C59" s="146">
        <v>-10384</v>
      </c>
      <c r="D59" s="146">
        <v>23981</v>
      </c>
      <c r="E59" s="146">
        <v>17622.400000000001</v>
      </c>
      <c r="F59" s="146">
        <v>-8105.3999999999978</v>
      </c>
      <c r="G59" s="146">
        <v>14950.225399999996</v>
      </c>
      <c r="H59" s="146">
        <v>15726.882163500002</v>
      </c>
      <c r="I59" s="146">
        <v>16542.666395529501</v>
      </c>
      <c r="J59" s="146">
        <v>17401.17051903392</v>
      </c>
      <c r="L59" s="195"/>
      <c r="M59" s="195"/>
      <c r="N59" s="195"/>
      <c r="O59" s="195"/>
      <c r="P59" s="195"/>
    </row>
    <row r="60" spans="1:16" ht="24.95" customHeight="1">
      <c r="A60" s="539" t="s">
        <v>161</v>
      </c>
      <c r="B60" s="540"/>
      <c r="C60" s="540"/>
      <c r="D60" s="540"/>
      <c r="E60" s="540"/>
      <c r="F60" s="540"/>
      <c r="G60" s="540"/>
      <c r="H60" s="540"/>
      <c r="I60" s="540"/>
      <c r="J60" s="541"/>
      <c r="L60" s="195"/>
      <c r="M60" s="195"/>
      <c r="N60" s="195"/>
      <c r="O60" s="195"/>
      <c r="P60" s="195"/>
    </row>
    <row r="61" spans="1:16" ht="20.100000000000001" customHeight="1">
      <c r="A61" s="86" t="s">
        <v>152</v>
      </c>
      <c r="B61" s="78">
        <v>3600</v>
      </c>
      <c r="C61" s="285">
        <v>12923</v>
      </c>
      <c r="D61" s="285">
        <v>0</v>
      </c>
      <c r="E61" s="285">
        <v>0</v>
      </c>
      <c r="F61" s="285">
        <v>17747</v>
      </c>
      <c r="G61" s="285">
        <v>368</v>
      </c>
      <c r="H61" s="285">
        <v>766.63186999999982</v>
      </c>
      <c r="I61" s="285">
        <v>1194.07345025</v>
      </c>
      <c r="J61" s="285">
        <v>1651.1716316192503</v>
      </c>
      <c r="L61" s="195"/>
      <c r="M61" s="195"/>
      <c r="N61" s="195"/>
      <c r="O61" s="195"/>
      <c r="P61" s="195"/>
    </row>
    <row r="62" spans="1:16" ht="37.5">
      <c r="A62" s="84" t="s">
        <v>153</v>
      </c>
      <c r="B62" s="78">
        <v>3090</v>
      </c>
      <c r="C62" s="285">
        <v>14539</v>
      </c>
      <c r="D62" s="285">
        <v>8277</v>
      </c>
      <c r="E62" s="285">
        <v>4005</v>
      </c>
      <c r="F62" s="285">
        <v>-87297</v>
      </c>
      <c r="G62" s="155">
        <v>4258.5418</v>
      </c>
      <c r="H62" s="155">
        <v>4497.0256250000002</v>
      </c>
      <c r="I62" s="155">
        <v>4748.1718493250009</v>
      </c>
      <c r="J62" s="155">
        <v>5013.5672623046257</v>
      </c>
      <c r="L62" s="195"/>
      <c r="M62" s="195"/>
      <c r="N62" s="195"/>
      <c r="O62" s="195"/>
      <c r="P62" s="195"/>
    </row>
    <row r="63" spans="1:16" ht="37.5">
      <c r="A63" s="84" t="s">
        <v>243</v>
      </c>
      <c r="B63" s="78">
        <v>3320</v>
      </c>
      <c r="C63" s="285">
        <v>-21200</v>
      </c>
      <c r="D63" s="285">
        <v>-2137</v>
      </c>
      <c r="E63" s="285">
        <v>-23607</v>
      </c>
      <c r="F63" s="285">
        <v>-20450</v>
      </c>
      <c r="G63" s="155">
        <v>-3086.6880000000001</v>
      </c>
      <c r="H63" s="155">
        <v>-3241.0224000000003</v>
      </c>
      <c r="I63" s="155">
        <v>-3403.0735200000004</v>
      </c>
      <c r="J63" s="155">
        <v>-3573.2271960000007</v>
      </c>
      <c r="L63" s="195"/>
      <c r="M63" s="195"/>
      <c r="N63" s="195"/>
      <c r="O63" s="195"/>
      <c r="P63" s="195"/>
    </row>
    <row r="64" spans="1:16" ht="37.5">
      <c r="A64" s="84" t="s">
        <v>154</v>
      </c>
      <c r="B64" s="78">
        <v>3580</v>
      </c>
      <c r="C64" s="285">
        <v>11485</v>
      </c>
      <c r="D64" s="285">
        <v>-1054</v>
      </c>
      <c r="E64" s="285">
        <v>19970</v>
      </c>
      <c r="F64" s="285">
        <v>90000</v>
      </c>
      <c r="G64" s="155">
        <v>-773.22193000000004</v>
      </c>
      <c r="H64" s="155">
        <v>-828.56164475000014</v>
      </c>
      <c r="I64" s="155">
        <v>-888.00014795575021</v>
      </c>
      <c r="J64" s="155">
        <v>-950.47343381535904</v>
      </c>
      <c r="L64" s="195"/>
      <c r="M64" s="195"/>
      <c r="N64" s="195"/>
      <c r="O64" s="195"/>
      <c r="P64" s="195"/>
    </row>
    <row r="65" spans="1:16" ht="37.5">
      <c r="A65" s="84" t="s">
        <v>178</v>
      </c>
      <c r="B65" s="78">
        <v>3610</v>
      </c>
      <c r="C65" s="285">
        <v>0</v>
      </c>
      <c r="D65" s="285">
        <v>0</v>
      </c>
      <c r="E65" s="285">
        <v>0</v>
      </c>
      <c r="F65" s="285">
        <v>0</v>
      </c>
      <c r="G65" s="155"/>
      <c r="H65" s="155"/>
      <c r="I65" s="155"/>
      <c r="J65" s="155"/>
      <c r="L65" s="195"/>
      <c r="M65" s="195"/>
      <c r="N65" s="195"/>
      <c r="O65" s="195"/>
      <c r="P65" s="195"/>
    </row>
    <row r="66" spans="1:16" ht="20.100000000000001" customHeight="1">
      <c r="A66" s="86" t="s">
        <v>155</v>
      </c>
      <c r="B66" s="78">
        <v>3620</v>
      </c>
      <c r="C66" s="285">
        <v>17747</v>
      </c>
      <c r="D66" s="285">
        <v>5086</v>
      </c>
      <c r="E66" s="285">
        <v>368</v>
      </c>
      <c r="F66" s="285">
        <v>0</v>
      </c>
      <c r="G66" s="442">
        <v>766.63186999999982</v>
      </c>
      <c r="H66" s="442">
        <v>1194.07345025</v>
      </c>
      <c r="I66" s="442">
        <v>1651.1716316192503</v>
      </c>
      <c r="J66" s="442">
        <v>2141.0382641085166</v>
      </c>
      <c r="L66" s="195"/>
      <c r="M66" s="195"/>
      <c r="N66" s="195"/>
      <c r="O66" s="195"/>
      <c r="P66" s="195"/>
    </row>
    <row r="67" spans="1:16" ht="24.95" customHeight="1">
      <c r="A67" s="546" t="s">
        <v>222</v>
      </c>
      <c r="B67" s="547"/>
      <c r="C67" s="547"/>
      <c r="D67" s="547"/>
      <c r="E67" s="547"/>
      <c r="F67" s="547"/>
      <c r="G67" s="547"/>
      <c r="H67" s="547"/>
      <c r="I67" s="547"/>
      <c r="J67" s="548"/>
      <c r="L67" s="195"/>
      <c r="M67" s="195"/>
      <c r="N67" s="195"/>
      <c r="O67" s="195"/>
      <c r="P67" s="195"/>
    </row>
    <row r="68" spans="1:16" ht="20.100000000000001" customHeight="1">
      <c r="A68" s="84" t="s">
        <v>221</v>
      </c>
      <c r="B68" s="78">
        <v>4000</v>
      </c>
      <c r="C68" s="146">
        <v>21721</v>
      </c>
      <c r="D68" s="146">
        <v>2137</v>
      </c>
      <c r="E68" s="146">
        <v>20159</v>
      </c>
      <c r="F68" s="146">
        <v>20450</v>
      </c>
      <c r="G68" s="144">
        <v>3086.6880000000001</v>
      </c>
      <c r="H68" s="144">
        <v>3241.0224000000003</v>
      </c>
      <c r="I68" s="144">
        <v>3403.0735200000004</v>
      </c>
      <c r="J68" s="144">
        <v>3573.2271960000007</v>
      </c>
      <c r="K68" s="223"/>
      <c r="L68" s="214"/>
      <c r="M68" s="214"/>
      <c r="N68" s="214"/>
      <c r="O68" s="195"/>
      <c r="P68" s="195"/>
    </row>
    <row r="69" spans="1:16" ht="24.95" customHeight="1">
      <c r="A69" s="549" t="s">
        <v>225</v>
      </c>
      <c r="B69" s="550"/>
      <c r="C69" s="550"/>
      <c r="D69" s="550"/>
      <c r="E69" s="550"/>
      <c r="F69" s="550"/>
      <c r="G69" s="550"/>
      <c r="H69" s="550"/>
      <c r="I69" s="550"/>
      <c r="J69" s="551"/>
      <c r="L69" s="195"/>
      <c r="M69" s="195"/>
      <c r="N69" s="195"/>
      <c r="O69" s="195"/>
      <c r="P69" s="195"/>
    </row>
    <row r="70" spans="1:16" ht="20.100000000000001" customHeight="1">
      <c r="A70" s="84" t="s">
        <v>181</v>
      </c>
      <c r="B70" s="78">
        <v>5020</v>
      </c>
      <c r="C70" s="147">
        <v>-0.15454288029071916</v>
      </c>
      <c r="D70" s="147">
        <v>7.6393207366658696E-3</v>
      </c>
      <c r="E70" s="305">
        <v>4.0456765103983605E-3</v>
      </c>
      <c r="F70" s="147">
        <v>-0.30714627791261151</v>
      </c>
      <c r="G70" s="81" t="s">
        <v>234</v>
      </c>
      <c r="H70" s="81" t="s">
        <v>234</v>
      </c>
      <c r="I70" s="81" t="s">
        <v>234</v>
      </c>
      <c r="J70" s="81" t="s">
        <v>234</v>
      </c>
      <c r="L70" s="195"/>
      <c r="M70" s="195"/>
      <c r="N70" s="195"/>
      <c r="O70" s="195"/>
      <c r="P70" s="195"/>
    </row>
    <row r="71" spans="1:16" ht="37.5">
      <c r="A71" s="84" t="s">
        <v>177</v>
      </c>
      <c r="B71" s="78">
        <v>5030</v>
      </c>
      <c r="C71" s="147">
        <v>-0.3245937931091451</v>
      </c>
      <c r="D71" s="147">
        <v>1.3497751783359817E-2</v>
      </c>
      <c r="E71" s="305">
        <v>8.0602507468023454E-3</v>
      </c>
      <c r="F71" s="147">
        <v>-0.66861918771590378</v>
      </c>
      <c r="G71" s="81" t="s">
        <v>234</v>
      </c>
      <c r="H71" s="81" t="s">
        <v>234</v>
      </c>
      <c r="I71" s="81" t="s">
        <v>234</v>
      </c>
      <c r="J71" s="81" t="s">
        <v>234</v>
      </c>
    </row>
    <row r="72" spans="1:16" ht="20.100000000000001" customHeight="1">
      <c r="A72" s="84" t="s">
        <v>241</v>
      </c>
      <c r="B72" s="78">
        <v>5110</v>
      </c>
      <c r="C72" s="147">
        <v>0.90880359140285416</v>
      </c>
      <c r="D72" s="147">
        <v>1.303987479886261</v>
      </c>
      <c r="E72" s="147">
        <v>1.0077473406052235</v>
      </c>
      <c r="F72" s="147">
        <v>0.8497075979490567</v>
      </c>
      <c r="G72" s="81" t="s">
        <v>234</v>
      </c>
      <c r="H72" s="81" t="s">
        <v>234</v>
      </c>
      <c r="I72" s="81" t="s">
        <v>234</v>
      </c>
      <c r="J72" s="81" t="s">
        <v>234</v>
      </c>
    </row>
    <row r="73" spans="1:16" ht="24.95" customHeight="1">
      <c r="A73" s="539" t="s">
        <v>224</v>
      </c>
      <c r="B73" s="540"/>
      <c r="C73" s="540"/>
      <c r="D73" s="540"/>
      <c r="E73" s="540"/>
      <c r="F73" s="540"/>
      <c r="G73" s="540"/>
      <c r="H73" s="540"/>
      <c r="I73" s="540"/>
      <c r="J73" s="541"/>
    </row>
    <row r="74" spans="1:16" ht="20.100000000000001" customHeight="1">
      <c r="A74" s="84" t="s">
        <v>156</v>
      </c>
      <c r="B74" s="78">
        <v>6000</v>
      </c>
      <c r="C74" s="155">
        <v>53141</v>
      </c>
      <c r="D74" s="155">
        <v>39711</v>
      </c>
      <c r="E74" s="146">
        <v>82889</v>
      </c>
      <c r="F74" s="144">
        <v>65653</v>
      </c>
      <c r="G74" s="87" t="s">
        <v>234</v>
      </c>
      <c r="H74" s="87" t="s">
        <v>234</v>
      </c>
      <c r="I74" s="87" t="s">
        <v>234</v>
      </c>
      <c r="J74" s="87" t="s">
        <v>234</v>
      </c>
    </row>
    <row r="75" spans="1:16" ht="20.100000000000001" customHeight="1">
      <c r="A75" s="84" t="s">
        <v>157</v>
      </c>
      <c r="B75" s="78">
        <v>6010</v>
      </c>
      <c r="C75" s="155">
        <v>201125</v>
      </c>
      <c r="D75" s="155">
        <v>169339</v>
      </c>
      <c r="E75" s="144">
        <v>184557</v>
      </c>
      <c r="F75" s="144">
        <v>180741</v>
      </c>
      <c r="G75" s="87" t="s">
        <v>234</v>
      </c>
      <c r="H75" s="87" t="s">
        <v>234</v>
      </c>
      <c r="I75" s="87" t="s">
        <v>234</v>
      </c>
      <c r="J75" s="87" t="s">
        <v>234</v>
      </c>
    </row>
    <row r="76" spans="1:16" ht="37.5">
      <c r="A76" s="84" t="s">
        <v>267</v>
      </c>
      <c r="B76" s="78">
        <v>6020</v>
      </c>
      <c r="C76" s="155">
        <v>17747</v>
      </c>
      <c r="D76" s="155">
        <v>5086</v>
      </c>
      <c r="E76" s="144">
        <v>368</v>
      </c>
      <c r="F76" s="144">
        <v>0</v>
      </c>
      <c r="G76" s="87" t="s">
        <v>234</v>
      </c>
      <c r="H76" s="87" t="s">
        <v>234</v>
      </c>
      <c r="I76" s="87" t="s">
        <v>234</v>
      </c>
      <c r="J76" s="87" t="s">
        <v>234</v>
      </c>
    </row>
    <row r="77" spans="1:16" s="4" customFormat="1" ht="20.100000000000001" customHeight="1">
      <c r="A77" s="86" t="s">
        <v>271</v>
      </c>
      <c r="B77" s="78">
        <v>6030</v>
      </c>
      <c r="C77" s="155">
        <v>254266</v>
      </c>
      <c r="D77" s="155">
        <v>209050</v>
      </c>
      <c r="E77" s="155">
        <v>267446</v>
      </c>
      <c r="F77" s="144">
        <v>246394</v>
      </c>
      <c r="G77" s="87" t="s">
        <v>234</v>
      </c>
      <c r="H77" s="87" t="s">
        <v>234</v>
      </c>
      <c r="I77" s="87" t="s">
        <v>234</v>
      </c>
      <c r="J77" s="87" t="s">
        <v>234</v>
      </c>
    </row>
    <row r="78" spans="1:16" ht="20.100000000000001" customHeight="1">
      <c r="A78" s="84" t="s">
        <v>179</v>
      </c>
      <c r="B78" s="78">
        <v>6040</v>
      </c>
      <c r="C78" s="155">
        <v>0</v>
      </c>
      <c r="D78" s="155"/>
      <c r="E78" s="144"/>
      <c r="F78" s="144"/>
      <c r="G78" s="87" t="s">
        <v>234</v>
      </c>
      <c r="H78" s="87" t="s">
        <v>234</v>
      </c>
      <c r="I78" s="87" t="s">
        <v>234</v>
      </c>
      <c r="J78" s="87" t="s">
        <v>234</v>
      </c>
    </row>
    <row r="79" spans="1:16" ht="20.100000000000001" customHeight="1">
      <c r="A79" s="84" t="s">
        <v>180</v>
      </c>
      <c r="B79" s="78">
        <v>6050</v>
      </c>
      <c r="C79" s="155">
        <v>133207</v>
      </c>
      <c r="D79" s="155">
        <v>90734</v>
      </c>
      <c r="E79" s="144">
        <v>133207</v>
      </c>
      <c r="F79" s="144">
        <v>133207</v>
      </c>
      <c r="G79" s="87" t="s">
        <v>234</v>
      </c>
      <c r="H79" s="87" t="s">
        <v>234</v>
      </c>
      <c r="I79" s="87" t="s">
        <v>234</v>
      </c>
      <c r="J79" s="87" t="s">
        <v>234</v>
      </c>
    </row>
    <row r="80" spans="1:16" s="4" customFormat="1" ht="20.100000000000001" customHeight="1">
      <c r="A80" s="86" t="s">
        <v>270</v>
      </c>
      <c r="B80" s="78">
        <v>6060</v>
      </c>
      <c r="C80" s="285">
        <v>133207</v>
      </c>
      <c r="D80" s="285">
        <v>90734</v>
      </c>
      <c r="E80" s="146">
        <v>133207</v>
      </c>
      <c r="F80" s="146">
        <v>133207</v>
      </c>
      <c r="G80" s="87" t="s">
        <v>234</v>
      </c>
      <c r="H80" s="87" t="s">
        <v>234</v>
      </c>
      <c r="I80" s="87" t="s">
        <v>234</v>
      </c>
      <c r="J80" s="87" t="s">
        <v>234</v>
      </c>
    </row>
    <row r="81" spans="1:11" ht="20.100000000000001" customHeight="1">
      <c r="A81" s="84" t="s">
        <v>268</v>
      </c>
      <c r="B81" s="78">
        <v>6070</v>
      </c>
      <c r="C81" s="290"/>
      <c r="D81" s="290"/>
      <c r="E81" s="144"/>
      <c r="F81" s="144"/>
      <c r="G81" s="87" t="s">
        <v>234</v>
      </c>
      <c r="H81" s="87" t="s">
        <v>234</v>
      </c>
      <c r="I81" s="87" t="s">
        <v>234</v>
      </c>
      <c r="J81" s="87" t="s">
        <v>234</v>
      </c>
    </row>
    <row r="82" spans="1:11" ht="20.100000000000001" customHeight="1">
      <c r="A82" s="84" t="s">
        <v>269</v>
      </c>
      <c r="B82" s="78">
        <v>6080</v>
      </c>
      <c r="C82" s="290"/>
      <c r="D82" s="290"/>
      <c r="E82" s="144"/>
      <c r="F82" s="144"/>
      <c r="G82" s="87" t="s">
        <v>234</v>
      </c>
      <c r="H82" s="87" t="s">
        <v>234</v>
      </c>
      <c r="I82" s="87" t="s">
        <v>234</v>
      </c>
      <c r="J82" s="87" t="s">
        <v>234</v>
      </c>
    </row>
    <row r="83" spans="1:11" s="4" customFormat="1" ht="20.100000000000001" customHeight="1">
      <c r="A83" s="86" t="s">
        <v>158</v>
      </c>
      <c r="B83" s="78">
        <v>6090</v>
      </c>
      <c r="C83" s="155">
        <v>121059</v>
      </c>
      <c r="D83" s="155">
        <v>118316</v>
      </c>
      <c r="E83" s="271">
        <v>134239</v>
      </c>
      <c r="F83" s="271">
        <v>113187</v>
      </c>
      <c r="G83" s="87" t="s">
        <v>234</v>
      </c>
      <c r="H83" s="87" t="s">
        <v>234</v>
      </c>
      <c r="I83" s="87" t="s">
        <v>234</v>
      </c>
      <c r="J83" s="87" t="s">
        <v>234</v>
      </c>
    </row>
    <row r="84" spans="1:11" s="4" customFormat="1" ht="24.95" customHeight="1">
      <c r="A84" s="52"/>
      <c r="B84" s="89"/>
      <c r="C84" s="112"/>
      <c r="D84" s="113"/>
      <c r="E84" s="113"/>
      <c r="F84" s="113"/>
      <c r="G84" s="114"/>
      <c r="H84" s="114"/>
      <c r="I84" s="114"/>
      <c r="J84" s="114"/>
    </row>
    <row r="85" spans="1:11">
      <c r="A85" s="116"/>
      <c r="B85" s="117"/>
      <c r="C85" s="226"/>
      <c r="D85" s="227"/>
      <c r="E85" s="227"/>
      <c r="F85" s="227"/>
      <c r="G85" s="118"/>
      <c r="H85" s="508"/>
      <c r="I85" s="508"/>
      <c r="J85" s="508"/>
    </row>
    <row r="86" spans="1:11" s="1" customFormat="1" ht="21" customHeight="1">
      <c r="A86" s="89"/>
      <c r="B86" s="88"/>
      <c r="C86" s="509"/>
      <c r="D86" s="509"/>
      <c r="E86" s="509"/>
      <c r="F86" s="509"/>
      <c r="G86" s="119"/>
      <c r="H86" s="530"/>
      <c r="I86" s="530"/>
      <c r="J86" s="530"/>
    </row>
    <row r="87" spans="1:11" ht="20.25">
      <c r="A87" s="196" t="s">
        <v>492</v>
      </c>
      <c r="B87" s="89"/>
      <c r="C87" s="197"/>
      <c r="D87" s="197"/>
      <c r="E87" s="197"/>
      <c r="F87" s="115"/>
      <c r="G87" s="499" t="s">
        <v>563</v>
      </c>
      <c r="H87" s="499"/>
    </row>
    <row r="88" spans="1:11" ht="20.25">
      <c r="A88" s="116"/>
      <c r="B88" s="117"/>
      <c r="C88" s="529" t="s">
        <v>82</v>
      </c>
      <c r="D88" s="529"/>
      <c r="E88" s="529"/>
      <c r="F88" s="118"/>
      <c r="G88" s="88"/>
      <c r="H88" s="88"/>
    </row>
    <row r="89" spans="1:11">
      <c r="A89" s="41"/>
    </row>
    <row r="90" spans="1:11">
      <c r="A90" s="116"/>
    </row>
    <row r="91" spans="1:11" s="23" customFormat="1">
      <c r="A91" s="1"/>
      <c r="G91" s="2"/>
      <c r="H91" s="2"/>
      <c r="I91" s="2"/>
      <c r="J91" s="2"/>
    </row>
    <row r="92" spans="1:11" s="23" customFormat="1" outlineLevel="1">
      <c r="A92" s="41"/>
      <c r="G92" s="2"/>
      <c r="H92" s="2"/>
      <c r="I92" s="2"/>
      <c r="J92" s="2"/>
    </row>
    <row r="93" spans="1:11" s="221" customFormat="1" ht="20.25" outlineLevel="1">
      <c r="A93" s="220"/>
      <c r="D93" s="267"/>
      <c r="E93" s="267"/>
      <c r="F93" s="267"/>
      <c r="G93" s="222"/>
      <c r="H93" s="222"/>
      <c r="I93" s="222"/>
      <c r="J93" s="222"/>
      <c r="K93" s="428"/>
    </row>
    <row r="94" spans="1:11" s="23" customFormat="1" outlineLevel="1">
      <c r="A94" s="41"/>
      <c r="G94" s="2"/>
      <c r="H94" s="2"/>
      <c r="I94" s="2"/>
      <c r="J94" s="2"/>
    </row>
    <row r="95" spans="1:11" s="23" customFormat="1" outlineLevel="1">
      <c r="A95" s="41"/>
      <c r="E95" s="222"/>
      <c r="G95" s="222"/>
      <c r="H95" s="222"/>
      <c r="I95" s="222"/>
      <c r="J95" s="222"/>
    </row>
    <row r="96" spans="1:11" s="23" customFormat="1" outlineLevel="1">
      <c r="A96" s="426"/>
      <c r="E96" s="222"/>
      <c r="G96" s="222"/>
      <c r="H96" s="222"/>
      <c r="I96" s="222"/>
      <c r="J96" s="222"/>
    </row>
    <row r="97" spans="1:256" s="23" customFormat="1" outlineLevel="1">
      <c r="A97" s="426"/>
      <c r="E97" s="222"/>
      <c r="G97" s="222"/>
      <c r="H97" s="222"/>
      <c r="I97" s="222"/>
      <c r="J97" s="222"/>
    </row>
    <row r="98" spans="1:256" s="23" customFormat="1" outlineLevel="1">
      <c r="A98" s="426"/>
      <c r="G98" s="2"/>
      <c r="H98" s="2"/>
      <c r="I98" s="2"/>
      <c r="J98" s="2"/>
    </row>
    <row r="99" spans="1:256" s="23" customFormat="1" outlineLevel="1">
      <c r="A99" s="41"/>
      <c r="G99" s="2"/>
      <c r="H99" s="2"/>
      <c r="I99" s="2"/>
      <c r="J99" s="2"/>
    </row>
    <row r="100" spans="1:256" s="23" customFormat="1" outlineLevel="1">
      <c r="A100" s="41"/>
      <c r="G100" s="2"/>
      <c r="H100" s="2"/>
      <c r="I100" s="2"/>
      <c r="J100" s="2"/>
    </row>
    <row r="101" spans="1:256" s="23" customFormat="1" outlineLevel="1">
      <c r="A101" s="41"/>
      <c r="G101" s="2"/>
      <c r="H101" s="2"/>
      <c r="I101" s="2"/>
      <c r="J101" s="2"/>
    </row>
    <row r="102" spans="1:256" s="23" customFormat="1" outlineLevel="1">
      <c r="A102" s="41"/>
      <c r="G102" s="214"/>
      <c r="H102" s="214"/>
      <c r="I102" s="214"/>
      <c r="J102" s="214"/>
    </row>
    <row r="103" spans="1:256" s="23" customFormat="1" outlineLevel="1">
      <c r="A103" s="41"/>
      <c r="G103" s="214"/>
      <c r="H103" s="214"/>
      <c r="I103" s="214"/>
      <c r="J103" s="214"/>
    </row>
    <row r="104" spans="1:256" s="23" customFormat="1" outlineLevel="1">
      <c r="A104" s="41"/>
      <c r="G104" s="214"/>
      <c r="H104" s="214"/>
      <c r="I104" s="214"/>
      <c r="J104" s="214"/>
      <c r="IV104" s="23">
        <v>0</v>
      </c>
    </row>
    <row r="105" spans="1:256" s="23" customFormat="1" outlineLevel="1">
      <c r="A105" s="41"/>
      <c r="G105" s="2"/>
      <c r="H105" s="2"/>
      <c r="I105" s="2"/>
      <c r="J105" s="2"/>
    </row>
    <row r="106" spans="1:256" s="23" customFormat="1" outlineLevel="1">
      <c r="A106" s="41"/>
      <c r="G106" s="225"/>
      <c r="H106" s="225"/>
      <c r="I106" s="225"/>
      <c r="J106" s="225"/>
    </row>
    <row r="107" spans="1:256" s="23" customFormat="1" outlineLevel="1">
      <c r="A107" s="41"/>
      <c r="G107" s="214"/>
      <c r="H107" s="214"/>
      <c r="I107" s="214"/>
      <c r="J107" s="214"/>
    </row>
    <row r="108" spans="1:256" s="23" customFormat="1" outlineLevel="1">
      <c r="A108" s="41"/>
      <c r="G108" s="214"/>
      <c r="H108" s="214"/>
      <c r="I108" s="214"/>
      <c r="J108" s="214"/>
    </row>
    <row r="109" spans="1:256" s="23" customFormat="1" outlineLevel="1">
      <c r="A109" s="41"/>
      <c r="G109" s="214"/>
      <c r="H109" s="214"/>
      <c r="I109" s="214"/>
      <c r="J109" s="214"/>
    </row>
    <row r="110" spans="1:256" s="23" customFormat="1" outlineLevel="1">
      <c r="A110" s="41"/>
      <c r="G110" s="214"/>
      <c r="H110" s="214"/>
      <c r="I110" s="214"/>
      <c r="J110" s="214"/>
    </row>
    <row r="111" spans="1:256" s="23" customFormat="1" outlineLevel="1">
      <c r="A111" s="41"/>
      <c r="G111" s="225"/>
      <c r="H111" s="225"/>
      <c r="I111" s="225"/>
      <c r="J111" s="225"/>
    </row>
    <row r="112" spans="1:256" s="23" customFormat="1" outlineLevel="1">
      <c r="A112" s="41"/>
      <c r="G112" s="2"/>
      <c r="H112" s="2"/>
      <c r="I112" s="2"/>
      <c r="J112" s="2"/>
    </row>
    <row r="113" spans="1:10" s="23" customFormat="1" outlineLevel="1">
      <c r="A113" s="41"/>
      <c r="E113" s="11"/>
      <c r="F113" s="11"/>
      <c r="G113" s="225"/>
      <c r="H113" s="225"/>
      <c r="I113" s="225"/>
      <c r="J113" s="225"/>
    </row>
    <row r="114" spans="1:10" s="23" customFormat="1" outlineLevel="1">
      <c r="A114" s="41"/>
      <c r="G114" s="2"/>
      <c r="H114" s="2"/>
      <c r="I114" s="2"/>
      <c r="J114" s="2"/>
    </row>
    <row r="115" spans="1:10" s="23" customFormat="1">
      <c r="A115" s="77"/>
      <c r="G115" s="2"/>
      <c r="H115" s="2"/>
      <c r="I115" s="2"/>
      <c r="J115" s="2"/>
    </row>
    <row r="116" spans="1:10" s="23" customFormat="1">
      <c r="A116" s="41"/>
      <c r="G116" s="2"/>
      <c r="H116" s="2"/>
      <c r="I116" s="2"/>
      <c r="J116" s="2"/>
    </row>
    <row r="117" spans="1:10" s="23" customFormat="1">
      <c r="A117" s="41"/>
      <c r="G117" s="2"/>
      <c r="H117" s="2"/>
      <c r="I117" s="2"/>
      <c r="J117" s="2"/>
    </row>
    <row r="118" spans="1:10" s="23" customFormat="1">
      <c r="A118" s="41"/>
      <c r="G118" s="2"/>
      <c r="H118" s="2"/>
      <c r="I118" s="2"/>
      <c r="J118" s="2"/>
    </row>
    <row r="119" spans="1:10" s="23" customFormat="1">
      <c r="A119" s="41"/>
      <c r="G119" s="2"/>
      <c r="H119" s="2"/>
      <c r="I119" s="2"/>
      <c r="J119" s="2"/>
    </row>
    <row r="120" spans="1:10" s="23" customFormat="1">
      <c r="A120" s="41"/>
      <c r="G120" s="2"/>
      <c r="H120" s="2"/>
      <c r="I120" s="2"/>
      <c r="J120" s="2"/>
    </row>
    <row r="121" spans="1:10" s="23" customFormat="1">
      <c r="A121" s="41"/>
      <c r="G121" s="2"/>
      <c r="H121" s="2"/>
      <c r="I121" s="2"/>
      <c r="J121" s="2"/>
    </row>
    <row r="122" spans="1:10" s="23" customFormat="1">
      <c r="A122" s="41"/>
      <c r="G122" s="2"/>
      <c r="H122" s="2"/>
      <c r="I122" s="2"/>
      <c r="J122" s="2"/>
    </row>
    <row r="123" spans="1:10" s="23" customFormat="1">
      <c r="A123" s="41"/>
      <c r="G123" s="2"/>
      <c r="H123" s="2"/>
      <c r="I123" s="2"/>
      <c r="J123" s="2"/>
    </row>
    <row r="124" spans="1:10" s="23" customFormat="1">
      <c r="A124" s="41"/>
      <c r="G124" s="2"/>
      <c r="H124" s="2"/>
      <c r="I124" s="2"/>
      <c r="J124" s="2"/>
    </row>
    <row r="125" spans="1:10" s="23" customFormat="1">
      <c r="A125" s="41"/>
      <c r="G125" s="2"/>
      <c r="H125" s="2"/>
      <c r="I125" s="2"/>
      <c r="J125" s="2"/>
    </row>
    <row r="126" spans="1:10" s="23" customFormat="1">
      <c r="A126" s="41"/>
      <c r="G126" s="2"/>
      <c r="H126" s="2"/>
      <c r="I126" s="2"/>
      <c r="J126" s="2"/>
    </row>
    <row r="127" spans="1:10" s="23" customFormat="1">
      <c r="A127" s="41"/>
      <c r="G127" s="2"/>
      <c r="H127" s="2"/>
      <c r="I127" s="2"/>
      <c r="J127" s="2"/>
    </row>
    <row r="128" spans="1:10" s="23" customFormat="1">
      <c r="A128" s="41"/>
      <c r="G128" s="2"/>
      <c r="H128" s="2"/>
      <c r="I128" s="2"/>
      <c r="J128" s="2"/>
    </row>
    <row r="129" spans="1:10" s="23" customFormat="1">
      <c r="A129" s="41"/>
      <c r="G129" s="2"/>
      <c r="H129" s="2"/>
      <c r="I129" s="2"/>
      <c r="J129" s="2"/>
    </row>
    <row r="130" spans="1:10" s="23" customFormat="1">
      <c r="A130" s="41"/>
      <c r="G130" s="2"/>
      <c r="H130" s="2"/>
      <c r="I130" s="2"/>
      <c r="J130" s="2"/>
    </row>
    <row r="131" spans="1:10" s="23" customFormat="1">
      <c r="A131" s="41"/>
      <c r="G131" s="2"/>
      <c r="H131" s="2"/>
      <c r="I131" s="2"/>
      <c r="J131" s="2"/>
    </row>
    <row r="132" spans="1:10" s="23" customFormat="1">
      <c r="A132" s="41"/>
      <c r="G132" s="2"/>
      <c r="H132" s="2"/>
      <c r="I132" s="2"/>
      <c r="J132" s="2"/>
    </row>
    <row r="133" spans="1:10" s="23" customFormat="1">
      <c r="A133" s="41"/>
      <c r="G133" s="2"/>
      <c r="H133" s="2"/>
      <c r="I133" s="2"/>
      <c r="J133" s="2"/>
    </row>
    <row r="134" spans="1:10" s="23" customFormat="1">
      <c r="A134" s="41"/>
      <c r="G134" s="2"/>
      <c r="H134" s="2"/>
      <c r="I134" s="2"/>
      <c r="J134" s="2"/>
    </row>
    <row r="135" spans="1:10" s="23" customFormat="1">
      <c r="A135" s="41"/>
      <c r="G135" s="2"/>
      <c r="H135" s="2"/>
      <c r="I135" s="2"/>
      <c r="J135" s="2"/>
    </row>
    <row r="136" spans="1:10" s="23" customFormat="1">
      <c r="A136" s="41"/>
      <c r="G136" s="2"/>
      <c r="H136" s="2"/>
      <c r="I136" s="2"/>
      <c r="J136" s="2"/>
    </row>
    <row r="137" spans="1:10" s="23" customFormat="1">
      <c r="A137" s="41"/>
      <c r="G137" s="2"/>
      <c r="H137" s="2"/>
      <c r="I137" s="2"/>
      <c r="J137" s="2"/>
    </row>
    <row r="138" spans="1:10" s="23" customFormat="1">
      <c r="A138" s="41"/>
      <c r="G138" s="2"/>
      <c r="H138" s="2"/>
      <c r="I138" s="2"/>
      <c r="J138" s="2"/>
    </row>
    <row r="139" spans="1:10" s="23" customFormat="1">
      <c r="A139" s="41"/>
      <c r="G139" s="2"/>
      <c r="H139" s="2"/>
      <c r="I139" s="2"/>
      <c r="J139" s="2"/>
    </row>
    <row r="140" spans="1:10" s="23" customFormat="1">
      <c r="A140" s="41"/>
      <c r="G140" s="2"/>
      <c r="H140" s="2"/>
      <c r="I140" s="2"/>
      <c r="J140" s="2"/>
    </row>
    <row r="141" spans="1:10" s="23" customFormat="1">
      <c r="A141" s="41"/>
      <c r="G141" s="2"/>
      <c r="H141" s="2"/>
      <c r="I141" s="2"/>
      <c r="J141" s="2"/>
    </row>
    <row r="142" spans="1:10" s="23" customFormat="1">
      <c r="A142" s="41"/>
      <c r="G142" s="2"/>
      <c r="H142" s="2"/>
      <c r="I142" s="2"/>
      <c r="J142" s="2"/>
    </row>
    <row r="143" spans="1:10" s="23" customFormat="1">
      <c r="A143" s="41"/>
      <c r="G143" s="2"/>
      <c r="H143" s="2"/>
      <c r="I143" s="2"/>
      <c r="J143" s="2"/>
    </row>
    <row r="144" spans="1:10" s="23" customFormat="1">
      <c r="A144" s="41"/>
      <c r="G144" s="2"/>
      <c r="H144" s="2"/>
      <c r="I144" s="2"/>
      <c r="J144" s="2"/>
    </row>
    <row r="145" spans="1:10" s="23" customFormat="1">
      <c r="A145" s="41"/>
      <c r="G145" s="2"/>
      <c r="H145" s="2"/>
      <c r="I145" s="2"/>
      <c r="J145" s="2"/>
    </row>
    <row r="146" spans="1:10" s="23" customFormat="1">
      <c r="A146" s="41"/>
      <c r="G146" s="2"/>
      <c r="H146" s="2"/>
      <c r="I146" s="2"/>
      <c r="J146" s="2"/>
    </row>
    <row r="147" spans="1:10" s="23" customFormat="1">
      <c r="A147" s="41"/>
      <c r="G147" s="2"/>
      <c r="H147" s="2"/>
      <c r="I147" s="2"/>
      <c r="J147" s="2"/>
    </row>
    <row r="148" spans="1:10" s="23" customFormat="1">
      <c r="A148" s="41"/>
      <c r="G148" s="2"/>
      <c r="H148" s="2"/>
      <c r="I148" s="2"/>
      <c r="J148" s="2"/>
    </row>
    <row r="149" spans="1:10" s="23" customFormat="1">
      <c r="A149" s="41"/>
      <c r="G149" s="2"/>
      <c r="H149" s="2"/>
      <c r="I149" s="2"/>
      <c r="J149" s="2"/>
    </row>
    <row r="150" spans="1:10" s="23" customFormat="1">
      <c r="A150" s="41"/>
      <c r="G150" s="2"/>
      <c r="H150" s="2"/>
      <c r="I150" s="2"/>
      <c r="J150" s="2"/>
    </row>
    <row r="151" spans="1:10" s="23" customFormat="1">
      <c r="A151" s="41"/>
      <c r="G151" s="2"/>
      <c r="H151" s="2"/>
      <c r="I151" s="2"/>
      <c r="J151" s="2"/>
    </row>
    <row r="152" spans="1:10" s="23" customFormat="1">
      <c r="A152" s="41"/>
      <c r="G152" s="2"/>
      <c r="H152" s="2"/>
      <c r="I152" s="2"/>
      <c r="J152" s="2"/>
    </row>
    <row r="153" spans="1:10" s="23" customFormat="1">
      <c r="A153" s="41"/>
      <c r="G153" s="2"/>
      <c r="H153" s="2"/>
      <c r="I153" s="2"/>
      <c r="J153" s="2"/>
    </row>
    <row r="154" spans="1:10" s="23" customFormat="1">
      <c r="A154" s="41"/>
      <c r="G154" s="2"/>
      <c r="H154" s="2"/>
      <c r="I154" s="2"/>
      <c r="J154" s="2"/>
    </row>
    <row r="155" spans="1:10" s="23" customFormat="1">
      <c r="A155" s="41"/>
      <c r="G155" s="2"/>
      <c r="H155" s="2"/>
      <c r="I155" s="2"/>
      <c r="J155" s="2"/>
    </row>
    <row r="156" spans="1:10" s="23" customFormat="1">
      <c r="A156" s="41"/>
      <c r="G156" s="2"/>
      <c r="H156" s="2"/>
      <c r="I156" s="2"/>
      <c r="J156" s="2"/>
    </row>
    <row r="157" spans="1:10" s="23" customFormat="1">
      <c r="A157" s="41"/>
      <c r="G157" s="2"/>
      <c r="H157" s="2"/>
      <c r="I157" s="2"/>
      <c r="J157" s="2"/>
    </row>
    <row r="158" spans="1:10" s="23" customFormat="1">
      <c r="A158" s="41"/>
      <c r="G158" s="2"/>
      <c r="H158" s="2"/>
      <c r="I158" s="2"/>
      <c r="J158" s="2"/>
    </row>
    <row r="159" spans="1:10" s="23" customFormat="1">
      <c r="A159" s="41"/>
      <c r="G159" s="2"/>
      <c r="H159" s="2"/>
      <c r="I159" s="2"/>
      <c r="J159" s="2"/>
    </row>
    <row r="160" spans="1:10" s="23" customFormat="1">
      <c r="A160" s="41"/>
      <c r="G160" s="2"/>
      <c r="H160" s="2"/>
      <c r="I160" s="2"/>
      <c r="J160" s="2"/>
    </row>
    <row r="161" spans="1:10" s="23" customFormat="1">
      <c r="A161" s="41"/>
      <c r="G161" s="2"/>
      <c r="H161" s="2"/>
      <c r="I161" s="2"/>
      <c r="J161" s="2"/>
    </row>
    <row r="162" spans="1:10" s="23" customFormat="1">
      <c r="A162" s="41"/>
      <c r="G162" s="2"/>
      <c r="H162" s="2"/>
      <c r="I162" s="2"/>
      <c r="J162" s="2"/>
    </row>
    <row r="163" spans="1:10" s="23" customFormat="1">
      <c r="A163" s="41"/>
      <c r="G163" s="2"/>
      <c r="H163" s="2"/>
      <c r="I163" s="2"/>
      <c r="J163" s="2"/>
    </row>
    <row r="164" spans="1:10" s="23" customFormat="1">
      <c r="A164" s="41"/>
      <c r="G164" s="2"/>
      <c r="H164" s="2"/>
      <c r="I164" s="2"/>
      <c r="J164" s="2"/>
    </row>
    <row r="165" spans="1:10" s="23" customFormat="1">
      <c r="A165" s="41"/>
      <c r="G165" s="2"/>
      <c r="H165" s="2"/>
      <c r="I165" s="2"/>
      <c r="J165" s="2"/>
    </row>
    <row r="166" spans="1:10" s="23" customFormat="1">
      <c r="A166" s="41"/>
      <c r="G166" s="2"/>
      <c r="H166" s="2"/>
      <c r="I166" s="2"/>
      <c r="J166" s="2"/>
    </row>
    <row r="167" spans="1:10" s="23" customFormat="1">
      <c r="A167" s="41"/>
      <c r="G167" s="2"/>
      <c r="H167" s="2"/>
      <c r="I167" s="2"/>
      <c r="J167" s="2"/>
    </row>
    <row r="168" spans="1:10" s="23" customFormat="1">
      <c r="A168" s="41"/>
      <c r="G168" s="2"/>
      <c r="H168" s="2"/>
      <c r="I168" s="2"/>
      <c r="J168" s="2"/>
    </row>
    <row r="169" spans="1:10" s="23" customFormat="1">
      <c r="A169" s="41"/>
      <c r="G169" s="2"/>
      <c r="H169" s="2"/>
      <c r="I169" s="2"/>
      <c r="J169" s="2"/>
    </row>
    <row r="170" spans="1:10" s="23" customFormat="1">
      <c r="A170" s="41"/>
      <c r="G170" s="2"/>
      <c r="H170" s="2"/>
      <c r="I170" s="2"/>
      <c r="J170" s="2"/>
    </row>
    <row r="171" spans="1:10" s="23" customFormat="1">
      <c r="A171" s="41"/>
      <c r="G171" s="2"/>
      <c r="H171" s="2"/>
      <c r="I171" s="2"/>
      <c r="J171" s="2"/>
    </row>
    <row r="172" spans="1:10" s="23" customFormat="1">
      <c r="A172" s="41"/>
      <c r="G172" s="2"/>
      <c r="H172" s="2"/>
      <c r="I172" s="2"/>
      <c r="J172" s="2"/>
    </row>
    <row r="173" spans="1:10" s="23" customFormat="1">
      <c r="A173" s="41"/>
      <c r="G173" s="2"/>
      <c r="H173" s="2"/>
      <c r="I173" s="2"/>
      <c r="J173" s="2"/>
    </row>
    <row r="174" spans="1:10" s="23" customFormat="1">
      <c r="A174" s="41"/>
      <c r="G174" s="2"/>
      <c r="H174" s="2"/>
      <c r="I174" s="2"/>
      <c r="J174" s="2"/>
    </row>
    <row r="175" spans="1:10" s="23" customFormat="1">
      <c r="A175" s="41"/>
      <c r="G175" s="2"/>
      <c r="H175" s="2"/>
      <c r="I175" s="2"/>
      <c r="J175" s="2"/>
    </row>
    <row r="176" spans="1:10" s="23" customFormat="1">
      <c r="A176" s="41"/>
      <c r="G176" s="2"/>
      <c r="H176" s="2"/>
      <c r="I176" s="2"/>
      <c r="J176" s="2"/>
    </row>
    <row r="177" spans="1:10" s="23" customFormat="1">
      <c r="A177" s="41"/>
      <c r="G177" s="2"/>
      <c r="H177" s="2"/>
      <c r="I177" s="2"/>
      <c r="J177" s="2"/>
    </row>
    <row r="178" spans="1:10" s="23" customFormat="1">
      <c r="A178" s="41"/>
      <c r="G178" s="2"/>
      <c r="H178" s="2"/>
      <c r="I178" s="2"/>
      <c r="J178" s="2"/>
    </row>
    <row r="179" spans="1:10" s="23" customFormat="1">
      <c r="A179" s="41"/>
      <c r="G179" s="2"/>
      <c r="H179" s="2"/>
      <c r="I179" s="2"/>
      <c r="J179" s="2"/>
    </row>
    <row r="180" spans="1:10" s="23" customFormat="1">
      <c r="A180" s="41"/>
      <c r="G180" s="2"/>
      <c r="H180" s="2"/>
      <c r="I180" s="2"/>
      <c r="J180" s="2"/>
    </row>
    <row r="181" spans="1:10" s="23" customFormat="1">
      <c r="A181" s="41"/>
      <c r="G181" s="2"/>
      <c r="H181" s="2"/>
      <c r="I181" s="2"/>
      <c r="J181" s="2"/>
    </row>
    <row r="182" spans="1:10" s="23" customFormat="1">
      <c r="A182" s="41"/>
      <c r="G182" s="2"/>
      <c r="H182" s="2"/>
      <c r="I182" s="2"/>
      <c r="J182" s="2"/>
    </row>
    <row r="183" spans="1:10" s="23" customFormat="1">
      <c r="A183" s="41"/>
      <c r="G183" s="2"/>
      <c r="H183" s="2"/>
      <c r="I183" s="2"/>
      <c r="J183" s="2"/>
    </row>
    <row r="184" spans="1:10" s="23" customFormat="1">
      <c r="A184" s="41"/>
      <c r="G184" s="2"/>
      <c r="H184" s="2"/>
      <c r="I184" s="2"/>
      <c r="J184" s="2"/>
    </row>
    <row r="185" spans="1:10" s="23" customFormat="1">
      <c r="A185" s="41"/>
      <c r="G185" s="2"/>
      <c r="H185" s="2"/>
      <c r="I185" s="2"/>
      <c r="J185" s="2"/>
    </row>
    <row r="186" spans="1:10" s="23" customFormat="1">
      <c r="A186" s="41"/>
      <c r="G186" s="2"/>
      <c r="H186" s="2"/>
      <c r="I186" s="2"/>
      <c r="J186" s="2"/>
    </row>
    <row r="187" spans="1:10" s="23" customFormat="1">
      <c r="A187" s="41"/>
      <c r="G187" s="2"/>
      <c r="H187" s="2"/>
      <c r="I187" s="2"/>
      <c r="J187" s="2"/>
    </row>
    <row r="188" spans="1:10" s="23" customFormat="1">
      <c r="A188" s="41"/>
      <c r="G188" s="2"/>
      <c r="H188" s="2"/>
      <c r="I188" s="2"/>
      <c r="J188" s="2"/>
    </row>
    <row r="189" spans="1:10" s="23" customFormat="1">
      <c r="A189" s="41"/>
      <c r="G189" s="2"/>
      <c r="H189" s="2"/>
      <c r="I189" s="2"/>
      <c r="J189" s="2"/>
    </row>
    <row r="190" spans="1:10" s="23" customFormat="1">
      <c r="A190" s="41"/>
      <c r="G190" s="2"/>
      <c r="H190" s="2"/>
      <c r="I190" s="2"/>
      <c r="J190" s="2"/>
    </row>
    <row r="191" spans="1:10" s="23" customFormat="1">
      <c r="A191" s="41"/>
      <c r="G191" s="2"/>
      <c r="H191" s="2"/>
      <c r="I191" s="2"/>
      <c r="J191" s="2"/>
    </row>
    <row r="192" spans="1:10" s="23" customFormat="1">
      <c r="A192" s="41"/>
      <c r="G192" s="2"/>
      <c r="H192" s="2"/>
      <c r="I192" s="2"/>
      <c r="J192" s="2"/>
    </row>
    <row r="193" spans="1:10" s="23" customFormat="1">
      <c r="A193" s="41"/>
      <c r="G193" s="2"/>
      <c r="H193" s="2"/>
      <c r="I193" s="2"/>
      <c r="J193" s="2"/>
    </row>
    <row r="194" spans="1:10" s="23" customFormat="1">
      <c r="A194" s="41"/>
      <c r="G194" s="2"/>
      <c r="H194" s="2"/>
      <c r="I194" s="2"/>
      <c r="J194" s="2"/>
    </row>
    <row r="195" spans="1:10" s="23" customFormat="1">
      <c r="A195" s="41"/>
      <c r="G195" s="2"/>
      <c r="H195" s="2"/>
      <c r="I195" s="2"/>
      <c r="J195" s="2"/>
    </row>
    <row r="196" spans="1:10" s="23" customFormat="1">
      <c r="A196" s="41"/>
      <c r="G196" s="2"/>
      <c r="H196" s="2"/>
      <c r="I196" s="2"/>
      <c r="J196" s="2"/>
    </row>
    <row r="197" spans="1:10" s="23" customFormat="1">
      <c r="A197" s="41"/>
      <c r="G197" s="2"/>
      <c r="H197" s="2"/>
      <c r="I197" s="2"/>
      <c r="J197" s="2"/>
    </row>
    <row r="198" spans="1:10" s="23" customFormat="1">
      <c r="A198" s="41"/>
      <c r="G198" s="2"/>
      <c r="H198" s="2"/>
      <c r="I198" s="2"/>
      <c r="J198" s="2"/>
    </row>
    <row r="199" spans="1:10" s="23" customFormat="1">
      <c r="A199" s="41"/>
      <c r="G199" s="2"/>
      <c r="H199" s="2"/>
      <c r="I199" s="2"/>
      <c r="J199" s="2"/>
    </row>
    <row r="200" spans="1:10" s="23" customFormat="1">
      <c r="A200" s="41"/>
      <c r="G200" s="2"/>
      <c r="H200" s="2"/>
      <c r="I200" s="2"/>
      <c r="J200" s="2"/>
    </row>
    <row r="201" spans="1:10" s="23" customFormat="1">
      <c r="A201" s="41"/>
      <c r="G201" s="2"/>
      <c r="H201" s="2"/>
      <c r="I201" s="2"/>
      <c r="J201" s="2"/>
    </row>
    <row r="202" spans="1:10" s="23" customFormat="1">
      <c r="A202" s="41"/>
      <c r="G202" s="2"/>
      <c r="H202" s="2"/>
      <c r="I202" s="2"/>
      <c r="J202" s="2"/>
    </row>
    <row r="203" spans="1:10" s="23" customFormat="1">
      <c r="A203" s="41"/>
      <c r="G203" s="2"/>
      <c r="H203" s="2"/>
      <c r="I203" s="2"/>
      <c r="J203" s="2"/>
    </row>
    <row r="204" spans="1:10" s="23" customFormat="1">
      <c r="A204" s="41"/>
      <c r="G204" s="2"/>
      <c r="H204" s="2"/>
      <c r="I204" s="2"/>
      <c r="J204" s="2"/>
    </row>
    <row r="205" spans="1:10" s="23" customFormat="1">
      <c r="A205" s="41"/>
      <c r="G205" s="2"/>
      <c r="H205" s="2"/>
      <c r="I205" s="2"/>
      <c r="J205" s="2"/>
    </row>
    <row r="206" spans="1:10" s="23" customFormat="1">
      <c r="A206" s="41"/>
      <c r="G206" s="2"/>
      <c r="H206" s="2"/>
      <c r="I206" s="2"/>
      <c r="J206" s="2"/>
    </row>
    <row r="207" spans="1:10" s="23" customFormat="1">
      <c r="A207" s="41"/>
      <c r="G207" s="2"/>
      <c r="H207" s="2"/>
      <c r="I207" s="2"/>
      <c r="J207" s="2"/>
    </row>
    <row r="208" spans="1:10" s="23" customFormat="1">
      <c r="A208" s="41"/>
      <c r="G208" s="2"/>
      <c r="H208" s="2"/>
      <c r="I208" s="2"/>
      <c r="J208" s="2"/>
    </row>
    <row r="209" spans="1:10" s="23" customFormat="1">
      <c r="A209" s="41"/>
      <c r="G209" s="2"/>
      <c r="H209" s="2"/>
      <c r="I209" s="2"/>
      <c r="J209" s="2"/>
    </row>
    <row r="210" spans="1:10" s="23" customFormat="1">
      <c r="A210" s="41"/>
      <c r="G210" s="2"/>
      <c r="H210" s="2"/>
      <c r="I210" s="2"/>
      <c r="J210" s="2"/>
    </row>
    <row r="211" spans="1:10" s="23" customFormat="1">
      <c r="A211" s="41"/>
      <c r="G211" s="2"/>
      <c r="H211" s="2"/>
      <c r="I211" s="2"/>
      <c r="J211" s="2"/>
    </row>
    <row r="212" spans="1:10" s="23" customFormat="1">
      <c r="A212" s="41"/>
      <c r="G212" s="2"/>
      <c r="H212" s="2"/>
      <c r="I212" s="2"/>
      <c r="J212" s="2"/>
    </row>
    <row r="213" spans="1:10" s="23" customFormat="1">
      <c r="A213" s="41"/>
      <c r="G213" s="2"/>
      <c r="H213" s="2"/>
      <c r="I213" s="2"/>
      <c r="J213" s="2"/>
    </row>
    <row r="214" spans="1:10" s="23" customFormat="1">
      <c r="A214" s="41"/>
      <c r="G214" s="2"/>
      <c r="H214" s="2"/>
      <c r="I214" s="2"/>
      <c r="J214" s="2"/>
    </row>
    <row r="215" spans="1:10" s="23" customFormat="1">
      <c r="A215" s="41"/>
      <c r="G215" s="2"/>
      <c r="H215" s="2"/>
      <c r="I215" s="2"/>
      <c r="J215" s="2"/>
    </row>
    <row r="216" spans="1:10" s="23" customFormat="1">
      <c r="A216" s="41"/>
      <c r="G216" s="2"/>
      <c r="H216" s="2"/>
      <c r="I216" s="2"/>
      <c r="J216" s="2"/>
    </row>
    <row r="217" spans="1:10" s="23" customFormat="1">
      <c r="A217" s="41"/>
      <c r="G217" s="2"/>
      <c r="H217" s="2"/>
      <c r="I217" s="2"/>
      <c r="J217" s="2"/>
    </row>
    <row r="218" spans="1:10" s="23" customFormat="1">
      <c r="A218" s="41"/>
      <c r="G218" s="2"/>
      <c r="H218" s="2"/>
      <c r="I218" s="2"/>
      <c r="J218" s="2"/>
    </row>
    <row r="219" spans="1:10" s="23" customFormat="1">
      <c r="A219" s="41"/>
      <c r="G219" s="2"/>
      <c r="H219" s="2"/>
      <c r="I219" s="2"/>
      <c r="J219" s="2"/>
    </row>
    <row r="220" spans="1:10" s="23" customFormat="1">
      <c r="A220" s="41"/>
      <c r="G220" s="2"/>
      <c r="H220" s="2"/>
      <c r="I220" s="2"/>
      <c r="J220" s="2"/>
    </row>
    <row r="221" spans="1:10" s="23" customFormat="1">
      <c r="A221" s="41"/>
      <c r="G221" s="2"/>
      <c r="H221" s="2"/>
      <c r="I221" s="2"/>
      <c r="J221" s="2"/>
    </row>
    <row r="222" spans="1:10" s="23" customFormat="1">
      <c r="A222" s="41"/>
      <c r="G222" s="2"/>
      <c r="H222" s="2"/>
      <c r="I222" s="2"/>
      <c r="J222" s="2"/>
    </row>
    <row r="223" spans="1:10" s="23" customFormat="1">
      <c r="A223" s="41"/>
      <c r="G223" s="2"/>
      <c r="H223" s="2"/>
      <c r="I223" s="2"/>
      <c r="J223" s="2"/>
    </row>
    <row r="224" spans="1:10" s="23" customFormat="1">
      <c r="A224" s="41"/>
      <c r="G224" s="2"/>
      <c r="H224" s="2"/>
      <c r="I224" s="2"/>
      <c r="J224" s="2"/>
    </row>
    <row r="225" spans="1:10" s="23" customFormat="1">
      <c r="A225" s="41"/>
      <c r="G225" s="2"/>
      <c r="H225" s="2"/>
      <c r="I225" s="2"/>
      <c r="J225" s="2"/>
    </row>
    <row r="226" spans="1:10" s="23" customFormat="1">
      <c r="A226" s="41"/>
      <c r="G226" s="2"/>
      <c r="H226" s="2"/>
      <c r="I226" s="2"/>
      <c r="J226" s="2"/>
    </row>
    <row r="227" spans="1:10" s="23" customFormat="1">
      <c r="A227" s="41"/>
      <c r="G227" s="2"/>
      <c r="H227" s="2"/>
      <c r="I227" s="2"/>
      <c r="J227" s="2"/>
    </row>
    <row r="228" spans="1:10" s="23" customFormat="1">
      <c r="A228" s="41"/>
      <c r="G228" s="2"/>
      <c r="H228" s="2"/>
      <c r="I228" s="2"/>
      <c r="J228" s="2"/>
    </row>
    <row r="229" spans="1:10" s="23" customFormat="1">
      <c r="A229" s="41"/>
      <c r="G229" s="2"/>
      <c r="H229" s="2"/>
      <c r="I229" s="2"/>
      <c r="J229" s="2"/>
    </row>
    <row r="230" spans="1:10" s="23" customFormat="1">
      <c r="A230" s="41"/>
      <c r="G230" s="2"/>
      <c r="H230" s="2"/>
      <c r="I230" s="2"/>
      <c r="J230" s="2"/>
    </row>
    <row r="231" spans="1:10" s="23" customFormat="1">
      <c r="A231" s="41"/>
      <c r="G231" s="2"/>
      <c r="H231" s="2"/>
      <c r="I231" s="2"/>
      <c r="J231" s="2"/>
    </row>
    <row r="232" spans="1:10" s="23" customFormat="1">
      <c r="A232" s="41"/>
      <c r="G232" s="2"/>
      <c r="H232" s="2"/>
      <c r="I232" s="2"/>
      <c r="J232" s="2"/>
    </row>
    <row r="233" spans="1:10" s="23" customFormat="1">
      <c r="A233" s="41"/>
      <c r="G233" s="2"/>
      <c r="H233" s="2"/>
      <c r="I233" s="2"/>
      <c r="J233" s="2"/>
    </row>
    <row r="234" spans="1:10" s="23" customFormat="1">
      <c r="A234" s="41"/>
      <c r="G234" s="2"/>
      <c r="H234" s="2"/>
      <c r="I234" s="2"/>
      <c r="J234" s="2"/>
    </row>
    <row r="235" spans="1:10" s="23" customFormat="1">
      <c r="A235" s="41"/>
      <c r="G235" s="2"/>
      <c r="H235" s="2"/>
      <c r="I235" s="2"/>
      <c r="J235" s="2"/>
    </row>
    <row r="236" spans="1:10" s="23" customFormat="1">
      <c r="A236" s="41"/>
      <c r="G236" s="2"/>
      <c r="H236" s="2"/>
      <c r="I236" s="2"/>
      <c r="J236" s="2"/>
    </row>
    <row r="237" spans="1:10" s="23" customFormat="1">
      <c r="A237" s="41"/>
      <c r="G237" s="2"/>
      <c r="H237" s="2"/>
      <c r="I237" s="2"/>
      <c r="J237" s="2"/>
    </row>
    <row r="238" spans="1:10" s="23" customFormat="1">
      <c r="A238" s="41"/>
      <c r="G238" s="2"/>
      <c r="H238" s="2"/>
      <c r="I238" s="2"/>
      <c r="J238" s="2"/>
    </row>
    <row r="239" spans="1:10" s="23" customFormat="1">
      <c r="A239" s="41"/>
      <c r="G239" s="2"/>
      <c r="H239" s="2"/>
      <c r="I239" s="2"/>
      <c r="J239" s="2"/>
    </row>
    <row r="240" spans="1:10" s="23" customFormat="1">
      <c r="A240" s="41"/>
      <c r="G240" s="2"/>
      <c r="H240" s="2"/>
      <c r="I240" s="2"/>
      <c r="J240" s="2"/>
    </row>
    <row r="241" spans="1:10" s="23" customFormat="1">
      <c r="A241" s="41"/>
      <c r="G241" s="2"/>
      <c r="H241" s="2"/>
      <c r="I241" s="2"/>
      <c r="J241" s="2"/>
    </row>
    <row r="242" spans="1:10" s="23" customFormat="1">
      <c r="A242" s="41"/>
      <c r="G242" s="2"/>
      <c r="H242" s="2"/>
      <c r="I242" s="2"/>
      <c r="J242" s="2"/>
    </row>
    <row r="243" spans="1:10" s="23" customFormat="1">
      <c r="A243" s="41"/>
      <c r="G243" s="2"/>
      <c r="H243" s="2"/>
      <c r="I243" s="2"/>
      <c r="J243" s="2"/>
    </row>
    <row r="244" spans="1:10" s="23" customFormat="1">
      <c r="A244" s="41"/>
      <c r="G244" s="2"/>
      <c r="H244" s="2"/>
      <c r="I244" s="2"/>
      <c r="J244" s="2"/>
    </row>
    <row r="245" spans="1:10" s="23" customFormat="1">
      <c r="A245" s="41"/>
      <c r="G245" s="2"/>
      <c r="H245" s="2"/>
      <c r="I245" s="2"/>
      <c r="J245" s="2"/>
    </row>
    <row r="246" spans="1:10" s="23" customFormat="1">
      <c r="A246" s="41"/>
      <c r="G246" s="2"/>
      <c r="H246" s="2"/>
      <c r="I246" s="2"/>
      <c r="J246" s="2"/>
    </row>
    <row r="247" spans="1:10" s="23" customFormat="1">
      <c r="A247" s="41"/>
      <c r="G247" s="2"/>
      <c r="H247" s="2"/>
      <c r="I247" s="2"/>
      <c r="J247" s="2"/>
    </row>
    <row r="248" spans="1:10" s="23" customFormat="1">
      <c r="A248" s="41"/>
      <c r="G248" s="2"/>
      <c r="H248" s="2"/>
      <c r="I248" s="2"/>
      <c r="J248" s="2"/>
    </row>
    <row r="249" spans="1:10" s="23" customFormat="1">
      <c r="A249" s="41"/>
      <c r="G249" s="2"/>
      <c r="H249" s="2"/>
      <c r="I249" s="2"/>
      <c r="J249" s="2"/>
    </row>
    <row r="250" spans="1:10" s="23" customFormat="1">
      <c r="A250" s="41"/>
      <c r="G250" s="2"/>
      <c r="H250" s="2"/>
      <c r="I250" s="2"/>
      <c r="J250" s="2"/>
    </row>
    <row r="251" spans="1:10" s="23" customFormat="1">
      <c r="A251" s="41"/>
      <c r="G251" s="2"/>
      <c r="H251" s="2"/>
      <c r="I251" s="2"/>
      <c r="J251" s="2"/>
    </row>
    <row r="252" spans="1:10" s="23" customFormat="1">
      <c r="A252" s="41"/>
      <c r="G252" s="2"/>
      <c r="H252" s="2"/>
      <c r="I252" s="2"/>
      <c r="J252" s="2"/>
    </row>
    <row r="253" spans="1:10" s="23" customFormat="1">
      <c r="A253" s="41"/>
      <c r="G253" s="2"/>
      <c r="H253" s="2"/>
      <c r="I253" s="2"/>
      <c r="J253" s="2"/>
    </row>
    <row r="254" spans="1:10" s="23" customFormat="1">
      <c r="A254" s="41"/>
      <c r="G254" s="2"/>
      <c r="H254" s="2"/>
      <c r="I254" s="2"/>
      <c r="J254" s="2"/>
    </row>
    <row r="255" spans="1:10" s="23" customFormat="1">
      <c r="A255" s="41"/>
      <c r="G255" s="2"/>
      <c r="H255" s="2"/>
      <c r="I255" s="2"/>
      <c r="J255" s="2"/>
    </row>
  </sheetData>
  <sheetProtection formatCells="0" formatColumns="0" formatRows="0"/>
  <mergeCells count="47">
    <mergeCell ref="A2:B2"/>
    <mergeCell ref="F2:J4"/>
    <mergeCell ref="A3:B3"/>
    <mergeCell ref="A5:B5"/>
    <mergeCell ref="G5:H5"/>
    <mergeCell ref="A4:B4"/>
    <mergeCell ref="A24:F24"/>
    <mergeCell ref="B25:F25"/>
    <mergeCell ref="F9:J9"/>
    <mergeCell ref="F11:J11"/>
    <mergeCell ref="B15:F15"/>
    <mergeCell ref="B16:F16"/>
    <mergeCell ref="B17:F17"/>
    <mergeCell ref="B23:F23"/>
    <mergeCell ref="G23:I23"/>
    <mergeCell ref="B18:F18"/>
    <mergeCell ref="B19:F19"/>
    <mergeCell ref="B20:F20"/>
    <mergeCell ref="F6:J6"/>
    <mergeCell ref="A6:B7"/>
    <mergeCell ref="F8:J8"/>
    <mergeCell ref="G87:H87"/>
    <mergeCell ref="A30:J30"/>
    <mergeCell ref="B21:F21"/>
    <mergeCell ref="G22:I22"/>
    <mergeCell ref="D34:D35"/>
    <mergeCell ref="A67:J67"/>
    <mergeCell ref="A60:J60"/>
    <mergeCell ref="A69:J69"/>
    <mergeCell ref="F7:J7"/>
    <mergeCell ref="B26:F26"/>
    <mergeCell ref="B27:F27"/>
    <mergeCell ref="A22:F22"/>
    <mergeCell ref="C34:C35"/>
    <mergeCell ref="C88:E88"/>
    <mergeCell ref="A32:J32"/>
    <mergeCell ref="C86:F86"/>
    <mergeCell ref="H86:J86"/>
    <mergeCell ref="A34:A35"/>
    <mergeCell ref="B34:B35"/>
    <mergeCell ref="E34:E35"/>
    <mergeCell ref="G34:J34"/>
    <mergeCell ref="A37:J37"/>
    <mergeCell ref="H85:J85"/>
    <mergeCell ref="A73:J73"/>
    <mergeCell ref="A53:J53"/>
    <mergeCell ref="F34:F35"/>
  </mergeCells>
  <phoneticPr fontId="3" type="noConversion"/>
  <pageMargins left="0.78740157480314965" right="0.39370078740157483" top="0.28000000000000003" bottom="0.28999999999999998" header="0.24" footer="0.19685039370078741"/>
  <pageSetup paperSize="9" scale="47" orientation="portrait" r:id="rId1"/>
  <headerFooter alignWithMargins="0">
    <oddHeader xml:space="preserve">&amp;C&amp;"Times New Roman,обычный"&amp;14
&amp;R&amp;"Times New Roman,обычный"&amp;14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"/>
  <sheetViews>
    <sheetView workbookViewId="0">
      <selection activeCell="F12" sqref="F12"/>
    </sheetView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R410"/>
  <sheetViews>
    <sheetView zoomScale="60" zoomScaleNormal="60" zoomScaleSheetLayoutView="30" workbookViewId="0">
      <pane ySplit="4" topLeftCell="A169" activePane="bottomLeft" state="frozen"/>
      <selection pane="bottomLeft" activeCell="H170" sqref="H170:H176"/>
    </sheetView>
  </sheetViews>
  <sheetFormatPr defaultColWidth="9.140625" defaultRowHeight="20.25" outlineLevelRow="1" outlineLevelCol="1"/>
  <cols>
    <col min="1" max="1" width="48.42578125" style="2" customWidth="1"/>
    <col min="2" max="2" width="14.85546875" style="23" customWidth="1"/>
    <col min="3" max="3" width="14.7109375" style="237" customWidth="1"/>
    <col min="4" max="4" width="15.28515625" style="23" customWidth="1"/>
    <col min="5" max="5" width="17.85546875" style="23" customWidth="1"/>
    <col min="6" max="6" width="13" style="2" customWidth="1"/>
    <col min="7" max="7" width="13.85546875" style="2" customWidth="1"/>
    <col min="8" max="8" width="13.140625" style="2" customWidth="1"/>
    <col min="9" max="9" width="16.140625" style="2" customWidth="1"/>
    <col min="10" max="10" width="23.5703125" style="246" customWidth="1"/>
    <col min="11" max="11" width="17.42578125" style="359" customWidth="1"/>
    <col min="12" max="12" width="14" style="53" customWidth="1" outlineLevel="1"/>
    <col min="13" max="13" width="14.5703125" style="2" customWidth="1" outlineLevel="1"/>
    <col min="14" max="14" width="14.42578125" style="2" customWidth="1" outlineLevel="1"/>
    <col min="15" max="15" width="11.85546875" style="2" customWidth="1" outlineLevel="1"/>
    <col min="16" max="16" width="10.85546875" style="2" bestFit="1" customWidth="1"/>
    <col min="17" max="17" width="11" style="2" customWidth="1"/>
    <col min="18" max="18" width="13.42578125" style="2" customWidth="1"/>
    <col min="19" max="16384" width="9.140625" style="2"/>
  </cols>
  <sheetData>
    <row r="1" spans="1:18">
      <c r="A1" s="559" t="s">
        <v>361</v>
      </c>
      <c r="B1" s="559"/>
      <c r="C1" s="559"/>
      <c r="D1" s="559"/>
      <c r="E1" s="559"/>
      <c r="F1" s="559"/>
      <c r="G1" s="559"/>
      <c r="H1" s="559"/>
      <c r="I1" s="559"/>
      <c r="J1" s="559"/>
      <c r="K1" s="355"/>
    </row>
    <row r="2" spans="1:18" ht="9" hidden="1" customHeight="1">
      <c r="A2" s="34"/>
      <c r="B2" s="44"/>
      <c r="C2" s="230"/>
      <c r="D2" s="34"/>
      <c r="E2" s="44"/>
      <c r="F2" s="34"/>
      <c r="G2" s="34"/>
      <c r="H2" s="34"/>
      <c r="I2" s="34"/>
    </row>
    <row r="3" spans="1:18" ht="18.75" customHeight="1">
      <c r="A3" s="562" t="s">
        <v>265</v>
      </c>
      <c r="B3" s="561" t="s">
        <v>18</v>
      </c>
      <c r="C3" s="557" t="s">
        <v>584</v>
      </c>
      <c r="D3" s="557" t="s">
        <v>40</v>
      </c>
      <c r="E3" s="556" t="s">
        <v>175</v>
      </c>
      <c r="F3" s="561" t="s">
        <v>356</v>
      </c>
      <c r="G3" s="561"/>
      <c r="H3" s="561"/>
      <c r="I3" s="561"/>
      <c r="J3" s="560" t="s">
        <v>244</v>
      </c>
      <c r="K3" s="356"/>
    </row>
    <row r="4" spans="1:18" ht="53.25" customHeight="1">
      <c r="A4" s="562"/>
      <c r="B4" s="561"/>
      <c r="C4" s="558"/>
      <c r="D4" s="558"/>
      <c r="E4" s="556"/>
      <c r="F4" s="12" t="s">
        <v>357</v>
      </c>
      <c r="G4" s="12" t="s">
        <v>358</v>
      </c>
      <c r="H4" s="12" t="s">
        <v>359</v>
      </c>
      <c r="I4" s="12" t="s">
        <v>84</v>
      </c>
      <c r="J4" s="560"/>
      <c r="K4" s="357"/>
      <c r="L4" s="298"/>
      <c r="M4" s="299"/>
      <c r="N4" s="299"/>
      <c r="O4" s="300"/>
    </row>
    <row r="5" spans="1:18" ht="18" customHeight="1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356"/>
    </row>
    <row r="6" spans="1:18" s="4" customFormat="1" ht="20.100000000000001" customHeight="1">
      <c r="A6" s="553" t="s">
        <v>272</v>
      </c>
      <c r="B6" s="554"/>
      <c r="C6" s="554"/>
      <c r="D6" s="554"/>
      <c r="E6" s="554"/>
      <c r="F6" s="554"/>
      <c r="G6" s="554"/>
      <c r="H6" s="554"/>
      <c r="I6" s="554"/>
      <c r="J6" s="555"/>
      <c r="K6" s="355"/>
      <c r="L6" s="32"/>
    </row>
    <row r="7" spans="1:18" s="482" customFormat="1" ht="42" customHeight="1">
      <c r="A7" s="485" t="s">
        <v>117</v>
      </c>
      <c r="B7" s="8">
        <v>1000</v>
      </c>
      <c r="C7" s="283">
        <v>151828</v>
      </c>
      <c r="D7" s="283">
        <v>297940</v>
      </c>
      <c r="E7" s="283">
        <v>91753</v>
      </c>
      <c r="F7" s="283">
        <v>125010</v>
      </c>
      <c r="G7" s="283">
        <v>134338</v>
      </c>
      <c r="H7" s="283">
        <v>134348</v>
      </c>
      <c r="I7" s="283">
        <v>227312</v>
      </c>
      <c r="J7" s="238"/>
      <c r="K7" s="358"/>
      <c r="L7" s="487"/>
      <c r="P7" s="214"/>
      <c r="Q7" s="214"/>
      <c r="R7" s="214"/>
    </row>
    <row r="8" spans="1:18" s="4" customFormat="1" ht="31.5">
      <c r="A8" s="159" t="s">
        <v>454</v>
      </c>
      <c r="B8" s="142" t="s">
        <v>380</v>
      </c>
      <c r="C8" s="70">
        <v>149913</v>
      </c>
      <c r="D8" s="70">
        <v>295900</v>
      </c>
      <c r="E8" s="155">
        <v>89763</v>
      </c>
      <c r="F8" s="155">
        <v>125000</v>
      </c>
      <c r="G8" s="155">
        <v>134318</v>
      </c>
      <c r="H8" s="155">
        <v>134318</v>
      </c>
      <c r="I8" s="155">
        <v>227272</v>
      </c>
      <c r="J8" s="247"/>
      <c r="K8" s="435"/>
      <c r="L8" s="293"/>
      <c r="M8" s="293"/>
      <c r="N8" s="293"/>
      <c r="O8" s="293"/>
      <c r="P8" s="229"/>
      <c r="Q8" s="225"/>
      <c r="R8" s="225"/>
    </row>
    <row r="9" spans="1:18" s="4" customFormat="1">
      <c r="A9" s="159" t="s">
        <v>459</v>
      </c>
      <c r="B9" s="142" t="s">
        <v>456</v>
      </c>
      <c r="C9" s="70">
        <v>1881</v>
      </c>
      <c r="D9" s="70">
        <v>2000</v>
      </c>
      <c r="E9" s="70">
        <v>1960</v>
      </c>
      <c r="F9" s="368">
        <v>0</v>
      </c>
      <c r="G9" s="368">
        <v>0</v>
      </c>
      <c r="H9" s="368">
        <v>0</v>
      </c>
      <c r="I9" s="368">
        <v>0</v>
      </c>
      <c r="J9" s="247"/>
      <c r="K9" s="432"/>
      <c r="L9" s="294"/>
      <c r="M9" s="229"/>
      <c r="N9" s="229"/>
      <c r="P9" s="225"/>
      <c r="Q9" s="225"/>
      <c r="R9" s="225"/>
    </row>
    <row r="10" spans="1:18" s="4" customFormat="1" ht="31.5">
      <c r="A10" s="159" t="s">
        <v>455</v>
      </c>
      <c r="B10" s="142" t="s">
        <v>457</v>
      </c>
      <c r="C10" s="70"/>
      <c r="D10" s="70"/>
      <c r="E10" s="70"/>
      <c r="F10" s="368"/>
      <c r="G10" s="368"/>
      <c r="H10" s="368"/>
      <c r="I10" s="368"/>
      <c r="J10" s="292"/>
      <c r="K10" s="358"/>
      <c r="L10" s="294"/>
      <c r="P10" s="225"/>
      <c r="Q10" s="225"/>
      <c r="R10" s="225"/>
    </row>
    <row r="11" spans="1:18" s="4" customFormat="1" ht="31.5">
      <c r="A11" s="182" t="s">
        <v>485</v>
      </c>
      <c r="B11" s="142" t="s">
        <v>458</v>
      </c>
      <c r="C11" s="70"/>
      <c r="D11" s="70"/>
      <c r="E11" s="70"/>
      <c r="F11" s="368"/>
      <c r="G11" s="368"/>
      <c r="H11" s="368"/>
      <c r="I11" s="368"/>
      <c r="J11" s="247"/>
      <c r="K11" s="360"/>
      <c r="L11" s="294"/>
      <c r="P11" s="225"/>
      <c r="Q11" s="225"/>
      <c r="R11" s="225"/>
    </row>
    <row r="12" spans="1:18" s="4" customFormat="1" ht="47.25">
      <c r="A12" s="182" t="s">
        <v>496</v>
      </c>
      <c r="B12" s="142" t="s">
        <v>497</v>
      </c>
      <c r="C12" s="70">
        <v>34</v>
      </c>
      <c r="D12" s="70">
        <v>40</v>
      </c>
      <c r="E12" s="70">
        <v>30</v>
      </c>
      <c r="F12" s="368">
        <v>10</v>
      </c>
      <c r="G12" s="368">
        <v>20</v>
      </c>
      <c r="H12" s="368">
        <v>30</v>
      </c>
      <c r="I12" s="368">
        <v>40</v>
      </c>
      <c r="J12" s="247"/>
      <c r="K12" s="360"/>
      <c r="L12" s="294"/>
      <c r="P12" s="225"/>
      <c r="Q12" s="225"/>
      <c r="R12" s="225"/>
    </row>
    <row r="13" spans="1:18" ht="44.25" customHeight="1">
      <c r="A13" s="485" t="s">
        <v>134</v>
      </c>
      <c r="B13" s="148">
        <v>1010</v>
      </c>
      <c r="C13" s="218">
        <v>182559</v>
      </c>
      <c r="D13" s="218">
        <v>285448</v>
      </c>
      <c r="E13" s="218">
        <v>151370</v>
      </c>
      <c r="F13" s="218">
        <v>123524</v>
      </c>
      <c r="G13" s="218">
        <v>134573</v>
      </c>
      <c r="H13" s="218">
        <v>144592</v>
      </c>
      <c r="I13" s="218">
        <v>220305</v>
      </c>
      <c r="J13" s="238"/>
      <c r="K13" s="362"/>
      <c r="L13" s="293"/>
      <c r="P13" s="225"/>
      <c r="Q13" s="225"/>
      <c r="R13" s="225"/>
    </row>
    <row r="14" spans="1:18" s="1" customFormat="1" ht="30" customHeight="1">
      <c r="A14" s="59" t="s">
        <v>297</v>
      </c>
      <c r="B14" s="6">
        <v>1011</v>
      </c>
      <c r="C14" s="70">
        <v>1072</v>
      </c>
      <c r="D14" s="70">
        <v>1700</v>
      </c>
      <c r="E14" s="70">
        <v>1100</v>
      </c>
      <c r="F14" s="368">
        <v>396</v>
      </c>
      <c r="G14" s="368">
        <v>650</v>
      </c>
      <c r="H14" s="368">
        <v>900</v>
      </c>
      <c r="I14" s="368">
        <v>1208</v>
      </c>
      <c r="J14" s="238"/>
      <c r="K14" s="358"/>
      <c r="L14" s="293"/>
      <c r="P14" s="225"/>
      <c r="Q14" s="225"/>
      <c r="R14" s="225"/>
    </row>
    <row r="15" spans="1:18" s="1" customFormat="1" ht="39.75" customHeight="1">
      <c r="A15" s="59" t="s">
        <v>498</v>
      </c>
      <c r="B15" s="6">
        <v>1012</v>
      </c>
      <c r="C15" s="70">
        <v>137006</v>
      </c>
      <c r="D15" s="70">
        <v>226900</v>
      </c>
      <c r="E15" s="70">
        <v>110220</v>
      </c>
      <c r="F15" s="368">
        <v>114106</v>
      </c>
      <c r="G15" s="368">
        <v>115512</v>
      </c>
      <c r="H15" s="368">
        <v>115512</v>
      </c>
      <c r="I15" s="368">
        <v>183190</v>
      </c>
      <c r="J15" s="238"/>
      <c r="K15" s="377"/>
      <c r="L15" s="293"/>
      <c r="P15" s="225"/>
      <c r="Q15" s="225"/>
      <c r="R15" s="225"/>
    </row>
    <row r="16" spans="1:18" s="1" customFormat="1" ht="20.100000000000001" customHeight="1">
      <c r="A16" s="59" t="s">
        <v>67</v>
      </c>
      <c r="B16" s="6">
        <v>1013</v>
      </c>
      <c r="C16" s="70">
        <v>4428</v>
      </c>
      <c r="D16" s="70">
        <v>5600</v>
      </c>
      <c r="E16" s="70">
        <v>3050</v>
      </c>
      <c r="F16" s="368">
        <v>524</v>
      </c>
      <c r="G16" s="368">
        <v>592</v>
      </c>
      <c r="H16" s="368">
        <v>621</v>
      </c>
      <c r="I16" s="368">
        <v>1058</v>
      </c>
      <c r="J16" s="238"/>
      <c r="K16" s="358"/>
      <c r="L16" s="491"/>
      <c r="M16" s="352"/>
      <c r="P16" s="225"/>
      <c r="Q16" s="225"/>
      <c r="R16" s="225"/>
    </row>
    <row r="17" spans="1:18" s="1" customFormat="1" ht="20.100000000000001" customHeight="1">
      <c r="A17" s="59" t="s">
        <v>43</v>
      </c>
      <c r="B17" s="6">
        <v>1014</v>
      </c>
      <c r="C17" s="70">
        <v>15055</v>
      </c>
      <c r="D17" s="70">
        <v>25352</v>
      </c>
      <c r="E17" s="70">
        <v>13670</v>
      </c>
      <c r="F17" s="155">
        <v>5217</v>
      </c>
      <c r="G17" s="155">
        <v>10435</v>
      </c>
      <c r="H17" s="155">
        <v>15652</v>
      </c>
      <c r="I17" s="155">
        <v>20869</v>
      </c>
      <c r="J17" s="238"/>
      <c r="K17" s="429"/>
      <c r="L17" s="429"/>
      <c r="M17" s="429"/>
      <c r="N17" s="429"/>
      <c r="P17" s="225"/>
      <c r="Q17" s="225"/>
      <c r="R17" s="225"/>
    </row>
    <row r="18" spans="1:18" s="1" customFormat="1" ht="20.100000000000001" customHeight="1">
      <c r="A18" s="59" t="s">
        <v>44</v>
      </c>
      <c r="B18" s="6">
        <v>1015</v>
      </c>
      <c r="C18" s="70">
        <v>3243</v>
      </c>
      <c r="D18" s="70">
        <v>5482</v>
      </c>
      <c r="E18" s="70">
        <v>2940</v>
      </c>
      <c r="F18" s="155">
        <v>1126</v>
      </c>
      <c r="G18" s="155">
        <v>2252</v>
      </c>
      <c r="H18" s="155">
        <v>3379</v>
      </c>
      <c r="I18" s="155">
        <v>4505</v>
      </c>
      <c r="J18" s="238"/>
      <c r="K18" s="429"/>
      <c r="L18" s="429"/>
      <c r="M18" s="429"/>
      <c r="N18" s="429"/>
      <c r="P18" s="225"/>
      <c r="Q18" s="225"/>
      <c r="R18" s="225"/>
    </row>
    <row r="19" spans="1:18" s="1" customFormat="1" ht="93.75">
      <c r="A19" s="59" t="s">
        <v>256</v>
      </c>
      <c r="B19" s="6">
        <v>1016</v>
      </c>
      <c r="C19" s="70">
        <v>266</v>
      </c>
      <c r="D19" s="70">
        <v>1030</v>
      </c>
      <c r="E19" s="70">
        <v>750</v>
      </c>
      <c r="F19" s="368">
        <v>1000</v>
      </c>
      <c r="G19" s="368">
        <v>3000</v>
      </c>
      <c r="H19" s="368">
        <v>5424</v>
      </c>
      <c r="I19" s="368">
        <v>5424</v>
      </c>
      <c r="J19" s="238"/>
      <c r="K19" s="358"/>
      <c r="L19" s="293"/>
      <c r="P19" s="225"/>
      <c r="Q19" s="225"/>
      <c r="R19" s="225"/>
    </row>
    <row r="20" spans="1:18" s="1" customFormat="1" ht="37.5">
      <c r="A20" s="59" t="s">
        <v>66</v>
      </c>
      <c r="B20" s="6">
        <v>1017</v>
      </c>
      <c r="C20" s="70">
        <v>6405</v>
      </c>
      <c r="D20" s="70">
        <v>6300</v>
      </c>
      <c r="E20" s="70">
        <v>7500</v>
      </c>
      <c r="F20" s="368">
        <v>710</v>
      </c>
      <c r="G20" s="368">
        <v>1420</v>
      </c>
      <c r="H20" s="368">
        <v>2130</v>
      </c>
      <c r="I20" s="368">
        <v>2839</v>
      </c>
      <c r="J20" s="291"/>
      <c r="K20" s="358"/>
      <c r="L20" s="293"/>
      <c r="P20" s="225"/>
      <c r="Q20" s="225"/>
      <c r="R20" s="225"/>
    </row>
    <row r="21" spans="1:18" s="1" customFormat="1" ht="20.100000000000001" customHeight="1">
      <c r="A21" s="59" t="s">
        <v>209</v>
      </c>
      <c r="B21" s="137">
        <v>1018</v>
      </c>
      <c r="C21" s="155">
        <v>15084</v>
      </c>
      <c r="D21" s="155">
        <v>13084</v>
      </c>
      <c r="E21" s="155">
        <v>12140</v>
      </c>
      <c r="F21" s="155">
        <v>445</v>
      </c>
      <c r="G21" s="155">
        <v>712</v>
      </c>
      <c r="H21" s="155">
        <v>974</v>
      </c>
      <c r="I21" s="155">
        <v>1212</v>
      </c>
      <c r="J21" s="238"/>
      <c r="K21" s="358"/>
      <c r="L21" s="293"/>
      <c r="P21" s="225"/>
      <c r="Q21" s="225"/>
      <c r="R21" s="225"/>
    </row>
    <row r="22" spans="1:18" s="1" customFormat="1" ht="37.5">
      <c r="A22" s="154" t="s">
        <v>516</v>
      </c>
      <c r="B22" s="137" t="s">
        <v>382</v>
      </c>
      <c r="C22" s="70">
        <v>102</v>
      </c>
      <c r="D22" s="70">
        <v>130</v>
      </c>
      <c r="E22" s="70">
        <v>65</v>
      </c>
      <c r="F22" s="368">
        <v>17</v>
      </c>
      <c r="G22" s="368">
        <v>34</v>
      </c>
      <c r="H22" s="368">
        <v>51</v>
      </c>
      <c r="I22" s="368">
        <v>68</v>
      </c>
      <c r="J22" s="238"/>
      <c r="K22" s="358"/>
      <c r="L22" s="293"/>
      <c r="P22" s="225"/>
      <c r="Q22" s="225"/>
      <c r="R22" s="225"/>
    </row>
    <row r="23" spans="1:18" s="1" customFormat="1">
      <c r="A23" s="154" t="s">
        <v>383</v>
      </c>
      <c r="B23" s="137" t="s">
        <v>384</v>
      </c>
      <c r="C23" s="70">
        <v>6497</v>
      </c>
      <c r="D23" s="70">
        <v>2000</v>
      </c>
      <c r="E23" s="70">
        <v>3000</v>
      </c>
      <c r="F23" s="368">
        <v>250</v>
      </c>
      <c r="G23" s="368">
        <v>350</v>
      </c>
      <c r="H23" s="368">
        <v>450</v>
      </c>
      <c r="I23" s="368">
        <v>500</v>
      </c>
      <c r="J23" s="238"/>
      <c r="K23" s="358"/>
      <c r="L23" s="293"/>
      <c r="P23" s="225"/>
      <c r="Q23" s="225"/>
      <c r="R23" s="225"/>
    </row>
    <row r="24" spans="1:18" s="1" customFormat="1" ht="63" customHeight="1">
      <c r="A24" s="154" t="s">
        <v>550</v>
      </c>
      <c r="B24" s="137" t="s">
        <v>385</v>
      </c>
      <c r="C24" s="70">
        <v>1302</v>
      </c>
      <c r="D24" s="70">
        <v>200</v>
      </c>
      <c r="E24" s="70">
        <v>1750</v>
      </c>
      <c r="F24" s="368"/>
      <c r="G24" s="368"/>
      <c r="H24" s="368"/>
      <c r="I24" s="368"/>
      <c r="J24" s="256"/>
      <c r="K24" s="358"/>
      <c r="L24" s="293"/>
      <c r="P24" s="225"/>
      <c r="Q24" s="225"/>
      <c r="R24" s="225"/>
    </row>
    <row r="25" spans="1:18" s="1" customFormat="1" ht="20.100000000000001" customHeight="1">
      <c r="A25" s="154" t="s">
        <v>386</v>
      </c>
      <c r="B25" s="137" t="s">
        <v>387</v>
      </c>
      <c r="C25" s="70">
        <v>55</v>
      </c>
      <c r="D25" s="70">
        <v>50</v>
      </c>
      <c r="E25" s="70">
        <v>75</v>
      </c>
      <c r="F25" s="368">
        <v>12</v>
      </c>
      <c r="G25" s="368">
        <v>24</v>
      </c>
      <c r="H25" s="368">
        <v>36</v>
      </c>
      <c r="I25" s="368">
        <v>50</v>
      </c>
      <c r="J25" s="238"/>
      <c r="K25" s="358"/>
      <c r="L25" s="293"/>
      <c r="P25" s="225"/>
      <c r="Q25" s="225"/>
      <c r="R25" s="225"/>
    </row>
    <row r="26" spans="1:18" s="1" customFormat="1" ht="20.100000000000001" customHeight="1">
      <c r="A26" s="154" t="s">
        <v>388</v>
      </c>
      <c r="B26" s="137" t="s">
        <v>389</v>
      </c>
      <c r="C26" s="70">
        <v>116</v>
      </c>
      <c r="D26" s="70">
        <v>50</v>
      </c>
      <c r="E26" s="70">
        <v>100</v>
      </c>
      <c r="F26" s="368">
        <v>19</v>
      </c>
      <c r="G26" s="368">
        <v>35</v>
      </c>
      <c r="H26" s="368">
        <v>48</v>
      </c>
      <c r="I26" s="368">
        <v>65</v>
      </c>
      <c r="J26" s="238"/>
      <c r="K26" s="358"/>
      <c r="L26" s="293"/>
      <c r="P26" s="225"/>
      <c r="Q26" s="225"/>
      <c r="R26" s="225"/>
    </row>
    <row r="27" spans="1:18" s="1" customFormat="1" ht="25.5" customHeight="1">
      <c r="A27" s="154" t="s">
        <v>390</v>
      </c>
      <c r="B27" s="137" t="s">
        <v>391</v>
      </c>
      <c r="C27" s="70">
        <v>-63</v>
      </c>
      <c r="D27" s="70">
        <v>52</v>
      </c>
      <c r="E27" s="70">
        <v>10</v>
      </c>
      <c r="F27" s="368">
        <v>16</v>
      </c>
      <c r="G27" s="368">
        <v>19</v>
      </c>
      <c r="H27" s="368">
        <v>21</v>
      </c>
      <c r="I27" s="368">
        <v>27</v>
      </c>
      <c r="J27" s="248"/>
      <c r="K27" s="358"/>
      <c r="L27" s="293"/>
      <c r="P27" s="225"/>
      <c r="Q27" s="225"/>
      <c r="R27" s="225"/>
    </row>
    <row r="28" spans="1:18" s="1" customFormat="1" ht="39" customHeight="1">
      <c r="A28" s="154" t="s">
        <v>559</v>
      </c>
      <c r="B28" s="137" t="s">
        <v>392</v>
      </c>
      <c r="C28" s="70">
        <v>226</v>
      </c>
      <c r="D28" s="70">
        <v>240</v>
      </c>
      <c r="E28" s="70">
        <v>230</v>
      </c>
      <c r="F28" s="368">
        <v>34</v>
      </c>
      <c r="G28" s="368">
        <v>55</v>
      </c>
      <c r="H28" s="368">
        <v>76</v>
      </c>
      <c r="I28" s="368">
        <v>113</v>
      </c>
      <c r="J28" s="238"/>
      <c r="K28" s="358"/>
      <c r="L28" s="293"/>
      <c r="P28" s="225"/>
      <c r="Q28" s="225"/>
      <c r="R28" s="225"/>
    </row>
    <row r="29" spans="1:18" s="1" customFormat="1" ht="20.100000000000001" customHeight="1">
      <c r="A29" s="154" t="s">
        <v>393</v>
      </c>
      <c r="B29" s="137" t="s">
        <v>394</v>
      </c>
      <c r="C29" s="70">
        <v>181</v>
      </c>
      <c r="D29" s="70">
        <v>80</v>
      </c>
      <c r="E29" s="70">
        <v>300</v>
      </c>
      <c r="F29" s="368"/>
      <c r="G29" s="368"/>
      <c r="H29" s="368"/>
      <c r="I29" s="368"/>
      <c r="J29" s="238"/>
      <c r="K29" s="358"/>
      <c r="L29" s="293"/>
      <c r="P29" s="225"/>
      <c r="Q29" s="225"/>
      <c r="R29" s="225"/>
    </row>
    <row r="30" spans="1:18" s="1" customFormat="1" ht="37.5">
      <c r="A30" s="154" t="s">
        <v>395</v>
      </c>
      <c r="B30" s="137" t="s">
        <v>396</v>
      </c>
      <c r="C30" s="70">
        <v>26</v>
      </c>
      <c r="D30" s="70">
        <v>36</v>
      </c>
      <c r="E30" s="70">
        <v>4700</v>
      </c>
      <c r="F30" s="368">
        <v>5</v>
      </c>
      <c r="G30" s="368">
        <v>10</v>
      </c>
      <c r="H30" s="368">
        <v>15</v>
      </c>
      <c r="I30" s="368">
        <v>20</v>
      </c>
      <c r="J30" s="238"/>
      <c r="K30" s="358"/>
      <c r="L30" s="293"/>
      <c r="P30" s="225"/>
      <c r="Q30" s="225"/>
      <c r="R30" s="225"/>
    </row>
    <row r="31" spans="1:18" s="1" customFormat="1" ht="20.100000000000001" customHeight="1">
      <c r="A31" s="154" t="s">
        <v>499</v>
      </c>
      <c r="B31" s="137" t="s">
        <v>397</v>
      </c>
      <c r="C31" s="70">
        <v>23</v>
      </c>
      <c r="D31" s="70">
        <v>64</v>
      </c>
      <c r="E31" s="70">
        <v>15</v>
      </c>
      <c r="F31" s="368">
        <v>5</v>
      </c>
      <c r="G31" s="368">
        <v>10</v>
      </c>
      <c r="H31" s="368">
        <v>15</v>
      </c>
      <c r="I31" s="368">
        <v>20</v>
      </c>
      <c r="J31" s="238"/>
      <c r="K31" s="358"/>
      <c r="L31" s="293"/>
      <c r="P31" s="225"/>
      <c r="Q31" s="225"/>
      <c r="R31" s="225"/>
    </row>
    <row r="32" spans="1:18" s="1" customFormat="1" ht="20.100000000000001" customHeight="1">
      <c r="A32" s="154" t="s">
        <v>398</v>
      </c>
      <c r="B32" s="137" t="s">
        <v>399</v>
      </c>
      <c r="C32" s="70">
        <v>5</v>
      </c>
      <c r="D32" s="70">
        <v>24</v>
      </c>
      <c r="E32" s="70">
        <v>10</v>
      </c>
      <c r="F32" s="368">
        <v>3</v>
      </c>
      <c r="G32" s="368">
        <v>7</v>
      </c>
      <c r="H32" s="368">
        <v>10</v>
      </c>
      <c r="I32" s="368">
        <v>13</v>
      </c>
      <c r="J32" s="238"/>
      <c r="K32" s="358"/>
      <c r="L32" s="293"/>
      <c r="P32" s="225"/>
      <c r="Q32" s="225"/>
      <c r="R32" s="225"/>
    </row>
    <row r="33" spans="1:18" s="1" customFormat="1" ht="17.25" customHeight="1">
      <c r="A33" s="154" t="s">
        <v>400</v>
      </c>
      <c r="B33" s="137" t="s">
        <v>401</v>
      </c>
      <c r="C33" s="70"/>
      <c r="D33" s="70"/>
      <c r="E33" s="70"/>
      <c r="F33" s="368"/>
      <c r="G33" s="368"/>
      <c r="H33" s="368"/>
      <c r="I33" s="368"/>
      <c r="J33" s="255"/>
      <c r="K33" s="358"/>
      <c r="L33" s="293"/>
      <c r="P33" s="225"/>
      <c r="Q33" s="225"/>
      <c r="R33" s="225"/>
    </row>
    <row r="34" spans="1:18" s="1" customFormat="1" ht="19.5" customHeight="1">
      <c r="A34" s="154" t="s">
        <v>616</v>
      </c>
      <c r="B34" s="137" t="s">
        <v>529</v>
      </c>
      <c r="C34" s="368">
        <v>22</v>
      </c>
      <c r="D34" s="70"/>
      <c r="E34" s="70"/>
      <c r="F34" s="368">
        <v>5</v>
      </c>
      <c r="G34" s="368">
        <v>10</v>
      </c>
      <c r="H34" s="368">
        <v>15</v>
      </c>
      <c r="I34" s="368">
        <v>20</v>
      </c>
      <c r="J34" s="254"/>
      <c r="K34" s="358"/>
      <c r="L34" s="293"/>
      <c r="P34" s="225"/>
      <c r="Q34" s="225"/>
      <c r="R34" s="225"/>
    </row>
    <row r="35" spans="1:18" s="1" customFormat="1" ht="18.75" customHeight="1">
      <c r="A35" s="154" t="s">
        <v>506</v>
      </c>
      <c r="B35" s="137" t="s">
        <v>531</v>
      </c>
      <c r="C35" s="70">
        <v>4081</v>
      </c>
      <c r="D35" s="70">
        <v>7760</v>
      </c>
      <c r="E35" s="70">
        <v>0</v>
      </c>
      <c r="F35" s="368"/>
      <c r="G35" s="368"/>
      <c r="H35" s="368"/>
      <c r="I35" s="368"/>
      <c r="J35" s="254"/>
      <c r="K35" s="358"/>
      <c r="L35" s="293"/>
      <c r="P35" s="225"/>
      <c r="Q35" s="225"/>
      <c r="R35" s="225"/>
    </row>
    <row r="36" spans="1:18" s="1" customFormat="1" ht="24" customHeight="1">
      <c r="A36" s="154" t="s">
        <v>532</v>
      </c>
      <c r="B36" s="137" t="s">
        <v>533</v>
      </c>
      <c r="C36" s="70">
        <v>189</v>
      </c>
      <c r="D36" s="70">
        <v>160</v>
      </c>
      <c r="E36" s="70">
        <v>100</v>
      </c>
      <c r="F36" s="368"/>
      <c r="G36" s="368"/>
      <c r="H36" s="368"/>
      <c r="I36" s="368"/>
      <c r="J36" s="254"/>
      <c r="K36" s="358"/>
      <c r="L36" s="293"/>
      <c r="P36" s="225"/>
      <c r="Q36" s="225"/>
      <c r="R36" s="225"/>
    </row>
    <row r="37" spans="1:18" s="1" customFormat="1" ht="24" customHeight="1">
      <c r="A37" s="154" t="s">
        <v>426</v>
      </c>
      <c r="B37" s="137" t="s">
        <v>551</v>
      </c>
      <c r="C37" s="70">
        <v>2033</v>
      </c>
      <c r="D37" s="70">
        <v>2000</v>
      </c>
      <c r="E37" s="70">
        <v>1600</v>
      </c>
      <c r="F37" s="368"/>
      <c r="G37" s="368"/>
      <c r="H37" s="368"/>
      <c r="I37" s="368"/>
      <c r="J37" s="254"/>
      <c r="K37" s="358"/>
      <c r="L37" s="293"/>
      <c r="P37" s="225"/>
      <c r="Q37" s="225"/>
      <c r="R37" s="225"/>
    </row>
    <row r="38" spans="1:18" s="1" customFormat="1" ht="22.5" customHeight="1">
      <c r="A38" s="154" t="s">
        <v>615</v>
      </c>
      <c r="B38" s="137" t="s">
        <v>557</v>
      </c>
      <c r="C38" s="70">
        <v>24</v>
      </c>
      <c r="D38" s="70"/>
      <c r="E38" s="70"/>
      <c r="F38" s="368"/>
      <c r="G38" s="368"/>
      <c r="H38" s="368"/>
      <c r="I38" s="368"/>
      <c r="J38" s="254"/>
      <c r="K38" s="358"/>
      <c r="L38" s="293"/>
      <c r="P38" s="225"/>
      <c r="Q38" s="225"/>
      <c r="R38" s="225"/>
    </row>
    <row r="39" spans="1:18" s="1" customFormat="1" ht="19.5" customHeight="1">
      <c r="A39" s="154" t="s">
        <v>433</v>
      </c>
      <c r="B39" s="498" t="s">
        <v>646</v>
      </c>
      <c r="C39" s="70">
        <v>22</v>
      </c>
      <c r="D39" s="70">
        <v>8</v>
      </c>
      <c r="E39" s="70">
        <v>40</v>
      </c>
      <c r="F39" s="368"/>
      <c r="G39" s="368"/>
      <c r="H39" s="368"/>
      <c r="I39" s="368"/>
      <c r="J39" s="254"/>
      <c r="K39" s="358"/>
      <c r="L39" s="293"/>
      <c r="P39" s="225"/>
      <c r="Q39" s="225"/>
      <c r="R39" s="225"/>
    </row>
    <row r="40" spans="1:18" s="1" customFormat="1" ht="42" customHeight="1">
      <c r="A40" s="154" t="s">
        <v>576</v>
      </c>
      <c r="B40" s="498" t="s">
        <v>647</v>
      </c>
      <c r="C40" s="324">
        <v>243</v>
      </c>
      <c r="D40" s="324">
        <v>230</v>
      </c>
      <c r="E40" s="324">
        <v>145</v>
      </c>
      <c r="F40" s="368">
        <v>79</v>
      </c>
      <c r="G40" s="368">
        <v>158</v>
      </c>
      <c r="H40" s="368">
        <v>237</v>
      </c>
      <c r="I40" s="368">
        <v>316</v>
      </c>
      <c r="J40" s="254"/>
      <c r="K40" s="358"/>
      <c r="L40" s="293"/>
      <c r="P40" s="225"/>
      <c r="Q40" s="225"/>
      <c r="R40" s="225"/>
    </row>
    <row r="41" spans="1:18" s="482" customFormat="1" ht="20.100000000000001" customHeight="1" outlineLevel="1">
      <c r="A41" s="485" t="s">
        <v>24</v>
      </c>
      <c r="B41" s="8">
        <v>1020</v>
      </c>
      <c r="C41" s="218">
        <v>-30731</v>
      </c>
      <c r="D41" s="218">
        <v>12492</v>
      </c>
      <c r="E41" s="218">
        <v>-59617</v>
      </c>
      <c r="F41" s="218">
        <v>1486</v>
      </c>
      <c r="G41" s="218">
        <v>-235</v>
      </c>
      <c r="H41" s="218">
        <v>-10244</v>
      </c>
      <c r="I41" s="218">
        <v>7007</v>
      </c>
      <c r="J41" s="238"/>
      <c r="K41" s="358"/>
      <c r="L41" s="295"/>
      <c r="P41" s="214"/>
      <c r="Q41" s="214"/>
      <c r="R41" s="214"/>
    </row>
    <row r="42" spans="1:18" ht="37.5" outlineLevel="1">
      <c r="A42" s="59" t="s">
        <v>227</v>
      </c>
      <c r="B42" s="136">
        <v>1030</v>
      </c>
      <c r="C42" s="155">
        <v>1162</v>
      </c>
      <c r="D42" s="155">
        <v>492</v>
      </c>
      <c r="E42" s="155">
        <v>749</v>
      </c>
      <c r="F42" s="155">
        <v>60</v>
      </c>
      <c r="G42" s="155">
        <v>120</v>
      </c>
      <c r="H42" s="155">
        <v>180</v>
      </c>
      <c r="I42" s="155">
        <v>240</v>
      </c>
      <c r="J42" s="238"/>
      <c r="K42" s="358"/>
      <c r="L42" s="293"/>
      <c r="P42" s="225"/>
      <c r="Q42" s="225"/>
      <c r="R42" s="225"/>
    </row>
    <row r="43" spans="1:18" outlineLevel="1">
      <c r="A43" s="154" t="s">
        <v>402</v>
      </c>
      <c r="B43" s="142" t="s">
        <v>403</v>
      </c>
      <c r="C43" s="70"/>
      <c r="D43" s="70"/>
      <c r="E43" s="70"/>
      <c r="F43" s="368"/>
      <c r="G43" s="368"/>
      <c r="H43" s="368"/>
      <c r="I43" s="368"/>
      <c r="J43" s="238"/>
      <c r="K43" s="358"/>
      <c r="L43" s="293"/>
      <c r="P43" s="225"/>
      <c r="Q43" s="225"/>
      <c r="R43" s="225"/>
    </row>
    <row r="44" spans="1:18" outlineLevel="1">
      <c r="A44" s="154" t="s">
        <v>502</v>
      </c>
      <c r="B44" s="142" t="s">
        <v>503</v>
      </c>
      <c r="C44" s="233"/>
      <c r="D44" s="212"/>
      <c r="E44" s="212"/>
      <c r="F44" s="155"/>
      <c r="G44" s="155"/>
      <c r="H44" s="155"/>
      <c r="I44" s="155"/>
      <c r="J44" s="238"/>
      <c r="K44" s="358"/>
      <c r="L44" s="293"/>
      <c r="P44" s="225"/>
      <c r="Q44" s="225"/>
      <c r="R44" s="225"/>
    </row>
    <row r="45" spans="1:18" outlineLevel="1">
      <c r="A45" s="154" t="s">
        <v>513</v>
      </c>
      <c r="B45" s="142" t="s">
        <v>527</v>
      </c>
      <c r="C45" s="233"/>
      <c r="D45" s="212"/>
      <c r="E45" s="212"/>
      <c r="F45" s="155"/>
      <c r="G45" s="155"/>
      <c r="H45" s="155"/>
      <c r="I45" s="155"/>
      <c r="J45" s="238"/>
      <c r="K45" s="358"/>
      <c r="L45" s="293"/>
      <c r="P45" s="225"/>
      <c r="Q45" s="225"/>
      <c r="R45" s="225"/>
    </row>
    <row r="46" spans="1:18" ht="37.5" outlineLevel="1">
      <c r="A46" s="154" t="s">
        <v>554</v>
      </c>
      <c r="B46" s="142" t="s">
        <v>552</v>
      </c>
      <c r="C46" s="233">
        <v>493</v>
      </c>
      <c r="D46" s="212">
        <v>480</v>
      </c>
      <c r="E46" s="212">
        <v>430</v>
      </c>
      <c r="F46" s="155">
        <v>60</v>
      </c>
      <c r="G46" s="155">
        <v>120</v>
      </c>
      <c r="H46" s="155">
        <v>180</v>
      </c>
      <c r="I46" s="155">
        <v>240</v>
      </c>
      <c r="J46" s="255" t="s">
        <v>536</v>
      </c>
      <c r="K46" s="358"/>
      <c r="L46" s="293"/>
      <c r="P46" s="225"/>
      <c r="Q46" s="225"/>
      <c r="R46" s="225"/>
    </row>
    <row r="47" spans="1:18" ht="24" customHeight="1" outlineLevel="1">
      <c r="A47" s="154" t="s">
        <v>553</v>
      </c>
      <c r="B47" s="142" t="s">
        <v>555</v>
      </c>
      <c r="C47" s="233"/>
      <c r="D47" s="212">
        <v>12</v>
      </c>
      <c r="E47" s="212"/>
      <c r="F47" s="155"/>
      <c r="G47" s="155"/>
      <c r="H47" s="155"/>
      <c r="I47" s="155"/>
      <c r="J47" s="238"/>
      <c r="K47" s="358"/>
      <c r="L47" s="293"/>
      <c r="P47" s="225"/>
      <c r="Q47" s="225"/>
      <c r="R47" s="225"/>
    </row>
    <row r="48" spans="1:18" s="322" customFormat="1" outlineLevel="1">
      <c r="A48" s="154" t="s">
        <v>564</v>
      </c>
      <c r="B48" s="323" t="s">
        <v>565</v>
      </c>
      <c r="C48" s="233">
        <v>536</v>
      </c>
      <c r="D48" s="212"/>
      <c r="E48" s="212">
        <v>317</v>
      </c>
      <c r="F48" s="155"/>
      <c r="G48" s="155"/>
      <c r="H48" s="155"/>
      <c r="I48" s="155"/>
      <c r="J48" s="238"/>
      <c r="K48" s="358"/>
      <c r="L48" s="293"/>
      <c r="P48" s="225"/>
      <c r="Q48" s="225"/>
      <c r="R48" s="225"/>
    </row>
    <row r="49" spans="1:18" s="345" customFormat="1" outlineLevel="1">
      <c r="A49" s="154" t="s">
        <v>590</v>
      </c>
      <c r="B49" s="346" t="s">
        <v>588</v>
      </c>
      <c r="C49" s="233">
        <v>21</v>
      </c>
      <c r="D49" s="212"/>
      <c r="E49" s="212">
        <v>2</v>
      </c>
      <c r="F49" s="155"/>
      <c r="G49" s="155"/>
      <c r="H49" s="155"/>
      <c r="I49" s="155"/>
      <c r="J49" s="238"/>
      <c r="K49" s="358"/>
      <c r="L49" s="293"/>
      <c r="P49" s="225"/>
      <c r="Q49" s="225"/>
      <c r="R49" s="225"/>
    </row>
    <row r="50" spans="1:18" s="345" customFormat="1" outlineLevel="1">
      <c r="A50" s="154" t="s">
        <v>400</v>
      </c>
      <c r="B50" s="346" t="s">
        <v>589</v>
      </c>
      <c r="C50" s="233">
        <v>112</v>
      </c>
      <c r="D50" s="212"/>
      <c r="E50" s="212"/>
      <c r="F50" s="155"/>
      <c r="G50" s="155"/>
      <c r="H50" s="155"/>
      <c r="I50" s="155"/>
      <c r="J50" s="238"/>
      <c r="K50" s="358"/>
      <c r="L50" s="293"/>
      <c r="P50" s="225"/>
      <c r="Q50" s="225"/>
      <c r="R50" s="225"/>
    </row>
    <row r="51" spans="1:18" ht="20.100000000000001" customHeight="1" outlineLevel="1">
      <c r="A51" s="59" t="s">
        <v>556</v>
      </c>
      <c r="B51" s="136">
        <v>1031</v>
      </c>
      <c r="C51" s="232"/>
      <c r="D51" s="144"/>
      <c r="E51" s="144"/>
      <c r="F51" s="155"/>
      <c r="G51" s="155"/>
      <c r="H51" s="155"/>
      <c r="I51" s="155"/>
      <c r="J51" s="238"/>
      <c r="K51" s="358"/>
      <c r="L51" s="293"/>
      <c r="P51" s="225"/>
      <c r="Q51" s="225"/>
      <c r="R51" s="225"/>
    </row>
    <row r="52" spans="1:18" s="482" customFormat="1" ht="20.100000000000001" customHeight="1" outlineLevel="1">
      <c r="A52" s="485" t="s">
        <v>235</v>
      </c>
      <c r="B52" s="8">
        <v>1040</v>
      </c>
      <c r="C52" s="218">
        <v>7810</v>
      </c>
      <c r="D52" s="218">
        <v>9201</v>
      </c>
      <c r="E52" s="439">
        <v>7639</v>
      </c>
      <c r="F52" s="218">
        <v>1546</v>
      </c>
      <c r="G52" s="218">
        <v>3002</v>
      </c>
      <c r="H52" s="218">
        <v>4464</v>
      </c>
      <c r="I52" s="218">
        <v>5927</v>
      </c>
      <c r="J52" s="238"/>
      <c r="K52" s="361"/>
      <c r="L52" s="295"/>
      <c r="P52" s="214"/>
      <c r="Q52" s="214"/>
      <c r="R52" s="214"/>
    </row>
    <row r="53" spans="1:18" ht="37.5" outlineLevel="1">
      <c r="A53" s="59" t="s">
        <v>116</v>
      </c>
      <c r="B53" s="8">
        <v>1041</v>
      </c>
      <c r="C53" s="70">
        <v>704</v>
      </c>
      <c r="D53" s="70">
        <v>833</v>
      </c>
      <c r="E53" s="438">
        <v>541</v>
      </c>
      <c r="F53" s="368">
        <v>104</v>
      </c>
      <c r="G53" s="368">
        <v>200</v>
      </c>
      <c r="H53" s="368">
        <v>294</v>
      </c>
      <c r="I53" s="368">
        <v>394</v>
      </c>
      <c r="J53" s="238"/>
      <c r="K53" s="377"/>
      <c r="L53" s="293"/>
      <c r="P53" s="225"/>
      <c r="Q53" s="225"/>
      <c r="R53" s="225"/>
    </row>
    <row r="54" spans="1:18" ht="33.75" customHeight="1" outlineLevel="1">
      <c r="A54" s="59" t="s">
        <v>217</v>
      </c>
      <c r="B54" s="8">
        <v>1042</v>
      </c>
      <c r="C54" s="212">
        <v>211</v>
      </c>
      <c r="D54" s="212">
        <v>204</v>
      </c>
      <c r="E54" s="438">
        <v>75</v>
      </c>
      <c r="F54" s="155"/>
      <c r="G54" s="155"/>
      <c r="H54" s="155"/>
      <c r="I54" s="155"/>
      <c r="J54" s="238"/>
      <c r="K54" s="358"/>
      <c r="L54" s="293"/>
      <c r="P54" s="225"/>
      <c r="Q54" s="225"/>
      <c r="R54" s="225"/>
    </row>
    <row r="55" spans="1:18" ht="20.100000000000001" customHeight="1" outlineLevel="1">
      <c r="A55" s="59" t="s">
        <v>65</v>
      </c>
      <c r="B55" s="8">
        <v>1043</v>
      </c>
      <c r="D55" s="212"/>
      <c r="E55" s="438"/>
      <c r="F55" s="155"/>
      <c r="G55" s="155"/>
      <c r="H55" s="155"/>
      <c r="I55" s="155"/>
      <c r="J55" s="238"/>
      <c r="K55" s="358"/>
      <c r="L55" s="293"/>
      <c r="P55" s="225"/>
      <c r="Q55" s="225"/>
      <c r="R55" s="225"/>
    </row>
    <row r="56" spans="1:18" ht="20.100000000000001" customHeight="1" outlineLevel="1">
      <c r="A56" s="59" t="s">
        <v>22</v>
      </c>
      <c r="B56" s="8">
        <v>1044</v>
      </c>
      <c r="C56" s="212">
        <v>1</v>
      </c>
      <c r="D56" s="212"/>
      <c r="E56" s="438"/>
      <c r="F56" s="155"/>
      <c r="G56" s="155"/>
      <c r="H56" s="155"/>
      <c r="I56" s="155"/>
      <c r="J56" s="238"/>
      <c r="K56" s="358"/>
      <c r="L56" s="293"/>
      <c r="P56" s="225"/>
      <c r="Q56" s="225"/>
      <c r="R56" s="225"/>
    </row>
    <row r="57" spans="1:18" ht="20.100000000000001" customHeight="1" outlineLevel="1">
      <c r="A57" s="59" t="s">
        <v>23</v>
      </c>
      <c r="B57" s="8">
        <v>1045</v>
      </c>
      <c r="C57" s="212">
        <v>88</v>
      </c>
      <c r="D57" s="70">
        <v>90</v>
      </c>
      <c r="E57" s="438">
        <v>112</v>
      </c>
      <c r="F57" s="368">
        <v>98</v>
      </c>
      <c r="G57" s="368">
        <v>98</v>
      </c>
      <c r="H57" s="368">
        <v>98</v>
      </c>
      <c r="I57" s="368">
        <v>98</v>
      </c>
      <c r="J57" s="249"/>
      <c r="K57" s="358"/>
      <c r="L57" s="293"/>
      <c r="P57" s="225"/>
      <c r="Q57" s="225"/>
      <c r="R57" s="225"/>
    </row>
    <row r="58" spans="1:18" s="1" customFormat="1" ht="20.100000000000001" customHeight="1" outlineLevel="1">
      <c r="A58" s="59" t="s">
        <v>41</v>
      </c>
      <c r="B58" s="8">
        <v>1046</v>
      </c>
      <c r="C58" s="70">
        <v>149</v>
      </c>
      <c r="D58" s="70">
        <v>120</v>
      </c>
      <c r="E58" s="438">
        <v>140</v>
      </c>
      <c r="F58" s="368">
        <v>12</v>
      </c>
      <c r="G58" s="368">
        <v>24</v>
      </c>
      <c r="H58" s="368">
        <v>34</v>
      </c>
      <c r="I58" s="368">
        <v>47</v>
      </c>
      <c r="J58" s="238"/>
      <c r="K58" s="358"/>
      <c r="L58" s="293"/>
      <c r="P58" s="225"/>
      <c r="Q58" s="225"/>
      <c r="R58" s="225"/>
    </row>
    <row r="59" spans="1:18" s="1" customFormat="1" ht="20.100000000000001" customHeight="1" outlineLevel="1">
      <c r="A59" s="59" t="s">
        <v>42</v>
      </c>
      <c r="B59" s="8">
        <v>1047</v>
      </c>
      <c r="C59" s="70">
        <v>47</v>
      </c>
      <c r="D59" s="70">
        <v>40</v>
      </c>
      <c r="E59" s="438">
        <v>40</v>
      </c>
      <c r="F59" s="368">
        <v>4</v>
      </c>
      <c r="G59" s="368">
        <v>8</v>
      </c>
      <c r="H59" s="368">
        <v>11</v>
      </c>
      <c r="I59" s="368">
        <v>15</v>
      </c>
      <c r="J59" s="238"/>
      <c r="K59" s="358"/>
      <c r="L59" s="293"/>
      <c r="P59" s="225"/>
      <c r="Q59" s="225"/>
      <c r="R59" s="225"/>
    </row>
    <row r="60" spans="1:18" s="1" customFormat="1" ht="20.100000000000001" customHeight="1" outlineLevel="1">
      <c r="A60" s="59" t="s">
        <v>43</v>
      </c>
      <c r="B60" s="8">
        <v>1048</v>
      </c>
      <c r="C60" s="70">
        <v>4801</v>
      </c>
      <c r="D60" s="70">
        <v>5964</v>
      </c>
      <c r="E60" s="438">
        <v>4790</v>
      </c>
      <c r="F60" s="155">
        <v>1047</v>
      </c>
      <c r="G60" s="155">
        <v>2096</v>
      </c>
      <c r="H60" s="155">
        <v>3143</v>
      </c>
      <c r="I60" s="155">
        <v>4191</v>
      </c>
      <c r="J60" s="238"/>
      <c r="K60" s="429"/>
      <c r="L60" s="429"/>
      <c r="M60" s="429"/>
      <c r="N60" s="429"/>
      <c r="P60" s="225"/>
      <c r="Q60" s="225"/>
      <c r="R60" s="225"/>
    </row>
    <row r="61" spans="1:18" s="1" customFormat="1" ht="20.100000000000001" customHeight="1" outlineLevel="1">
      <c r="A61" s="59" t="s">
        <v>44</v>
      </c>
      <c r="B61" s="8">
        <v>1049</v>
      </c>
      <c r="C61" s="70">
        <v>980</v>
      </c>
      <c r="D61" s="70">
        <v>1253</v>
      </c>
      <c r="E61" s="438">
        <v>994</v>
      </c>
      <c r="F61" s="155">
        <v>217</v>
      </c>
      <c r="G61" s="155">
        <v>435</v>
      </c>
      <c r="H61" s="155">
        <v>651</v>
      </c>
      <c r="I61" s="155">
        <v>868</v>
      </c>
      <c r="J61" s="238"/>
      <c r="K61" s="429"/>
      <c r="L61" s="429"/>
      <c r="M61" s="429"/>
      <c r="N61" s="429"/>
      <c r="P61" s="225"/>
      <c r="Q61" s="225"/>
      <c r="R61" s="225"/>
    </row>
    <row r="62" spans="1:18" s="1" customFormat="1" ht="56.25" outlineLevel="1">
      <c r="A62" s="59" t="s">
        <v>45</v>
      </c>
      <c r="B62" s="8">
        <v>1050</v>
      </c>
      <c r="C62" s="70">
        <v>122</v>
      </c>
      <c r="D62" s="70">
        <v>90</v>
      </c>
      <c r="E62" s="438">
        <v>154</v>
      </c>
      <c r="F62" s="368">
        <v>10</v>
      </c>
      <c r="G62" s="368">
        <v>26</v>
      </c>
      <c r="H62" s="368">
        <v>46</v>
      </c>
      <c r="I62" s="368">
        <v>65</v>
      </c>
      <c r="J62" s="238"/>
      <c r="K62" s="358"/>
      <c r="L62" s="293"/>
      <c r="P62" s="225"/>
      <c r="Q62" s="225"/>
      <c r="R62" s="225"/>
    </row>
    <row r="63" spans="1:18" s="1" customFormat="1" ht="56.25" outlineLevel="1">
      <c r="A63" s="59" t="s">
        <v>46</v>
      </c>
      <c r="B63" s="8">
        <v>1051</v>
      </c>
      <c r="C63" s="144">
        <v>173</v>
      </c>
      <c r="D63" s="144">
        <v>140</v>
      </c>
      <c r="E63" s="437">
        <v>220</v>
      </c>
      <c r="F63" s="155">
        <v>18</v>
      </c>
      <c r="G63" s="155">
        <v>26</v>
      </c>
      <c r="H63" s="155">
        <v>54</v>
      </c>
      <c r="I63" s="155">
        <v>72</v>
      </c>
      <c r="J63" s="266"/>
      <c r="K63" s="358"/>
      <c r="L63" s="293"/>
      <c r="P63" s="225"/>
      <c r="Q63" s="225"/>
      <c r="R63" s="225"/>
    </row>
    <row r="64" spans="1:18" s="1" customFormat="1" ht="37.5" outlineLevel="1">
      <c r="A64" s="59" t="s">
        <v>47</v>
      </c>
      <c r="B64" s="8">
        <v>1052</v>
      </c>
      <c r="C64" s="232"/>
      <c r="D64" s="144"/>
      <c r="E64" s="437"/>
      <c r="F64" s="155"/>
      <c r="G64" s="155"/>
      <c r="H64" s="155"/>
      <c r="I64" s="155"/>
      <c r="J64" s="238"/>
      <c r="K64" s="358"/>
      <c r="L64" s="293"/>
      <c r="P64" s="225"/>
      <c r="Q64" s="225"/>
      <c r="R64" s="225"/>
    </row>
    <row r="65" spans="1:18" s="1" customFormat="1" ht="37.5" outlineLevel="1">
      <c r="A65" s="59" t="s">
        <v>48</v>
      </c>
      <c r="B65" s="8">
        <v>1053</v>
      </c>
      <c r="C65" s="232">
        <v>12</v>
      </c>
      <c r="D65" s="144"/>
      <c r="E65" s="437">
        <v>24</v>
      </c>
      <c r="F65" s="155"/>
      <c r="G65" s="155"/>
      <c r="H65" s="155"/>
      <c r="I65" s="155"/>
      <c r="J65" s="238"/>
      <c r="K65" s="358"/>
      <c r="L65" s="293"/>
      <c r="P65" s="225"/>
      <c r="Q65" s="225"/>
      <c r="R65" s="225"/>
    </row>
    <row r="66" spans="1:18" s="1" customFormat="1" ht="20.100000000000001" customHeight="1" outlineLevel="1">
      <c r="A66" s="59" t="s">
        <v>49</v>
      </c>
      <c r="B66" s="8">
        <v>1054</v>
      </c>
      <c r="C66" s="232"/>
      <c r="D66" s="144"/>
      <c r="E66" s="437"/>
      <c r="F66" s="155"/>
      <c r="G66" s="155"/>
      <c r="H66" s="155"/>
      <c r="I66" s="155"/>
      <c r="J66" s="238"/>
      <c r="K66" s="358"/>
      <c r="L66" s="293"/>
      <c r="P66" s="225"/>
      <c r="Q66" s="225"/>
      <c r="R66" s="225"/>
    </row>
    <row r="67" spans="1:18" s="1" customFormat="1" ht="20.100000000000001" customHeight="1" outlineLevel="1">
      <c r="A67" s="59" t="s">
        <v>68</v>
      </c>
      <c r="B67" s="8">
        <v>1055</v>
      </c>
      <c r="C67" s="70">
        <v>47</v>
      </c>
      <c r="D67" s="70">
        <v>50</v>
      </c>
      <c r="E67" s="438">
        <v>220</v>
      </c>
      <c r="F67" s="368"/>
      <c r="G67" s="368"/>
      <c r="H67" s="368"/>
      <c r="I67" s="368"/>
      <c r="J67" s="238"/>
      <c r="K67" s="358"/>
      <c r="L67" s="293"/>
      <c r="P67" s="225"/>
      <c r="Q67" s="225"/>
      <c r="R67" s="225"/>
    </row>
    <row r="68" spans="1:18" s="1" customFormat="1" ht="20.100000000000001" customHeight="1" outlineLevel="1">
      <c r="A68" s="59" t="s">
        <v>50</v>
      </c>
      <c r="B68" s="8">
        <v>1056</v>
      </c>
      <c r="C68" s="231"/>
      <c r="D68" s="155"/>
      <c r="E68" s="437"/>
      <c r="F68" s="155"/>
      <c r="G68" s="155"/>
      <c r="H68" s="155"/>
      <c r="I68" s="155"/>
      <c r="J68" s="238"/>
      <c r="K68" s="358"/>
      <c r="L68" s="293"/>
      <c r="P68" s="225"/>
      <c r="Q68" s="225"/>
      <c r="R68" s="225"/>
    </row>
    <row r="69" spans="1:18" s="1" customFormat="1" ht="20.100000000000001" customHeight="1" outlineLevel="1">
      <c r="A69" s="59" t="s">
        <v>51</v>
      </c>
      <c r="B69" s="8">
        <v>1057</v>
      </c>
      <c r="C69" s="231"/>
      <c r="D69" s="155"/>
      <c r="E69" s="437"/>
      <c r="F69" s="155"/>
      <c r="G69" s="155"/>
      <c r="H69" s="155"/>
      <c r="I69" s="155"/>
      <c r="J69" s="238"/>
      <c r="K69" s="358"/>
      <c r="L69" s="293"/>
      <c r="P69" s="225"/>
      <c r="Q69" s="225"/>
      <c r="R69" s="225"/>
    </row>
    <row r="70" spans="1:18" s="1" customFormat="1" ht="37.5" outlineLevel="1">
      <c r="A70" s="59" t="s">
        <v>52</v>
      </c>
      <c r="B70" s="8">
        <v>1058</v>
      </c>
      <c r="C70" s="231">
        <v>17</v>
      </c>
      <c r="D70" s="155"/>
      <c r="E70" s="437"/>
      <c r="F70" s="155"/>
      <c r="G70" s="155"/>
      <c r="H70" s="155"/>
      <c r="I70" s="155"/>
      <c r="J70" s="238"/>
      <c r="K70" s="358"/>
      <c r="L70" s="293"/>
      <c r="P70" s="225"/>
      <c r="Q70" s="225"/>
      <c r="R70" s="225"/>
    </row>
    <row r="71" spans="1:18" s="1" customFormat="1" outlineLevel="1">
      <c r="A71" s="59" t="s">
        <v>499</v>
      </c>
      <c r="B71" s="8">
        <v>1059</v>
      </c>
      <c r="C71" s="70">
        <v>31</v>
      </c>
      <c r="D71" s="70">
        <v>16</v>
      </c>
      <c r="E71" s="438">
        <v>13</v>
      </c>
      <c r="F71" s="368"/>
      <c r="G71" s="368"/>
      <c r="H71" s="368"/>
      <c r="I71" s="368"/>
      <c r="J71" s="238"/>
      <c r="K71" s="358"/>
      <c r="L71" s="293"/>
      <c r="P71" s="225"/>
      <c r="Q71" s="225"/>
      <c r="R71" s="225"/>
    </row>
    <row r="72" spans="1:18" s="1" customFormat="1" ht="75" outlineLevel="1">
      <c r="A72" s="59" t="s">
        <v>81</v>
      </c>
      <c r="B72" s="8">
        <v>1060</v>
      </c>
      <c r="C72" s="155">
        <v>56</v>
      </c>
      <c r="D72" s="155">
        <v>0</v>
      </c>
      <c r="E72" s="437"/>
      <c r="F72" s="155">
        <v>0</v>
      </c>
      <c r="G72" s="155">
        <v>0</v>
      </c>
      <c r="H72" s="155">
        <v>0</v>
      </c>
      <c r="I72" s="155">
        <v>0</v>
      </c>
      <c r="J72" s="238"/>
      <c r="K72" s="358"/>
      <c r="L72" s="293"/>
      <c r="P72" s="225"/>
      <c r="Q72" s="225"/>
      <c r="R72" s="225"/>
    </row>
    <row r="73" spans="1:18" s="1" customFormat="1" ht="20.100000000000001" customHeight="1" outlineLevel="1">
      <c r="A73" s="59" t="s">
        <v>53</v>
      </c>
      <c r="B73" s="8">
        <v>1061</v>
      </c>
      <c r="C73" s="70">
        <v>56</v>
      </c>
      <c r="D73" s="70">
        <v>0</v>
      </c>
      <c r="E73" s="438"/>
      <c r="F73" s="368">
        <v>0</v>
      </c>
      <c r="G73" s="368">
        <v>0</v>
      </c>
      <c r="H73" s="368">
        <v>0</v>
      </c>
      <c r="I73" s="368">
        <v>0</v>
      </c>
      <c r="J73" s="238"/>
      <c r="K73" s="358"/>
      <c r="L73" s="293"/>
      <c r="P73" s="225"/>
      <c r="Q73" s="225"/>
      <c r="R73" s="225"/>
    </row>
    <row r="74" spans="1:18" s="1" customFormat="1" outlineLevel="1">
      <c r="A74" s="483" t="s">
        <v>534</v>
      </c>
      <c r="B74" s="136">
        <v>1062</v>
      </c>
      <c r="C74" s="144">
        <v>371</v>
      </c>
      <c r="D74" s="144">
        <v>401</v>
      </c>
      <c r="E74" s="437">
        <v>316</v>
      </c>
      <c r="F74" s="155">
        <v>36</v>
      </c>
      <c r="G74" s="155">
        <v>89</v>
      </c>
      <c r="H74" s="155">
        <v>133</v>
      </c>
      <c r="I74" s="155">
        <v>177</v>
      </c>
      <c r="J74" s="238"/>
      <c r="K74" s="358"/>
      <c r="L74" s="293"/>
      <c r="P74" s="225"/>
      <c r="Q74" s="225"/>
      <c r="R74" s="225"/>
    </row>
    <row r="75" spans="1:18" s="1" customFormat="1" ht="24" customHeight="1" outlineLevel="1">
      <c r="A75" s="154" t="s">
        <v>388</v>
      </c>
      <c r="B75" s="142" t="s">
        <v>404</v>
      </c>
      <c r="C75" s="282">
        <v>71</v>
      </c>
      <c r="D75" s="70">
        <v>96</v>
      </c>
      <c r="E75" s="438">
        <v>60</v>
      </c>
      <c r="F75" s="368">
        <v>1</v>
      </c>
      <c r="G75" s="368">
        <v>20</v>
      </c>
      <c r="H75" s="368">
        <v>30</v>
      </c>
      <c r="I75" s="368">
        <v>40</v>
      </c>
      <c r="J75" s="238"/>
      <c r="K75" s="358"/>
      <c r="L75" s="293"/>
      <c r="P75" s="225"/>
      <c r="Q75" s="225"/>
      <c r="R75" s="225"/>
    </row>
    <row r="76" spans="1:18" s="1" customFormat="1" ht="24" customHeight="1" outlineLevel="1">
      <c r="A76" s="154" t="s">
        <v>405</v>
      </c>
      <c r="B76" s="142" t="s">
        <v>406</v>
      </c>
      <c r="C76" s="70">
        <v>22</v>
      </c>
      <c r="D76" s="70">
        <v>28</v>
      </c>
      <c r="E76" s="438">
        <v>22</v>
      </c>
      <c r="F76" s="368">
        <v>5</v>
      </c>
      <c r="G76" s="368">
        <v>10</v>
      </c>
      <c r="H76" s="368">
        <v>15</v>
      </c>
      <c r="I76" s="368">
        <v>19</v>
      </c>
      <c r="J76" s="238"/>
      <c r="K76" s="358"/>
      <c r="L76" s="293"/>
      <c r="P76" s="225"/>
      <c r="Q76" s="225"/>
      <c r="R76" s="225"/>
    </row>
    <row r="77" spans="1:18" s="1" customFormat="1" ht="23.25" customHeight="1" outlineLevel="1">
      <c r="A77" s="154" t="s">
        <v>407</v>
      </c>
      <c r="B77" s="142" t="s">
        <v>408</v>
      </c>
      <c r="C77" s="70">
        <v>117</v>
      </c>
      <c r="D77" s="70">
        <v>117</v>
      </c>
      <c r="E77" s="438">
        <v>110</v>
      </c>
      <c r="F77" s="368"/>
      <c r="G77" s="368"/>
      <c r="H77" s="368"/>
      <c r="I77" s="368"/>
      <c r="J77" s="238"/>
      <c r="K77" s="358"/>
      <c r="L77" s="293"/>
      <c r="P77" s="225"/>
      <c r="Q77" s="225"/>
      <c r="R77" s="225"/>
    </row>
    <row r="78" spans="1:18" s="1" customFormat="1" ht="37.5" outlineLevel="1">
      <c r="A78" s="154" t="s">
        <v>409</v>
      </c>
      <c r="B78" s="142" t="s">
        <v>410</v>
      </c>
      <c r="C78" s="70">
        <v>70</v>
      </c>
      <c r="D78" s="70">
        <v>80</v>
      </c>
      <c r="E78" s="438">
        <v>20</v>
      </c>
      <c r="F78" s="368">
        <v>5</v>
      </c>
      <c r="G78" s="368">
        <v>10</v>
      </c>
      <c r="H78" s="368">
        <v>15</v>
      </c>
      <c r="I78" s="368">
        <v>20</v>
      </c>
      <c r="J78" s="238"/>
      <c r="K78" s="358"/>
      <c r="L78" s="293"/>
      <c r="P78" s="225"/>
      <c r="Q78" s="225"/>
      <c r="R78" s="225"/>
    </row>
    <row r="79" spans="1:18" s="1" customFormat="1" ht="37.5" outlineLevel="1">
      <c r="A79" s="154" t="s">
        <v>576</v>
      </c>
      <c r="B79" s="376" t="s">
        <v>411</v>
      </c>
      <c r="C79" s="324">
        <v>72</v>
      </c>
      <c r="D79" s="324">
        <v>80</v>
      </c>
      <c r="E79" s="438">
        <v>104</v>
      </c>
      <c r="F79" s="368">
        <v>23</v>
      </c>
      <c r="G79" s="368">
        <v>45</v>
      </c>
      <c r="H79" s="368">
        <v>67</v>
      </c>
      <c r="I79" s="368">
        <v>90</v>
      </c>
      <c r="J79" s="238"/>
      <c r="K79" s="358"/>
      <c r="L79" s="293"/>
      <c r="P79" s="225"/>
      <c r="Q79" s="225"/>
      <c r="R79" s="225"/>
    </row>
    <row r="80" spans="1:18" s="1" customFormat="1" outlineLevel="1">
      <c r="A80" s="154" t="s">
        <v>400</v>
      </c>
      <c r="B80" s="376" t="s">
        <v>617</v>
      </c>
      <c r="C80" s="368">
        <v>19</v>
      </c>
      <c r="D80" s="70"/>
      <c r="E80" s="438"/>
      <c r="F80" s="368"/>
      <c r="G80" s="368"/>
      <c r="H80" s="368"/>
      <c r="I80" s="368"/>
      <c r="J80" s="238"/>
      <c r="K80" s="358"/>
      <c r="L80" s="293"/>
      <c r="P80" s="225"/>
      <c r="Q80" s="225"/>
      <c r="R80" s="225"/>
    </row>
    <row r="81" spans="1:18" s="1" customFormat="1" outlineLevel="1">
      <c r="A81" s="154" t="s">
        <v>616</v>
      </c>
      <c r="B81" s="376" t="s">
        <v>618</v>
      </c>
      <c r="C81" s="368"/>
      <c r="D81" s="70"/>
      <c r="E81" s="438"/>
      <c r="F81" s="368">
        <v>2</v>
      </c>
      <c r="G81" s="368">
        <v>4</v>
      </c>
      <c r="H81" s="368">
        <v>6</v>
      </c>
      <c r="I81" s="368">
        <v>8</v>
      </c>
      <c r="J81" s="238"/>
      <c r="K81" s="358"/>
      <c r="L81" s="293"/>
      <c r="P81" s="225"/>
      <c r="Q81" s="225"/>
      <c r="R81" s="225"/>
    </row>
    <row r="82" spans="1:18" ht="20.100000000000001" customHeight="1">
      <c r="A82" s="485" t="s">
        <v>236</v>
      </c>
      <c r="B82" s="8">
        <v>1070</v>
      </c>
      <c r="C82" s="218">
        <v>0</v>
      </c>
      <c r="D82" s="218">
        <v>0</v>
      </c>
      <c r="E82" s="218"/>
      <c r="F82" s="218"/>
      <c r="G82" s="218"/>
      <c r="H82" s="218"/>
      <c r="I82" s="218"/>
      <c r="J82" s="238"/>
      <c r="K82" s="358"/>
      <c r="L82" s="293"/>
      <c r="P82" s="225"/>
      <c r="Q82" s="225"/>
      <c r="R82" s="225"/>
    </row>
    <row r="83" spans="1:18" s="1" customFormat="1" ht="20.100000000000001" customHeight="1">
      <c r="A83" s="59" t="s">
        <v>195</v>
      </c>
      <c r="B83" s="8">
        <v>1071</v>
      </c>
      <c r="C83" s="144"/>
      <c r="D83" s="144"/>
      <c r="E83" s="144"/>
      <c r="F83" s="155"/>
      <c r="G83" s="155"/>
      <c r="H83" s="155"/>
      <c r="I83" s="155"/>
      <c r="J83" s="238"/>
      <c r="K83" s="358"/>
      <c r="L83" s="293"/>
      <c r="P83" s="225"/>
      <c r="Q83" s="225"/>
      <c r="R83" s="225"/>
    </row>
    <row r="84" spans="1:18" s="1" customFormat="1" ht="20.100000000000001" customHeight="1">
      <c r="A84" s="59" t="s">
        <v>196</v>
      </c>
      <c r="B84" s="8">
        <v>1072</v>
      </c>
      <c r="C84" s="144"/>
      <c r="D84" s="144"/>
      <c r="E84" s="144"/>
      <c r="F84" s="155"/>
      <c r="G84" s="155"/>
      <c r="H84" s="155"/>
      <c r="I84" s="155"/>
      <c r="J84" s="238"/>
      <c r="K84" s="358"/>
      <c r="L84" s="293"/>
      <c r="P84" s="225"/>
      <c r="Q84" s="225"/>
      <c r="R84" s="225"/>
    </row>
    <row r="85" spans="1:18" s="1" customFormat="1" ht="20.100000000000001" customHeight="1">
      <c r="A85" s="59" t="s">
        <v>43</v>
      </c>
      <c r="B85" s="8">
        <v>1073</v>
      </c>
      <c r="C85" s="70"/>
      <c r="D85" s="70"/>
      <c r="E85" s="70"/>
      <c r="F85" s="155"/>
      <c r="G85" s="155"/>
      <c r="H85" s="155"/>
      <c r="I85" s="155"/>
      <c r="J85" s="238"/>
      <c r="K85" s="358"/>
      <c r="L85" s="293"/>
      <c r="P85" s="225"/>
      <c r="Q85" s="225"/>
      <c r="R85" s="225"/>
    </row>
    <row r="86" spans="1:18" s="1" customFormat="1" ht="37.5">
      <c r="A86" s="59" t="s">
        <v>66</v>
      </c>
      <c r="B86" s="8">
        <v>1074</v>
      </c>
      <c r="C86" s="70"/>
      <c r="D86" s="70"/>
      <c r="E86" s="70"/>
      <c r="F86" s="368"/>
      <c r="G86" s="368"/>
      <c r="H86" s="368"/>
      <c r="I86" s="368"/>
      <c r="J86" s="255"/>
      <c r="K86" s="358"/>
      <c r="L86" s="293"/>
      <c r="P86" s="225"/>
      <c r="Q86" s="225"/>
      <c r="R86" s="225"/>
    </row>
    <row r="87" spans="1:18" s="1" customFormat="1" ht="20.100000000000001" customHeight="1">
      <c r="A87" s="59" t="s">
        <v>83</v>
      </c>
      <c r="B87" s="8">
        <v>1075</v>
      </c>
      <c r="C87" s="70"/>
      <c r="D87" s="70"/>
      <c r="E87" s="70"/>
      <c r="F87" s="368"/>
      <c r="G87" s="368"/>
      <c r="H87" s="368"/>
      <c r="I87" s="368"/>
      <c r="J87" s="238"/>
      <c r="K87" s="358"/>
      <c r="L87" s="293"/>
      <c r="P87" s="225"/>
      <c r="Q87" s="225"/>
      <c r="R87" s="225"/>
    </row>
    <row r="88" spans="1:18" s="1" customFormat="1" ht="20.100000000000001" customHeight="1">
      <c r="A88" s="59" t="s">
        <v>133</v>
      </c>
      <c r="B88" s="136">
        <v>1076</v>
      </c>
      <c r="C88" s="155">
        <v>0</v>
      </c>
      <c r="D88" s="155">
        <v>0</v>
      </c>
      <c r="E88" s="155">
        <v>0</v>
      </c>
      <c r="F88" s="155">
        <v>0</v>
      </c>
      <c r="G88" s="155">
        <v>0</v>
      </c>
      <c r="H88" s="155">
        <v>0</v>
      </c>
      <c r="I88" s="155">
        <v>0</v>
      </c>
      <c r="J88" s="238"/>
      <c r="K88" s="358"/>
      <c r="L88" s="293"/>
      <c r="P88" s="225"/>
      <c r="Q88" s="225"/>
      <c r="R88" s="225"/>
    </row>
    <row r="89" spans="1:18" s="1" customFormat="1" ht="20.100000000000001" customHeight="1">
      <c r="A89" s="154" t="s">
        <v>44</v>
      </c>
      <c r="B89" s="142" t="s">
        <v>381</v>
      </c>
      <c r="C89" s="70"/>
      <c r="D89" s="70"/>
      <c r="E89" s="70"/>
      <c r="F89" s="155"/>
      <c r="G89" s="155"/>
      <c r="H89" s="155"/>
      <c r="I89" s="155"/>
      <c r="J89" s="238"/>
      <c r="K89" s="358"/>
      <c r="L89" s="293"/>
      <c r="P89" s="225"/>
      <c r="Q89" s="225"/>
      <c r="R89" s="225"/>
    </row>
    <row r="90" spans="1:18" s="1" customFormat="1" ht="20.100000000000001" customHeight="1">
      <c r="A90" s="154" t="s">
        <v>412</v>
      </c>
      <c r="B90" s="142" t="s">
        <v>413</v>
      </c>
      <c r="C90" s="70"/>
      <c r="D90" s="70"/>
      <c r="E90" s="70"/>
      <c r="F90" s="368"/>
      <c r="G90" s="368"/>
      <c r="H90" s="368"/>
      <c r="I90" s="368"/>
      <c r="J90" s="238"/>
      <c r="K90" s="358"/>
      <c r="L90" s="293"/>
      <c r="P90" s="225"/>
      <c r="Q90" s="225"/>
      <c r="R90" s="225"/>
    </row>
    <row r="91" spans="1:18" s="1" customFormat="1">
      <c r="A91" s="154" t="s">
        <v>506</v>
      </c>
      <c r="B91" s="142" t="s">
        <v>414</v>
      </c>
      <c r="C91" s="70"/>
      <c r="D91" s="70"/>
      <c r="E91" s="70"/>
      <c r="F91" s="368"/>
      <c r="G91" s="368"/>
      <c r="H91" s="368"/>
      <c r="I91" s="368"/>
      <c r="J91" s="278"/>
      <c r="K91" s="358"/>
      <c r="L91" s="293"/>
      <c r="P91" s="225"/>
      <c r="Q91" s="225"/>
      <c r="R91" s="225"/>
    </row>
    <row r="92" spans="1:18" s="1" customFormat="1" ht="37.5">
      <c r="A92" s="154" t="s">
        <v>415</v>
      </c>
      <c r="B92" s="142" t="s">
        <v>416</v>
      </c>
      <c r="C92" s="70"/>
      <c r="D92" s="70"/>
      <c r="E92" s="70"/>
      <c r="F92" s="368"/>
      <c r="G92" s="368"/>
      <c r="H92" s="368"/>
      <c r="I92" s="368"/>
      <c r="J92" s="255"/>
      <c r="K92" s="358"/>
      <c r="L92" s="293"/>
      <c r="P92" s="225"/>
      <c r="Q92" s="225"/>
      <c r="R92" s="225"/>
    </row>
    <row r="93" spans="1:18" s="1" customFormat="1" ht="20.100000000000001" customHeight="1">
      <c r="A93" s="154" t="s">
        <v>409</v>
      </c>
      <c r="B93" s="142" t="s">
        <v>417</v>
      </c>
      <c r="C93" s="70"/>
      <c r="D93" s="70"/>
      <c r="E93" s="70"/>
      <c r="F93" s="368"/>
      <c r="G93" s="368"/>
      <c r="H93" s="368"/>
      <c r="I93" s="368"/>
      <c r="J93" s="238"/>
      <c r="K93" s="358"/>
      <c r="L93" s="293"/>
      <c r="P93" s="225"/>
      <c r="Q93" s="225"/>
      <c r="R93" s="225"/>
    </row>
    <row r="94" spans="1:18" s="1" customFormat="1" ht="37.5">
      <c r="A94" s="154" t="s">
        <v>53</v>
      </c>
      <c r="B94" s="142" t="s">
        <v>418</v>
      </c>
      <c r="C94" s="70"/>
      <c r="D94" s="70"/>
      <c r="E94" s="70"/>
      <c r="F94" s="368"/>
      <c r="G94" s="368"/>
      <c r="H94" s="368"/>
      <c r="I94" s="368"/>
      <c r="J94" s="238"/>
      <c r="K94" s="358"/>
      <c r="L94" s="293"/>
      <c r="P94" s="225"/>
      <c r="Q94" s="225"/>
      <c r="R94" s="225"/>
    </row>
    <row r="95" spans="1:18" s="1" customFormat="1" ht="20.100000000000001" customHeight="1">
      <c r="A95" s="154" t="s">
        <v>558</v>
      </c>
      <c r="B95" s="142" t="s">
        <v>419</v>
      </c>
      <c r="C95" s="70"/>
      <c r="D95" s="70"/>
      <c r="E95" s="70"/>
      <c r="F95" s="368"/>
      <c r="G95" s="368"/>
      <c r="H95" s="368"/>
      <c r="I95" s="368"/>
      <c r="J95" s="238"/>
      <c r="K95" s="358"/>
      <c r="L95" s="293"/>
      <c r="P95" s="225"/>
      <c r="Q95" s="225"/>
      <c r="R95" s="225"/>
    </row>
    <row r="96" spans="1:18" s="1" customFormat="1" ht="20.100000000000001" customHeight="1">
      <c r="A96" s="154" t="s">
        <v>386</v>
      </c>
      <c r="B96" s="142" t="s">
        <v>420</v>
      </c>
      <c r="C96" s="70"/>
      <c r="D96" s="70"/>
      <c r="E96" s="70"/>
      <c r="F96" s="368"/>
      <c r="G96" s="368"/>
      <c r="H96" s="368"/>
      <c r="I96" s="368"/>
      <c r="J96" s="238"/>
      <c r="K96" s="358"/>
      <c r="L96" s="293"/>
      <c r="P96" s="225"/>
      <c r="Q96" s="225"/>
      <c r="R96" s="225"/>
    </row>
    <row r="97" spans="1:18" s="1" customFormat="1" ht="20.100000000000001" customHeight="1">
      <c r="A97" s="154" t="s">
        <v>388</v>
      </c>
      <c r="B97" s="142" t="s">
        <v>421</v>
      </c>
      <c r="C97" s="70"/>
      <c r="D97" s="70"/>
      <c r="E97" s="70"/>
      <c r="F97" s="368"/>
      <c r="G97" s="368"/>
      <c r="H97" s="368"/>
      <c r="I97" s="368"/>
      <c r="J97" s="238"/>
      <c r="K97" s="358"/>
      <c r="L97" s="293"/>
      <c r="P97" s="225"/>
      <c r="Q97" s="225"/>
      <c r="R97" s="225"/>
    </row>
    <row r="98" spans="1:18" s="1" customFormat="1">
      <c r="A98" s="154" t="s">
        <v>422</v>
      </c>
      <c r="B98" s="142" t="s">
        <v>423</v>
      </c>
      <c r="C98" s="70"/>
      <c r="D98" s="70"/>
      <c r="E98" s="70"/>
      <c r="F98" s="368"/>
      <c r="G98" s="368"/>
      <c r="H98" s="368"/>
      <c r="I98" s="368"/>
      <c r="J98" s="278"/>
      <c r="K98" s="358"/>
      <c r="L98" s="293"/>
      <c r="P98" s="225"/>
      <c r="Q98" s="225"/>
      <c r="R98" s="225"/>
    </row>
    <row r="99" spans="1:18" s="1" customFormat="1" ht="37.5">
      <c r="A99" s="154" t="s">
        <v>424</v>
      </c>
      <c r="B99" s="142" t="s">
        <v>425</v>
      </c>
      <c r="C99" s="70"/>
      <c r="D99" s="70"/>
      <c r="E99" s="70"/>
      <c r="F99" s="368"/>
      <c r="G99" s="368"/>
      <c r="H99" s="368"/>
      <c r="I99" s="368"/>
      <c r="J99" s="265"/>
      <c r="K99" s="358"/>
      <c r="L99" s="293"/>
      <c r="P99" s="225"/>
      <c r="Q99" s="225"/>
      <c r="R99" s="225"/>
    </row>
    <row r="100" spans="1:18" s="1" customFormat="1">
      <c r="A100" s="154" t="s">
        <v>426</v>
      </c>
      <c r="B100" s="142" t="s">
        <v>427</v>
      </c>
      <c r="C100" s="70"/>
      <c r="D100" s="70"/>
      <c r="E100" s="70"/>
      <c r="F100" s="368"/>
      <c r="G100" s="368"/>
      <c r="H100" s="368"/>
      <c r="I100" s="368"/>
      <c r="J100" s="256"/>
      <c r="K100" s="358"/>
      <c r="L100" s="293"/>
      <c r="P100" s="225"/>
      <c r="Q100" s="225"/>
      <c r="R100" s="225"/>
    </row>
    <row r="101" spans="1:18" s="1" customFormat="1">
      <c r="A101" s="154" t="s">
        <v>428</v>
      </c>
      <c r="B101" s="142" t="s">
        <v>429</v>
      </c>
      <c r="C101" s="70"/>
      <c r="D101" s="70"/>
      <c r="E101" s="70"/>
      <c r="F101" s="368"/>
      <c r="G101" s="368"/>
      <c r="H101" s="368"/>
      <c r="I101" s="368"/>
      <c r="J101" s="256"/>
      <c r="K101" s="358"/>
      <c r="L101" s="293"/>
      <c r="P101" s="225"/>
      <c r="Q101" s="225"/>
      <c r="R101" s="225"/>
    </row>
    <row r="102" spans="1:18" s="1" customFormat="1" ht="20.100000000000001" customHeight="1">
      <c r="A102" s="154" t="s">
        <v>430</v>
      </c>
      <c r="B102" s="142" t="s">
        <v>431</v>
      </c>
      <c r="C102" s="155"/>
      <c r="D102" s="155"/>
      <c r="E102" s="155"/>
      <c r="F102" s="155"/>
      <c r="G102" s="155"/>
      <c r="H102" s="155"/>
      <c r="I102" s="155"/>
      <c r="J102" s="265"/>
      <c r="K102" s="358"/>
      <c r="L102" s="293"/>
      <c r="P102" s="225"/>
      <c r="Q102" s="225"/>
      <c r="R102" s="225"/>
    </row>
    <row r="103" spans="1:18" s="1" customFormat="1">
      <c r="A103" s="154" t="s">
        <v>50</v>
      </c>
      <c r="B103" s="142" t="s">
        <v>432</v>
      </c>
      <c r="C103" s="70"/>
      <c r="D103" s="70"/>
      <c r="E103" s="70"/>
      <c r="F103" s="368"/>
      <c r="G103" s="368"/>
      <c r="H103" s="368"/>
      <c r="I103" s="368"/>
      <c r="J103" s="231"/>
      <c r="K103" s="362"/>
      <c r="L103" s="293"/>
      <c r="P103" s="225"/>
      <c r="Q103" s="225"/>
      <c r="R103" s="225"/>
    </row>
    <row r="104" spans="1:18" s="1" customFormat="1" ht="20.100000000000001" customHeight="1">
      <c r="A104" s="154" t="s">
        <v>433</v>
      </c>
      <c r="B104" s="142" t="s">
        <v>434</v>
      </c>
      <c r="C104" s="70"/>
      <c r="D104" s="70"/>
      <c r="E104" s="70"/>
      <c r="F104" s="368"/>
      <c r="G104" s="368"/>
      <c r="H104" s="368"/>
      <c r="I104" s="368"/>
      <c r="J104" s="238"/>
      <c r="K104" s="358"/>
      <c r="L104" s="293"/>
      <c r="P104" s="225"/>
      <c r="Q104" s="225"/>
      <c r="R104" s="225"/>
    </row>
    <row r="105" spans="1:18" s="1" customFormat="1" ht="58.5" customHeight="1">
      <c r="A105" s="154" t="s">
        <v>500</v>
      </c>
      <c r="B105" s="142" t="s">
        <v>435</v>
      </c>
      <c r="C105" s="70"/>
      <c r="D105" s="70"/>
      <c r="E105" s="70"/>
      <c r="F105" s="368"/>
      <c r="G105" s="368"/>
      <c r="H105" s="368"/>
      <c r="I105" s="368"/>
      <c r="J105" s="256"/>
      <c r="K105" s="358"/>
      <c r="L105" s="293"/>
      <c r="P105" s="225"/>
      <c r="Q105" s="225"/>
      <c r="R105" s="225"/>
    </row>
    <row r="106" spans="1:18" s="1" customFormat="1" ht="20.100000000000001" customHeight="1">
      <c r="A106" s="154" t="s">
        <v>398</v>
      </c>
      <c r="B106" s="142" t="s">
        <v>436</v>
      </c>
      <c r="C106" s="70"/>
      <c r="D106" s="70"/>
      <c r="E106" s="70"/>
      <c r="F106" s="368"/>
      <c r="G106" s="368"/>
      <c r="H106" s="368"/>
      <c r="I106" s="368"/>
      <c r="J106" s="256"/>
      <c r="K106" s="358"/>
      <c r="L106" s="293"/>
      <c r="P106" s="225"/>
      <c r="Q106" s="225"/>
      <c r="R106" s="225"/>
    </row>
    <row r="107" spans="1:18" s="1" customFormat="1" ht="20.100000000000001" customHeight="1">
      <c r="A107" s="154" t="s">
        <v>400</v>
      </c>
      <c r="B107" s="142" t="s">
        <v>437</v>
      </c>
      <c r="C107" s="70"/>
      <c r="D107" s="70"/>
      <c r="E107" s="70"/>
      <c r="F107" s="368"/>
      <c r="G107" s="368"/>
      <c r="H107" s="368"/>
      <c r="I107" s="368"/>
      <c r="J107" s="238"/>
      <c r="K107" s="358"/>
      <c r="L107" s="293"/>
      <c r="P107" s="225"/>
      <c r="Q107" s="225"/>
      <c r="R107" s="225"/>
    </row>
    <row r="108" spans="1:18" s="1" customFormat="1" ht="20.100000000000001" customHeight="1">
      <c r="A108" s="154" t="s">
        <v>528</v>
      </c>
      <c r="B108" s="142" t="s">
        <v>530</v>
      </c>
      <c r="C108" s="70"/>
      <c r="D108" s="70"/>
      <c r="E108" s="70"/>
      <c r="F108" s="368"/>
      <c r="G108" s="368"/>
      <c r="H108" s="368"/>
      <c r="I108" s="368"/>
      <c r="J108" s="238"/>
      <c r="K108" s="358"/>
      <c r="L108" s="293"/>
      <c r="P108" s="225"/>
      <c r="Q108" s="225"/>
      <c r="R108" s="225"/>
    </row>
    <row r="109" spans="1:18" s="1" customFormat="1" ht="37.5">
      <c r="A109" s="485" t="s">
        <v>560</v>
      </c>
      <c r="B109" s="8">
        <v>1080</v>
      </c>
      <c r="C109" s="218">
        <v>4689</v>
      </c>
      <c r="D109" s="218">
        <v>252</v>
      </c>
      <c r="E109" s="439">
        <v>9612</v>
      </c>
      <c r="F109" s="218">
        <v>0</v>
      </c>
      <c r="G109" s="218">
        <v>0</v>
      </c>
      <c r="H109" s="218">
        <v>0</v>
      </c>
      <c r="I109" s="218">
        <v>0</v>
      </c>
      <c r="J109" s="238"/>
      <c r="K109" s="358"/>
      <c r="L109" s="293"/>
      <c r="P109" s="225"/>
      <c r="Q109" s="225"/>
      <c r="R109" s="225"/>
    </row>
    <row r="110" spans="1:18" s="1" customFormat="1" ht="20.100000000000001" customHeight="1">
      <c r="A110" s="59" t="s">
        <v>75</v>
      </c>
      <c r="B110" s="136">
        <v>1081</v>
      </c>
      <c r="C110" s="155"/>
      <c r="D110" s="155"/>
      <c r="E110" s="155"/>
      <c r="F110" s="155"/>
      <c r="G110" s="155"/>
      <c r="H110" s="155"/>
      <c r="I110" s="155"/>
      <c r="J110" s="238"/>
      <c r="K110" s="358"/>
      <c r="L110" s="293"/>
      <c r="P110" s="225"/>
      <c r="Q110" s="225"/>
      <c r="R110" s="225"/>
    </row>
    <row r="111" spans="1:18" s="1" customFormat="1" ht="37.5">
      <c r="A111" s="59" t="s">
        <v>54</v>
      </c>
      <c r="B111" s="136">
        <v>1082</v>
      </c>
      <c r="C111" s="155"/>
      <c r="D111" s="155"/>
      <c r="E111" s="155"/>
      <c r="F111" s="155"/>
      <c r="G111" s="155"/>
      <c r="H111" s="155"/>
      <c r="I111" s="155"/>
      <c r="J111" s="238"/>
      <c r="K111" s="358"/>
      <c r="L111" s="293"/>
      <c r="P111" s="225"/>
      <c r="Q111" s="225"/>
      <c r="R111" s="225"/>
    </row>
    <row r="112" spans="1:18" s="1" customFormat="1" ht="37.5">
      <c r="A112" s="59" t="s">
        <v>64</v>
      </c>
      <c r="B112" s="136">
        <v>1083</v>
      </c>
      <c r="C112" s="155"/>
      <c r="D112" s="155"/>
      <c r="E112" s="155"/>
      <c r="F112" s="155"/>
      <c r="G112" s="155"/>
      <c r="H112" s="155"/>
      <c r="I112" s="155"/>
      <c r="J112" s="238"/>
      <c r="K112" s="358"/>
      <c r="L112" s="293"/>
      <c r="P112" s="225"/>
      <c r="Q112" s="225"/>
      <c r="R112" s="225"/>
    </row>
    <row r="113" spans="1:18" s="1" customFormat="1" ht="20.100000000000001" customHeight="1">
      <c r="A113" s="59" t="s">
        <v>228</v>
      </c>
      <c r="B113" s="136">
        <v>1084</v>
      </c>
      <c r="C113" s="155"/>
      <c r="D113" s="155"/>
      <c r="E113" s="155"/>
      <c r="F113" s="155"/>
      <c r="G113" s="155"/>
      <c r="H113" s="155"/>
      <c r="I113" s="155"/>
      <c r="J113" s="238"/>
      <c r="K113" s="358"/>
      <c r="L113" s="293"/>
      <c r="P113" s="225"/>
      <c r="Q113" s="225"/>
      <c r="R113" s="225"/>
    </row>
    <row r="114" spans="1:18" s="1" customFormat="1" ht="20.100000000000001" customHeight="1">
      <c r="A114" s="59" t="s">
        <v>257</v>
      </c>
      <c r="B114" s="136">
        <v>1085</v>
      </c>
      <c r="C114" s="155">
        <v>4689</v>
      </c>
      <c r="D114" s="155">
        <v>252</v>
      </c>
      <c r="E114" s="437">
        <v>9612</v>
      </c>
      <c r="F114" s="155">
        <v>0</v>
      </c>
      <c r="G114" s="155">
        <v>0</v>
      </c>
      <c r="H114" s="155">
        <v>0</v>
      </c>
      <c r="I114" s="155">
        <v>0</v>
      </c>
      <c r="J114" s="238"/>
      <c r="K114" s="358"/>
      <c r="L114" s="293"/>
      <c r="P114" s="225"/>
      <c r="Q114" s="225"/>
      <c r="R114" s="225"/>
    </row>
    <row r="115" spans="1:18" s="1" customFormat="1" ht="37.5">
      <c r="A115" s="156" t="s">
        <v>544</v>
      </c>
      <c r="B115" s="157" t="s">
        <v>438</v>
      </c>
      <c r="C115" s="70">
        <v>471</v>
      </c>
      <c r="D115" s="70"/>
      <c r="E115" s="70">
        <v>4018</v>
      </c>
      <c r="F115" s="351"/>
      <c r="G115" s="351"/>
      <c r="H115" s="351"/>
      <c r="I115" s="351"/>
      <c r="J115" s="238"/>
      <c r="K115" s="358"/>
      <c r="L115" s="293"/>
      <c r="P115" s="225"/>
      <c r="Q115" s="225"/>
      <c r="R115" s="225"/>
    </row>
    <row r="116" spans="1:18" s="1" customFormat="1" ht="34.15" customHeight="1">
      <c r="A116" s="156" t="s">
        <v>578</v>
      </c>
      <c r="B116" s="157" t="s">
        <v>439</v>
      </c>
      <c r="C116" s="70">
        <v>20</v>
      </c>
      <c r="D116" s="70"/>
      <c r="E116" s="70">
        <v>35</v>
      </c>
      <c r="F116" s="351"/>
      <c r="G116" s="351"/>
      <c r="H116" s="351"/>
      <c r="I116" s="351"/>
      <c r="J116" s="238"/>
      <c r="K116" s="358"/>
      <c r="L116" s="301"/>
      <c r="M116" s="301"/>
      <c r="N116" s="301"/>
      <c r="O116" s="301"/>
      <c r="P116" s="225"/>
      <c r="Q116" s="225"/>
      <c r="R116" s="225"/>
    </row>
    <row r="117" spans="1:18" s="1" customFormat="1" ht="20.100000000000001" customHeight="1">
      <c r="A117" s="156" t="s">
        <v>440</v>
      </c>
      <c r="B117" s="157" t="s">
        <v>441</v>
      </c>
      <c r="C117" s="70"/>
      <c r="D117" s="70"/>
      <c r="E117" s="70"/>
      <c r="F117" s="350"/>
      <c r="G117" s="350"/>
      <c r="H117" s="350"/>
      <c r="I117" s="350"/>
      <c r="J117" s="291"/>
      <c r="K117" s="358"/>
      <c r="L117" s="301"/>
      <c r="M117" s="301"/>
      <c r="N117" s="301"/>
      <c r="O117" s="301"/>
      <c r="P117" s="225"/>
      <c r="Q117" s="225"/>
      <c r="R117" s="225"/>
    </row>
    <row r="118" spans="1:18" s="1" customFormat="1" ht="20.100000000000001" customHeight="1">
      <c r="A118" s="156" t="s">
        <v>442</v>
      </c>
      <c r="B118" s="157" t="s">
        <v>443</v>
      </c>
      <c r="C118" s="70"/>
      <c r="D118" s="70"/>
      <c r="E118" s="70"/>
      <c r="F118" s="351"/>
      <c r="G118" s="351"/>
      <c r="H118" s="351"/>
      <c r="I118" s="351"/>
      <c r="J118" s="238"/>
      <c r="K118" s="358"/>
      <c r="L118" s="302"/>
      <c r="M118" s="303"/>
      <c r="N118" s="303"/>
      <c r="O118" s="303"/>
      <c r="P118" s="225"/>
      <c r="Q118" s="225"/>
      <c r="R118" s="225"/>
    </row>
    <row r="119" spans="1:18" s="1" customFormat="1" ht="20.100000000000001" customHeight="1">
      <c r="A119" s="156" t="s">
        <v>444</v>
      </c>
      <c r="B119" s="157" t="s">
        <v>445</v>
      </c>
      <c r="C119" s="70"/>
      <c r="D119" s="70"/>
      <c r="E119" s="70">
        <v>215</v>
      </c>
      <c r="F119" s="281"/>
      <c r="G119" s="281"/>
      <c r="H119" s="281"/>
      <c r="I119" s="281"/>
      <c r="J119" s="238"/>
      <c r="K119" s="358"/>
      <c r="L119" s="293"/>
      <c r="P119" s="225"/>
      <c r="Q119" s="225"/>
      <c r="R119" s="225"/>
    </row>
    <row r="120" spans="1:18" s="1" customFormat="1" ht="20.100000000000001" customHeight="1">
      <c r="A120" s="156" t="s">
        <v>44</v>
      </c>
      <c r="B120" s="157" t="s">
        <v>446</v>
      </c>
      <c r="C120" s="70">
        <v>68</v>
      </c>
      <c r="D120" s="70"/>
      <c r="E120" s="70">
        <v>97</v>
      </c>
      <c r="F120" s="281"/>
      <c r="G120" s="281"/>
      <c r="H120" s="281"/>
      <c r="I120" s="281"/>
      <c r="J120" s="238"/>
      <c r="K120" s="358"/>
      <c r="L120" s="293"/>
      <c r="P120" s="225"/>
      <c r="Q120" s="225"/>
      <c r="R120" s="225"/>
    </row>
    <row r="121" spans="1:18" s="1" customFormat="1" ht="37.5">
      <c r="A121" s="156" t="s">
        <v>447</v>
      </c>
      <c r="B121" s="157" t="s">
        <v>448</v>
      </c>
      <c r="C121" s="70"/>
      <c r="D121" s="70"/>
      <c r="E121" s="70"/>
      <c r="F121" s="351"/>
      <c r="G121" s="351"/>
      <c r="H121" s="351"/>
      <c r="I121" s="351"/>
      <c r="J121" s="238"/>
      <c r="K121" s="358"/>
      <c r="L121" s="293"/>
      <c r="P121" s="225"/>
      <c r="Q121" s="225"/>
      <c r="R121" s="225"/>
    </row>
    <row r="122" spans="1:18" s="1" customFormat="1" ht="20.100000000000001" customHeight="1">
      <c r="A122" s="156" t="s">
        <v>449</v>
      </c>
      <c r="B122" s="157" t="s">
        <v>450</v>
      </c>
      <c r="C122" s="70"/>
      <c r="D122" s="70"/>
      <c r="E122" s="70">
        <v>10</v>
      </c>
      <c r="F122" s="351"/>
      <c r="G122" s="351"/>
      <c r="H122" s="351"/>
      <c r="I122" s="351"/>
      <c r="J122" s="238"/>
      <c r="K122" s="358"/>
      <c r="L122" s="293"/>
      <c r="P122" s="225"/>
      <c r="Q122" s="225"/>
      <c r="R122" s="225"/>
    </row>
    <row r="123" spans="1:18" s="1" customFormat="1" ht="33" customHeight="1">
      <c r="A123" s="156" t="s">
        <v>535</v>
      </c>
      <c r="B123" s="157" t="s">
        <v>545</v>
      </c>
      <c r="C123" s="70"/>
      <c r="D123" s="70"/>
      <c r="E123" s="70">
        <v>957</v>
      </c>
      <c r="F123" s="351"/>
      <c r="G123" s="351"/>
      <c r="H123" s="351"/>
      <c r="I123" s="351"/>
      <c r="J123" s="238"/>
      <c r="K123" s="358"/>
      <c r="L123" s="293"/>
      <c r="P123" s="225"/>
      <c r="Q123" s="225"/>
      <c r="R123" s="225"/>
    </row>
    <row r="124" spans="1:18" s="1" customFormat="1" ht="29.25" customHeight="1">
      <c r="A124" s="156" t="s">
        <v>548</v>
      </c>
      <c r="B124" s="157" t="s">
        <v>546</v>
      </c>
      <c r="C124" s="70"/>
      <c r="D124" s="70"/>
      <c r="E124" s="70"/>
      <c r="F124" s="351"/>
      <c r="G124" s="351"/>
      <c r="H124" s="351"/>
      <c r="I124" s="351"/>
      <c r="J124" s="238"/>
      <c r="K124" s="358"/>
      <c r="L124" s="293"/>
      <c r="P124" s="225"/>
      <c r="Q124" s="225"/>
      <c r="R124" s="225"/>
    </row>
    <row r="125" spans="1:18" s="1" customFormat="1" ht="38.25" customHeight="1">
      <c r="A125" s="156" t="s">
        <v>547</v>
      </c>
      <c r="B125" s="157" t="s">
        <v>567</v>
      </c>
      <c r="C125" s="281">
        <v>11</v>
      </c>
      <c r="D125" s="280">
        <v>12</v>
      </c>
      <c r="E125" s="70">
        <v>123</v>
      </c>
      <c r="F125" s="281"/>
      <c r="G125" s="281"/>
      <c r="H125" s="281"/>
      <c r="I125" s="281"/>
      <c r="J125" s="238"/>
      <c r="K125" s="358"/>
      <c r="L125" s="293"/>
      <c r="P125" s="225"/>
      <c r="Q125" s="225"/>
      <c r="R125" s="225"/>
    </row>
    <row r="126" spans="1:18" s="1" customFormat="1" ht="22.15" customHeight="1">
      <c r="A126" s="156" t="s">
        <v>591</v>
      </c>
      <c r="B126" s="157" t="s">
        <v>549</v>
      </c>
      <c r="C126" s="281">
        <v>3904</v>
      </c>
      <c r="D126" s="280"/>
      <c r="E126" s="328">
        <v>2652</v>
      </c>
      <c r="F126" s="281"/>
      <c r="G126" s="281"/>
      <c r="H126" s="281"/>
      <c r="I126" s="281"/>
      <c r="J126" s="238"/>
      <c r="K126" s="358"/>
      <c r="L126" s="293"/>
      <c r="P126" s="225"/>
      <c r="Q126" s="225"/>
      <c r="R126" s="225"/>
    </row>
    <row r="127" spans="1:18" s="1" customFormat="1" ht="38.25" customHeight="1">
      <c r="A127" s="156" t="s">
        <v>592</v>
      </c>
      <c r="B127" s="157" t="s">
        <v>568</v>
      </c>
      <c r="C127" s="281">
        <v>4</v>
      </c>
      <c r="D127" s="280"/>
      <c r="E127" s="348"/>
      <c r="F127" s="281"/>
      <c r="G127" s="281"/>
      <c r="H127" s="281"/>
      <c r="I127" s="281"/>
      <c r="J127" s="238"/>
      <c r="K127" s="358"/>
      <c r="L127" s="293"/>
      <c r="P127" s="225"/>
      <c r="Q127" s="225"/>
      <c r="R127" s="225"/>
    </row>
    <row r="128" spans="1:18" s="1" customFormat="1" ht="21" customHeight="1">
      <c r="A128" s="156" t="s">
        <v>566</v>
      </c>
      <c r="B128" s="157" t="s">
        <v>569</v>
      </c>
      <c r="C128" s="281">
        <v>50</v>
      </c>
      <c r="D128" s="280"/>
      <c r="E128" s="328">
        <v>38</v>
      </c>
      <c r="F128" s="281"/>
      <c r="G128" s="281"/>
      <c r="H128" s="281"/>
      <c r="I128" s="281"/>
      <c r="J128" s="238"/>
      <c r="K128" s="358"/>
      <c r="L128" s="293"/>
      <c r="P128" s="225"/>
      <c r="Q128" s="225"/>
      <c r="R128" s="225"/>
    </row>
    <row r="129" spans="1:18" s="1" customFormat="1" ht="25.9" customHeight="1">
      <c r="A129" s="156" t="s">
        <v>208</v>
      </c>
      <c r="B129" s="157" t="s">
        <v>593</v>
      </c>
      <c r="C129" s="281">
        <v>161</v>
      </c>
      <c r="D129" s="280">
        <v>240</v>
      </c>
      <c r="E129" s="328">
        <v>220</v>
      </c>
      <c r="F129" s="281"/>
      <c r="G129" s="281"/>
      <c r="H129" s="281"/>
      <c r="I129" s="281"/>
      <c r="J129" s="238"/>
      <c r="K129" s="358"/>
      <c r="L129" s="293"/>
      <c r="P129" s="225"/>
      <c r="Q129" s="225"/>
      <c r="R129" s="225"/>
    </row>
    <row r="130" spans="1:18" s="1" customFormat="1" ht="23.45" customHeight="1">
      <c r="A130" s="156" t="s">
        <v>611</v>
      </c>
      <c r="B130" s="157" t="s">
        <v>613</v>
      </c>
      <c r="C130" s="281"/>
      <c r="D130" s="280"/>
      <c r="E130" s="368">
        <v>1223</v>
      </c>
      <c r="F130" s="281"/>
      <c r="G130" s="281"/>
      <c r="H130" s="281"/>
      <c r="I130" s="281"/>
      <c r="J130" s="238"/>
      <c r="K130" s="358"/>
      <c r="L130" s="293"/>
      <c r="P130" s="225"/>
      <c r="Q130" s="225"/>
      <c r="R130" s="225"/>
    </row>
    <row r="131" spans="1:18" s="1" customFormat="1" ht="24.6" customHeight="1">
      <c r="A131" s="156" t="s">
        <v>612</v>
      </c>
      <c r="B131" s="157" t="s">
        <v>614</v>
      </c>
      <c r="C131" s="281"/>
      <c r="D131" s="280"/>
      <c r="E131" s="368">
        <v>24</v>
      </c>
      <c r="F131" s="281"/>
      <c r="G131" s="281"/>
      <c r="H131" s="281"/>
      <c r="I131" s="281"/>
      <c r="J131" s="238"/>
      <c r="K131" s="358"/>
      <c r="L131" s="293"/>
      <c r="P131" s="225"/>
      <c r="Q131" s="225"/>
      <c r="R131" s="225"/>
    </row>
    <row r="132" spans="1:18" s="484" customFormat="1" ht="37.5">
      <c r="A132" s="486" t="s">
        <v>4</v>
      </c>
      <c r="B132" s="10">
        <v>1100</v>
      </c>
      <c r="C132" s="219">
        <v>-42068</v>
      </c>
      <c r="D132" s="219">
        <v>3531</v>
      </c>
      <c r="E132" s="427">
        <v>-76119</v>
      </c>
      <c r="F132" s="219">
        <v>0</v>
      </c>
      <c r="G132" s="219">
        <v>-3117</v>
      </c>
      <c r="H132" s="219">
        <v>-14528</v>
      </c>
      <c r="I132" s="219">
        <v>1320</v>
      </c>
      <c r="J132" s="247"/>
      <c r="K132" s="360"/>
      <c r="L132" s="293"/>
      <c r="P132" s="225"/>
      <c r="Q132" s="225"/>
      <c r="R132" s="225"/>
    </row>
    <row r="133" spans="1:18" ht="37.5">
      <c r="A133" s="59" t="s">
        <v>118</v>
      </c>
      <c r="B133" s="136">
        <v>1110</v>
      </c>
      <c r="C133" s="144"/>
      <c r="D133" s="144"/>
      <c r="E133" s="144"/>
      <c r="F133" s="231"/>
      <c r="G133" s="231"/>
      <c r="H133" s="231"/>
      <c r="I133" s="231"/>
      <c r="J133" s="238"/>
      <c r="K133" s="358"/>
      <c r="L133" s="293"/>
      <c r="P133" s="225"/>
      <c r="Q133" s="225"/>
      <c r="R133" s="225"/>
    </row>
    <row r="134" spans="1:18" ht="20.100000000000001" customHeight="1">
      <c r="A134" s="59" t="s">
        <v>119</v>
      </c>
      <c r="B134" s="136">
        <v>1120</v>
      </c>
      <c r="C134" s="144">
        <v>0</v>
      </c>
      <c r="D134" s="144">
        <v>0</v>
      </c>
      <c r="E134" s="144"/>
      <c r="F134" s="231"/>
      <c r="G134" s="231"/>
      <c r="H134" s="231"/>
      <c r="I134" s="231"/>
      <c r="J134" s="238"/>
      <c r="K134" s="358"/>
      <c r="L134" s="293"/>
      <c r="P134" s="225"/>
      <c r="Q134" s="225"/>
      <c r="R134" s="225"/>
    </row>
    <row r="135" spans="1:18" ht="20.100000000000001" customHeight="1">
      <c r="A135" s="59" t="s">
        <v>501</v>
      </c>
      <c r="B135" s="142" t="s">
        <v>451</v>
      </c>
      <c r="C135" s="144"/>
      <c r="D135" s="144">
        <v>0</v>
      </c>
      <c r="E135" s="144">
        <v>0</v>
      </c>
      <c r="F135" s="231"/>
      <c r="G135" s="231"/>
      <c r="H135" s="231"/>
      <c r="I135" s="231"/>
      <c r="J135" s="238"/>
      <c r="K135" s="358"/>
      <c r="L135" s="293"/>
      <c r="P135" s="225"/>
      <c r="Q135" s="225"/>
      <c r="R135" s="225"/>
    </row>
    <row r="136" spans="1:18" ht="37.5">
      <c r="A136" s="59" t="s">
        <v>121</v>
      </c>
      <c r="B136" s="136">
        <v>1130</v>
      </c>
      <c r="C136" s="144"/>
      <c r="D136" s="144"/>
      <c r="E136" s="144"/>
      <c r="F136" s="231"/>
      <c r="G136" s="231"/>
      <c r="H136" s="231"/>
      <c r="I136" s="231"/>
      <c r="J136" s="238"/>
      <c r="K136" s="358"/>
      <c r="L136" s="293"/>
      <c r="P136" s="225"/>
      <c r="Q136" s="225"/>
      <c r="R136" s="225"/>
    </row>
    <row r="137" spans="1:18" ht="20.100000000000001" customHeight="1">
      <c r="A137" s="59" t="s">
        <v>120</v>
      </c>
      <c r="B137" s="136">
        <v>1140</v>
      </c>
      <c r="C137" s="144"/>
      <c r="D137" s="144"/>
      <c r="E137" s="144"/>
      <c r="F137" s="231"/>
      <c r="G137" s="231"/>
      <c r="H137" s="231"/>
      <c r="I137" s="231"/>
      <c r="J137" s="238"/>
      <c r="K137" s="358"/>
      <c r="L137" s="293"/>
      <c r="P137" s="225"/>
      <c r="Q137" s="225"/>
      <c r="R137" s="225"/>
    </row>
    <row r="138" spans="1:18" ht="37.5">
      <c r="A138" s="59" t="s">
        <v>229</v>
      </c>
      <c r="B138" s="136">
        <v>1150</v>
      </c>
      <c r="C138" s="144">
        <v>3787</v>
      </c>
      <c r="D138" s="144">
        <v>0</v>
      </c>
      <c r="E138" s="161">
        <v>1422</v>
      </c>
      <c r="F138" s="144">
        <v>0</v>
      </c>
      <c r="G138" s="144">
        <v>0</v>
      </c>
      <c r="H138" s="144">
        <v>0</v>
      </c>
      <c r="I138" s="144">
        <v>0</v>
      </c>
      <c r="J138" s="425"/>
      <c r="K138" s="358"/>
      <c r="L138" s="293"/>
      <c r="P138" s="225"/>
      <c r="Q138" s="225"/>
      <c r="R138" s="225"/>
    </row>
    <row r="139" spans="1:18">
      <c r="A139" s="59" t="s">
        <v>477</v>
      </c>
      <c r="B139" s="142" t="s">
        <v>452</v>
      </c>
      <c r="C139" s="144"/>
      <c r="D139" s="144">
        <v>0</v>
      </c>
      <c r="E139" s="161"/>
      <c r="F139" s="155"/>
      <c r="G139" s="155"/>
      <c r="H139" s="155"/>
      <c r="I139" s="155"/>
      <c r="J139" s="425"/>
      <c r="K139" s="358"/>
      <c r="L139" s="293"/>
      <c r="P139" s="225"/>
      <c r="Q139" s="225"/>
      <c r="R139" s="225"/>
    </row>
    <row r="140" spans="1:18" s="345" customFormat="1" ht="56.25">
      <c r="A140" s="347" t="s">
        <v>596</v>
      </c>
      <c r="B140" s="346" t="s">
        <v>594</v>
      </c>
      <c r="C140" s="144">
        <v>3746</v>
      </c>
      <c r="D140" s="144"/>
      <c r="E140" s="161">
        <v>1386</v>
      </c>
      <c r="F140" s="155"/>
      <c r="G140" s="155"/>
      <c r="H140" s="155"/>
      <c r="I140" s="155"/>
      <c r="J140" s="425"/>
      <c r="K140" s="358"/>
      <c r="L140" s="293"/>
      <c r="P140" s="225"/>
      <c r="Q140" s="225"/>
      <c r="R140" s="225"/>
    </row>
    <row r="141" spans="1:18" s="345" customFormat="1">
      <c r="A141" s="347" t="s">
        <v>597</v>
      </c>
      <c r="B141" s="346" t="s">
        <v>595</v>
      </c>
      <c r="C141" s="144">
        <v>41</v>
      </c>
      <c r="D141" s="144"/>
      <c r="E141" s="161">
        <v>36</v>
      </c>
      <c r="F141" s="155"/>
      <c r="G141" s="155"/>
      <c r="H141" s="155"/>
      <c r="I141" s="155"/>
      <c r="J141" s="425"/>
      <c r="K141" s="358"/>
      <c r="L141" s="293"/>
      <c r="P141" s="225"/>
      <c r="Q141" s="225"/>
      <c r="R141" s="225"/>
    </row>
    <row r="142" spans="1:18" ht="20.100000000000001" customHeight="1">
      <c r="A142" s="59" t="s">
        <v>228</v>
      </c>
      <c r="B142" s="136">
        <v>1151</v>
      </c>
      <c r="C142" s="144"/>
      <c r="D142" s="144"/>
      <c r="E142" s="161"/>
      <c r="F142" s="155"/>
      <c r="G142" s="155"/>
      <c r="H142" s="155"/>
      <c r="I142" s="155"/>
      <c r="J142" s="425"/>
      <c r="K142" s="358"/>
      <c r="L142" s="293"/>
      <c r="P142" s="225"/>
      <c r="Q142" s="225"/>
      <c r="R142" s="225"/>
    </row>
    <row r="143" spans="1:18" ht="37.5">
      <c r="A143" s="59" t="s">
        <v>230</v>
      </c>
      <c r="B143" s="136">
        <v>1160</v>
      </c>
      <c r="C143" s="155">
        <v>1014</v>
      </c>
      <c r="D143" s="155">
        <v>1584</v>
      </c>
      <c r="E143" s="161">
        <v>982</v>
      </c>
      <c r="F143" s="155">
        <v>0</v>
      </c>
      <c r="G143" s="155">
        <v>0</v>
      </c>
      <c r="H143" s="155">
        <v>0</v>
      </c>
      <c r="I143" s="155">
        <v>0</v>
      </c>
      <c r="J143" s="425"/>
      <c r="K143" s="358"/>
      <c r="L143" s="293"/>
      <c r="P143" s="225"/>
      <c r="Q143" s="225"/>
      <c r="R143" s="225"/>
    </row>
    <row r="144" spans="1:18">
      <c r="A144" s="59" t="s">
        <v>573</v>
      </c>
      <c r="B144" s="142" t="s">
        <v>453</v>
      </c>
      <c r="C144" s="144">
        <v>20</v>
      </c>
      <c r="D144" s="144">
        <v>0</v>
      </c>
      <c r="E144" s="161">
        <v>40</v>
      </c>
      <c r="F144" s="155"/>
      <c r="G144" s="155"/>
      <c r="H144" s="155"/>
      <c r="I144" s="155"/>
      <c r="J144" s="425"/>
      <c r="K144" s="358"/>
      <c r="L144" s="293"/>
      <c r="P144" s="225"/>
      <c r="Q144" s="225"/>
      <c r="R144" s="225"/>
    </row>
    <row r="145" spans="1:18" s="325" customFormat="1" ht="25.5" customHeight="1">
      <c r="A145" s="327" t="s">
        <v>440</v>
      </c>
      <c r="B145" s="326" t="s">
        <v>570</v>
      </c>
      <c r="C145" s="144">
        <v>865</v>
      </c>
      <c r="D145" s="144">
        <v>1584</v>
      </c>
      <c r="E145" s="440">
        <v>942</v>
      </c>
      <c r="F145" s="368"/>
      <c r="G145" s="368"/>
      <c r="H145" s="368"/>
      <c r="I145" s="368"/>
      <c r="J145" s="459" t="s">
        <v>577</v>
      </c>
      <c r="K145" s="358"/>
      <c r="L145" s="293"/>
      <c r="P145" s="225"/>
      <c r="Q145" s="225"/>
      <c r="R145" s="225"/>
    </row>
    <row r="146" spans="1:18" s="325" customFormat="1">
      <c r="A146" s="327" t="s">
        <v>574</v>
      </c>
      <c r="B146" s="326" t="s">
        <v>571</v>
      </c>
      <c r="C146" s="144">
        <v>118</v>
      </c>
      <c r="D146" s="144"/>
      <c r="E146" s="144"/>
      <c r="F146" s="231"/>
      <c r="G146" s="231"/>
      <c r="H146" s="231"/>
      <c r="I146" s="231"/>
      <c r="J146" s="238"/>
      <c r="K146" s="358"/>
      <c r="L146" s="293"/>
      <c r="P146" s="225"/>
      <c r="Q146" s="225"/>
      <c r="R146" s="225"/>
    </row>
    <row r="147" spans="1:18" s="325" customFormat="1">
      <c r="A147" s="327" t="s">
        <v>575</v>
      </c>
      <c r="B147" s="326" t="s">
        <v>572</v>
      </c>
      <c r="C147" s="144">
        <v>11</v>
      </c>
      <c r="D147" s="144"/>
      <c r="E147" s="144"/>
      <c r="F147" s="231"/>
      <c r="G147" s="231"/>
      <c r="H147" s="231"/>
      <c r="I147" s="231"/>
      <c r="J147" s="238"/>
      <c r="K147" s="358"/>
      <c r="L147" s="293"/>
      <c r="P147" s="225"/>
      <c r="Q147" s="225"/>
      <c r="R147" s="225"/>
    </row>
    <row r="148" spans="1:18" ht="20.100000000000001" customHeight="1">
      <c r="A148" s="59" t="s">
        <v>228</v>
      </c>
      <c r="B148" s="136">
        <v>1161</v>
      </c>
      <c r="C148" s="144"/>
      <c r="D148" s="144"/>
      <c r="E148" s="144"/>
      <c r="F148" s="231"/>
      <c r="G148" s="231"/>
      <c r="H148" s="231"/>
      <c r="I148" s="231"/>
      <c r="J148" s="238"/>
      <c r="K148" s="358"/>
      <c r="L148" s="293"/>
      <c r="P148" s="225"/>
      <c r="Q148" s="225"/>
      <c r="R148" s="225"/>
    </row>
    <row r="149" spans="1:18" s="484" customFormat="1" ht="37.5">
      <c r="A149" s="486" t="s">
        <v>103</v>
      </c>
      <c r="B149" s="10">
        <v>1170</v>
      </c>
      <c r="C149" s="219">
        <v>-39295</v>
      </c>
      <c r="D149" s="219">
        <v>1947</v>
      </c>
      <c r="E149" s="219">
        <v>-75679</v>
      </c>
      <c r="F149" s="219">
        <v>0</v>
      </c>
      <c r="G149" s="219">
        <v>-3117</v>
      </c>
      <c r="H149" s="219">
        <v>-14528</v>
      </c>
      <c r="I149" s="219">
        <v>1320</v>
      </c>
      <c r="J149" s="250"/>
      <c r="K149" s="432"/>
      <c r="L149" s="293"/>
      <c r="P149" s="225"/>
      <c r="Q149" s="225"/>
      <c r="R149" s="225"/>
    </row>
    <row r="150" spans="1:18" ht="20.100000000000001" customHeight="1">
      <c r="A150" s="59" t="s">
        <v>146</v>
      </c>
      <c r="B150" s="136">
        <v>1180</v>
      </c>
      <c r="C150" s="155"/>
      <c r="D150" s="155">
        <v>350</v>
      </c>
      <c r="E150" s="155">
        <v>0</v>
      </c>
      <c r="F150" s="434">
        <v>0</v>
      </c>
      <c r="G150" s="434">
        <v>0</v>
      </c>
      <c r="H150" s="434">
        <v>0</v>
      </c>
      <c r="I150" s="434">
        <v>238</v>
      </c>
      <c r="J150" s="238"/>
      <c r="K150" s="377"/>
      <c r="L150" s="293"/>
      <c r="P150" s="225"/>
      <c r="Q150" s="225"/>
      <c r="R150" s="225"/>
    </row>
    <row r="151" spans="1:18" ht="37.5">
      <c r="A151" s="59" t="s">
        <v>147</v>
      </c>
      <c r="B151" s="136">
        <v>1190</v>
      </c>
      <c r="C151" s="155"/>
      <c r="D151" s="155"/>
      <c r="E151" s="155"/>
      <c r="F151" s="155"/>
      <c r="G151" s="155"/>
      <c r="H151" s="155"/>
      <c r="I151" s="155"/>
      <c r="J151" s="431"/>
      <c r="K151" s="358"/>
      <c r="L151" s="293"/>
      <c r="P151" s="225"/>
      <c r="Q151" s="225"/>
      <c r="R151" s="225"/>
    </row>
    <row r="152" spans="1:18" s="484" customFormat="1" ht="37.5">
      <c r="A152" s="486" t="s">
        <v>104</v>
      </c>
      <c r="B152" s="10">
        <v>1200</v>
      </c>
      <c r="C152" s="219">
        <v>-39295</v>
      </c>
      <c r="D152" s="219">
        <v>1597</v>
      </c>
      <c r="E152" s="219">
        <v>-75679</v>
      </c>
      <c r="F152" s="219">
        <v>0</v>
      </c>
      <c r="G152" s="219">
        <v>-3117</v>
      </c>
      <c r="H152" s="219">
        <v>-14528</v>
      </c>
      <c r="I152" s="219">
        <v>1082</v>
      </c>
      <c r="J152" s="247"/>
      <c r="K152" s="360"/>
      <c r="L152" s="293"/>
      <c r="M152" s="225"/>
      <c r="P152" s="225"/>
      <c r="Q152" s="225"/>
      <c r="R152" s="225"/>
    </row>
    <row r="153" spans="1:18" ht="20.100000000000001" customHeight="1">
      <c r="A153" s="59" t="s">
        <v>25</v>
      </c>
      <c r="B153" s="5">
        <v>1201</v>
      </c>
      <c r="C153" s="218">
        <v>0</v>
      </c>
      <c r="D153" s="218">
        <v>1597</v>
      </c>
      <c r="E153" s="218">
        <v>0</v>
      </c>
      <c r="F153" s="218">
        <v>0</v>
      </c>
      <c r="G153" s="218">
        <v>0</v>
      </c>
      <c r="H153" s="218">
        <v>0</v>
      </c>
      <c r="I153" s="218">
        <v>1082</v>
      </c>
      <c r="J153" s="238"/>
      <c r="K153" s="358"/>
      <c r="L153" s="293"/>
      <c r="P153" s="225"/>
      <c r="Q153" s="225"/>
      <c r="R153" s="225"/>
    </row>
    <row r="154" spans="1:18" ht="20.100000000000001" customHeight="1">
      <c r="A154" s="59" t="s">
        <v>26</v>
      </c>
      <c r="B154" s="5">
        <v>1202</v>
      </c>
      <c r="C154" s="218">
        <v>-39295</v>
      </c>
      <c r="D154" s="218">
        <v>0</v>
      </c>
      <c r="E154" s="218">
        <v>-75679</v>
      </c>
      <c r="F154" s="218">
        <v>0</v>
      </c>
      <c r="G154" s="218">
        <v>-3117</v>
      </c>
      <c r="H154" s="218">
        <v>-14528</v>
      </c>
      <c r="I154" s="218">
        <v>0</v>
      </c>
      <c r="J154" s="238"/>
      <c r="K154" s="358"/>
      <c r="L154" s="293"/>
      <c r="P154" s="225"/>
      <c r="Q154" s="225"/>
      <c r="R154" s="225"/>
    </row>
    <row r="155" spans="1:18" ht="19.5" customHeight="1">
      <c r="A155" s="59" t="s">
        <v>258</v>
      </c>
      <c r="B155" s="8">
        <v>1210</v>
      </c>
      <c r="C155" s="232"/>
      <c r="D155" s="144"/>
      <c r="E155" s="144"/>
      <c r="F155" s="144"/>
      <c r="G155" s="144"/>
      <c r="H155" s="144"/>
      <c r="I155" s="144"/>
      <c r="J155" s="238"/>
      <c r="K155" s="358"/>
      <c r="L155" s="295"/>
      <c r="P155" s="225"/>
      <c r="Q155" s="225"/>
      <c r="R155" s="225"/>
    </row>
    <row r="156" spans="1:18" s="4" customFormat="1" ht="20.100000000000001" customHeight="1">
      <c r="A156" s="553" t="s">
        <v>298</v>
      </c>
      <c r="B156" s="554"/>
      <c r="C156" s="554"/>
      <c r="D156" s="554"/>
      <c r="E156" s="554"/>
      <c r="F156" s="554"/>
      <c r="G156" s="554"/>
      <c r="H156" s="554"/>
      <c r="I156" s="554"/>
      <c r="J156" s="555"/>
      <c r="K156" s="355"/>
      <c r="L156" s="293"/>
      <c r="P156" s="225"/>
      <c r="Q156" s="225"/>
      <c r="R156" s="225"/>
    </row>
    <row r="157" spans="1:18" ht="42.75" customHeight="1">
      <c r="A157" s="58" t="s">
        <v>279</v>
      </c>
      <c r="B157" s="5">
        <v>1300</v>
      </c>
      <c r="C157" s="218">
        <v>-3527</v>
      </c>
      <c r="D157" s="218">
        <v>240</v>
      </c>
      <c r="E157" s="218">
        <v>-8863</v>
      </c>
      <c r="F157" s="218">
        <v>60</v>
      </c>
      <c r="G157" s="218">
        <v>120</v>
      </c>
      <c r="H157" s="218">
        <v>180</v>
      </c>
      <c r="I157" s="218">
        <v>240</v>
      </c>
      <c r="J157" s="238"/>
      <c r="K157" s="358"/>
      <c r="L157" s="295"/>
      <c r="P157" s="225"/>
      <c r="Q157" s="225"/>
      <c r="R157" s="225"/>
    </row>
    <row r="158" spans="1:18" ht="75">
      <c r="A158" s="59" t="s">
        <v>273</v>
      </c>
      <c r="B158" s="5">
        <v>1310</v>
      </c>
      <c r="C158" s="218">
        <v>0</v>
      </c>
      <c r="D158" s="218">
        <v>0</v>
      </c>
      <c r="E158" s="218">
        <v>0</v>
      </c>
      <c r="F158" s="218">
        <v>0</v>
      </c>
      <c r="G158" s="218">
        <v>0</v>
      </c>
      <c r="H158" s="218">
        <v>0</v>
      </c>
      <c r="I158" s="218">
        <v>0</v>
      </c>
      <c r="J158" s="238"/>
      <c r="K158" s="358"/>
      <c r="P158" s="225"/>
      <c r="Q158" s="225"/>
      <c r="R158" s="225"/>
    </row>
    <row r="159" spans="1:18" ht="42.75" customHeight="1">
      <c r="A159" s="58" t="s">
        <v>274</v>
      </c>
      <c r="B159" s="5">
        <v>1320</v>
      </c>
      <c r="C159" s="218">
        <v>2773</v>
      </c>
      <c r="D159" s="218">
        <v>-1584</v>
      </c>
      <c r="E159" s="218">
        <v>440</v>
      </c>
      <c r="F159" s="218">
        <v>0</v>
      </c>
      <c r="G159" s="218">
        <v>0</v>
      </c>
      <c r="H159" s="218">
        <v>0</v>
      </c>
      <c r="I159" s="218">
        <v>0</v>
      </c>
      <c r="J159" s="238"/>
      <c r="K159" s="358"/>
      <c r="P159" s="225"/>
      <c r="Q159" s="225"/>
      <c r="R159" s="225"/>
    </row>
    <row r="160" spans="1:18" ht="56.25">
      <c r="A160" s="7" t="s">
        <v>354</v>
      </c>
      <c r="B160" s="8">
        <v>1330</v>
      </c>
      <c r="C160" s="218">
        <v>156777</v>
      </c>
      <c r="D160" s="218">
        <v>298432</v>
      </c>
      <c r="E160" s="218">
        <v>93924</v>
      </c>
      <c r="F160" s="218">
        <v>125070</v>
      </c>
      <c r="G160" s="218">
        <v>134458</v>
      </c>
      <c r="H160" s="218">
        <v>134528</v>
      </c>
      <c r="I160" s="218">
        <v>227552</v>
      </c>
      <c r="J160" s="238"/>
      <c r="K160" s="358"/>
      <c r="P160" s="225"/>
      <c r="Q160" s="225"/>
      <c r="R160" s="225"/>
    </row>
    <row r="161" spans="1:18" ht="75">
      <c r="A161" s="7" t="s">
        <v>355</v>
      </c>
      <c r="B161" s="8">
        <v>1340</v>
      </c>
      <c r="C161" s="218">
        <v>196072</v>
      </c>
      <c r="D161" s="218">
        <v>296835</v>
      </c>
      <c r="E161" s="218">
        <v>169603</v>
      </c>
      <c r="F161" s="218">
        <v>125070</v>
      </c>
      <c r="G161" s="218">
        <v>137575</v>
      </c>
      <c r="H161" s="218">
        <v>149056</v>
      </c>
      <c r="I161" s="218">
        <v>226470</v>
      </c>
      <c r="J161" s="238"/>
      <c r="K161" s="377"/>
      <c r="P161" s="225"/>
      <c r="Q161" s="225"/>
      <c r="R161" s="225"/>
    </row>
    <row r="162" spans="1:18" ht="20.100000000000001" customHeight="1">
      <c r="A162" s="553" t="s">
        <v>176</v>
      </c>
      <c r="B162" s="554"/>
      <c r="C162" s="554"/>
      <c r="D162" s="554"/>
      <c r="E162" s="554"/>
      <c r="F162" s="554"/>
      <c r="G162" s="554"/>
      <c r="H162" s="554"/>
      <c r="I162" s="554"/>
      <c r="J162" s="555"/>
      <c r="K162" s="355"/>
      <c r="P162" s="225"/>
      <c r="Q162" s="225"/>
      <c r="R162" s="225"/>
    </row>
    <row r="163" spans="1:18" ht="37.5">
      <c r="A163" s="7" t="s">
        <v>275</v>
      </c>
      <c r="B163" s="8">
        <v>1400</v>
      </c>
      <c r="C163" s="143">
        <v>-42068</v>
      </c>
      <c r="D163" s="321">
        <v>3531</v>
      </c>
      <c r="E163" s="143">
        <v>-76119</v>
      </c>
      <c r="F163" s="143">
        <v>0</v>
      </c>
      <c r="G163" s="143">
        <v>-3117</v>
      </c>
      <c r="H163" s="143">
        <v>-14528</v>
      </c>
      <c r="I163" s="143">
        <v>1320</v>
      </c>
      <c r="J163" s="238"/>
      <c r="K163" s="358"/>
      <c r="P163" s="225"/>
      <c r="Q163" s="225"/>
      <c r="R163" s="225"/>
    </row>
    <row r="164" spans="1:18">
      <c r="A164" s="7" t="s">
        <v>276</v>
      </c>
      <c r="B164" s="8">
        <v>1401</v>
      </c>
      <c r="C164" s="143">
        <v>6736</v>
      </c>
      <c r="D164" s="321">
        <v>6680</v>
      </c>
      <c r="E164" s="143">
        <v>7938</v>
      </c>
      <c r="F164" s="143">
        <v>731</v>
      </c>
      <c r="G164" s="143">
        <v>1462</v>
      </c>
      <c r="H164" s="143">
        <v>2193</v>
      </c>
      <c r="I164" s="143">
        <v>2923</v>
      </c>
      <c r="J164" s="238"/>
      <c r="K164" s="358"/>
      <c r="P164" s="225"/>
      <c r="Q164" s="225"/>
      <c r="R164" s="225"/>
    </row>
    <row r="165" spans="1:18" ht="37.5">
      <c r="A165" s="7" t="s">
        <v>277</v>
      </c>
      <c r="B165" s="8">
        <v>1402</v>
      </c>
      <c r="C165" s="143">
        <v>0</v>
      </c>
      <c r="D165" s="321">
        <v>0</v>
      </c>
      <c r="E165" s="143">
        <v>0</v>
      </c>
      <c r="F165" s="143">
        <v>0</v>
      </c>
      <c r="G165" s="143">
        <v>0</v>
      </c>
      <c r="H165" s="143">
        <v>0</v>
      </c>
      <c r="I165" s="143">
        <v>0</v>
      </c>
      <c r="J165" s="238"/>
      <c r="K165" s="358"/>
      <c r="P165" s="225"/>
      <c r="Q165" s="225"/>
      <c r="R165" s="225"/>
    </row>
    <row r="166" spans="1:18" ht="37.5">
      <c r="A166" s="7" t="s">
        <v>278</v>
      </c>
      <c r="B166" s="8">
        <v>1403</v>
      </c>
      <c r="C166" s="143">
        <v>0</v>
      </c>
      <c r="D166" s="321">
        <v>0</v>
      </c>
      <c r="E166" s="143">
        <v>0</v>
      </c>
      <c r="F166" s="143">
        <v>0</v>
      </c>
      <c r="G166" s="143">
        <v>0</v>
      </c>
      <c r="H166" s="143">
        <v>0</v>
      </c>
      <c r="I166" s="143">
        <v>0</v>
      </c>
      <c r="J166" s="238"/>
      <c r="K166" s="358"/>
      <c r="P166" s="225"/>
      <c r="Q166" s="225"/>
      <c r="R166" s="225"/>
    </row>
    <row r="167" spans="1:18" ht="37.5">
      <c r="A167" s="7" t="s">
        <v>340</v>
      </c>
      <c r="B167" s="8">
        <v>1404</v>
      </c>
      <c r="C167" s="144"/>
      <c r="D167" s="144"/>
      <c r="E167" s="144"/>
      <c r="F167" s="144"/>
      <c r="G167" s="144"/>
      <c r="H167" s="144"/>
      <c r="I167" s="144"/>
      <c r="J167" s="238"/>
      <c r="K167" s="358"/>
      <c r="P167" s="225"/>
      <c r="Q167" s="225"/>
      <c r="R167" s="225"/>
    </row>
    <row r="168" spans="1:18" s="4" customFormat="1" ht="19.5" customHeight="1">
      <c r="A168" s="9" t="s">
        <v>150</v>
      </c>
      <c r="B168" s="60">
        <v>1410</v>
      </c>
      <c r="C168" s="145">
        <v>-35332</v>
      </c>
      <c r="D168" s="145">
        <v>10211</v>
      </c>
      <c r="E168" s="145">
        <v>-68181</v>
      </c>
      <c r="F168" s="145">
        <v>731</v>
      </c>
      <c r="G168" s="145">
        <v>-1655</v>
      </c>
      <c r="H168" s="145">
        <v>-12335</v>
      </c>
      <c r="I168" s="145">
        <v>4243</v>
      </c>
      <c r="J168" s="247"/>
      <c r="K168" s="360"/>
      <c r="L168" s="32"/>
      <c r="P168" s="225"/>
      <c r="Q168" s="225"/>
      <c r="R168" s="225"/>
    </row>
    <row r="169" spans="1:18" ht="20.100000000000001" customHeight="1">
      <c r="A169" s="553" t="s">
        <v>245</v>
      </c>
      <c r="B169" s="554"/>
      <c r="C169" s="554"/>
      <c r="D169" s="554"/>
      <c r="E169" s="554"/>
      <c r="F169" s="554"/>
      <c r="G169" s="554"/>
      <c r="H169" s="554"/>
      <c r="I169" s="554"/>
      <c r="J169" s="555"/>
      <c r="K169" s="355"/>
      <c r="P169" s="225"/>
      <c r="Q169" s="225"/>
      <c r="R169" s="225"/>
    </row>
    <row r="170" spans="1:18" ht="20.100000000000001" customHeight="1">
      <c r="A170" s="7" t="s">
        <v>299</v>
      </c>
      <c r="B170" s="61">
        <v>1500</v>
      </c>
      <c r="C170" s="284">
        <v>147323</v>
      </c>
      <c r="D170" s="284">
        <v>243386</v>
      </c>
      <c r="E170" s="284">
        <v>115523</v>
      </c>
      <c r="F170" s="284">
        <v>116076</v>
      </c>
      <c r="G170" s="284">
        <v>119854</v>
      </c>
      <c r="H170" s="284">
        <v>122607</v>
      </c>
      <c r="I170" s="284">
        <v>191086</v>
      </c>
      <c r="J170" s="238"/>
      <c r="K170" s="358"/>
      <c r="L170" s="295"/>
      <c r="P170" s="225"/>
      <c r="Q170" s="225"/>
      <c r="R170" s="225"/>
    </row>
    <row r="171" spans="1:18" ht="20.100000000000001" customHeight="1">
      <c r="A171" s="7" t="s">
        <v>297</v>
      </c>
      <c r="B171" s="6">
        <v>1501</v>
      </c>
      <c r="C171" s="284">
        <v>5878</v>
      </c>
      <c r="D171" s="284">
        <v>10874</v>
      </c>
      <c r="E171" s="284">
        <v>2130</v>
      </c>
      <c r="F171" s="284">
        <v>1446</v>
      </c>
      <c r="G171" s="284">
        <v>3750</v>
      </c>
      <c r="H171" s="284">
        <v>6474</v>
      </c>
      <c r="I171" s="284">
        <v>6838</v>
      </c>
      <c r="J171" s="250"/>
      <c r="K171" s="363"/>
      <c r="L171" s="295"/>
      <c r="P171" s="225"/>
      <c r="Q171" s="225"/>
      <c r="R171" s="225"/>
    </row>
    <row r="172" spans="1:18" ht="20.100000000000001" customHeight="1">
      <c r="A172" s="7" t="s">
        <v>29</v>
      </c>
      <c r="B172" s="6">
        <v>1502</v>
      </c>
      <c r="C172" s="284">
        <v>141445</v>
      </c>
      <c r="D172" s="284">
        <v>232512</v>
      </c>
      <c r="E172" s="284">
        <v>113393</v>
      </c>
      <c r="F172" s="284">
        <v>114630</v>
      </c>
      <c r="G172" s="284">
        <v>116104</v>
      </c>
      <c r="H172" s="284">
        <v>116133</v>
      </c>
      <c r="I172" s="284">
        <v>184248</v>
      </c>
      <c r="J172" s="279"/>
      <c r="K172" s="363"/>
      <c r="P172" s="225"/>
      <c r="Q172" s="225"/>
      <c r="R172" s="225"/>
    </row>
    <row r="173" spans="1:18" ht="20.100000000000001" customHeight="1">
      <c r="A173" s="7" t="s">
        <v>5</v>
      </c>
      <c r="B173" s="61">
        <v>1510</v>
      </c>
      <c r="C173" s="284">
        <v>20079</v>
      </c>
      <c r="D173" s="284">
        <v>31676</v>
      </c>
      <c r="E173" s="284">
        <v>18838</v>
      </c>
      <c r="F173" s="284">
        <v>6295</v>
      </c>
      <c r="G173" s="284">
        <v>12592</v>
      </c>
      <c r="H173" s="284">
        <v>18887</v>
      </c>
      <c r="I173" s="284">
        <v>25182</v>
      </c>
      <c r="J173" s="250"/>
      <c r="K173" s="364"/>
      <c r="L173" s="297"/>
      <c r="M173" s="297"/>
      <c r="N173" s="297"/>
      <c r="O173" s="297"/>
      <c r="P173" s="225"/>
      <c r="Q173" s="225"/>
      <c r="R173" s="225"/>
    </row>
    <row r="174" spans="1:18" ht="20.100000000000001" customHeight="1">
      <c r="A174" s="7" t="s">
        <v>6</v>
      </c>
      <c r="B174" s="61">
        <v>1520</v>
      </c>
      <c r="C174" s="284">
        <v>4340</v>
      </c>
      <c r="D174" s="284">
        <v>6814</v>
      </c>
      <c r="E174" s="284">
        <v>4067</v>
      </c>
      <c r="F174" s="284">
        <v>1350</v>
      </c>
      <c r="G174" s="284">
        <v>2700</v>
      </c>
      <c r="H174" s="284">
        <v>4050</v>
      </c>
      <c r="I174" s="284">
        <v>5400</v>
      </c>
      <c r="J174" s="250"/>
      <c r="K174" s="363"/>
      <c r="L174" s="297"/>
      <c r="M174" s="297"/>
      <c r="N174" s="297"/>
      <c r="O174" s="297"/>
      <c r="P174" s="229"/>
      <c r="Q174" s="225"/>
      <c r="R174" s="225"/>
    </row>
    <row r="175" spans="1:18" ht="20.100000000000001" customHeight="1">
      <c r="A175" s="7" t="s">
        <v>7</v>
      </c>
      <c r="B175" s="61">
        <v>1530</v>
      </c>
      <c r="C175" s="284">
        <v>6736</v>
      </c>
      <c r="D175" s="284">
        <v>6680</v>
      </c>
      <c r="E175" s="284">
        <v>7938</v>
      </c>
      <c r="F175" s="284">
        <v>731</v>
      </c>
      <c r="G175" s="284">
        <v>1462</v>
      </c>
      <c r="H175" s="284">
        <v>2193</v>
      </c>
      <c r="I175" s="284">
        <v>2923</v>
      </c>
      <c r="J175" s="250"/>
      <c r="K175" s="363"/>
      <c r="L175" s="297"/>
      <c r="M175" s="297"/>
      <c r="N175" s="297"/>
      <c r="O175" s="297"/>
      <c r="P175" s="225"/>
      <c r="Q175" s="225"/>
      <c r="R175" s="225"/>
    </row>
    <row r="176" spans="1:18" ht="20.100000000000001" customHeight="1">
      <c r="A176" s="7" t="s">
        <v>30</v>
      </c>
      <c r="B176" s="61">
        <v>1540</v>
      </c>
      <c r="C176" s="284">
        <v>16580</v>
      </c>
      <c r="D176" s="284">
        <v>6345</v>
      </c>
      <c r="E176" s="284">
        <v>22255</v>
      </c>
      <c r="F176" s="284">
        <v>618</v>
      </c>
      <c r="G176" s="284">
        <v>967</v>
      </c>
      <c r="H176" s="284">
        <v>1319</v>
      </c>
      <c r="I176" s="284">
        <v>1641</v>
      </c>
      <c r="J176" s="250"/>
      <c r="K176" s="363"/>
      <c r="L176" s="296"/>
      <c r="M176" s="194"/>
      <c r="N176" s="194"/>
      <c r="O176" s="194"/>
      <c r="P176" s="225"/>
      <c r="Q176" s="225"/>
      <c r="R176" s="225"/>
    </row>
    <row r="177" spans="1:18" s="4" customFormat="1" ht="20.100000000000001" customHeight="1">
      <c r="A177" s="9" t="s">
        <v>60</v>
      </c>
      <c r="B177" s="60">
        <v>1550</v>
      </c>
      <c r="C177" s="219">
        <v>195058</v>
      </c>
      <c r="D177" s="219">
        <v>294901</v>
      </c>
      <c r="E177" s="219">
        <v>168621</v>
      </c>
      <c r="F177" s="219">
        <v>125070</v>
      </c>
      <c r="G177" s="219">
        <v>137575</v>
      </c>
      <c r="H177" s="219">
        <v>149056</v>
      </c>
      <c r="I177" s="219">
        <v>226232</v>
      </c>
      <c r="J177" s="250"/>
      <c r="K177" s="363"/>
      <c r="L177" s="293"/>
      <c r="M177" s="225"/>
      <c r="P177" s="225"/>
      <c r="Q177" s="225"/>
      <c r="R177" s="225"/>
    </row>
    <row r="178" spans="1:18" s="4" customFormat="1" ht="20.100000000000001" hidden="1" customHeight="1">
      <c r="A178" s="116"/>
      <c r="B178" s="120"/>
      <c r="C178" s="234"/>
      <c r="D178" s="121"/>
      <c r="E178" s="398"/>
      <c r="F178" s="258">
        <v>481</v>
      </c>
      <c r="G178" s="258">
        <v>704</v>
      </c>
      <c r="H178" s="258">
        <v>910</v>
      </c>
      <c r="I178" s="258">
        <v>1095</v>
      </c>
      <c r="J178" s="251"/>
      <c r="K178" s="365"/>
      <c r="L178" s="32"/>
    </row>
    <row r="179" spans="1:18" s="4" customFormat="1" ht="20.100000000000001" hidden="1" customHeight="1">
      <c r="A179" s="116"/>
      <c r="B179" s="120"/>
      <c r="C179" s="234"/>
      <c r="D179" s="121"/>
      <c r="E179" s="398"/>
      <c r="F179" s="258">
        <v>3</v>
      </c>
      <c r="G179" s="258">
        <v>3</v>
      </c>
      <c r="H179" s="258">
        <v>4</v>
      </c>
      <c r="I179" s="258">
        <v>6</v>
      </c>
      <c r="J179" s="251"/>
      <c r="K179" s="365"/>
      <c r="L179" s="32"/>
    </row>
    <row r="180" spans="1:18" s="4" customFormat="1" ht="19.899999999999999" customHeight="1">
      <c r="A180" s="116"/>
      <c r="B180" s="120"/>
      <c r="C180" s="398"/>
      <c r="D180" s="398"/>
      <c r="E180" s="398"/>
      <c r="F180" s="399"/>
      <c r="G180" s="399"/>
      <c r="H180" s="399"/>
      <c r="I180" s="399"/>
      <c r="J180" s="251"/>
      <c r="K180" s="365"/>
      <c r="L180" s="32"/>
    </row>
    <row r="181" spans="1:18" s="4" customFormat="1" ht="20.100000000000001" customHeight="1">
      <c r="A181" s="116"/>
      <c r="B181" s="120"/>
      <c r="C181" s="121"/>
      <c r="D181" s="121"/>
      <c r="E181" s="121"/>
      <c r="F181" s="121"/>
      <c r="G181" s="121"/>
      <c r="H181" s="121"/>
      <c r="I181" s="121"/>
      <c r="J181" s="433"/>
      <c r="K181" s="365"/>
      <c r="L181" s="293"/>
      <c r="M181" s="293"/>
      <c r="N181" s="293"/>
      <c r="O181" s="293"/>
    </row>
    <row r="182" spans="1:18" s="4" customFormat="1" ht="15.75" customHeight="1">
      <c r="A182" s="116"/>
      <c r="B182" s="120"/>
      <c r="C182" s="234"/>
      <c r="D182" s="121"/>
      <c r="E182" s="121"/>
      <c r="F182" s="257"/>
      <c r="G182" s="257"/>
      <c r="H182" s="257"/>
      <c r="I182" s="257"/>
      <c r="J182" s="251"/>
      <c r="K182" s="365"/>
      <c r="L182" s="32"/>
    </row>
    <row r="183" spans="1:18" ht="16.5" customHeight="1">
      <c r="A183" s="196" t="s">
        <v>492</v>
      </c>
      <c r="B183" s="89"/>
      <c r="C183" s="235"/>
      <c r="D183" s="197"/>
      <c r="E183" s="197"/>
      <c r="F183" s="115"/>
      <c r="G183" s="499" t="s">
        <v>563</v>
      </c>
      <c r="H183" s="499"/>
      <c r="I183" s="115"/>
      <c r="J183" s="243"/>
      <c r="K183" s="366"/>
    </row>
    <row r="184" spans="1:18">
      <c r="A184" s="116"/>
      <c r="B184" s="117"/>
      <c r="C184" s="529" t="s">
        <v>82</v>
      </c>
      <c r="D184" s="529"/>
      <c r="E184" s="529"/>
      <c r="F184" s="118"/>
      <c r="G184" s="508"/>
      <c r="H184" s="508"/>
      <c r="I184" s="508"/>
      <c r="J184" s="243"/>
      <c r="K184" s="366"/>
    </row>
    <row r="185" spans="1:18" s="1" customFormat="1" ht="20.100000000000001" customHeight="1">
      <c r="B185" s="88"/>
      <c r="C185" s="552"/>
      <c r="D185" s="552"/>
      <c r="E185" s="552"/>
      <c r="F185" s="259"/>
      <c r="G185" s="259"/>
      <c r="H185" s="259"/>
      <c r="I185" s="259"/>
      <c r="J185" s="252"/>
      <c r="K185" s="367"/>
      <c r="L185" s="24"/>
    </row>
    <row r="186" spans="1:18" ht="19.5" customHeight="1">
      <c r="A186" s="116"/>
      <c r="C186" s="236"/>
      <c r="D186" s="26"/>
      <c r="E186" s="26"/>
      <c r="F186" s="26"/>
      <c r="G186" s="26"/>
      <c r="H186" s="26"/>
      <c r="I186" s="26"/>
    </row>
    <row r="187" spans="1:18">
      <c r="A187" s="1"/>
      <c r="C187" s="236"/>
      <c r="D187" s="26"/>
      <c r="E187" s="26"/>
      <c r="F187" s="26"/>
      <c r="G187" s="26"/>
      <c r="H187" s="26"/>
      <c r="I187" s="26"/>
    </row>
    <row r="188" spans="1:18">
      <c r="A188" s="25"/>
      <c r="B188" s="26"/>
      <c r="C188" s="26"/>
      <c r="D188" s="26"/>
      <c r="E188" s="26"/>
      <c r="F188" s="26"/>
      <c r="G188" s="26"/>
      <c r="H188" s="26"/>
      <c r="I188" s="26"/>
    </row>
    <row r="189" spans="1:18">
      <c r="A189" s="25"/>
      <c r="B189" s="260"/>
      <c r="C189" s="26"/>
      <c r="D189" s="26"/>
      <c r="E189" s="26"/>
      <c r="F189" s="26"/>
      <c r="G189" s="26"/>
      <c r="H189" s="26"/>
      <c r="I189" s="26"/>
    </row>
    <row r="190" spans="1:18">
      <c r="A190" s="25"/>
      <c r="B190" s="26"/>
      <c r="C190" s="236"/>
      <c r="F190" s="26"/>
      <c r="G190" s="26"/>
      <c r="H190" s="26"/>
      <c r="I190" s="26"/>
    </row>
    <row r="191" spans="1:18">
      <c r="A191" s="25"/>
      <c r="B191" s="26"/>
      <c r="C191" s="236"/>
      <c r="F191" s="26"/>
      <c r="G191" s="26"/>
      <c r="H191" s="26"/>
      <c r="I191" s="26"/>
    </row>
    <row r="192" spans="1:18">
      <c r="A192" s="25"/>
      <c r="B192" s="26"/>
      <c r="C192" s="26"/>
      <c r="D192" s="26"/>
      <c r="E192" s="26"/>
      <c r="F192" s="26"/>
      <c r="G192" s="26"/>
      <c r="H192" s="26"/>
      <c r="I192" s="26"/>
    </row>
    <row r="193" spans="1:9">
      <c r="A193" s="25"/>
      <c r="B193" s="260"/>
      <c r="C193" s="26"/>
      <c r="D193" s="26"/>
      <c r="E193" s="26"/>
      <c r="F193" s="26"/>
      <c r="G193" s="26"/>
      <c r="H193" s="26"/>
      <c r="I193" s="26"/>
    </row>
    <row r="194" spans="1:9" ht="78" customHeight="1">
      <c r="A194" s="25"/>
      <c r="B194" s="261"/>
      <c r="C194" s="236"/>
      <c r="F194" s="26"/>
      <c r="G194" s="26"/>
      <c r="H194" s="26"/>
      <c r="I194" s="26"/>
    </row>
    <row r="195" spans="1:9">
      <c r="A195" s="25"/>
      <c r="B195" s="262"/>
      <c r="C195" s="262"/>
      <c r="D195" s="262"/>
      <c r="E195" s="262"/>
      <c r="F195" s="262"/>
      <c r="G195" s="262"/>
      <c r="H195" s="262"/>
      <c r="I195" s="262"/>
    </row>
    <row r="196" spans="1:9">
      <c r="A196" s="25"/>
      <c r="B196" s="26"/>
      <c r="C196" s="236"/>
      <c r="E196" s="26"/>
      <c r="F196" s="26"/>
      <c r="G196" s="26"/>
      <c r="H196" s="26"/>
      <c r="I196" s="26"/>
    </row>
    <row r="197" spans="1:9">
      <c r="A197" s="25"/>
      <c r="B197" s="26"/>
      <c r="C197" s="236"/>
      <c r="E197" s="26"/>
      <c r="F197" s="26"/>
      <c r="G197" s="26"/>
      <c r="H197" s="26"/>
      <c r="I197" s="26"/>
    </row>
    <row r="198" spans="1:9">
      <c r="A198" s="25"/>
      <c r="C198" s="236"/>
      <c r="D198" s="26"/>
      <c r="E198" s="26"/>
      <c r="F198" s="26"/>
      <c r="G198" s="26"/>
      <c r="H198" s="26"/>
      <c r="I198" s="26"/>
    </row>
    <row r="199" spans="1:9">
      <c r="A199" s="25"/>
      <c r="C199" s="236"/>
      <c r="D199" s="26"/>
      <c r="E199" s="26"/>
      <c r="F199" s="26"/>
      <c r="G199" s="26"/>
      <c r="H199" s="26"/>
      <c r="I199" s="26"/>
    </row>
    <row r="200" spans="1:9">
      <c r="A200" s="25"/>
      <c r="C200" s="236"/>
      <c r="D200" s="26"/>
      <c r="E200" s="26"/>
      <c r="F200" s="26"/>
      <c r="G200" s="26"/>
      <c r="H200" s="26"/>
      <c r="I200" s="26"/>
    </row>
    <row r="201" spans="1:9">
      <c r="A201" s="25"/>
      <c r="C201" s="236"/>
      <c r="D201" s="26"/>
      <c r="E201" s="26"/>
      <c r="F201" s="26"/>
      <c r="G201" s="26"/>
      <c r="H201" s="26"/>
      <c r="I201" s="26"/>
    </row>
    <row r="202" spans="1:9">
      <c r="A202" s="25"/>
      <c r="C202" s="236"/>
      <c r="D202" s="26"/>
      <c r="E202" s="26"/>
      <c r="F202" s="26"/>
      <c r="G202" s="26"/>
      <c r="H202" s="26"/>
      <c r="I202" s="26"/>
    </row>
    <row r="203" spans="1:9">
      <c r="A203" s="25"/>
      <c r="C203" s="236"/>
      <c r="D203" s="26"/>
      <c r="E203" s="26"/>
      <c r="F203" s="26"/>
      <c r="G203" s="26"/>
      <c r="H203" s="26"/>
      <c r="I203" s="26"/>
    </row>
    <row r="204" spans="1:9">
      <c r="A204" s="25"/>
      <c r="C204" s="236"/>
      <c r="D204" s="26"/>
      <c r="E204" s="26"/>
      <c r="F204" s="26"/>
      <c r="G204" s="26"/>
      <c r="H204" s="26"/>
      <c r="I204" s="26"/>
    </row>
    <row r="205" spans="1:9">
      <c r="A205" s="25"/>
      <c r="C205" s="236"/>
      <c r="D205" s="26"/>
      <c r="E205" s="26"/>
      <c r="F205" s="26"/>
      <c r="G205" s="26"/>
      <c r="H205" s="26"/>
      <c r="I205" s="26"/>
    </row>
    <row r="206" spans="1:9">
      <c r="A206" s="25"/>
      <c r="C206" s="236"/>
      <c r="D206" s="26"/>
      <c r="E206" s="26"/>
      <c r="F206" s="26"/>
      <c r="G206" s="26"/>
      <c r="H206" s="26"/>
      <c r="I206" s="26"/>
    </row>
    <row r="207" spans="1:9">
      <c r="A207" s="25"/>
      <c r="C207" s="236"/>
      <c r="D207" s="26"/>
      <c r="E207" s="26"/>
      <c r="F207" s="26"/>
      <c r="G207" s="26"/>
      <c r="H207" s="26"/>
      <c r="I207" s="26"/>
    </row>
    <row r="208" spans="1:9">
      <c r="A208" s="25"/>
      <c r="C208" s="236"/>
      <c r="D208" s="26"/>
      <c r="E208" s="26"/>
      <c r="F208" s="26"/>
      <c r="G208" s="26"/>
      <c r="H208" s="26"/>
      <c r="I208" s="26"/>
    </row>
    <row r="209" spans="1:9">
      <c r="A209" s="25"/>
      <c r="C209" s="236"/>
      <c r="D209" s="26"/>
      <c r="E209" s="26"/>
      <c r="F209" s="26"/>
      <c r="G209" s="26"/>
      <c r="H209" s="26"/>
      <c r="I209" s="26"/>
    </row>
    <row r="210" spans="1:9">
      <c r="A210" s="25"/>
      <c r="C210" s="236"/>
      <c r="D210" s="26"/>
      <c r="E210" s="26"/>
      <c r="F210" s="26"/>
      <c r="G210" s="26"/>
      <c r="H210" s="26"/>
      <c r="I210" s="26"/>
    </row>
    <row r="211" spans="1:9">
      <c r="A211" s="25"/>
      <c r="C211" s="236"/>
      <c r="D211" s="26"/>
      <c r="E211" s="26"/>
      <c r="F211" s="26"/>
      <c r="G211" s="26"/>
      <c r="H211" s="26"/>
      <c r="I211" s="26"/>
    </row>
    <row r="212" spans="1:9">
      <c r="A212" s="25"/>
      <c r="C212" s="236"/>
      <c r="D212" s="26"/>
      <c r="E212" s="26"/>
      <c r="F212" s="26"/>
      <c r="G212" s="26"/>
      <c r="H212" s="26"/>
      <c r="I212" s="26"/>
    </row>
    <row r="213" spans="1:9">
      <c r="A213" s="25"/>
      <c r="C213" s="236"/>
      <c r="D213" s="26"/>
      <c r="E213" s="26"/>
      <c r="F213" s="26"/>
      <c r="G213" s="26"/>
      <c r="H213" s="26"/>
      <c r="I213" s="26"/>
    </row>
    <row r="214" spans="1:9">
      <c r="A214" s="25"/>
      <c r="C214" s="236"/>
      <c r="D214" s="26"/>
      <c r="E214" s="26"/>
      <c r="F214" s="26"/>
      <c r="G214" s="26"/>
      <c r="H214" s="26"/>
      <c r="I214" s="26"/>
    </row>
    <row r="215" spans="1:9">
      <c r="A215" s="25"/>
      <c r="C215" s="236"/>
      <c r="D215" s="26"/>
      <c r="E215" s="26"/>
      <c r="F215" s="26"/>
      <c r="G215" s="26"/>
      <c r="H215" s="26"/>
      <c r="I215" s="26"/>
    </row>
    <row r="216" spans="1:9">
      <c r="A216" s="25"/>
      <c r="C216" s="236"/>
      <c r="D216" s="26"/>
      <c r="E216" s="26"/>
      <c r="F216" s="26"/>
      <c r="G216" s="26"/>
      <c r="H216" s="26"/>
      <c r="I216" s="26"/>
    </row>
    <row r="217" spans="1:9">
      <c r="A217" s="25"/>
      <c r="C217" s="236"/>
      <c r="D217" s="26"/>
      <c r="E217" s="26"/>
      <c r="F217" s="26"/>
      <c r="G217" s="26"/>
      <c r="H217" s="26"/>
      <c r="I217" s="26"/>
    </row>
    <row r="218" spans="1:9">
      <c r="A218" s="25"/>
      <c r="C218" s="236"/>
      <c r="D218" s="26"/>
      <c r="E218" s="26"/>
      <c r="F218" s="26"/>
      <c r="G218" s="26"/>
      <c r="H218" s="26"/>
      <c r="I218" s="26"/>
    </row>
    <row r="219" spans="1:9">
      <c r="A219" s="25"/>
      <c r="C219" s="236"/>
      <c r="D219" s="26"/>
      <c r="E219" s="26"/>
      <c r="F219" s="26"/>
      <c r="G219" s="26"/>
      <c r="H219" s="26"/>
      <c r="I219" s="26"/>
    </row>
    <row r="220" spans="1:9">
      <c r="A220" s="25"/>
      <c r="C220" s="236"/>
      <c r="D220" s="26"/>
      <c r="E220" s="26"/>
      <c r="F220" s="26"/>
      <c r="G220" s="26"/>
      <c r="H220" s="26"/>
      <c r="I220" s="26"/>
    </row>
    <row r="221" spans="1:9">
      <c r="A221" s="25"/>
      <c r="C221" s="236"/>
      <c r="D221" s="26"/>
      <c r="E221" s="26"/>
      <c r="F221" s="26"/>
      <c r="G221" s="26"/>
      <c r="H221" s="26"/>
      <c r="I221" s="26"/>
    </row>
    <row r="222" spans="1:9">
      <c r="A222" s="25"/>
      <c r="C222" s="236"/>
      <c r="D222" s="26"/>
      <c r="E222" s="26"/>
      <c r="F222" s="26"/>
      <c r="G222" s="26"/>
      <c r="H222" s="26"/>
      <c r="I222" s="26"/>
    </row>
    <row r="223" spans="1:9">
      <c r="A223" s="25"/>
      <c r="C223" s="236"/>
      <c r="D223" s="26"/>
      <c r="E223" s="26"/>
      <c r="F223" s="26"/>
      <c r="G223" s="26"/>
      <c r="H223" s="26"/>
      <c r="I223" s="26"/>
    </row>
    <row r="224" spans="1:9">
      <c r="A224" s="25"/>
      <c r="C224" s="236"/>
      <c r="D224" s="26"/>
      <c r="E224" s="26"/>
      <c r="F224" s="26"/>
      <c r="G224" s="26"/>
      <c r="H224" s="26"/>
      <c r="I224" s="26"/>
    </row>
    <row r="225" spans="1:9">
      <c r="A225" s="25"/>
      <c r="C225" s="236"/>
      <c r="D225" s="26"/>
      <c r="E225" s="26"/>
      <c r="F225" s="26"/>
      <c r="G225" s="26"/>
      <c r="H225" s="26"/>
      <c r="I225" s="26"/>
    </row>
    <row r="226" spans="1:9">
      <c r="A226" s="25"/>
      <c r="C226" s="236"/>
      <c r="D226" s="26"/>
      <c r="E226" s="26"/>
      <c r="F226" s="26"/>
      <c r="G226" s="26"/>
      <c r="H226" s="26"/>
      <c r="I226" s="26"/>
    </row>
    <row r="227" spans="1:9">
      <c r="A227" s="25"/>
      <c r="C227" s="236"/>
      <c r="D227" s="26"/>
      <c r="E227" s="26"/>
      <c r="F227" s="26"/>
      <c r="G227" s="26"/>
      <c r="H227" s="26"/>
      <c r="I227" s="26"/>
    </row>
    <row r="228" spans="1:9">
      <c r="A228" s="25"/>
      <c r="C228" s="236"/>
      <c r="D228" s="26"/>
      <c r="E228" s="26"/>
      <c r="F228" s="26"/>
      <c r="G228" s="26"/>
      <c r="H228" s="26"/>
      <c r="I228" s="26"/>
    </row>
    <row r="229" spans="1:9">
      <c r="A229" s="25"/>
      <c r="C229" s="236"/>
      <c r="D229" s="26"/>
      <c r="E229" s="26"/>
      <c r="F229" s="26"/>
      <c r="G229" s="26"/>
      <c r="H229" s="26"/>
      <c r="I229" s="26"/>
    </row>
    <row r="230" spans="1:9">
      <c r="A230" s="25"/>
      <c r="C230" s="236"/>
      <c r="D230" s="26"/>
      <c r="E230" s="26"/>
      <c r="F230" s="26"/>
      <c r="G230" s="26"/>
      <c r="H230" s="26"/>
      <c r="I230" s="26"/>
    </row>
    <row r="231" spans="1:9">
      <c r="A231" s="25"/>
      <c r="C231" s="236"/>
      <c r="D231" s="26"/>
      <c r="E231" s="26"/>
      <c r="F231" s="26"/>
      <c r="G231" s="26"/>
      <c r="H231" s="26"/>
      <c r="I231" s="26"/>
    </row>
    <row r="232" spans="1:9">
      <c r="A232" s="25"/>
      <c r="C232" s="236"/>
      <c r="D232" s="26"/>
      <c r="E232" s="26"/>
      <c r="F232" s="26"/>
      <c r="G232" s="26"/>
      <c r="H232" s="26"/>
      <c r="I232" s="26"/>
    </row>
    <row r="233" spans="1:9">
      <c r="A233" s="25"/>
      <c r="C233" s="236"/>
      <c r="D233" s="26"/>
      <c r="E233" s="26"/>
      <c r="F233" s="26"/>
      <c r="G233" s="26"/>
      <c r="H233" s="26"/>
      <c r="I233" s="26"/>
    </row>
    <row r="234" spans="1:9">
      <c r="A234" s="25"/>
      <c r="C234" s="236"/>
      <c r="D234" s="26"/>
      <c r="E234" s="26"/>
      <c r="F234" s="26"/>
      <c r="G234" s="26"/>
      <c r="H234" s="26"/>
      <c r="I234" s="26"/>
    </row>
    <row r="235" spans="1:9">
      <c r="A235" s="25"/>
      <c r="C235" s="236"/>
      <c r="D235" s="26"/>
      <c r="E235" s="26"/>
      <c r="F235" s="26"/>
      <c r="G235" s="26"/>
      <c r="H235" s="26"/>
      <c r="I235" s="26"/>
    </row>
    <row r="236" spans="1:9">
      <c r="A236" s="25"/>
      <c r="C236" s="236"/>
      <c r="D236" s="26"/>
      <c r="E236" s="26"/>
      <c r="F236" s="26"/>
      <c r="G236" s="26"/>
      <c r="H236" s="26"/>
      <c r="I236" s="26"/>
    </row>
    <row r="237" spans="1:9">
      <c r="A237" s="25"/>
      <c r="C237" s="236"/>
      <c r="D237" s="26"/>
      <c r="E237" s="26"/>
      <c r="F237" s="26"/>
      <c r="G237" s="26"/>
      <c r="H237" s="26"/>
      <c r="I237" s="26"/>
    </row>
    <row r="238" spans="1:9">
      <c r="A238" s="25"/>
      <c r="C238" s="236"/>
      <c r="D238" s="26"/>
      <c r="E238" s="26"/>
      <c r="F238" s="26"/>
      <c r="G238" s="26"/>
      <c r="H238" s="26"/>
      <c r="I238" s="26"/>
    </row>
    <row r="239" spans="1:9">
      <c r="A239" s="25"/>
      <c r="C239" s="236"/>
      <c r="D239" s="26"/>
      <c r="E239" s="26"/>
      <c r="F239" s="26"/>
      <c r="G239" s="26"/>
      <c r="H239" s="26"/>
      <c r="I239" s="26"/>
    </row>
    <row r="240" spans="1:9">
      <c r="A240" s="25"/>
      <c r="C240" s="236"/>
      <c r="D240" s="26"/>
      <c r="E240" s="26"/>
      <c r="F240" s="26"/>
      <c r="G240" s="26"/>
      <c r="H240" s="26"/>
      <c r="I240" s="26"/>
    </row>
    <row r="241" spans="1:9">
      <c r="A241" s="25"/>
      <c r="C241" s="236"/>
      <c r="D241" s="26"/>
      <c r="E241" s="26"/>
      <c r="F241" s="26"/>
      <c r="G241" s="26"/>
      <c r="H241" s="26"/>
      <c r="I241" s="26"/>
    </row>
    <row r="242" spans="1:9">
      <c r="A242" s="25"/>
      <c r="C242" s="236"/>
      <c r="D242" s="26"/>
      <c r="E242" s="26"/>
      <c r="F242" s="26"/>
      <c r="G242" s="26"/>
      <c r="H242" s="26"/>
      <c r="I242" s="26"/>
    </row>
    <row r="243" spans="1:9">
      <c r="A243" s="25"/>
      <c r="C243" s="236"/>
      <c r="D243" s="26"/>
      <c r="E243" s="26"/>
      <c r="F243" s="26"/>
      <c r="G243" s="26"/>
      <c r="H243" s="26"/>
      <c r="I243" s="26"/>
    </row>
    <row r="244" spans="1:9">
      <c r="A244" s="41"/>
    </row>
    <row r="245" spans="1:9">
      <c r="A245" s="41"/>
    </row>
    <row r="246" spans="1:9">
      <c r="A246" s="41"/>
    </row>
    <row r="247" spans="1:9">
      <c r="A247" s="41"/>
    </row>
    <row r="248" spans="1:9">
      <c r="A248" s="41"/>
    </row>
    <row r="249" spans="1:9">
      <c r="A249" s="41"/>
    </row>
    <row r="250" spans="1:9">
      <c r="A250" s="41"/>
    </row>
    <row r="251" spans="1:9">
      <c r="A251" s="41"/>
    </row>
    <row r="252" spans="1:9">
      <c r="A252" s="41"/>
    </row>
    <row r="253" spans="1:9">
      <c r="A253" s="41"/>
    </row>
    <row r="254" spans="1:9">
      <c r="A254" s="41"/>
    </row>
    <row r="255" spans="1:9">
      <c r="A255" s="41"/>
    </row>
    <row r="256" spans="1:9">
      <c r="A256" s="41"/>
    </row>
    <row r="257" spans="1:1">
      <c r="A257" s="41"/>
    </row>
    <row r="258" spans="1:1">
      <c r="A258" s="41"/>
    </row>
    <row r="259" spans="1:1">
      <c r="A259" s="41"/>
    </row>
    <row r="260" spans="1:1">
      <c r="A260" s="41"/>
    </row>
    <row r="261" spans="1:1">
      <c r="A261" s="41"/>
    </row>
    <row r="262" spans="1:1">
      <c r="A262" s="41"/>
    </row>
    <row r="263" spans="1:1">
      <c r="A263" s="41"/>
    </row>
    <row r="264" spans="1:1">
      <c r="A264" s="41"/>
    </row>
    <row r="265" spans="1:1">
      <c r="A265" s="41"/>
    </row>
    <row r="266" spans="1:1">
      <c r="A266" s="41"/>
    </row>
    <row r="267" spans="1:1">
      <c r="A267" s="41"/>
    </row>
    <row r="268" spans="1:1">
      <c r="A268" s="41"/>
    </row>
    <row r="269" spans="1:1">
      <c r="A269" s="41"/>
    </row>
    <row r="270" spans="1:1">
      <c r="A270" s="41"/>
    </row>
    <row r="271" spans="1:1">
      <c r="A271" s="41"/>
    </row>
    <row r="272" spans="1:1">
      <c r="A272" s="41"/>
    </row>
    <row r="273" spans="1:1">
      <c r="A273" s="41"/>
    </row>
    <row r="274" spans="1:1">
      <c r="A274" s="41"/>
    </row>
    <row r="275" spans="1:1">
      <c r="A275" s="41"/>
    </row>
    <row r="276" spans="1:1">
      <c r="A276" s="41"/>
    </row>
    <row r="277" spans="1:1">
      <c r="A277" s="41"/>
    </row>
    <row r="278" spans="1:1">
      <c r="A278" s="41"/>
    </row>
    <row r="279" spans="1:1">
      <c r="A279" s="41"/>
    </row>
    <row r="280" spans="1:1">
      <c r="A280" s="41"/>
    </row>
    <row r="281" spans="1:1">
      <c r="A281" s="41"/>
    </row>
    <row r="282" spans="1:1">
      <c r="A282" s="41"/>
    </row>
    <row r="283" spans="1:1">
      <c r="A283" s="41"/>
    </row>
    <row r="284" spans="1:1">
      <c r="A284" s="41"/>
    </row>
    <row r="285" spans="1:1">
      <c r="A285" s="41"/>
    </row>
    <row r="286" spans="1:1">
      <c r="A286" s="41"/>
    </row>
    <row r="287" spans="1:1">
      <c r="A287" s="41"/>
    </row>
    <row r="288" spans="1:1">
      <c r="A288" s="41"/>
    </row>
    <row r="289" spans="1:1">
      <c r="A289" s="41"/>
    </row>
    <row r="290" spans="1:1">
      <c r="A290" s="41"/>
    </row>
    <row r="291" spans="1:1">
      <c r="A291" s="41"/>
    </row>
    <row r="292" spans="1:1">
      <c r="A292" s="41"/>
    </row>
    <row r="293" spans="1:1">
      <c r="A293" s="41"/>
    </row>
    <row r="294" spans="1:1">
      <c r="A294" s="41"/>
    </row>
    <row r="295" spans="1:1">
      <c r="A295" s="41"/>
    </row>
    <row r="296" spans="1:1">
      <c r="A296" s="41"/>
    </row>
    <row r="297" spans="1:1">
      <c r="A297" s="41"/>
    </row>
    <row r="298" spans="1:1">
      <c r="A298" s="41"/>
    </row>
    <row r="299" spans="1:1">
      <c r="A299" s="41"/>
    </row>
    <row r="300" spans="1:1">
      <c r="A300" s="41"/>
    </row>
    <row r="301" spans="1:1">
      <c r="A301" s="41"/>
    </row>
    <row r="302" spans="1:1">
      <c r="A302" s="41"/>
    </row>
    <row r="303" spans="1:1">
      <c r="A303" s="41"/>
    </row>
    <row r="304" spans="1:1">
      <c r="A304" s="41"/>
    </row>
    <row r="305" spans="1:1">
      <c r="A305" s="41"/>
    </row>
    <row r="306" spans="1:1">
      <c r="A306" s="41"/>
    </row>
    <row r="307" spans="1:1">
      <c r="A307" s="41"/>
    </row>
    <row r="308" spans="1:1">
      <c r="A308" s="41"/>
    </row>
    <row r="309" spans="1:1">
      <c r="A309" s="41"/>
    </row>
    <row r="310" spans="1:1">
      <c r="A310" s="41"/>
    </row>
    <row r="311" spans="1:1">
      <c r="A311" s="41"/>
    </row>
    <row r="312" spans="1:1">
      <c r="A312" s="41"/>
    </row>
    <row r="313" spans="1:1">
      <c r="A313" s="41"/>
    </row>
    <row r="314" spans="1:1">
      <c r="A314" s="41"/>
    </row>
    <row r="315" spans="1:1">
      <c r="A315" s="41"/>
    </row>
    <row r="316" spans="1:1">
      <c r="A316" s="41"/>
    </row>
    <row r="317" spans="1:1">
      <c r="A317" s="41"/>
    </row>
    <row r="318" spans="1:1">
      <c r="A318" s="41"/>
    </row>
    <row r="319" spans="1:1">
      <c r="A319" s="41"/>
    </row>
    <row r="320" spans="1:1">
      <c r="A320" s="41"/>
    </row>
    <row r="321" spans="1:1">
      <c r="A321" s="41"/>
    </row>
    <row r="322" spans="1:1">
      <c r="A322" s="41"/>
    </row>
    <row r="323" spans="1:1">
      <c r="A323" s="41"/>
    </row>
    <row r="324" spans="1:1">
      <c r="A324" s="41"/>
    </row>
    <row r="325" spans="1:1">
      <c r="A325" s="41"/>
    </row>
    <row r="326" spans="1:1">
      <c r="A326" s="41"/>
    </row>
    <row r="327" spans="1:1">
      <c r="A327" s="41"/>
    </row>
    <row r="328" spans="1:1">
      <c r="A328" s="41"/>
    </row>
    <row r="329" spans="1:1">
      <c r="A329" s="41"/>
    </row>
    <row r="330" spans="1:1">
      <c r="A330" s="41"/>
    </row>
    <row r="331" spans="1:1">
      <c r="A331" s="41"/>
    </row>
    <row r="332" spans="1:1">
      <c r="A332" s="41"/>
    </row>
    <row r="333" spans="1:1">
      <c r="A333" s="41"/>
    </row>
    <row r="334" spans="1:1">
      <c r="A334" s="41"/>
    </row>
    <row r="335" spans="1:1">
      <c r="A335" s="41"/>
    </row>
    <row r="336" spans="1:1">
      <c r="A336" s="41"/>
    </row>
    <row r="337" spans="1:1">
      <c r="A337" s="41"/>
    </row>
    <row r="338" spans="1:1">
      <c r="A338" s="41"/>
    </row>
    <row r="339" spans="1:1">
      <c r="A339" s="41"/>
    </row>
    <row r="340" spans="1:1">
      <c r="A340" s="41"/>
    </row>
    <row r="341" spans="1:1">
      <c r="A341" s="41"/>
    </row>
    <row r="342" spans="1:1">
      <c r="A342" s="41"/>
    </row>
    <row r="343" spans="1:1">
      <c r="A343" s="41"/>
    </row>
    <row r="344" spans="1:1">
      <c r="A344" s="41"/>
    </row>
    <row r="345" spans="1:1">
      <c r="A345" s="41"/>
    </row>
    <row r="346" spans="1:1">
      <c r="A346" s="41"/>
    </row>
    <row r="347" spans="1:1">
      <c r="A347" s="41"/>
    </row>
    <row r="348" spans="1:1">
      <c r="A348" s="41"/>
    </row>
    <row r="349" spans="1:1">
      <c r="A349" s="41"/>
    </row>
    <row r="350" spans="1:1">
      <c r="A350" s="41"/>
    </row>
    <row r="351" spans="1:1">
      <c r="A351" s="41"/>
    </row>
    <row r="352" spans="1:1">
      <c r="A352" s="41"/>
    </row>
    <row r="353" spans="1:1">
      <c r="A353" s="41"/>
    </row>
    <row r="354" spans="1:1">
      <c r="A354" s="41"/>
    </row>
    <row r="355" spans="1:1">
      <c r="A355" s="41"/>
    </row>
    <row r="356" spans="1:1">
      <c r="A356" s="41"/>
    </row>
    <row r="357" spans="1:1">
      <c r="A357" s="41"/>
    </row>
    <row r="358" spans="1:1">
      <c r="A358" s="41"/>
    </row>
    <row r="359" spans="1:1">
      <c r="A359" s="41"/>
    </row>
    <row r="360" spans="1:1">
      <c r="A360" s="41"/>
    </row>
    <row r="361" spans="1:1">
      <c r="A361" s="41"/>
    </row>
    <row r="362" spans="1:1">
      <c r="A362" s="41"/>
    </row>
    <row r="363" spans="1:1">
      <c r="A363" s="41"/>
    </row>
    <row r="364" spans="1:1">
      <c r="A364" s="41"/>
    </row>
    <row r="365" spans="1:1">
      <c r="A365" s="41"/>
    </row>
    <row r="366" spans="1:1">
      <c r="A366" s="41"/>
    </row>
    <row r="367" spans="1:1">
      <c r="A367" s="41"/>
    </row>
    <row r="368" spans="1:1">
      <c r="A368" s="41"/>
    </row>
    <row r="369" spans="1:1">
      <c r="A369" s="41"/>
    </row>
    <row r="370" spans="1:1">
      <c r="A370" s="41"/>
    </row>
    <row r="371" spans="1:1">
      <c r="A371" s="41"/>
    </row>
    <row r="372" spans="1:1">
      <c r="A372" s="41"/>
    </row>
    <row r="373" spans="1:1">
      <c r="A373" s="41"/>
    </row>
    <row r="374" spans="1:1">
      <c r="A374" s="41"/>
    </row>
    <row r="375" spans="1:1">
      <c r="A375" s="41"/>
    </row>
    <row r="376" spans="1:1">
      <c r="A376" s="41"/>
    </row>
    <row r="377" spans="1:1">
      <c r="A377" s="41"/>
    </row>
    <row r="378" spans="1:1">
      <c r="A378" s="41"/>
    </row>
    <row r="379" spans="1:1">
      <c r="A379" s="41"/>
    </row>
    <row r="380" spans="1:1">
      <c r="A380" s="41"/>
    </row>
    <row r="381" spans="1:1">
      <c r="A381" s="41"/>
    </row>
    <row r="382" spans="1:1">
      <c r="A382" s="41"/>
    </row>
    <row r="383" spans="1:1">
      <c r="A383" s="41"/>
    </row>
    <row r="384" spans="1:1">
      <c r="A384" s="41"/>
    </row>
    <row r="385" spans="1:1">
      <c r="A385" s="41"/>
    </row>
    <row r="386" spans="1:1">
      <c r="A386" s="41"/>
    </row>
    <row r="387" spans="1:1">
      <c r="A387" s="41"/>
    </row>
    <row r="388" spans="1:1">
      <c r="A388" s="41"/>
    </row>
    <row r="389" spans="1:1">
      <c r="A389" s="41"/>
    </row>
    <row r="390" spans="1:1">
      <c r="A390" s="41"/>
    </row>
    <row r="391" spans="1:1">
      <c r="A391" s="41"/>
    </row>
    <row r="392" spans="1:1">
      <c r="A392" s="41"/>
    </row>
    <row r="393" spans="1:1">
      <c r="A393" s="41"/>
    </row>
    <row r="394" spans="1:1">
      <c r="A394" s="41"/>
    </row>
    <row r="395" spans="1:1">
      <c r="A395" s="41"/>
    </row>
    <row r="396" spans="1:1">
      <c r="A396" s="41"/>
    </row>
    <row r="397" spans="1:1">
      <c r="A397" s="41"/>
    </row>
    <row r="398" spans="1:1">
      <c r="A398" s="41"/>
    </row>
    <row r="399" spans="1:1">
      <c r="A399" s="41"/>
    </row>
    <row r="400" spans="1:1">
      <c r="A400" s="41"/>
    </row>
    <row r="401" spans="1:1">
      <c r="A401" s="41"/>
    </row>
    <row r="402" spans="1:1">
      <c r="A402" s="41"/>
    </row>
    <row r="403" spans="1:1">
      <c r="A403" s="41"/>
    </row>
    <row r="404" spans="1:1">
      <c r="A404" s="41"/>
    </row>
    <row r="405" spans="1:1">
      <c r="A405" s="41"/>
    </row>
    <row r="406" spans="1:1">
      <c r="A406" s="41"/>
    </row>
    <row r="407" spans="1:1">
      <c r="A407" s="41"/>
    </row>
    <row r="408" spans="1:1">
      <c r="A408" s="41"/>
    </row>
    <row r="409" spans="1:1">
      <c r="A409" s="41"/>
    </row>
    <row r="410" spans="1:1">
      <c r="A410" s="41"/>
    </row>
  </sheetData>
  <sheetProtection formatCells="0" formatColumns="0" formatRows="0" insertRows="0" deleteRows="0"/>
  <mergeCells count="16">
    <mergeCell ref="E3:E4"/>
    <mergeCell ref="D3:D4"/>
    <mergeCell ref="G183:H183"/>
    <mergeCell ref="A1:J1"/>
    <mergeCell ref="J3:J4"/>
    <mergeCell ref="A6:J6"/>
    <mergeCell ref="B3:B4"/>
    <mergeCell ref="A3:A4"/>
    <mergeCell ref="C3:C4"/>
    <mergeCell ref="F3:I3"/>
    <mergeCell ref="C185:E185"/>
    <mergeCell ref="A162:J162"/>
    <mergeCell ref="A156:J156"/>
    <mergeCell ref="A169:J169"/>
    <mergeCell ref="C184:E184"/>
    <mergeCell ref="G184:I184"/>
  </mergeCells>
  <phoneticPr fontId="0" type="noConversion"/>
  <pageMargins left="0.78740157480314965" right="0.39370078740157483" top="0.39370078740157483" bottom="0.39370078740157483" header="0.19685039370078741" footer="0.11811023622047245"/>
  <pageSetup paperSize="9" scale="48" fitToHeight="0" orientation="portrait" verticalDpi="300" r:id="rId1"/>
  <headerFooter alignWithMargins="0"/>
  <rowBreaks count="2" manualBreakCount="2">
    <brk id="61" max="9" man="1"/>
    <brk id="123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204"/>
  <sheetViews>
    <sheetView zoomScale="65" zoomScaleNormal="65" zoomScaleSheetLayoutView="50" workbookViewId="0">
      <pane ySplit="5" topLeftCell="A33" activePane="bottomLeft" state="frozen"/>
      <selection pane="bottomLeft" activeCell="H37" sqref="H37"/>
    </sheetView>
  </sheetViews>
  <sheetFormatPr defaultColWidth="77.85546875" defaultRowHeight="18.75" outlineLevelRow="1"/>
  <cols>
    <col min="1" max="1" width="61.28515625" style="36" customWidth="1"/>
    <col min="2" max="2" width="15.28515625" style="39" customWidth="1"/>
    <col min="3" max="3" width="13" style="39" customWidth="1"/>
    <col min="4" max="4" width="14.85546875" style="39" customWidth="1"/>
    <col min="5" max="5" width="15.7109375" style="39" customWidth="1"/>
    <col min="6" max="6" width="17" style="36" customWidth="1"/>
    <col min="7" max="7" width="13.28515625" style="36" customWidth="1"/>
    <col min="8" max="8" width="13" style="36" customWidth="1"/>
    <col min="9" max="10" width="11.7109375" style="36" customWidth="1"/>
    <col min="11" max="13" width="11.28515625" style="36" customWidth="1"/>
    <col min="14" max="14" width="9.140625" style="36" customWidth="1"/>
    <col min="15" max="15" width="16.5703125" style="36" customWidth="1"/>
    <col min="16" max="254" width="9.140625" style="36" customWidth="1"/>
    <col min="255" max="16384" width="77.85546875" style="36"/>
  </cols>
  <sheetData>
    <row r="1" spans="1:15">
      <c r="A1" s="567" t="s">
        <v>360</v>
      </c>
      <c r="B1" s="567"/>
      <c r="C1" s="567"/>
      <c r="D1" s="567"/>
      <c r="E1" s="567"/>
      <c r="F1" s="567"/>
      <c r="G1" s="567"/>
      <c r="H1" s="567"/>
      <c r="I1" s="567"/>
    </row>
    <row r="2" spans="1:15" outlineLevel="1">
      <c r="A2" s="35"/>
      <c r="B2" s="44"/>
      <c r="C2" s="35"/>
      <c r="D2" s="35"/>
      <c r="E2" s="35"/>
      <c r="F2" s="35"/>
      <c r="G2" s="35"/>
      <c r="H2" s="436"/>
      <c r="I2" s="35"/>
    </row>
    <row r="3" spans="1:15" ht="38.25" customHeight="1">
      <c r="A3" s="562" t="s">
        <v>265</v>
      </c>
      <c r="B3" s="568" t="s">
        <v>18</v>
      </c>
      <c r="C3" s="570" t="s">
        <v>584</v>
      </c>
      <c r="D3" s="568" t="s">
        <v>40</v>
      </c>
      <c r="E3" s="569" t="s">
        <v>175</v>
      </c>
      <c r="F3" s="561" t="s">
        <v>356</v>
      </c>
      <c r="G3" s="561"/>
      <c r="H3" s="561"/>
      <c r="I3" s="561"/>
    </row>
    <row r="4" spans="1:15" ht="50.25" customHeight="1">
      <c r="A4" s="562"/>
      <c r="B4" s="568"/>
      <c r="C4" s="571"/>
      <c r="D4" s="568"/>
      <c r="E4" s="569"/>
      <c r="F4" s="12" t="s">
        <v>357</v>
      </c>
      <c r="G4" s="12" t="s">
        <v>358</v>
      </c>
      <c r="H4" s="12" t="s">
        <v>359</v>
      </c>
      <c r="I4" s="12" t="s">
        <v>84</v>
      </c>
    </row>
    <row r="5" spans="1:15" ht="18" customHeight="1">
      <c r="A5" s="42">
        <v>1</v>
      </c>
      <c r="B5" s="43">
        <v>2</v>
      </c>
      <c r="C5" s="43">
        <v>3</v>
      </c>
      <c r="D5" s="43">
        <v>4</v>
      </c>
      <c r="E5" s="43">
        <v>5</v>
      </c>
      <c r="F5" s="6">
        <v>6</v>
      </c>
      <c r="G5" s="6">
        <v>7</v>
      </c>
      <c r="H5" s="6">
        <v>8</v>
      </c>
      <c r="I5" s="6">
        <v>9</v>
      </c>
    </row>
    <row r="6" spans="1:15" ht="24.95" customHeight="1">
      <c r="A6" s="563" t="s">
        <v>159</v>
      </c>
      <c r="B6" s="564"/>
      <c r="C6" s="564"/>
      <c r="D6" s="564"/>
      <c r="E6" s="564"/>
      <c r="F6" s="564"/>
      <c r="G6" s="564"/>
      <c r="H6" s="564"/>
      <c r="I6" s="564"/>
    </row>
    <row r="7" spans="1:15" ht="56.25" customHeight="1">
      <c r="A7" s="46" t="s">
        <v>62</v>
      </c>
      <c r="B7" s="6">
        <v>2000</v>
      </c>
      <c r="C7" s="155">
        <v>-268715</v>
      </c>
      <c r="D7" s="155">
        <v>-317407.7</v>
      </c>
      <c r="E7" s="218">
        <v>-310607</v>
      </c>
      <c r="F7" s="218">
        <v>-408479</v>
      </c>
      <c r="G7" s="218">
        <v>-408479</v>
      </c>
      <c r="H7" s="218">
        <v>-408479</v>
      </c>
      <c r="I7" s="492">
        <v>-408479</v>
      </c>
      <c r="J7" s="215"/>
      <c r="K7" s="215"/>
      <c r="L7" s="215"/>
      <c r="M7" s="215"/>
    </row>
    <row r="8" spans="1:15" ht="37.5">
      <c r="A8" s="37" t="s">
        <v>216</v>
      </c>
      <c r="B8" s="6">
        <v>2010</v>
      </c>
      <c r="C8" s="218">
        <v>0</v>
      </c>
      <c r="D8" s="218">
        <v>1054</v>
      </c>
      <c r="E8" s="218">
        <v>0</v>
      </c>
      <c r="F8" s="218">
        <v>0</v>
      </c>
      <c r="G8" s="218">
        <v>0</v>
      </c>
      <c r="H8" s="218">
        <v>0</v>
      </c>
      <c r="I8" s="492">
        <v>714</v>
      </c>
      <c r="J8" s="215"/>
      <c r="K8" s="215"/>
      <c r="L8" s="215"/>
      <c r="M8" s="215"/>
    </row>
    <row r="9" spans="1:15" ht="42.75" customHeight="1">
      <c r="A9" s="7" t="s">
        <v>362</v>
      </c>
      <c r="B9" s="6">
        <v>2011</v>
      </c>
      <c r="C9" s="155">
        <v>0</v>
      </c>
      <c r="D9" s="155">
        <v>239</v>
      </c>
      <c r="E9" s="155"/>
      <c r="F9" s="434"/>
      <c r="G9" s="434"/>
      <c r="H9" s="434"/>
      <c r="I9" s="493">
        <v>162</v>
      </c>
      <c r="J9" s="215"/>
      <c r="K9" s="215"/>
      <c r="L9" s="215"/>
      <c r="M9" s="215"/>
    </row>
    <row r="10" spans="1:15" ht="93.75">
      <c r="A10" s="7" t="s">
        <v>363</v>
      </c>
      <c r="B10" s="6">
        <v>2012</v>
      </c>
      <c r="C10" s="155"/>
      <c r="D10" s="155">
        <v>815</v>
      </c>
      <c r="E10" s="155"/>
      <c r="F10" s="434"/>
      <c r="G10" s="434"/>
      <c r="H10" s="434"/>
      <c r="I10" s="493">
        <v>552</v>
      </c>
      <c r="J10" s="215"/>
      <c r="K10" s="215"/>
      <c r="L10" s="215"/>
      <c r="M10" s="215"/>
    </row>
    <row r="11" spans="1:15" ht="20.100000000000001" customHeight="1">
      <c r="A11" s="7" t="s">
        <v>202</v>
      </c>
      <c r="B11" s="6">
        <v>2020</v>
      </c>
      <c r="C11" s="155"/>
      <c r="D11" s="155"/>
      <c r="E11" s="155"/>
      <c r="F11" s="155"/>
      <c r="G11" s="155"/>
      <c r="H11" s="155"/>
      <c r="I11" s="494"/>
    </row>
    <row r="12" spans="1:15" s="38" customFormat="1" ht="20.100000000000001" customHeight="1">
      <c r="A12" s="37" t="s">
        <v>74</v>
      </c>
      <c r="B12" s="6">
        <v>2030</v>
      </c>
      <c r="C12" s="155"/>
      <c r="D12" s="155"/>
      <c r="E12" s="155"/>
      <c r="F12" s="155"/>
      <c r="G12" s="155"/>
      <c r="H12" s="155"/>
      <c r="I12" s="494"/>
      <c r="L12" s="289"/>
    </row>
    <row r="13" spans="1:15" ht="37.5">
      <c r="A13" s="37" t="s">
        <v>139</v>
      </c>
      <c r="B13" s="6">
        <v>2031</v>
      </c>
      <c r="C13" s="155"/>
      <c r="D13" s="155"/>
      <c r="E13" s="155"/>
      <c r="F13" s="155"/>
      <c r="G13" s="155"/>
      <c r="H13" s="155"/>
      <c r="I13" s="494"/>
    </row>
    <row r="14" spans="1:15" ht="20.100000000000001" customHeight="1">
      <c r="A14" s="37" t="s">
        <v>27</v>
      </c>
      <c r="B14" s="6">
        <v>2040</v>
      </c>
      <c r="C14" s="155"/>
      <c r="D14" s="155"/>
      <c r="E14" s="155"/>
      <c r="F14" s="155"/>
      <c r="G14" s="155"/>
      <c r="H14" s="155"/>
      <c r="I14" s="494"/>
      <c r="O14" s="349"/>
    </row>
    <row r="15" spans="1:15" ht="20.100000000000001" customHeight="1">
      <c r="A15" s="138" t="s">
        <v>123</v>
      </c>
      <c r="B15" s="6">
        <v>2050</v>
      </c>
      <c r="C15" s="155"/>
      <c r="D15" s="155"/>
      <c r="E15" s="155"/>
      <c r="F15" s="155"/>
      <c r="G15" s="155"/>
      <c r="H15" s="155"/>
      <c r="I15" s="494"/>
    </row>
    <row r="16" spans="1:15" ht="20.100000000000001" customHeight="1">
      <c r="A16" s="138" t="s">
        <v>124</v>
      </c>
      <c r="B16" s="6">
        <v>2060</v>
      </c>
      <c r="C16" s="155"/>
      <c r="D16" s="155"/>
      <c r="E16" s="155"/>
      <c r="F16" s="155"/>
      <c r="G16" s="155"/>
      <c r="H16" s="155"/>
      <c r="I16" s="494"/>
    </row>
    <row r="17" spans="1:13" ht="42.75" customHeight="1">
      <c r="A17" s="46" t="s">
        <v>63</v>
      </c>
      <c r="B17" s="76">
        <v>2070</v>
      </c>
      <c r="C17" s="219">
        <v>-310607</v>
      </c>
      <c r="D17" s="219">
        <v>-316864.7</v>
      </c>
      <c r="E17" s="219">
        <v>-408479</v>
      </c>
      <c r="F17" s="219">
        <v>-408479</v>
      </c>
      <c r="G17" s="219">
        <v>-411596</v>
      </c>
      <c r="H17" s="219">
        <v>-423007</v>
      </c>
      <c r="I17" s="495">
        <v>-408111</v>
      </c>
      <c r="J17" s="496"/>
      <c r="K17" s="496"/>
      <c r="L17" s="496"/>
      <c r="M17" s="496"/>
    </row>
    <row r="18" spans="1:13" ht="33.6" customHeight="1">
      <c r="A18" s="563" t="s">
        <v>160</v>
      </c>
      <c r="B18" s="564"/>
      <c r="C18" s="564"/>
      <c r="D18" s="564"/>
      <c r="E18" s="564"/>
      <c r="F18" s="564"/>
      <c r="G18" s="564"/>
      <c r="H18" s="564"/>
      <c r="I18" s="564"/>
    </row>
    <row r="19" spans="1:13" ht="37.5">
      <c r="A19" s="138" t="s">
        <v>216</v>
      </c>
      <c r="B19" s="137">
        <v>2100</v>
      </c>
      <c r="C19" s="218">
        <v>0</v>
      </c>
      <c r="D19" s="143">
        <v>1054</v>
      </c>
      <c r="E19" s="143">
        <v>0</v>
      </c>
      <c r="F19" s="143">
        <v>0</v>
      </c>
      <c r="G19" s="143">
        <v>0</v>
      </c>
      <c r="H19" s="143">
        <v>0</v>
      </c>
      <c r="I19" s="263">
        <v>714</v>
      </c>
      <c r="J19" s="497"/>
      <c r="K19" s="497"/>
      <c r="L19" s="497"/>
      <c r="M19" s="497"/>
    </row>
    <row r="20" spans="1:13" ht="42.75" customHeight="1">
      <c r="A20" s="59" t="s">
        <v>362</v>
      </c>
      <c r="B20" s="137">
        <v>2101</v>
      </c>
      <c r="C20" s="218">
        <v>0</v>
      </c>
      <c r="D20" s="143">
        <v>239</v>
      </c>
      <c r="E20" s="143">
        <v>0</v>
      </c>
      <c r="F20" s="143">
        <v>0</v>
      </c>
      <c r="G20" s="143">
        <v>0</v>
      </c>
      <c r="H20" s="143">
        <v>0</v>
      </c>
      <c r="I20" s="263">
        <v>162</v>
      </c>
      <c r="J20" s="497"/>
      <c r="K20" s="497"/>
      <c r="L20" s="497"/>
      <c r="M20" s="497"/>
    </row>
    <row r="21" spans="1:13" ht="93.75">
      <c r="A21" s="59" t="s">
        <v>363</v>
      </c>
      <c r="B21" s="137">
        <v>2102</v>
      </c>
      <c r="C21" s="218"/>
      <c r="D21" s="218">
        <v>815</v>
      </c>
      <c r="E21" s="218">
        <v>0</v>
      </c>
      <c r="F21" s="218">
        <v>0</v>
      </c>
      <c r="G21" s="218">
        <v>0</v>
      </c>
      <c r="H21" s="218">
        <v>0</v>
      </c>
      <c r="I21" s="263">
        <v>552</v>
      </c>
      <c r="J21" s="497"/>
      <c r="K21" s="497"/>
      <c r="L21" s="497"/>
      <c r="M21" s="497"/>
    </row>
    <row r="22" spans="1:13" s="38" customFormat="1" ht="20.100000000000001" customHeight="1">
      <c r="A22" s="138" t="s">
        <v>162</v>
      </c>
      <c r="B22" s="139">
        <v>2110</v>
      </c>
      <c r="C22" s="218"/>
      <c r="D22" s="218">
        <v>350</v>
      </c>
      <c r="E22" s="218">
        <v>0</v>
      </c>
      <c r="F22" s="218">
        <v>0</v>
      </c>
      <c r="G22" s="218">
        <v>0</v>
      </c>
      <c r="H22" s="218">
        <v>0</v>
      </c>
      <c r="I22" s="143">
        <v>238</v>
      </c>
      <c r="J22" s="215"/>
      <c r="K22" s="215"/>
      <c r="L22" s="215"/>
      <c r="M22" s="215"/>
    </row>
    <row r="23" spans="1:13" ht="56.25">
      <c r="A23" s="138" t="s">
        <v>326</v>
      </c>
      <c r="B23" s="139">
        <v>2120</v>
      </c>
      <c r="C23" s="155">
        <v>0</v>
      </c>
      <c r="D23" s="155">
        <v>9533</v>
      </c>
      <c r="E23" s="155"/>
      <c r="F23" s="155">
        <v>1663.1999999999971</v>
      </c>
      <c r="G23" s="155">
        <v>2703.4000000000015</v>
      </c>
      <c r="H23" s="155">
        <v>1499.8000000000015</v>
      </c>
      <c r="I23" s="144">
        <v>6332.4</v>
      </c>
    </row>
    <row r="24" spans="1:13" ht="56.25">
      <c r="A24" s="138" t="s">
        <v>327</v>
      </c>
      <c r="B24" s="139">
        <v>2130</v>
      </c>
      <c r="C24" s="155">
        <v>-19219</v>
      </c>
      <c r="D24" s="286"/>
      <c r="E24" s="155">
        <v>-12483.399999999998</v>
      </c>
      <c r="F24" s="155"/>
      <c r="G24" s="155"/>
      <c r="H24" s="155"/>
      <c r="I24" s="155"/>
    </row>
    <row r="25" spans="1:13" s="40" customFormat="1" ht="56.25">
      <c r="A25" s="140" t="s">
        <v>253</v>
      </c>
      <c r="B25" s="141">
        <v>2140</v>
      </c>
      <c r="C25" s="145">
        <v>4495</v>
      </c>
      <c r="D25" s="145">
        <v>6229</v>
      </c>
      <c r="E25" s="145">
        <v>311</v>
      </c>
      <c r="F25" s="145">
        <v>1243</v>
      </c>
      <c r="G25" s="145">
        <v>2475</v>
      </c>
      <c r="H25" s="145">
        <v>3704</v>
      </c>
      <c r="I25" s="145">
        <v>4938</v>
      </c>
      <c r="J25" s="215"/>
      <c r="K25" s="319"/>
    </row>
    <row r="26" spans="1:13" ht="20.100000000000001" customHeight="1">
      <c r="A26" s="138" t="s">
        <v>88</v>
      </c>
      <c r="B26" s="139">
        <v>2141</v>
      </c>
      <c r="C26" s="155"/>
      <c r="D26" s="144"/>
      <c r="E26" s="144"/>
      <c r="F26" s="144"/>
      <c r="G26" s="144"/>
      <c r="H26" s="144"/>
      <c r="I26" s="144"/>
    </row>
    <row r="27" spans="1:13" ht="20.100000000000001" customHeight="1">
      <c r="A27" s="138" t="s">
        <v>114</v>
      </c>
      <c r="B27" s="139">
        <v>2142</v>
      </c>
      <c r="C27" s="155"/>
      <c r="D27" s="144"/>
      <c r="E27" s="144"/>
      <c r="F27" s="144"/>
      <c r="G27" s="144"/>
      <c r="H27" s="144"/>
      <c r="I27" s="144"/>
    </row>
    <row r="28" spans="1:13" ht="20.100000000000001" customHeight="1">
      <c r="A28" s="138" t="s">
        <v>106</v>
      </c>
      <c r="B28" s="139">
        <v>2143</v>
      </c>
      <c r="C28" s="155"/>
      <c r="D28" s="144"/>
      <c r="E28" s="144"/>
      <c r="F28" s="144"/>
      <c r="G28" s="144"/>
      <c r="H28" s="144"/>
      <c r="I28" s="144"/>
    </row>
    <row r="29" spans="1:13" ht="20.100000000000001" customHeight="1">
      <c r="A29" s="138" t="s">
        <v>86</v>
      </c>
      <c r="B29" s="139">
        <v>2144</v>
      </c>
      <c r="C29" s="155">
        <v>3734</v>
      </c>
      <c r="D29" s="144">
        <v>5702</v>
      </c>
      <c r="E29" s="144"/>
      <c r="F29" s="146">
        <v>1133</v>
      </c>
      <c r="G29" s="146">
        <v>2267</v>
      </c>
      <c r="H29" s="146">
        <v>3400</v>
      </c>
      <c r="I29" s="146">
        <v>4533</v>
      </c>
    </row>
    <row r="30" spans="1:13" s="38" customFormat="1" ht="20.100000000000001" customHeight="1">
      <c r="A30" s="138" t="s">
        <v>182</v>
      </c>
      <c r="B30" s="139">
        <v>2145</v>
      </c>
      <c r="C30" s="155">
        <v>223</v>
      </c>
      <c r="D30" s="144"/>
      <c r="E30" s="144"/>
      <c r="F30" s="144"/>
      <c r="G30" s="144"/>
      <c r="H30" s="144"/>
      <c r="I30" s="144"/>
    </row>
    <row r="31" spans="1:13" ht="56.25">
      <c r="A31" s="138" t="s">
        <v>262</v>
      </c>
      <c r="B31" s="139" t="s">
        <v>231</v>
      </c>
      <c r="C31" s="155"/>
      <c r="D31" s="144"/>
      <c r="E31" s="144"/>
      <c r="F31" s="144"/>
      <c r="G31" s="144"/>
      <c r="H31" s="144"/>
      <c r="I31" s="144"/>
    </row>
    <row r="32" spans="1:13" ht="20.100000000000001" customHeight="1">
      <c r="A32" s="138" t="s">
        <v>28</v>
      </c>
      <c r="B32" s="139" t="s">
        <v>232</v>
      </c>
      <c r="C32" s="155">
        <v>223</v>
      </c>
      <c r="D32" s="144"/>
      <c r="E32" s="144"/>
      <c r="F32" s="144"/>
      <c r="G32" s="144"/>
      <c r="H32" s="144"/>
      <c r="I32" s="144"/>
    </row>
    <row r="33" spans="1:10" s="38" customFormat="1" ht="20.100000000000001" customHeight="1">
      <c r="A33" s="138" t="s">
        <v>125</v>
      </c>
      <c r="B33" s="139">
        <v>2146</v>
      </c>
      <c r="C33" s="155">
        <v>107</v>
      </c>
      <c r="D33" s="155"/>
      <c r="E33" s="155">
        <v>0</v>
      </c>
      <c r="F33" s="155">
        <v>0</v>
      </c>
      <c r="G33" s="155">
        <v>0</v>
      </c>
      <c r="H33" s="155">
        <v>0</v>
      </c>
      <c r="I33" s="155">
        <v>0</v>
      </c>
    </row>
    <row r="34" spans="1:10" s="38" customFormat="1" ht="20.100000000000001" customHeight="1">
      <c r="A34" s="156" t="s">
        <v>465</v>
      </c>
      <c r="B34" s="43" t="s">
        <v>462</v>
      </c>
      <c r="C34" s="155">
        <v>55</v>
      </c>
      <c r="D34" s="155"/>
      <c r="E34" s="155"/>
      <c r="F34" s="155"/>
      <c r="G34" s="155"/>
      <c r="H34" s="155"/>
      <c r="I34" s="155"/>
    </row>
    <row r="35" spans="1:10" s="38" customFormat="1" ht="20.100000000000001" customHeight="1">
      <c r="A35" s="156" t="s">
        <v>464</v>
      </c>
      <c r="B35" s="43" t="s">
        <v>463</v>
      </c>
      <c r="C35" s="155">
        <v>52</v>
      </c>
      <c r="D35" s="155"/>
      <c r="E35" s="155"/>
      <c r="F35" s="155"/>
      <c r="G35" s="155"/>
      <c r="H35" s="155"/>
      <c r="I35" s="155"/>
    </row>
    <row r="36" spans="1:10" ht="20.100000000000001" customHeight="1">
      <c r="A36" s="138" t="s">
        <v>94</v>
      </c>
      <c r="B36" s="139">
        <v>2147</v>
      </c>
      <c r="C36" s="155">
        <v>431</v>
      </c>
      <c r="D36" s="155">
        <v>527</v>
      </c>
      <c r="E36" s="155">
        <v>311</v>
      </c>
      <c r="F36" s="155">
        <v>110</v>
      </c>
      <c r="G36" s="155">
        <v>208</v>
      </c>
      <c r="H36" s="155">
        <v>304</v>
      </c>
      <c r="I36" s="155">
        <v>405</v>
      </c>
    </row>
    <row r="37" spans="1:10" ht="20.100000000000001" customHeight="1">
      <c r="A37" s="213" t="s">
        <v>378</v>
      </c>
      <c r="B37" s="139" t="s">
        <v>379</v>
      </c>
      <c r="C37" s="155">
        <v>310</v>
      </c>
      <c r="D37" s="155">
        <v>475</v>
      </c>
      <c r="E37" s="155">
        <v>301</v>
      </c>
      <c r="F37" s="285">
        <v>94</v>
      </c>
      <c r="G37" s="285">
        <v>189</v>
      </c>
      <c r="H37" s="285">
        <v>283</v>
      </c>
      <c r="I37" s="285">
        <v>378</v>
      </c>
    </row>
    <row r="38" spans="1:10" ht="20.100000000000001" customHeight="1">
      <c r="A38" s="156" t="s">
        <v>460</v>
      </c>
      <c r="B38" s="43" t="s">
        <v>461</v>
      </c>
      <c r="C38" s="160">
        <v>47</v>
      </c>
      <c r="D38" s="160">
        <v>0</v>
      </c>
      <c r="E38" s="160">
        <v>0</v>
      </c>
      <c r="F38" s="160">
        <v>0</v>
      </c>
      <c r="G38" s="160">
        <v>0</v>
      </c>
      <c r="H38" s="160">
        <v>0</v>
      </c>
      <c r="I38" s="160">
        <v>0</v>
      </c>
    </row>
    <row r="39" spans="1:10" ht="37.5">
      <c r="A39" s="156" t="s">
        <v>466</v>
      </c>
      <c r="B39" s="43" t="s">
        <v>467</v>
      </c>
      <c r="C39" s="155">
        <v>67</v>
      </c>
      <c r="D39" s="155">
        <v>52</v>
      </c>
      <c r="E39" s="155">
        <v>3</v>
      </c>
      <c r="F39" s="155">
        <v>2</v>
      </c>
      <c r="G39" s="155">
        <v>4</v>
      </c>
      <c r="H39" s="155">
        <v>6</v>
      </c>
      <c r="I39" s="155">
        <v>9</v>
      </c>
    </row>
    <row r="40" spans="1:10">
      <c r="A40" s="156" t="s">
        <v>599</v>
      </c>
      <c r="B40" s="344" t="s">
        <v>598</v>
      </c>
      <c r="C40" s="155">
        <v>7</v>
      </c>
      <c r="D40" s="155"/>
      <c r="E40" s="155">
        <v>7</v>
      </c>
      <c r="F40" s="155">
        <v>14</v>
      </c>
      <c r="G40" s="155">
        <v>15</v>
      </c>
      <c r="H40" s="155">
        <v>15</v>
      </c>
      <c r="I40" s="155">
        <v>18</v>
      </c>
    </row>
    <row r="41" spans="1:10" s="38" customFormat="1" ht="37.5">
      <c r="A41" s="138" t="s">
        <v>87</v>
      </c>
      <c r="B41" s="139">
        <v>2150</v>
      </c>
      <c r="C41" s="155">
        <v>4340</v>
      </c>
      <c r="D41" s="155">
        <v>6815</v>
      </c>
      <c r="E41" s="155">
        <v>4067</v>
      </c>
      <c r="F41" s="285">
        <v>1350</v>
      </c>
      <c r="G41" s="285">
        <v>2700</v>
      </c>
      <c r="H41" s="285">
        <v>4050</v>
      </c>
      <c r="I41" s="285">
        <v>5400</v>
      </c>
    </row>
    <row r="42" spans="1:10" s="38" customFormat="1" ht="20.100000000000001" customHeight="1">
      <c r="A42" s="140" t="s">
        <v>353</v>
      </c>
      <c r="B42" s="141">
        <v>2200</v>
      </c>
      <c r="C42" s="320">
        <v>-10384</v>
      </c>
      <c r="D42" s="320">
        <v>23981</v>
      </c>
      <c r="E42" s="320">
        <v>-8105.4</v>
      </c>
      <c r="F42" s="320">
        <v>4256.1999999999971</v>
      </c>
      <c r="G42" s="320">
        <v>7878.4000000000015</v>
      </c>
      <c r="H42" s="320">
        <v>9253.8000000000011</v>
      </c>
      <c r="I42" s="320">
        <v>17622.400000000001</v>
      </c>
      <c r="J42" s="36"/>
    </row>
    <row r="43" spans="1:10" s="38" customFormat="1" ht="19.5" customHeight="1">
      <c r="A43" s="198"/>
      <c r="B43" s="199"/>
      <c r="C43" s="200"/>
      <c r="D43" s="200"/>
      <c r="E43" s="200"/>
      <c r="F43" s="200"/>
      <c r="G43" s="200"/>
      <c r="H43" s="200"/>
      <c r="I43" s="200"/>
      <c r="J43" s="36"/>
    </row>
    <row r="44" spans="1:10" s="38" customFormat="1" ht="19.5" customHeight="1">
      <c r="A44" s="198"/>
      <c r="B44" s="199"/>
      <c r="C44" s="200"/>
      <c r="D44" s="200"/>
      <c r="E44" s="200"/>
      <c r="F44" s="200"/>
      <c r="G44" s="200"/>
      <c r="H44" s="200"/>
      <c r="I44" s="200"/>
      <c r="J44" s="36"/>
    </row>
    <row r="45" spans="1:10" s="38" customFormat="1" ht="19.5" customHeight="1">
      <c r="A45" s="198"/>
      <c r="B45" s="199"/>
      <c r="C45" s="200"/>
      <c r="D45" s="200"/>
      <c r="E45" s="200"/>
      <c r="F45" s="200"/>
      <c r="G45" s="200"/>
      <c r="H45" s="200"/>
      <c r="I45" s="200"/>
      <c r="J45" s="36"/>
    </row>
    <row r="46" spans="1:10" s="38" customFormat="1" ht="19.5" customHeight="1">
      <c r="A46" s="198"/>
      <c r="B46" s="199"/>
      <c r="C46" s="200"/>
      <c r="D46" s="200"/>
      <c r="E46" s="200"/>
      <c r="F46" s="200"/>
      <c r="G46" s="200"/>
      <c r="H46" s="200"/>
      <c r="I46" s="200"/>
      <c r="J46" s="36"/>
    </row>
    <row r="47" spans="1:10" s="38" customFormat="1" ht="19.5" customHeight="1">
      <c r="A47" s="198"/>
      <c r="B47" s="199"/>
      <c r="C47" s="200"/>
      <c r="D47" s="200"/>
      <c r="E47" s="200"/>
      <c r="F47" s="200"/>
      <c r="G47" s="200"/>
      <c r="H47" s="200"/>
      <c r="I47" s="200"/>
      <c r="J47" s="36"/>
    </row>
    <row r="48" spans="1:10" s="38" customFormat="1" ht="20.100000000000001" customHeight="1">
      <c r="A48" s="198"/>
      <c r="B48" s="199"/>
      <c r="C48" s="200"/>
      <c r="D48" s="200"/>
      <c r="E48" s="200"/>
      <c r="F48" s="200"/>
      <c r="G48" s="200"/>
      <c r="H48" s="200"/>
      <c r="I48" s="200"/>
      <c r="J48" s="36"/>
    </row>
    <row r="49" spans="1:11" s="38" customFormat="1" ht="20.25" customHeight="1">
      <c r="A49" s="124"/>
      <c r="B49" s="125"/>
      <c r="C49" s="126"/>
      <c r="D49" s="127"/>
      <c r="E49" s="127"/>
      <c r="F49" s="127"/>
      <c r="G49" s="127"/>
      <c r="H49" s="127"/>
      <c r="I49" s="127"/>
    </row>
    <row r="50" spans="1:11" s="38" customFormat="1" ht="20.25" customHeight="1">
      <c r="A50" s="196" t="s">
        <v>492</v>
      </c>
      <c r="B50" s="197"/>
      <c r="C50" s="197"/>
      <c r="D50" s="197"/>
      <c r="E50" s="127"/>
      <c r="F50" s="499" t="s">
        <v>563</v>
      </c>
      <c r="G50" s="499"/>
      <c r="H50" s="127"/>
      <c r="I50" s="127"/>
    </row>
    <row r="51" spans="1:11" s="38" customFormat="1" ht="20.25" customHeight="1">
      <c r="A51" s="124"/>
      <c r="B51" s="499" t="s">
        <v>82</v>
      </c>
      <c r="C51" s="499"/>
      <c r="D51" s="499"/>
      <c r="E51" s="127"/>
      <c r="F51" s="127"/>
      <c r="G51" s="127"/>
      <c r="H51" s="127"/>
      <c r="I51" s="127"/>
    </row>
    <row r="52" spans="1:11" s="38" customFormat="1" ht="20.100000000000001" customHeight="1">
      <c r="A52" s="124"/>
      <c r="B52" s="125"/>
      <c r="C52" s="126"/>
      <c r="D52" s="127"/>
      <c r="E52" s="127"/>
      <c r="F52" s="127"/>
      <c r="G52" s="127"/>
      <c r="H52" s="127"/>
      <c r="I52" s="127"/>
    </row>
    <row r="53" spans="1:11" s="2" customFormat="1" ht="20.100000000000001" customHeight="1">
      <c r="B53" s="117"/>
      <c r="C53" s="88"/>
      <c r="D53" s="88"/>
      <c r="E53" s="88"/>
      <c r="F53" s="118"/>
      <c r="G53" s="508"/>
      <c r="H53" s="508"/>
      <c r="I53" s="508"/>
    </row>
    <row r="54" spans="1:11" s="1" customFormat="1" ht="20.100000000000001" customHeight="1">
      <c r="B54" s="88"/>
      <c r="C54" s="565"/>
      <c r="D54" s="566"/>
      <c r="E54" s="566"/>
      <c r="F54" s="119"/>
      <c r="G54" s="530"/>
      <c r="H54" s="530"/>
      <c r="I54" s="530"/>
    </row>
    <row r="55" spans="1:11" s="39" customFormat="1">
      <c r="A55" s="116" t="s">
        <v>520</v>
      </c>
      <c r="F55" s="36"/>
      <c r="G55" s="36"/>
      <c r="H55" s="36"/>
      <c r="I55" s="36"/>
      <c r="J55" s="36"/>
      <c r="K55" s="36"/>
    </row>
    <row r="56" spans="1:11" s="39" customFormat="1">
      <c r="A56" s="1" t="s">
        <v>526</v>
      </c>
      <c r="F56" s="36"/>
      <c r="G56" s="36"/>
      <c r="H56" s="36"/>
      <c r="I56" s="36"/>
      <c r="J56" s="36"/>
      <c r="K56" s="36"/>
    </row>
    <row r="57" spans="1:11" s="39" customFormat="1">
      <c r="A57" s="49"/>
      <c r="F57" s="36"/>
      <c r="G57" s="36"/>
      <c r="H57" s="36"/>
      <c r="I57" s="36"/>
      <c r="J57" s="36"/>
      <c r="K57" s="36"/>
    </row>
    <row r="58" spans="1:11" s="39" customFormat="1">
      <c r="A58" s="49"/>
      <c r="F58" s="36"/>
      <c r="G58" s="36"/>
      <c r="H58" s="36"/>
      <c r="I58" s="36"/>
      <c r="J58" s="36"/>
      <c r="K58" s="36"/>
    </row>
    <row r="59" spans="1:11" s="39" customFormat="1">
      <c r="A59" s="49"/>
      <c r="F59" s="36"/>
      <c r="G59" s="36"/>
      <c r="H59" s="36"/>
      <c r="I59" s="36"/>
      <c r="J59" s="36"/>
      <c r="K59" s="36"/>
    </row>
    <row r="60" spans="1:11" s="39" customFormat="1">
      <c r="A60" s="49"/>
      <c r="F60" s="36"/>
      <c r="G60" s="36"/>
      <c r="H60" s="36"/>
      <c r="I60" s="36"/>
      <c r="J60" s="36"/>
      <c r="K60" s="36"/>
    </row>
    <row r="61" spans="1:11" s="39" customFormat="1">
      <c r="A61" s="49"/>
      <c r="F61" s="36"/>
      <c r="G61" s="36"/>
      <c r="H61" s="36"/>
      <c r="I61" s="36"/>
      <c r="J61" s="36"/>
      <c r="K61" s="36"/>
    </row>
    <row r="62" spans="1:11" s="39" customFormat="1">
      <c r="A62" s="49"/>
      <c r="F62" s="36"/>
      <c r="G62" s="36"/>
      <c r="H62" s="36"/>
      <c r="I62" s="36"/>
      <c r="J62" s="36"/>
      <c r="K62" s="36"/>
    </row>
    <row r="63" spans="1:11" s="39" customFormat="1">
      <c r="A63" s="49"/>
      <c r="F63" s="36"/>
      <c r="G63" s="36"/>
      <c r="H63" s="36"/>
      <c r="I63" s="36"/>
      <c r="J63" s="36"/>
      <c r="K63" s="36"/>
    </row>
    <row r="64" spans="1:11" s="39" customFormat="1">
      <c r="A64" s="49"/>
      <c r="F64" s="36"/>
      <c r="G64" s="36"/>
      <c r="H64" s="36"/>
      <c r="I64" s="36"/>
      <c r="J64" s="36"/>
      <c r="K64" s="36"/>
    </row>
    <row r="65" spans="1:11" s="39" customFormat="1">
      <c r="A65" s="49"/>
      <c r="F65" s="36"/>
      <c r="G65" s="36"/>
      <c r="H65" s="36"/>
      <c r="I65" s="36"/>
      <c r="J65" s="36"/>
      <c r="K65" s="36"/>
    </row>
    <row r="66" spans="1:11" s="39" customFormat="1">
      <c r="A66" s="49"/>
      <c r="F66" s="36"/>
      <c r="G66" s="36"/>
      <c r="H66" s="36"/>
      <c r="I66" s="36"/>
      <c r="J66" s="36"/>
      <c r="K66" s="36"/>
    </row>
    <row r="67" spans="1:11" s="39" customFormat="1">
      <c r="A67" s="49"/>
      <c r="F67" s="36"/>
      <c r="G67" s="36"/>
      <c r="H67" s="36"/>
      <c r="I67" s="36"/>
      <c r="J67" s="36"/>
      <c r="K67" s="36"/>
    </row>
    <row r="68" spans="1:11" s="39" customFormat="1">
      <c r="A68" s="49"/>
      <c r="F68" s="36"/>
      <c r="G68" s="36"/>
      <c r="H68" s="36"/>
      <c r="I68" s="36"/>
      <c r="J68" s="36"/>
      <c r="K68" s="36"/>
    </row>
    <row r="69" spans="1:11" s="39" customFormat="1">
      <c r="A69" s="49"/>
      <c r="F69" s="36"/>
      <c r="G69" s="36"/>
      <c r="H69" s="36"/>
      <c r="I69" s="36"/>
      <c r="J69" s="36"/>
      <c r="K69" s="36"/>
    </row>
    <row r="70" spans="1:11" s="39" customFormat="1">
      <c r="A70" s="49"/>
      <c r="F70" s="36"/>
      <c r="G70" s="36"/>
      <c r="H70" s="36"/>
      <c r="I70" s="36"/>
      <c r="J70" s="36"/>
      <c r="K70" s="36"/>
    </row>
    <row r="71" spans="1:11" s="39" customFormat="1">
      <c r="A71" s="49"/>
      <c r="F71" s="36"/>
      <c r="G71" s="36"/>
      <c r="H71" s="36"/>
      <c r="I71" s="36"/>
      <c r="J71" s="36"/>
      <c r="K71" s="36"/>
    </row>
    <row r="72" spans="1:11" s="39" customFormat="1">
      <c r="A72" s="49"/>
      <c r="F72" s="36"/>
      <c r="G72" s="36"/>
      <c r="H72" s="36"/>
      <c r="I72" s="36"/>
      <c r="J72" s="36"/>
      <c r="K72" s="36"/>
    </row>
    <row r="73" spans="1:11" s="39" customFormat="1">
      <c r="A73" s="49"/>
      <c r="F73" s="36"/>
      <c r="G73" s="36"/>
      <c r="H73" s="36"/>
      <c r="I73" s="36"/>
      <c r="J73" s="36"/>
      <c r="K73" s="36"/>
    </row>
    <row r="74" spans="1:11" s="39" customFormat="1">
      <c r="A74" s="49"/>
      <c r="F74" s="36"/>
      <c r="G74" s="36"/>
      <c r="H74" s="36"/>
      <c r="I74" s="36"/>
      <c r="J74" s="36"/>
      <c r="K74" s="36"/>
    </row>
    <row r="75" spans="1:11" s="39" customFormat="1">
      <c r="A75" s="49"/>
      <c r="F75" s="36"/>
      <c r="G75" s="36"/>
      <c r="H75" s="36"/>
      <c r="I75" s="36"/>
      <c r="J75" s="36"/>
      <c r="K75" s="36"/>
    </row>
    <row r="76" spans="1:11" s="39" customFormat="1">
      <c r="A76" s="49"/>
      <c r="F76" s="36"/>
      <c r="G76" s="36"/>
      <c r="H76" s="36"/>
      <c r="I76" s="36"/>
      <c r="J76" s="36"/>
      <c r="K76" s="36"/>
    </row>
    <row r="77" spans="1:11" s="39" customFormat="1">
      <c r="A77" s="49"/>
      <c r="F77" s="36"/>
      <c r="G77" s="36"/>
      <c r="H77" s="36"/>
      <c r="I77" s="36"/>
      <c r="J77" s="36"/>
      <c r="K77" s="36"/>
    </row>
    <row r="78" spans="1:11" s="39" customFormat="1">
      <c r="A78" s="49"/>
      <c r="F78" s="36"/>
      <c r="G78" s="36"/>
      <c r="H78" s="36"/>
      <c r="I78" s="36"/>
      <c r="J78" s="36"/>
      <c r="K78" s="36"/>
    </row>
    <row r="79" spans="1:11" s="39" customFormat="1">
      <c r="A79" s="49"/>
      <c r="F79" s="36"/>
      <c r="G79" s="36"/>
      <c r="H79" s="36"/>
      <c r="I79" s="36"/>
      <c r="J79" s="36"/>
      <c r="K79" s="36"/>
    </row>
    <row r="80" spans="1:11" s="39" customFormat="1">
      <c r="A80" s="49"/>
      <c r="F80" s="36"/>
      <c r="G80" s="36"/>
      <c r="H80" s="36"/>
      <c r="I80" s="36"/>
      <c r="J80" s="36"/>
      <c r="K80" s="36"/>
    </row>
    <row r="81" spans="1:11" s="39" customFormat="1">
      <c r="A81" s="49"/>
      <c r="F81" s="36"/>
      <c r="G81" s="36"/>
      <c r="H81" s="36"/>
      <c r="I81" s="36"/>
      <c r="J81" s="36"/>
      <c r="K81" s="36"/>
    </row>
    <row r="82" spans="1:11" s="39" customFormat="1">
      <c r="A82" s="49"/>
      <c r="F82" s="36"/>
      <c r="G82" s="36"/>
      <c r="H82" s="36"/>
      <c r="I82" s="36"/>
      <c r="J82" s="36"/>
      <c r="K82" s="36"/>
    </row>
    <row r="83" spans="1:11" s="39" customFormat="1">
      <c r="A83" s="49"/>
      <c r="F83" s="36"/>
      <c r="G83" s="36"/>
      <c r="H83" s="36"/>
      <c r="I83" s="36"/>
      <c r="J83" s="36"/>
      <c r="K83" s="36"/>
    </row>
    <row r="84" spans="1:11" s="39" customFormat="1">
      <c r="A84" s="49"/>
      <c r="F84" s="36"/>
      <c r="G84" s="36"/>
      <c r="H84" s="36"/>
      <c r="I84" s="36"/>
      <c r="J84" s="36"/>
      <c r="K84" s="36"/>
    </row>
    <row r="85" spans="1:11" s="39" customFormat="1">
      <c r="A85" s="49"/>
      <c r="F85" s="36"/>
      <c r="G85" s="36"/>
      <c r="H85" s="36"/>
      <c r="I85" s="36"/>
      <c r="J85" s="36"/>
      <c r="K85" s="36"/>
    </row>
    <row r="86" spans="1:11" s="39" customFormat="1">
      <c r="A86" s="49"/>
      <c r="F86" s="36"/>
      <c r="G86" s="36"/>
      <c r="H86" s="36"/>
      <c r="I86" s="36"/>
      <c r="J86" s="36"/>
      <c r="K86" s="36"/>
    </row>
    <row r="87" spans="1:11" s="39" customFormat="1">
      <c r="A87" s="49"/>
      <c r="F87" s="36"/>
      <c r="G87" s="36"/>
      <c r="H87" s="36"/>
      <c r="I87" s="36"/>
      <c r="J87" s="36"/>
      <c r="K87" s="36"/>
    </row>
    <row r="88" spans="1:11" s="39" customFormat="1">
      <c r="A88" s="49"/>
      <c r="F88" s="36"/>
      <c r="G88" s="36"/>
      <c r="H88" s="36"/>
      <c r="I88" s="36"/>
      <c r="J88" s="36"/>
      <c r="K88" s="36"/>
    </row>
    <row r="89" spans="1:11" s="39" customFormat="1">
      <c r="A89" s="49"/>
      <c r="F89" s="36"/>
      <c r="G89" s="36"/>
      <c r="H89" s="36"/>
      <c r="I89" s="36"/>
      <c r="J89" s="36"/>
      <c r="K89" s="36"/>
    </row>
    <row r="90" spans="1:11" s="39" customFormat="1">
      <c r="A90" s="49"/>
      <c r="F90" s="36"/>
      <c r="G90" s="36"/>
      <c r="H90" s="36"/>
      <c r="I90" s="36"/>
      <c r="J90" s="36"/>
      <c r="K90" s="36"/>
    </row>
    <row r="91" spans="1:11" s="39" customFormat="1">
      <c r="A91" s="49"/>
      <c r="F91" s="36"/>
      <c r="G91" s="36"/>
      <c r="H91" s="36"/>
      <c r="I91" s="36"/>
      <c r="J91" s="36"/>
      <c r="K91" s="36"/>
    </row>
    <row r="92" spans="1:11" s="39" customFormat="1">
      <c r="A92" s="49"/>
      <c r="F92" s="36"/>
      <c r="G92" s="36"/>
      <c r="H92" s="36"/>
      <c r="I92" s="36"/>
      <c r="J92" s="36"/>
      <c r="K92" s="36"/>
    </row>
    <row r="93" spans="1:11" s="39" customFormat="1">
      <c r="A93" s="49"/>
      <c r="F93" s="36"/>
      <c r="G93" s="36"/>
      <c r="H93" s="36"/>
      <c r="I93" s="36"/>
      <c r="J93" s="36"/>
      <c r="K93" s="36"/>
    </row>
    <row r="94" spans="1:11" s="39" customFormat="1">
      <c r="A94" s="49"/>
      <c r="F94" s="36"/>
      <c r="G94" s="36"/>
      <c r="H94" s="36"/>
      <c r="I94" s="36"/>
      <c r="J94" s="36"/>
      <c r="K94" s="36"/>
    </row>
    <row r="95" spans="1:11" s="39" customFormat="1">
      <c r="A95" s="49"/>
      <c r="F95" s="36"/>
      <c r="G95" s="36"/>
      <c r="H95" s="36"/>
      <c r="I95" s="36"/>
      <c r="J95" s="36"/>
      <c r="K95" s="36"/>
    </row>
    <row r="96" spans="1:11" s="39" customFormat="1">
      <c r="A96" s="49"/>
      <c r="F96" s="36"/>
      <c r="G96" s="36"/>
      <c r="H96" s="36"/>
      <c r="I96" s="36"/>
      <c r="J96" s="36"/>
      <c r="K96" s="36"/>
    </row>
    <row r="97" spans="1:11" s="39" customFormat="1">
      <c r="A97" s="49"/>
      <c r="F97" s="36"/>
      <c r="G97" s="36"/>
      <c r="H97" s="36"/>
      <c r="I97" s="36"/>
      <c r="J97" s="36"/>
      <c r="K97" s="36"/>
    </row>
    <row r="98" spans="1:11" s="39" customFormat="1">
      <c r="A98" s="49"/>
      <c r="F98" s="36"/>
      <c r="G98" s="36"/>
      <c r="H98" s="36"/>
      <c r="I98" s="36"/>
      <c r="J98" s="36"/>
      <c r="K98" s="36"/>
    </row>
    <row r="99" spans="1:11" s="39" customFormat="1">
      <c r="A99" s="49"/>
      <c r="F99" s="36"/>
      <c r="G99" s="36"/>
      <c r="H99" s="36"/>
      <c r="I99" s="36"/>
      <c r="J99" s="36"/>
      <c r="K99" s="36"/>
    </row>
    <row r="100" spans="1:11" s="39" customFormat="1">
      <c r="A100" s="49"/>
      <c r="F100" s="36"/>
      <c r="G100" s="36"/>
      <c r="H100" s="36"/>
      <c r="I100" s="36"/>
      <c r="J100" s="36"/>
      <c r="K100" s="36"/>
    </row>
    <row r="101" spans="1:11" s="39" customFormat="1">
      <c r="A101" s="49"/>
      <c r="F101" s="36"/>
      <c r="G101" s="36"/>
      <c r="H101" s="36"/>
      <c r="I101" s="36"/>
      <c r="J101" s="36"/>
      <c r="K101" s="36"/>
    </row>
    <row r="102" spans="1:11" s="39" customFormat="1">
      <c r="A102" s="49"/>
      <c r="F102" s="36"/>
      <c r="G102" s="36"/>
      <c r="H102" s="36"/>
      <c r="I102" s="36"/>
      <c r="J102" s="36"/>
      <c r="K102" s="36"/>
    </row>
    <row r="103" spans="1:11" s="39" customFormat="1">
      <c r="A103" s="49"/>
      <c r="F103" s="36"/>
      <c r="G103" s="36"/>
      <c r="H103" s="36"/>
      <c r="I103" s="36"/>
      <c r="J103" s="36"/>
      <c r="K103" s="36"/>
    </row>
    <row r="104" spans="1:11" s="39" customFormat="1">
      <c r="A104" s="49"/>
      <c r="F104" s="36"/>
      <c r="G104" s="36"/>
      <c r="H104" s="36"/>
      <c r="I104" s="36"/>
      <c r="J104" s="36"/>
      <c r="K104" s="36"/>
    </row>
    <row r="105" spans="1:11" s="39" customFormat="1">
      <c r="A105" s="49"/>
      <c r="F105" s="36"/>
      <c r="G105" s="36"/>
      <c r="H105" s="36"/>
      <c r="I105" s="36"/>
      <c r="J105" s="36"/>
      <c r="K105" s="36"/>
    </row>
    <row r="106" spans="1:11" s="39" customFormat="1">
      <c r="A106" s="49"/>
      <c r="F106" s="36"/>
      <c r="G106" s="36"/>
      <c r="H106" s="36"/>
      <c r="I106" s="36"/>
      <c r="J106" s="36"/>
      <c r="K106" s="36"/>
    </row>
    <row r="107" spans="1:11" s="39" customFormat="1">
      <c r="A107" s="49"/>
      <c r="F107" s="36"/>
      <c r="G107" s="36"/>
      <c r="H107" s="36"/>
      <c r="I107" s="36"/>
      <c r="J107" s="36"/>
      <c r="K107" s="36"/>
    </row>
    <row r="108" spans="1:11" s="39" customFormat="1">
      <c r="A108" s="49"/>
      <c r="F108" s="36"/>
      <c r="G108" s="36"/>
      <c r="H108" s="36"/>
      <c r="I108" s="36"/>
      <c r="J108" s="36"/>
      <c r="K108" s="36"/>
    </row>
    <row r="109" spans="1:11" s="39" customFormat="1">
      <c r="A109" s="49"/>
      <c r="F109" s="36"/>
      <c r="G109" s="36"/>
      <c r="H109" s="36"/>
      <c r="I109" s="36"/>
      <c r="J109" s="36"/>
      <c r="K109" s="36"/>
    </row>
    <row r="110" spans="1:11" s="39" customFormat="1">
      <c r="A110" s="49"/>
      <c r="F110" s="36"/>
      <c r="G110" s="36"/>
      <c r="H110" s="36"/>
      <c r="I110" s="36"/>
      <c r="J110" s="36"/>
      <c r="K110" s="36"/>
    </row>
    <row r="111" spans="1:11" s="39" customFormat="1">
      <c r="A111" s="49"/>
      <c r="F111" s="36"/>
      <c r="G111" s="36"/>
      <c r="H111" s="36"/>
      <c r="I111" s="36"/>
      <c r="J111" s="36"/>
      <c r="K111" s="36"/>
    </row>
    <row r="112" spans="1:11" s="39" customFormat="1">
      <c r="A112" s="49"/>
      <c r="F112" s="36"/>
      <c r="G112" s="36"/>
      <c r="H112" s="36"/>
      <c r="I112" s="36"/>
      <c r="J112" s="36"/>
      <c r="K112" s="36"/>
    </row>
    <row r="113" spans="1:11" s="39" customFormat="1">
      <c r="A113" s="49"/>
      <c r="F113" s="36"/>
      <c r="G113" s="36"/>
      <c r="H113" s="36"/>
      <c r="I113" s="36"/>
      <c r="J113" s="36"/>
      <c r="K113" s="36"/>
    </row>
    <row r="114" spans="1:11" s="39" customFormat="1">
      <c r="A114" s="49"/>
      <c r="F114" s="36"/>
      <c r="G114" s="36"/>
      <c r="H114" s="36"/>
      <c r="I114" s="36"/>
      <c r="J114" s="36"/>
      <c r="K114" s="36"/>
    </row>
    <row r="115" spans="1:11" s="39" customFormat="1">
      <c r="A115" s="49"/>
      <c r="F115" s="36"/>
      <c r="G115" s="36"/>
      <c r="H115" s="36"/>
      <c r="I115" s="36"/>
      <c r="J115" s="36"/>
      <c r="K115" s="36"/>
    </row>
    <row r="116" spans="1:11" s="39" customFormat="1">
      <c r="A116" s="49"/>
      <c r="F116" s="36"/>
      <c r="G116" s="36"/>
      <c r="H116" s="36"/>
      <c r="I116" s="36"/>
      <c r="J116" s="36"/>
      <c r="K116" s="36"/>
    </row>
    <row r="117" spans="1:11" s="39" customFormat="1">
      <c r="A117" s="49"/>
      <c r="F117" s="36"/>
      <c r="G117" s="36"/>
      <c r="H117" s="36"/>
      <c r="I117" s="36"/>
      <c r="J117" s="36"/>
      <c r="K117" s="36"/>
    </row>
    <row r="118" spans="1:11" s="39" customFormat="1">
      <c r="A118" s="49"/>
      <c r="F118" s="36"/>
      <c r="G118" s="36"/>
      <c r="H118" s="36"/>
      <c r="I118" s="36"/>
      <c r="J118" s="36"/>
      <c r="K118" s="36"/>
    </row>
    <row r="119" spans="1:11" s="39" customFormat="1">
      <c r="A119" s="49"/>
      <c r="F119" s="36"/>
      <c r="G119" s="36"/>
      <c r="H119" s="36"/>
      <c r="I119" s="36"/>
      <c r="J119" s="36"/>
      <c r="K119" s="36"/>
    </row>
    <row r="120" spans="1:11" s="39" customFormat="1">
      <c r="A120" s="49"/>
      <c r="F120" s="36"/>
      <c r="G120" s="36"/>
      <c r="H120" s="36"/>
      <c r="I120" s="36"/>
      <c r="J120" s="36"/>
      <c r="K120" s="36"/>
    </row>
    <row r="121" spans="1:11" s="39" customFormat="1">
      <c r="A121" s="49"/>
      <c r="F121" s="36"/>
      <c r="G121" s="36"/>
      <c r="H121" s="36"/>
      <c r="I121" s="36"/>
      <c r="J121" s="36"/>
      <c r="K121" s="36"/>
    </row>
    <row r="122" spans="1:11" s="39" customFormat="1">
      <c r="A122" s="49"/>
      <c r="F122" s="36"/>
      <c r="G122" s="36"/>
      <c r="H122" s="36"/>
      <c r="I122" s="36"/>
      <c r="J122" s="36"/>
      <c r="K122" s="36"/>
    </row>
    <row r="123" spans="1:11" s="39" customFormat="1">
      <c r="A123" s="49"/>
      <c r="F123" s="36"/>
      <c r="G123" s="36"/>
      <c r="H123" s="36"/>
      <c r="I123" s="36"/>
      <c r="J123" s="36"/>
      <c r="K123" s="36"/>
    </row>
    <row r="124" spans="1:11" s="39" customFormat="1">
      <c r="A124" s="49"/>
      <c r="F124" s="36"/>
      <c r="G124" s="36"/>
      <c r="H124" s="36"/>
      <c r="I124" s="36"/>
      <c r="J124" s="36"/>
      <c r="K124" s="36"/>
    </row>
    <row r="125" spans="1:11" s="39" customFormat="1">
      <c r="A125" s="49"/>
      <c r="F125" s="36"/>
      <c r="G125" s="36"/>
      <c r="H125" s="36"/>
      <c r="I125" s="36"/>
      <c r="J125" s="36"/>
      <c r="K125" s="36"/>
    </row>
    <row r="126" spans="1:11" s="39" customFormat="1">
      <c r="A126" s="49"/>
      <c r="F126" s="36"/>
      <c r="G126" s="36"/>
      <c r="H126" s="36"/>
      <c r="I126" s="36"/>
      <c r="J126" s="36"/>
      <c r="K126" s="36"/>
    </row>
    <row r="127" spans="1:11" s="39" customFormat="1">
      <c r="A127" s="49"/>
      <c r="F127" s="36"/>
      <c r="G127" s="36"/>
      <c r="H127" s="36"/>
      <c r="I127" s="36"/>
      <c r="J127" s="36"/>
      <c r="K127" s="36"/>
    </row>
    <row r="128" spans="1:11" s="39" customFormat="1">
      <c r="A128" s="49"/>
      <c r="F128" s="36"/>
      <c r="G128" s="36"/>
      <c r="H128" s="36"/>
      <c r="I128" s="36"/>
      <c r="J128" s="36"/>
      <c r="K128" s="36"/>
    </row>
    <row r="129" spans="1:11" s="39" customFormat="1">
      <c r="A129" s="49"/>
      <c r="F129" s="36"/>
      <c r="G129" s="36"/>
      <c r="H129" s="36"/>
      <c r="I129" s="36"/>
      <c r="J129" s="36"/>
      <c r="K129" s="36"/>
    </row>
    <row r="130" spans="1:11" s="39" customFormat="1">
      <c r="A130" s="49"/>
      <c r="F130" s="36"/>
      <c r="G130" s="36"/>
      <c r="H130" s="36"/>
      <c r="I130" s="36"/>
      <c r="J130" s="36"/>
      <c r="K130" s="36"/>
    </row>
    <row r="131" spans="1:11" s="39" customFormat="1">
      <c r="A131" s="49"/>
      <c r="F131" s="36"/>
      <c r="G131" s="36"/>
      <c r="H131" s="36"/>
      <c r="I131" s="36"/>
      <c r="J131" s="36"/>
      <c r="K131" s="36"/>
    </row>
    <row r="132" spans="1:11" s="39" customFormat="1">
      <c r="A132" s="49"/>
      <c r="F132" s="36"/>
      <c r="G132" s="36"/>
      <c r="H132" s="36"/>
      <c r="I132" s="36"/>
      <c r="J132" s="36"/>
      <c r="K132" s="36"/>
    </row>
    <row r="133" spans="1:11" s="39" customFormat="1">
      <c r="A133" s="49"/>
      <c r="F133" s="36"/>
      <c r="G133" s="36"/>
      <c r="H133" s="36"/>
      <c r="I133" s="36"/>
      <c r="J133" s="36"/>
      <c r="K133" s="36"/>
    </row>
    <row r="134" spans="1:11" s="39" customFormat="1">
      <c r="A134" s="49"/>
      <c r="F134" s="36"/>
      <c r="G134" s="36"/>
      <c r="H134" s="36"/>
      <c r="I134" s="36"/>
      <c r="J134" s="36"/>
      <c r="K134" s="36"/>
    </row>
    <row r="135" spans="1:11" s="39" customFormat="1">
      <c r="A135" s="49"/>
      <c r="F135" s="36"/>
      <c r="G135" s="36"/>
      <c r="H135" s="36"/>
      <c r="I135" s="36"/>
      <c r="J135" s="36"/>
      <c r="K135" s="36"/>
    </row>
    <row r="136" spans="1:11" s="39" customFormat="1">
      <c r="A136" s="49"/>
      <c r="F136" s="36"/>
      <c r="G136" s="36"/>
      <c r="H136" s="36"/>
      <c r="I136" s="36"/>
      <c r="J136" s="36"/>
      <c r="K136" s="36"/>
    </row>
    <row r="137" spans="1:11" s="39" customFormat="1">
      <c r="A137" s="49"/>
      <c r="F137" s="36"/>
      <c r="G137" s="36"/>
      <c r="H137" s="36"/>
      <c r="I137" s="36"/>
      <c r="J137" s="36"/>
      <c r="K137" s="36"/>
    </row>
    <row r="138" spans="1:11" s="39" customFormat="1">
      <c r="A138" s="49"/>
      <c r="F138" s="36"/>
      <c r="G138" s="36"/>
      <c r="H138" s="36"/>
      <c r="I138" s="36"/>
      <c r="J138" s="36"/>
      <c r="K138" s="36"/>
    </row>
    <row r="139" spans="1:11" s="39" customFormat="1">
      <c r="A139" s="49"/>
      <c r="F139" s="36"/>
      <c r="G139" s="36"/>
      <c r="H139" s="36"/>
      <c r="I139" s="36"/>
      <c r="J139" s="36"/>
      <c r="K139" s="36"/>
    </row>
    <row r="140" spans="1:11" s="39" customFormat="1">
      <c r="A140" s="49"/>
      <c r="F140" s="36"/>
      <c r="G140" s="36"/>
      <c r="H140" s="36"/>
      <c r="I140" s="36"/>
      <c r="J140" s="36"/>
      <c r="K140" s="36"/>
    </row>
    <row r="141" spans="1:11" s="39" customFormat="1">
      <c r="A141" s="49"/>
      <c r="F141" s="36"/>
      <c r="G141" s="36"/>
      <c r="H141" s="36"/>
      <c r="I141" s="36"/>
      <c r="J141" s="36"/>
      <c r="K141" s="36"/>
    </row>
    <row r="142" spans="1:11" s="39" customFormat="1">
      <c r="A142" s="49"/>
      <c r="F142" s="36"/>
      <c r="G142" s="36"/>
      <c r="H142" s="36"/>
      <c r="I142" s="36"/>
      <c r="J142" s="36"/>
      <c r="K142" s="36"/>
    </row>
    <row r="143" spans="1:11" s="39" customFormat="1">
      <c r="A143" s="49"/>
      <c r="F143" s="36"/>
      <c r="G143" s="36"/>
      <c r="H143" s="36"/>
      <c r="I143" s="36"/>
      <c r="J143" s="36"/>
      <c r="K143" s="36"/>
    </row>
    <row r="144" spans="1:11" s="39" customFormat="1">
      <c r="A144" s="49"/>
      <c r="F144" s="36"/>
      <c r="G144" s="36"/>
      <c r="H144" s="36"/>
      <c r="I144" s="36"/>
      <c r="J144" s="36"/>
      <c r="K144" s="36"/>
    </row>
    <row r="145" spans="1:11" s="39" customFormat="1">
      <c r="A145" s="49"/>
      <c r="F145" s="36"/>
      <c r="G145" s="36"/>
      <c r="H145" s="36"/>
      <c r="I145" s="36"/>
      <c r="J145" s="36"/>
      <c r="K145" s="36"/>
    </row>
    <row r="146" spans="1:11" s="39" customFormat="1">
      <c r="A146" s="49"/>
      <c r="F146" s="36"/>
      <c r="G146" s="36"/>
      <c r="H146" s="36"/>
      <c r="I146" s="36"/>
      <c r="J146" s="36"/>
      <c r="K146" s="36"/>
    </row>
    <row r="147" spans="1:11" s="39" customFormat="1">
      <c r="A147" s="49"/>
      <c r="F147" s="36"/>
      <c r="G147" s="36"/>
      <c r="H147" s="36"/>
      <c r="I147" s="36"/>
      <c r="J147" s="36"/>
      <c r="K147" s="36"/>
    </row>
    <row r="148" spans="1:11" s="39" customFormat="1">
      <c r="A148" s="49"/>
      <c r="F148" s="36"/>
      <c r="G148" s="36"/>
      <c r="H148" s="36"/>
      <c r="I148" s="36"/>
      <c r="J148" s="36"/>
      <c r="K148" s="36"/>
    </row>
    <row r="149" spans="1:11" s="39" customFormat="1">
      <c r="A149" s="49"/>
      <c r="F149" s="36"/>
      <c r="G149" s="36"/>
      <c r="H149" s="36"/>
      <c r="I149" s="36"/>
      <c r="J149" s="36"/>
      <c r="K149" s="36"/>
    </row>
    <row r="150" spans="1:11" s="39" customFormat="1">
      <c r="A150" s="49"/>
      <c r="F150" s="36"/>
      <c r="G150" s="36"/>
      <c r="H150" s="36"/>
      <c r="I150" s="36"/>
      <c r="J150" s="36"/>
      <c r="K150" s="36"/>
    </row>
    <row r="151" spans="1:11" s="39" customFormat="1">
      <c r="A151" s="49"/>
      <c r="F151" s="36"/>
      <c r="G151" s="36"/>
      <c r="H151" s="36"/>
      <c r="I151" s="36"/>
      <c r="J151" s="36"/>
      <c r="K151" s="36"/>
    </row>
    <row r="152" spans="1:11" s="39" customFormat="1">
      <c r="A152" s="49"/>
      <c r="F152" s="36"/>
      <c r="G152" s="36"/>
      <c r="H152" s="36"/>
      <c r="I152" s="36"/>
      <c r="J152" s="36"/>
      <c r="K152" s="36"/>
    </row>
    <row r="153" spans="1:11" s="39" customFormat="1">
      <c r="A153" s="49"/>
      <c r="F153" s="36"/>
      <c r="G153" s="36"/>
      <c r="H153" s="36"/>
      <c r="I153" s="36"/>
      <c r="J153" s="36"/>
      <c r="K153" s="36"/>
    </row>
    <row r="154" spans="1:11" s="39" customFormat="1">
      <c r="A154" s="49"/>
      <c r="F154" s="36"/>
      <c r="G154" s="36"/>
      <c r="H154" s="36"/>
      <c r="I154" s="36"/>
      <c r="J154" s="36"/>
      <c r="K154" s="36"/>
    </row>
    <row r="155" spans="1:11" s="39" customFormat="1">
      <c r="A155" s="49"/>
      <c r="F155" s="36"/>
      <c r="G155" s="36"/>
      <c r="H155" s="36"/>
      <c r="I155" s="36"/>
      <c r="J155" s="36"/>
      <c r="K155" s="36"/>
    </row>
    <row r="156" spans="1:11" s="39" customFormat="1">
      <c r="A156" s="49"/>
      <c r="F156" s="36"/>
      <c r="G156" s="36"/>
      <c r="H156" s="36"/>
      <c r="I156" s="36"/>
      <c r="J156" s="36"/>
      <c r="K156" s="36"/>
    </row>
    <row r="157" spans="1:11" s="39" customFormat="1">
      <c r="A157" s="49"/>
      <c r="F157" s="36"/>
      <c r="G157" s="36"/>
      <c r="H157" s="36"/>
      <c r="I157" s="36"/>
      <c r="J157" s="36"/>
      <c r="K157" s="36"/>
    </row>
    <row r="158" spans="1:11" s="39" customFormat="1">
      <c r="A158" s="49"/>
      <c r="F158" s="36"/>
      <c r="G158" s="36"/>
      <c r="H158" s="36"/>
      <c r="I158" s="36"/>
      <c r="J158" s="36"/>
      <c r="K158" s="36"/>
    </row>
    <row r="159" spans="1:11" s="39" customFormat="1">
      <c r="A159" s="49"/>
      <c r="F159" s="36"/>
      <c r="G159" s="36"/>
      <c r="H159" s="36"/>
      <c r="I159" s="36"/>
      <c r="J159" s="36"/>
      <c r="K159" s="36"/>
    </row>
    <row r="160" spans="1:11" s="39" customFormat="1">
      <c r="A160" s="49"/>
      <c r="F160" s="36"/>
      <c r="G160" s="36"/>
      <c r="H160" s="36"/>
      <c r="I160" s="36"/>
      <c r="J160" s="36"/>
      <c r="K160" s="36"/>
    </row>
    <row r="161" spans="1:11" s="39" customFormat="1">
      <c r="A161" s="49"/>
      <c r="F161" s="36"/>
      <c r="G161" s="36"/>
      <c r="H161" s="36"/>
      <c r="I161" s="36"/>
      <c r="J161" s="36"/>
      <c r="K161" s="36"/>
    </row>
    <row r="162" spans="1:11" s="39" customFormat="1">
      <c r="A162" s="49"/>
      <c r="F162" s="36"/>
      <c r="G162" s="36"/>
      <c r="H162" s="36"/>
      <c r="I162" s="36"/>
      <c r="J162" s="36"/>
      <c r="K162" s="36"/>
    </row>
    <row r="163" spans="1:11" s="39" customFormat="1">
      <c r="A163" s="49"/>
      <c r="F163" s="36"/>
      <c r="G163" s="36"/>
      <c r="H163" s="36"/>
      <c r="I163" s="36"/>
      <c r="J163" s="36"/>
      <c r="K163" s="36"/>
    </row>
    <row r="164" spans="1:11" s="39" customFormat="1">
      <c r="A164" s="49"/>
      <c r="F164" s="36"/>
      <c r="G164" s="36"/>
      <c r="H164" s="36"/>
      <c r="I164" s="36"/>
      <c r="J164" s="36"/>
      <c r="K164" s="36"/>
    </row>
    <row r="165" spans="1:11" s="39" customFormat="1">
      <c r="A165" s="49"/>
      <c r="F165" s="36"/>
      <c r="G165" s="36"/>
      <c r="H165" s="36"/>
      <c r="I165" s="36"/>
      <c r="J165" s="36"/>
      <c r="K165" s="36"/>
    </row>
    <row r="166" spans="1:11" s="39" customFormat="1">
      <c r="A166" s="49"/>
      <c r="F166" s="36"/>
      <c r="G166" s="36"/>
      <c r="H166" s="36"/>
      <c r="I166" s="36"/>
      <c r="J166" s="36"/>
      <c r="K166" s="36"/>
    </row>
    <row r="167" spans="1:11" s="39" customFormat="1">
      <c r="A167" s="49"/>
      <c r="F167" s="36"/>
      <c r="G167" s="36"/>
      <c r="H167" s="36"/>
      <c r="I167" s="36"/>
      <c r="J167" s="36"/>
      <c r="K167" s="36"/>
    </row>
    <row r="168" spans="1:11" s="39" customFormat="1">
      <c r="A168" s="49"/>
      <c r="F168" s="36"/>
      <c r="G168" s="36"/>
      <c r="H168" s="36"/>
      <c r="I168" s="36"/>
      <c r="J168" s="36"/>
      <c r="K168" s="36"/>
    </row>
    <row r="169" spans="1:11" s="39" customFormat="1">
      <c r="A169" s="49"/>
      <c r="F169" s="36"/>
      <c r="G169" s="36"/>
      <c r="H169" s="36"/>
      <c r="I169" s="36"/>
      <c r="J169" s="36"/>
      <c r="K169" s="36"/>
    </row>
    <row r="170" spans="1:11" s="39" customFormat="1">
      <c r="A170" s="49"/>
      <c r="F170" s="36"/>
      <c r="G170" s="36"/>
      <c r="H170" s="36"/>
      <c r="I170" s="36"/>
      <c r="J170" s="36"/>
      <c r="K170" s="36"/>
    </row>
    <row r="171" spans="1:11" s="39" customFormat="1">
      <c r="A171" s="49"/>
      <c r="F171" s="36"/>
      <c r="G171" s="36"/>
      <c r="H171" s="36"/>
      <c r="I171" s="36"/>
      <c r="J171" s="36"/>
      <c r="K171" s="36"/>
    </row>
    <row r="172" spans="1:11" s="39" customFormat="1">
      <c r="A172" s="49"/>
      <c r="F172" s="36"/>
      <c r="G172" s="36"/>
      <c r="H172" s="36"/>
      <c r="I172" s="36"/>
      <c r="J172" s="36"/>
      <c r="K172" s="36"/>
    </row>
    <row r="173" spans="1:11" s="39" customFormat="1">
      <c r="A173" s="49"/>
      <c r="F173" s="36"/>
      <c r="G173" s="36"/>
      <c r="H173" s="36"/>
      <c r="I173" s="36"/>
      <c r="J173" s="36"/>
      <c r="K173" s="36"/>
    </row>
    <row r="174" spans="1:11" s="39" customFormat="1">
      <c r="A174" s="49"/>
      <c r="F174" s="36"/>
      <c r="G174" s="36"/>
      <c r="H174" s="36"/>
      <c r="I174" s="36"/>
      <c r="J174" s="36"/>
      <c r="K174" s="36"/>
    </row>
    <row r="175" spans="1:11" s="39" customFormat="1">
      <c r="A175" s="49"/>
      <c r="F175" s="36"/>
      <c r="G175" s="36"/>
      <c r="H175" s="36"/>
      <c r="I175" s="36"/>
      <c r="J175" s="36"/>
      <c r="K175" s="36"/>
    </row>
    <row r="176" spans="1:11" s="39" customFormat="1">
      <c r="A176" s="49"/>
      <c r="F176" s="36"/>
      <c r="G176" s="36"/>
      <c r="H176" s="36"/>
      <c r="I176" s="36"/>
      <c r="J176" s="36"/>
      <c r="K176" s="36"/>
    </row>
    <row r="177" spans="1:11" s="39" customFormat="1">
      <c r="A177" s="49"/>
      <c r="F177" s="36"/>
      <c r="G177" s="36"/>
      <c r="H177" s="36"/>
      <c r="I177" s="36"/>
      <c r="J177" s="36"/>
      <c r="K177" s="36"/>
    </row>
    <row r="178" spans="1:11" s="39" customFormat="1">
      <c r="A178" s="49"/>
      <c r="F178" s="36"/>
      <c r="G178" s="36"/>
      <c r="H178" s="36"/>
      <c r="I178" s="36"/>
      <c r="J178" s="36"/>
      <c r="K178" s="36"/>
    </row>
    <row r="179" spans="1:11" s="39" customFormat="1">
      <c r="A179" s="49"/>
      <c r="F179" s="36"/>
      <c r="G179" s="36"/>
      <c r="H179" s="36"/>
      <c r="I179" s="36"/>
      <c r="J179" s="36"/>
      <c r="K179" s="36"/>
    </row>
    <row r="180" spans="1:11" s="39" customFormat="1">
      <c r="A180" s="49"/>
      <c r="F180" s="36"/>
      <c r="G180" s="36"/>
      <c r="H180" s="36"/>
      <c r="I180" s="36"/>
      <c r="J180" s="36"/>
      <c r="K180" s="36"/>
    </row>
    <row r="181" spans="1:11" s="39" customFormat="1">
      <c r="A181" s="49"/>
      <c r="F181" s="36"/>
      <c r="G181" s="36"/>
      <c r="H181" s="36"/>
      <c r="I181" s="36"/>
      <c r="J181" s="36"/>
      <c r="K181" s="36"/>
    </row>
    <row r="182" spans="1:11" s="39" customFormat="1">
      <c r="A182" s="49"/>
      <c r="F182" s="36"/>
      <c r="G182" s="36"/>
      <c r="H182" s="36"/>
      <c r="I182" s="36"/>
      <c r="J182" s="36"/>
      <c r="K182" s="36"/>
    </row>
    <row r="183" spans="1:11" s="39" customFormat="1">
      <c r="A183" s="49"/>
      <c r="F183" s="36"/>
      <c r="G183" s="36"/>
      <c r="H183" s="36"/>
      <c r="I183" s="36"/>
      <c r="J183" s="36"/>
      <c r="K183" s="36"/>
    </row>
    <row r="184" spans="1:11" s="39" customFormat="1">
      <c r="A184" s="49"/>
      <c r="F184" s="36"/>
      <c r="G184" s="36"/>
      <c r="H184" s="36"/>
      <c r="I184" s="36"/>
      <c r="J184" s="36"/>
      <c r="K184" s="36"/>
    </row>
    <row r="185" spans="1:11" s="39" customFormat="1">
      <c r="A185" s="49"/>
      <c r="F185" s="36"/>
      <c r="G185" s="36"/>
      <c r="H185" s="36"/>
      <c r="I185" s="36"/>
      <c r="J185" s="36"/>
      <c r="K185" s="36"/>
    </row>
    <row r="186" spans="1:11" s="39" customFormat="1">
      <c r="A186" s="49"/>
      <c r="F186" s="36"/>
      <c r="G186" s="36"/>
      <c r="H186" s="36"/>
      <c r="I186" s="36"/>
      <c r="J186" s="36"/>
      <c r="K186" s="36"/>
    </row>
    <row r="187" spans="1:11" s="39" customFormat="1">
      <c r="A187" s="49"/>
      <c r="F187" s="36"/>
      <c r="G187" s="36"/>
      <c r="H187" s="36"/>
      <c r="I187" s="36"/>
      <c r="J187" s="36"/>
      <c r="K187" s="36"/>
    </row>
    <row r="188" spans="1:11" s="39" customFormat="1">
      <c r="A188" s="49"/>
      <c r="F188" s="36"/>
      <c r="G188" s="36"/>
      <c r="H188" s="36"/>
      <c r="I188" s="36"/>
      <c r="J188" s="36"/>
      <c r="K188" s="36"/>
    </row>
    <row r="189" spans="1:11" s="39" customFormat="1">
      <c r="A189" s="49"/>
      <c r="F189" s="36"/>
      <c r="G189" s="36"/>
      <c r="H189" s="36"/>
      <c r="I189" s="36"/>
      <c r="J189" s="36"/>
      <c r="K189" s="36"/>
    </row>
    <row r="190" spans="1:11" s="39" customFormat="1">
      <c r="A190" s="49"/>
      <c r="F190" s="36"/>
      <c r="G190" s="36"/>
      <c r="H190" s="36"/>
      <c r="I190" s="36"/>
      <c r="J190" s="36"/>
      <c r="K190" s="36"/>
    </row>
    <row r="191" spans="1:11" s="39" customFormat="1">
      <c r="A191" s="49"/>
      <c r="F191" s="36"/>
      <c r="G191" s="36"/>
      <c r="H191" s="36"/>
      <c r="I191" s="36"/>
      <c r="J191" s="36"/>
      <c r="K191" s="36"/>
    </row>
    <row r="192" spans="1:11" s="39" customFormat="1">
      <c r="A192" s="49"/>
      <c r="F192" s="36"/>
      <c r="G192" s="36"/>
      <c r="H192" s="36"/>
      <c r="I192" s="36"/>
      <c r="J192" s="36"/>
      <c r="K192" s="36"/>
    </row>
    <row r="193" spans="1:11" s="39" customFormat="1">
      <c r="A193" s="49"/>
      <c r="F193" s="36"/>
      <c r="G193" s="36"/>
      <c r="H193" s="36"/>
      <c r="I193" s="36"/>
      <c r="J193" s="36"/>
      <c r="K193" s="36"/>
    </row>
    <row r="194" spans="1:11" s="39" customFormat="1">
      <c r="A194" s="49"/>
      <c r="F194" s="36"/>
      <c r="G194" s="36"/>
      <c r="H194" s="36"/>
      <c r="I194" s="36"/>
      <c r="J194" s="36"/>
      <c r="K194" s="36"/>
    </row>
    <row r="195" spans="1:11" s="39" customFormat="1">
      <c r="A195" s="49"/>
      <c r="F195" s="36"/>
      <c r="G195" s="36"/>
      <c r="H195" s="36"/>
      <c r="I195" s="36"/>
      <c r="J195" s="36"/>
      <c r="K195" s="36"/>
    </row>
    <row r="196" spans="1:11" s="39" customFormat="1">
      <c r="A196" s="49"/>
      <c r="F196" s="36"/>
      <c r="G196" s="36"/>
      <c r="H196" s="36"/>
      <c r="I196" s="36"/>
      <c r="J196" s="36"/>
      <c r="K196" s="36"/>
    </row>
    <row r="197" spans="1:11" s="39" customFormat="1">
      <c r="A197" s="49"/>
      <c r="F197" s="36"/>
      <c r="G197" s="36"/>
      <c r="H197" s="36"/>
      <c r="I197" s="36"/>
      <c r="J197" s="36"/>
      <c r="K197" s="36"/>
    </row>
    <row r="198" spans="1:11" s="39" customFormat="1">
      <c r="A198" s="49"/>
      <c r="F198" s="36"/>
      <c r="G198" s="36"/>
      <c r="H198" s="36"/>
      <c r="I198" s="36"/>
      <c r="J198" s="36"/>
      <c r="K198" s="36"/>
    </row>
    <row r="199" spans="1:11" s="39" customFormat="1">
      <c r="A199" s="49"/>
      <c r="F199" s="36"/>
      <c r="G199" s="36"/>
      <c r="H199" s="36"/>
      <c r="I199" s="36"/>
      <c r="J199" s="36"/>
      <c r="K199" s="36"/>
    </row>
    <row r="200" spans="1:11" s="39" customFormat="1">
      <c r="A200" s="49"/>
      <c r="F200" s="36"/>
      <c r="G200" s="36"/>
      <c r="H200" s="36"/>
      <c r="I200" s="36"/>
      <c r="J200" s="36"/>
      <c r="K200" s="36"/>
    </row>
    <row r="201" spans="1:11" s="39" customFormat="1">
      <c r="A201" s="49"/>
      <c r="F201" s="36"/>
      <c r="G201" s="36"/>
      <c r="H201" s="36"/>
      <c r="I201" s="36"/>
      <c r="J201" s="36"/>
      <c r="K201" s="36"/>
    </row>
    <row r="202" spans="1:11" s="39" customFormat="1">
      <c r="A202" s="49"/>
      <c r="F202" s="36"/>
      <c r="G202" s="36"/>
      <c r="H202" s="36"/>
      <c r="I202" s="36"/>
      <c r="J202" s="36"/>
      <c r="K202" s="36"/>
    </row>
    <row r="203" spans="1:11" s="39" customFormat="1">
      <c r="A203" s="49"/>
      <c r="F203" s="36"/>
      <c r="G203" s="36"/>
      <c r="H203" s="36"/>
      <c r="I203" s="36"/>
      <c r="J203" s="36"/>
      <c r="K203" s="36"/>
    </row>
    <row r="204" spans="1:11" s="39" customFormat="1">
      <c r="A204" s="49"/>
      <c r="F204" s="36"/>
      <c r="G204" s="36"/>
      <c r="H204" s="36"/>
      <c r="I204" s="36"/>
      <c r="J204" s="36"/>
      <c r="K204" s="36"/>
    </row>
  </sheetData>
  <sheetProtection formatCells="0" formatColumns="0" formatRows="0" insertRows="0" deleteRows="0"/>
  <mergeCells count="14">
    <mergeCell ref="A1:I1"/>
    <mergeCell ref="A3:A4"/>
    <mergeCell ref="B3:B4"/>
    <mergeCell ref="D3:D4"/>
    <mergeCell ref="E3:E4"/>
    <mergeCell ref="F3:I3"/>
    <mergeCell ref="C3:C4"/>
    <mergeCell ref="G54:I54"/>
    <mergeCell ref="A6:I6"/>
    <mergeCell ref="A18:I18"/>
    <mergeCell ref="C54:E54"/>
    <mergeCell ref="G53:I53"/>
    <mergeCell ref="F50:G50"/>
    <mergeCell ref="B51:D51"/>
  </mergeCells>
  <phoneticPr fontId="3" type="noConversion"/>
  <pageMargins left="0.78740157480314965" right="0.39370078740157483" top="0.39370078740157483" bottom="0.27559055118110237" header="0.19685039370078741" footer="0.11811023622047245"/>
  <pageSetup paperSize="9" scale="50" fitToHeight="2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I134"/>
  <sheetViews>
    <sheetView tabSelected="1" zoomScale="62" zoomScaleNormal="62" zoomScaleSheetLayoutView="50" workbookViewId="0">
      <pane ySplit="5" topLeftCell="A78" activePane="bottomLeft" state="frozen"/>
      <selection pane="bottomLeft" activeCell="H45" sqref="H45:H46"/>
    </sheetView>
  </sheetViews>
  <sheetFormatPr defaultColWidth="9.140625" defaultRowHeight="18.75" outlineLevelRow="1"/>
  <cols>
    <col min="1" max="1" width="53.28515625" style="1" customWidth="1"/>
    <col min="2" max="2" width="13.7109375" style="1" customWidth="1"/>
    <col min="3" max="3" width="13.42578125" style="1" customWidth="1"/>
    <col min="4" max="4" width="13.140625" style="1" customWidth="1"/>
    <col min="5" max="5" width="17.140625" style="1" customWidth="1"/>
    <col min="6" max="6" width="13.7109375" style="1" customWidth="1"/>
    <col min="7" max="7" width="14.140625" style="1" customWidth="1"/>
    <col min="8" max="8" width="16.140625" style="1" customWidth="1"/>
    <col min="9" max="9" width="15.42578125" style="1" customWidth="1"/>
    <col min="10" max="16384" width="9.140625" style="1"/>
  </cols>
  <sheetData>
    <row r="1" spans="1:9">
      <c r="A1" s="510" t="s">
        <v>364</v>
      </c>
      <c r="B1" s="510"/>
      <c r="C1" s="510"/>
      <c r="D1" s="510"/>
      <c r="E1" s="510"/>
      <c r="F1" s="510"/>
      <c r="G1" s="510"/>
      <c r="H1" s="510"/>
      <c r="I1" s="510"/>
    </row>
    <row r="2" spans="1:9" outlineLevel="1">
      <c r="A2" s="19"/>
      <c r="B2" s="19"/>
      <c r="C2" s="19"/>
      <c r="D2" s="19"/>
      <c r="E2" s="19"/>
      <c r="F2" s="19"/>
      <c r="G2" s="19"/>
      <c r="H2" s="19"/>
      <c r="I2" s="19"/>
    </row>
    <row r="3" spans="1:9" ht="48" customHeight="1">
      <c r="A3" s="570" t="s">
        <v>265</v>
      </c>
      <c r="B3" s="569" t="s">
        <v>0</v>
      </c>
      <c r="C3" s="569" t="s">
        <v>584</v>
      </c>
      <c r="D3" s="569" t="s">
        <v>69</v>
      </c>
      <c r="E3" s="569" t="s">
        <v>175</v>
      </c>
      <c r="F3" s="561" t="s">
        <v>356</v>
      </c>
      <c r="G3" s="561"/>
      <c r="H3" s="561"/>
      <c r="I3" s="561"/>
    </row>
    <row r="4" spans="1:9" ht="38.25" customHeight="1">
      <c r="A4" s="573"/>
      <c r="B4" s="569"/>
      <c r="C4" s="569"/>
      <c r="D4" s="569"/>
      <c r="E4" s="569"/>
      <c r="F4" s="12" t="s">
        <v>365</v>
      </c>
      <c r="G4" s="12" t="s">
        <v>358</v>
      </c>
      <c r="H4" s="12" t="s">
        <v>359</v>
      </c>
      <c r="I4" s="12" t="s">
        <v>84</v>
      </c>
    </row>
    <row r="5" spans="1:9" ht="18" customHeight="1">
      <c r="A5" s="6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</row>
    <row r="6" spans="1:9" s="47" customFormat="1" ht="20.100000000000001" customHeight="1">
      <c r="A6" s="563" t="s">
        <v>165</v>
      </c>
      <c r="B6" s="564"/>
      <c r="C6" s="564"/>
      <c r="D6" s="564"/>
      <c r="E6" s="564"/>
      <c r="F6" s="564"/>
      <c r="G6" s="564"/>
      <c r="H6" s="564"/>
      <c r="I6" s="572"/>
    </row>
    <row r="7" spans="1:9" ht="37.5">
      <c r="A7" s="37" t="s">
        <v>185</v>
      </c>
      <c r="B7" s="8">
        <v>1170</v>
      </c>
      <c r="C7" s="218">
        <v>-39295</v>
      </c>
      <c r="D7" s="218">
        <v>1947</v>
      </c>
      <c r="E7" s="218">
        <v>-75679</v>
      </c>
      <c r="F7" s="218">
        <v>0</v>
      </c>
      <c r="G7" s="218">
        <v>-3117</v>
      </c>
      <c r="H7" s="218">
        <v>-14528</v>
      </c>
      <c r="I7" s="218">
        <v>1320</v>
      </c>
    </row>
    <row r="8" spans="1:9" ht="20.100000000000001" customHeight="1">
      <c r="A8" s="37" t="s">
        <v>186</v>
      </c>
      <c r="B8" s="13"/>
      <c r="C8" s="368"/>
      <c r="D8" s="368"/>
      <c r="E8" s="368"/>
      <c r="F8" s="368"/>
      <c r="G8" s="368"/>
      <c r="H8" s="368"/>
      <c r="I8" s="368"/>
    </row>
    <row r="9" spans="1:9" ht="20.100000000000001" customHeight="1">
      <c r="A9" s="37" t="s">
        <v>189</v>
      </c>
      <c r="B9" s="5">
        <v>3000</v>
      </c>
      <c r="C9" s="218">
        <v>6736</v>
      </c>
      <c r="D9" s="218">
        <v>6680</v>
      </c>
      <c r="E9" s="218">
        <v>7938</v>
      </c>
      <c r="F9" s="218">
        <v>731</v>
      </c>
      <c r="G9" s="218">
        <v>1462</v>
      </c>
      <c r="H9" s="218">
        <v>2193</v>
      </c>
      <c r="I9" s="218">
        <v>2923</v>
      </c>
    </row>
    <row r="10" spans="1:9" ht="20.100000000000001" customHeight="1">
      <c r="A10" s="37" t="s">
        <v>190</v>
      </c>
      <c r="B10" s="5">
        <v>3010</v>
      </c>
      <c r="C10" s="155"/>
      <c r="D10" s="155"/>
      <c r="E10" s="155"/>
      <c r="F10" s="155"/>
      <c r="G10" s="155"/>
      <c r="H10" s="155"/>
      <c r="I10" s="155"/>
    </row>
    <row r="11" spans="1:9" ht="37.5">
      <c r="A11" s="37" t="s">
        <v>191</v>
      </c>
      <c r="B11" s="5">
        <v>3020</v>
      </c>
      <c r="C11" s="155"/>
      <c r="D11" s="155"/>
      <c r="E11" s="155"/>
      <c r="F11" s="155"/>
      <c r="G11" s="155"/>
      <c r="H11" s="155"/>
      <c r="I11" s="155"/>
    </row>
    <row r="12" spans="1:9" ht="56.25">
      <c r="A12" s="37" t="s">
        <v>192</v>
      </c>
      <c r="B12" s="5">
        <v>3030</v>
      </c>
      <c r="C12" s="155">
        <v>-2765</v>
      </c>
      <c r="D12" s="155">
        <v>0</v>
      </c>
      <c r="E12" s="155">
        <v>-22193</v>
      </c>
      <c r="F12" s="155"/>
      <c r="G12" s="155"/>
      <c r="H12" s="155"/>
      <c r="I12" s="155"/>
    </row>
    <row r="13" spans="1:9">
      <c r="A13" s="37" t="s">
        <v>539</v>
      </c>
      <c r="B13" s="5" t="s">
        <v>540</v>
      </c>
      <c r="C13" s="155">
        <v>-168</v>
      </c>
      <c r="D13" s="155"/>
      <c r="E13" s="155"/>
      <c r="F13" s="155"/>
      <c r="G13" s="155"/>
      <c r="H13" s="155"/>
      <c r="I13" s="155"/>
    </row>
    <row r="14" spans="1:9">
      <c r="A14" s="37" t="s">
        <v>541</v>
      </c>
      <c r="B14" s="5" t="s">
        <v>542</v>
      </c>
      <c r="C14" s="155">
        <v>-2597</v>
      </c>
      <c r="D14" s="155"/>
      <c r="E14" s="155">
        <v>-22193</v>
      </c>
      <c r="F14" s="155"/>
      <c r="G14" s="155"/>
      <c r="H14" s="155"/>
      <c r="I14" s="155"/>
    </row>
    <row r="15" spans="1:9" ht="42.75" customHeight="1">
      <c r="A15" s="46" t="s">
        <v>252</v>
      </c>
      <c r="B15" s="75">
        <v>3040</v>
      </c>
      <c r="C15" s="219">
        <v>-35324</v>
      </c>
      <c r="D15" s="219">
        <v>8627</v>
      </c>
      <c r="E15" s="219">
        <v>-89934</v>
      </c>
      <c r="F15" s="219">
        <v>731</v>
      </c>
      <c r="G15" s="219">
        <v>-1655</v>
      </c>
      <c r="H15" s="219">
        <v>-12335</v>
      </c>
      <c r="I15" s="219">
        <v>4243</v>
      </c>
    </row>
    <row r="16" spans="1:9" ht="37.5">
      <c r="A16" s="37" t="s">
        <v>193</v>
      </c>
      <c r="B16" s="5">
        <v>3050</v>
      </c>
      <c r="C16" s="155">
        <v>-19125</v>
      </c>
      <c r="D16" s="155">
        <v>0</v>
      </c>
      <c r="E16" s="155">
        <v>2637</v>
      </c>
      <c r="F16" s="155">
        <v>0</v>
      </c>
      <c r="G16" s="155">
        <v>0</v>
      </c>
      <c r="H16" s="155">
        <v>15258</v>
      </c>
      <c r="I16" s="155">
        <v>0</v>
      </c>
    </row>
    <row r="17" spans="1:9">
      <c r="A17" s="37" t="s">
        <v>468</v>
      </c>
      <c r="B17" s="5" t="s">
        <v>480</v>
      </c>
      <c r="C17" s="155">
        <v>-1858</v>
      </c>
      <c r="D17" s="155"/>
      <c r="E17" s="155"/>
      <c r="F17" s="155"/>
      <c r="G17" s="155"/>
      <c r="H17" s="155"/>
      <c r="I17" s="155"/>
    </row>
    <row r="18" spans="1:9">
      <c r="A18" s="37" t="s">
        <v>469</v>
      </c>
      <c r="B18" s="5" t="s">
        <v>481</v>
      </c>
      <c r="C18" s="155">
        <v>-3677</v>
      </c>
      <c r="D18" s="155"/>
      <c r="E18" s="155"/>
      <c r="F18" s="155"/>
      <c r="G18" s="155"/>
      <c r="H18" s="155">
        <v>15258</v>
      </c>
      <c r="I18" s="155"/>
    </row>
    <row r="19" spans="1:9">
      <c r="A19" s="37" t="s">
        <v>470</v>
      </c>
      <c r="B19" s="5" t="s">
        <v>482</v>
      </c>
      <c r="C19" s="155">
        <v>-51</v>
      </c>
      <c r="D19" s="155"/>
      <c r="E19" s="155"/>
      <c r="F19" s="155"/>
      <c r="G19" s="155"/>
      <c r="H19" s="155"/>
      <c r="I19" s="155"/>
    </row>
    <row r="20" spans="1:9">
      <c r="A20" s="37" t="s">
        <v>471</v>
      </c>
      <c r="B20" s="5" t="s">
        <v>483</v>
      </c>
      <c r="C20" s="155">
        <v>-13539</v>
      </c>
      <c r="D20" s="155"/>
      <c r="E20" s="155">
        <v>2637</v>
      </c>
      <c r="F20" s="155"/>
      <c r="G20" s="155"/>
      <c r="H20" s="155"/>
      <c r="I20" s="155"/>
    </row>
    <row r="21" spans="1:9" ht="37.5">
      <c r="A21" s="37" t="s">
        <v>194</v>
      </c>
      <c r="B21" s="5">
        <v>3060</v>
      </c>
      <c r="C21" s="155">
        <v>68988</v>
      </c>
      <c r="D21" s="155">
        <v>0</v>
      </c>
      <c r="E21" s="155">
        <v>0</v>
      </c>
      <c r="F21" s="155">
        <v>0</v>
      </c>
      <c r="G21" s="155">
        <v>0</v>
      </c>
      <c r="H21" s="155">
        <v>0</v>
      </c>
      <c r="I21" s="155">
        <v>0</v>
      </c>
    </row>
    <row r="22" spans="1:9">
      <c r="A22" s="37" t="s">
        <v>472</v>
      </c>
      <c r="B22" s="5" t="s">
        <v>484</v>
      </c>
      <c r="C22" s="155">
        <v>68156</v>
      </c>
      <c r="D22" s="155"/>
      <c r="E22" s="155"/>
      <c r="F22" s="155"/>
      <c r="G22" s="155"/>
      <c r="H22" s="155"/>
      <c r="I22" s="155"/>
    </row>
    <row r="23" spans="1:9">
      <c r="A23" s="37" t="s">
        <v>561</v>
      </c>
      <c r="B23" s="5" t="s">
        <v>515</v>
      </c>
      <c r="C23" s="155">
        <v>823</v>
      </c>
      <c r="D23" s="155"/>
      <c r="E23" s="155"/>
      <c r="F23" s="155"/>
      <c r="G23" s="155"/>
      <c r="H23" s="155"/>
      <c r="I23" s="155"/>
    </row>
    <row r="24" spans="1:9">
      <c r="A24" s="37" t="s">
        <v>517</v>
      </c>
      <c r="B24" s="5" t="s">
        <v>562</v>
      </c>
      <c r="C24" s="155">
        <v>9</v>
      </c>
      <c r="D24" s="155"/>
      <c r="E24" s="155"/>
      <c r="F24" s="155"/>
      <c r="G24" s="155"/>
      <c r="H24" s="155"/>
      <c r="I24" s="155"/>
    </row>
    <row r="25" spans="1:9" ht="36.75" customHeight="1">
      <c r="A25" s="46" t="s">
        <v>187</v>
      </c>
      <c r="B25" s="75">
        <v>3070</v>
      </c>
      <c r="C25" s="219">
        <v>14539</v>
      </c>
      <c r="D25" s="219">
        <v>8627</v>
      </c>
      <c r="E25" s="219">
        <v>-87297</v>
      </c>
      <c r="F25" s="219">
        <v>731</v>
      </c>
      <c r="G25" s="219">
        <v>-1655</v>
      </c>
      <c r="H25" s="219">
        <v>2923</v>
      </c>
      <c r="I25" s="219">
        <v>4243</v>
      </c>
    </row>
    <row r="26" spans="1:9" ht="20.100000000000001" customHeight="1">
      <c r="A26" s="37" t="s">
        <v>188</v>
      </c>
      <c r="B26" s="5">
        <v>3080</v>
      </c>
      <c r="C26" s="218">
        <v>0</v>
      </c>
      <c r="D26" s="218">
        <v>350</v>
      </c>
      <c r="E26" s="218">
        <v>0</v>
      </c>
      <c r="F26" s="218">
        <v>0</v>
      </c>
      <c r="G26" s="218">
        <v>0</v>
      </c>
      <c r="H26" s="218">
        <v>0</v>
      </c>
      <c r="I26" s="218">
        <v>238</v>
      </c>
    </row>
    <row r="27" spans="1:9" ht="37.5">
      <c r="A27" s="9" t="s">
        <v>164</v>
      </c>
      <c r="B27" s="75">
        <v>3090</v>
      </c>
      <c r="C27" s="219">
        <v>14539</v>
      </c>
      <c r="D27" s="219">
        <v>8277</v>
      </c>
      <c r="E27" s="219">
        <v>-87297</v>
      </c>
      <c r="F27" s="219">
        <v>731</v>
      </c>
      <c r="G27" s="219">
        <v>-1655</v>
      </c>
      <c r="H27" s="219">
        <v>2923</v>
      </c>
      <c r="I27" s="219">
        <v>4005</v>
      </c>
    </row>
    <row r="28" spans="1:9" ht="20.100000000000001" customHeight="1">
      <c r="A28" s="563" t="s">
        <v>166</v>
      </c>
      <c r="B28" s="564"/>
      <c r="C28" s="564"/>
      <c r="D28" s="564"/>
      <c r="E28" s="564"/>
      <c r="F28" s="564"/>
      <c r="G28" s="564"/>
      <c r="H28" s="564"/>
      <c r="I28" s="572"/>
    </row>
    <row r="29" spans="1:9" ht="20.100000000000001" customHeight="1">
      <c r="A29" s="46" t="s">
        <v>280</v>
      </c>
      <c r="B29" s="8"/>
      <c r="C29" s="144"/>
      <c r="D29" s="144"/>
      <c r="E29" s="144"/>
      <c r="F29" s="144"/>
      <c r="G29" s="144"/>
      <c r="H29" s="144"/>
      <c r="I29" s="144"/>
    </row>
    <row r="30" spans="1:9" ht="20.100000000000001" customHeight="1">
      <c r="A30" s="7" t="s">
        <v>33</v>
      </c>
      <c r="B30" s="8">
        <v>3200</v>
      </c>
      <c r="C30" s="144"/>
      <c r="D30" s="144"/>
      <c r="E30" s="144"/>
      <c r="F30" s="144"/>
      <c r="G30" s="144"/>
      <c r="H30" s="144"/>
      <c r="I30" s="144"/>
    </row>
    <row r="31" spans="1:9" ht="20.100000000000001" customHeight="1">
      <c r="A31" s="7" t="s">
        <v>34</v>
      </c>
      <c r="B31" s="8">
        <v>3210</v>
      </c>
      <c r="C31" s="144"/>
      <c r="D31" s="144"/>
      <c r="E31" s="144"/>
      <c r="F31" s="144"/>
      <c r="G31" s="144"/>
      <c r="H31" s="144"/>
      <c r="I31" s="144"/>
    </row>
    <row r="32" spans="1:9" ht="20.100000000000001" customHeight="1">
      <c r="A32" s="7" t="s">
        <v>56</v>
      </c>
      <c r="B32" s="8">
        <v>3220</v>
      </c>
      <c r="C32" s="144"/>
      <c r="D32" s="144"/>
      <c r="E32" s="144"/>
      <c r="F32" s="144"/>
      <c r="G32" s="144"/>
      <c r="H32" s="144"/>
      <c r="I32" s="144"/>
    </row>
    <row r="33" spans="1:9" ht="20.100000000000001" customHeight="1">
      <c r="A33" s="37" t="s">
        <v>170</v>
      </c>
      <c r="B33" s="8"/>
      <c r="C33" s="144"/>
      <c r="D33" s="144"/>
      <c r="E33" s="144"/>
      <c r="F33" s="144"/>
      <c r="G33" s="144"/>
      <c r="H33" s="144"/>
      <c r="I33" s="144"/>
    </row>
    <row r="34" spans="1:9" ht="20.100000000000001" customHeight="1">
      <c r="A34" s="7" t="s">
        <v>171</v>
      </c>
      <c r="B34" s="8">
        <v>3230</v>
      </c>
      <c r="C34" s="144"/>
      <c r="D34" s="144"/>
      <c r="E34" s="144"/>
      <c r="F34" s="144"/>
      <c r="G34" s="144"/>
      <c r="H34" s="144"/>
      <c r="I34" s="144"/>
    </row>
    <row r="35" spans="1:9" ht="20.100000000000001" customHeight="1">
      <c r="A35" s="7" t="s">
        <v>172</v>
      </c>
      <c r="B35" s="8">
        <v>3240</v>
      </c>
      <c r="C35" s="144"/>
      <c r="D35" s="144"/>
      <c r="E35" s="144"/>
      <c r="F35" s="144"/>
      <c r="G35" s="144"/>
      <c r="H35" s="144"/>
      <c r="I35" s="144"/>
    </row>
    <row r="36" spans="1:9" ht="20.100000000000001" customHeight="1">
      <c r="A36" s="37" t="s">
        <v>173</v>
      </c>
      <c r="B36" s="8">
        <v>3250</v>
      </c>
      <c r="C36" s="144"/>
      <c r="D36" s="144"/>
      <c r="E36" s="144"/>
      <c r="F36" s="144"/>
      <c r="G36" s="144"/>
      <c r="H36" s="144"/>
      <c r="I36" s="144"/>
    </row>
    <row r="37" spans="1:9" ht="20.100000000000001" customHeight="1">
      <c r="A37" s="7" t="s">
        <v>127</v>
      </c>
      <c r="B37" s="8">
        <v>3260</v>
      </c>
      <c r="C37" s="144"/>
      <c r="D37" s="144"/>
      <c r="E37" s="144"/>
      <c r="F37" s="144"/>
      <c r="G37" s="144"/>
      <c r="H37" s="144"/>
      <c r="I37" s="144"/>
    </row>
    <row r="38" spans="1:9" ht="20.100000000000001" customHeight="1">
      <c r="A38" s="7" t="s">
        <v>518</v>
      </c>
      <c r="B38" s="5" t="s">
        <v>519</v>
      </c>
      <c r="C38" s="144"/>
      <c r="D38" s="144"/>
      <c r="E38" s="144"/>
      <c r="F38" s="144"/>
      <c r="G38" s="144"/>
      <c r="H38" s="144"/>
      <c r="I38" s="144"/>
    </row>
    <row r="39" spans="1:9" ht="20.100000000000001" customHeight="1">
      <c r="A39" s="46" t="s">
        <v>282</v>
      </c>
      <c r="B39" s="8"/>
      <c r="C39" s="144"/>
      <c r="D39" s="144"/>
      <c r="E39" s="144"/>
      <c r="F39" s="144"/>
      <c r="G39" s="144"/>
      <c r="H39" s="144"/>
      <c r="I39" s="144"/>
    </row>
    <row r="40" spans="1:9" ht="37.5">
      <c r="A40" s="7" t="s">
        <v>128</v>
      </c>
      <c r="B40" s="8">
        <v>3270</v>
      </c>
      <c r="C40" s="144">
        <v>21200</v>
      </c>
      <c r="D40" s="144">
        <v>0</v>
      </c>
      <c r="E40" s="144">
        <v>20450</v>
      </c>
      <c r="F40" s="144">
        <v>0</v>
      </c>
      <c r="G40" s="144">
        <v>0</v>
      </c>
      <c r="H40" s="144">
        <v>0</v>
      </c>
      <c r="I40" s="144">
        <v>0</v>
      </c>
    </row>
    <row r="41" spans="1:9" ht="20.100000000000001" customHeight="1">
      <c r="A41" s="7" t="s">
        <v>129</v>
      </c>
      <c r="B41" s="8">
        <v>3280</v>
      </c>
      <c r="C41" s="144"/>
      <c r="D41" s="144"/>
      <c r="E41" s="144"/>
      <c r="F41" s="144"/>
      <c r="G41" s="144"/>
      <c r="H41" s="144"/>
      <c r="I41" s="144"/>
    </row>
    <row r="42" spans="1:9" ht="37.5">
      <c r="A42" s="7" t="s">
        <v>130</v>
      </c>
      <c r="B42" s="8">
        <v>3290</v>
      </c>
      <c r="C42" s="144"/>
      <c r="D42" s="144"/>
      <c r="E42" s="144"/>
      <c r="F42" s="144"/>
      <c r="G42" s="144"/>
      <c r="H42" s="144"/>
      <c r="I42" s="144"/>
    </row>
    <row r="43" spans="1:9" ht="20.100000000000001" customHeight="1">
      <c r="A43" s="7" t="s">
        <v>57</v>
      </c>
      <c r="B43" s="8">
        <v>3300</v>
      </c>
      <c r="C43" s="144"/>
      <c r="D43" s="144"/>
      <c r="E43" s="144"/>
      <c r="F43" s="144"/>
      <c r="G43" s="144"/>
      <c r="H43" s="144"/>
      <c r="I43" s="144"/>
    </row>
    <row r="44" spans="1:9" ht="20.100000000000001" customHeight="1">
      <c r="A44" s="7" t="s">
        <v>122</v>
      </c>
      <c r="B44" s="8">
        <v>3310</v>
      </c>
      <c r="C44" s="144"/>
      <c r="D44" s="144">
        <v>2137</v>
      </c>
      <c r="E44" s="144">
        <v>0</v>
      </c>
      <c r="F44" s="144">
        <v>0</v>
      </c>
      <c r="G44" s="144">
        <v>0</v>
      </c>
      <c r="H44" s="441">
        <v>23607</v>
      </c>
      <c r="I44" s="441">
        <v>23607</v>
      </c>
    </row>
    <row r="45" spans="1:9" ht="56.25">
      <c r="A45" s="7" t="s">
        <v>73</v>
      </c>
      <c r="B45" s="5" t="s">
        <v>491</v>
      </c>
      <c r="C45" s="144"/>
      <c r="D45" s="144">
        <v>2137</v>
      </c>
      <c r="E45" s="144"/>
      <c r="F45" s="144">
        <v>0</v>
      </c>
      <c r="G45" s="144">
        <v>0</v>
      </c>
      <c r="H45" s="441">
        <v>2923</v>
      </c>
      <c r="I45" s="441">
        <v>2923</v>
      </c>
    </row>
    <row r="46" spans="1:9" ht="20.100000000000001" customHeight="1">
      <c r="A46" s="7" t="s">
        <v>623</v>
      </c>
      <c r="B46" s="430" t="s">
        <v>622</v>
      </c>
      <c r="C46" s="144"/>
      <c r="D46" s="144"/>
      <c r="E46" s="144"/>
      <c r="F46" s="144"/>
      <c r="G46" s="144"/>
      <c r="H46" s="441">
        <v>20684</v>
      </c>
      <c r="I46" s="441">
        <v>20684</v>
      </c>
    </row>
    <row r="47" spans="1:9" ht="37.5">
      <c r="A47" s="46" t="s">
        <v>167</v>
      </c>
      <c r="B47" s="10">
        <v>3320</v>
      </c>
      <c r="C47" s="219">
        <v>-21200</v>
      </c>
      <c r="D47" s="219">
        <v>-2137</v>
      </c>
      <c r="E47" s="219">
        <v>-20450</v>
      </c>
      <c r="F47" s="427">
        <v>0</v>
      </c>
      <c r="G47" s="427">
        <v>0</v>
      </c>
      <c r="H47" s="427">
        <v>-23607</v>
      </c>
      <c r="I47" s="219">
        <v>-23607</v>
      </c>
    </row>
    <row r="48" spans="1:9" ht="20.100000000000001" customHeight="1">
      <c r="A48" s="563" t="s">
        <v>168</v>
      </c>
      <c r="B48" s="564"/>
      <c r="C48" s="564"/>
      <c r="D48" s="564"/>
      <c r="E48" s="564"/>
      <c r="F48" s="564"/>
      <c r="G48" s="564"/>
      <c r="H48" s="564"/>
      <c r="I48" s="572"/>
    </row>
    <row r="49" spans="1:9" ht="20.100000000000001" customHeight="1">
      <c r="A49" s="46" t="s">
        <v>281</v>
      </c>
      <c r="B49" s="8"/>
      <c r="C49" s="144"/>
      <c r="D49" s="144"/>
      <c r="E49" s="144"/>
      <c r="F49" s="144"/>
      <c r="G49" s="144"/>
      <c r="H49" s="144"/>
      <c r="I49" s="144"/>
    </row>
    <row r="50" spans="1:9" ht="20.100000000000001" customHeight="1">
      <c r="A50" s="37" t="s">
        <v>174</v>
      </c>
      <c r="B50" s="8">
        <v>3400</v>
      </c>
      <c r="C50" s="144"/>
      <c r="D50" s="144"/>
      <c r="E50" s="144"/>
      <c r="F50" s="144"/>
      <c r="G50" s="144"/>
      <c r="H50" s="144"/>
      <c r="I50" s="144"/>
    </row>
    <row r="51" spans="1:9" ht="37.5">
      <c r="A51" s="7" t="s">
        <v>97</v>
      </c>
      <c r="C51" s="144"/>
      <c r="D51" s="144"/>
      <c r="E51" s="144"/>
      <c r="F51" s="144"/>
      <c r="G51" s="144"/>
      <c r="H51" s="144"/>
      <c r="I51" s="144"/>
    </row>
    <row r="52" spans="1:9" ht="20.100000000000001" customHeight="1">
      <c r="A52" s="7" t="s">
        <v>96</v>
      </c>
      <c r="B52" s="8">
        <v>3410</v>
      </c>
      <c r="C52" s="144"/>
      <c r="D52" s="144"/>
      <c r="E52" s="144"/>
      <c r="F52" s="144"/>
      <c r="G52" s="144"/>
      <c r="H52" s="144"/>
      <c r="I52" s="144"/>
    </row>
    <row r="53" spans="1:9" ht="20.100000000000001" customHeight="1">
      <c r="A53" s="7" t="s">
        <v>101</v>
      </c>
      <c r="B53" s="5">
        <v>3420</v>
      </c>
      <c r="C53" s="144"/>
      <c r="D53" s="144"/>
      <c r="E53" s="144"/>
      <c r="F53" s="144"/>
      <c r="G53" s="144"/>
      <c r="H53" s="144"/>
      <c r="I53" s="144"/>
    </row>
    <row r="54" spans="1:9" ht="20.100000000000001" customHeight="1">
      <c r="A54" s="7" t="s">
        <v>131</v>
      </c>
      <c r="B54" s="8">
        <v>3430</v>
      </c>
      <c r="C54" s="144"/>
      <c r="D54" s="144"/>
      <c r="E54" s="144"/>
      <c r="F54" s="144"/>
      <c r="G54" s="144"/>
      <c r="H54" s="144"/>
      <c r="I54" s="144"/>
    </row>
    <row r="55" spans="1:9" ht="37.5">
      <c r="A55" s="7" t="s">
        <v>99</v>
      </c>
      <c r="B55" s="8"/>
      <c r="C55" s="144"/>
      <c r="D55" s="144"/>
      <c r="E55" s="144"/>
      <c r="F55" s="144"/>
      <c r="G55" s="144"/>
      <c r="H55" s="144"/>
      <c r="I55" s="144"/>
    </row>
    <row r="56" spans="1:9" ht="20.100000000000001" customHeight="1">
      <c r="A56" s="7" t="s">
        <v>96</v>
      </c>
      <c r="B56" s="5">
        <v>3440</v>
      </c>
      <c r="C56" s="144"/>
      <c r="D56" s="144"/>
      <c r="E56" s="144"/>
      <c r="F56" s="144"/>
      <c r="G56" s="144"/>
      <c r="H56" s="144"/>
      <c r="I56" s="144"/>
    </row>
    <row r="57" spans="1:9" ht="20.100000000000001" customHeight="1">
      <c r="A57" s="7" t="s">
        <v>101</v>
      </c>
      <c r="B57" s="5">
        <v>3450</v>
      </c>
      <c r="C57" s="144"/>
      <c r="D57" s="144"/>
      <c r="E57" s="144"/>
      <c r="F57" s="144"/>
      <c r="G57" s="144"/>
      <c r="H57" s="144"/>
      <c r="I57" s="144"/>
    </row>
    <row r="58" spans="1:9" ht="20.100000000000001" customHeight="1">
      <c r="A58" s="7" t="s">
        <v>131</v>
      </c>
      <c r="B58" s="5">
        <v>3460</v>
      </c>
      <c r="C58" s="144"/>
      <c r="D58" s="144"/>
      <c r="E58" s="144"/>
      <c r="F58" s="144"/>
      <c r="G58" s="144"/>
      <c r="H58" s="144"/>
      <c r="I58" s="144"/>
    </row>
    <row r="59" spans="1:9" ht="20.100000000000001" customHeight="1">
      <c r="A59" s="7" t="s">
        <v>126</v>
      </c>
      <c r="B59" s="5">
        <v>3470</v>
      </c>
      <c r="C59" s="144"/>
      <c r="D59" s="144">
        <v>0</v>
      </c>
      <c r="E59" s="144">
        <v>0</v>
      </c>
      <c r="F59" s="144">
        <v>0</v>
      </c>
      <c r="G59" s="144">
        <v>0</v>
      </c>
      <c r="H59" s="144">
        <v>0</v>
      </c>
      <c r="I59" s="144">
        <v>0</v>
      </c>
    </row>
    <row r="60" spans="1:9" ht="19.5" customHeight="1">
      <c r="A60" s="7" t="s">
        <v>479</v>
      </c>
      <c r="B60" s="5" t="s">
        <v>478</v>
      </c>
      <c r="C60" s="144"/>
      <c r="D60" s="144"/>
      <c r="E60" s="144"/>
      <c r="F60" s="144"/>
      <c r="G60" s="144"/>
      <c r="H60" s="144"/>
      <c r="I60" s="144"/>
    </row>
    <row r="61" spans="1:9" ht="19.5" customHeight="1">
      <c r="A61" s="7" t="s">
        <v>510</v>
      </c>
      <c r="B61" s="5" t="s">
        <v>504</v>
      </c>
      <c r="C61" s="144"/>
      <c r="D61" s="144"/>
      <c r="E61" s="144"/>
      <c r="F61" s="144"/>
      <c r="G61" s="144"/>
      <c r="H61" s="144"/>
      <c r="I61" s="144"/>
    </row>
    <row r="62" spans="1:9" ht="19.5" customHeight="1">
      <c r="A62" s="7" t="s">
        <v>127</v>
      </c>
      <c r="B62" s="5">
        <v>3480</v>
      </c>
      <c r="C62" s="144">
        <v>11485</v>
      </c>
      <c r="D62" s="144">
        <v>0</v>
      </c>
      <c r="E62" s="144">
        <v>90000</v>
      </c>
      <c r="F62" s="144">
        <v>20684</v>
      </c>
      <c r="G62" s="144">
        <v>20684</v>
      </c>
      <c r="H62" s="144">
        <v>20684</v>
      </c>
      <c r="I62" s="144">
        <v>20684</v>
      </c>
    </row>
    <row r="63" spans="1:9" ht="19.5" customHeight="1">
      <c r="A63" s="7" t="s">
        <v>511</v>
      </c>
      <c r="B63" s="5" t="s">
        <v>512</v>
      </c>
      <c r="C63" s="144"/>
      <c r="D63" s="144"/>
      <c r="E63" s="144"/>
      <c r="F63" s="144"/>
      <c r="G63" s="144"/>
      <c r="H63" s="144"/>
      <c r="I63" s="144"/>
    </row>
    <row r="64" spans="1:9" ht="19.5" customHeight="1">
      <c r="A64" s="7" t="s">
        <v>493</v>
      </c>
      <c r="B64" s="5" t="s">
        <v>514</v>
      </c>
      <c r="C64" s="441">
        <v>11485</v>
      </c>
      <c r="D64" s="441"/>
      <c r="E64" s="441">
        <v>90000</v>
      </c>
      <c r="F64" s="441">
        <v>20684</v>
      </c>
      <c r="G64" s="441">
        <v>20684</v>
      </c>
      <c r="H64" s="441">
        <v>20684</v>
      </c>
      <c r="I64" s="441">
        <v>20684</v>
      </c>
    </row>
    <row r="65" spans="1:9" ht="20.100000000000001" customHeight="1">
      <c r="A65" s="46" t="s">
        <v>282</v>
      </c>
      <c r="B65" s="8"/>
      <c r="C65" s="144"/>
      <c r="D65" s="144"/>
      <c r="E65" s="144"/>
      <c r="F65" s="144"/>
      <c r="G65" s="144"/>
      <c r="H65" s="144"/>
      <c r="I65" s="144"/>
    </row>
    <row r="66" spans="1:9" ht="37.5">
      <c r="A66" s="7" t="s">
        <v>362</v>
      </c>
      <c r="B66" s="8">
        <v>3490</v>
      </c>
      <c r="C66" s="321"/>
      <c r="D66" s="321">
        <v>239</v>
      </c>
      <c r="E66" s="321">
        <v>0</v>
      </c>
      <c r="F66" s="321">
        <v>0</v>
      </c>
      <c r="G66" s="321">
        <v>0</v>
      </c>
      <c r="H66" s="321">
        <v>0</v>
      </c>
      <c r="I66" s="321">
        <v>162</v>
      </c>
    </row>
    <row r="67" spans="1:9" ht="112.5">
      <c r="A67" s="7" t="s">
        <v>363</v>
      </c>
      <c r="B67" s="8">
        <v>3500</v>
      </c>
      <c r="C67" s="321"/>
      <c r="D67" s="321">
        <v>815</v>
      </c>
      <c r="E67" s="321">
        <v>0</v>
      </c>
      <c r="F67" s="321">
        <v>0</v>
      </c>
      <c r="G67" s="321">
        <v>0</v>
      </c>
      <c r="H67" s="321">
        <v>0</v>
      </c>
      <c r="I67" s="321">
        <v>552</v>
      </c>
    </row>
    <row r="68" spans="1:9" ht="37.5">
      <c r="A68" s="7" t="s">
        <v>100</v>
      </c>
      <c r="B68" s="8"/>
      <c r="C68" s="144"/>
      <c r="D68" s="144"/>
      <c r="E68" s="144"/>
      <c r="F68" s="144"/>
      <c r="G68" s="144"/>
      <c r="H68" s="144"/>
      <c r="I68" s="144"/>
    </row>
    <row r="69" spans="1:9" ht="20.100000000000001" customHeight="1">
      <c r="A69" s="7" t="s">
        <v>96</v>
      </c>
      <c r="B69" s="5">
        <v>3510</v>
      </c>
      <c r="C69" s="144"/>
      <c r="D69" s="144"/>
      <c r="E69" s="144"/>
      <c r="F69" s="144"/>
      <c r="G69" s="144"/>
      <c r="H69" s="144"/>
      <c r="I69" s="144"/>
    </row>
    <row r="70" spans="1:9" ht="20.100000000000001" customHeight="1">
      <c r="A70" s="7" t="s">
        <v>101</v>
      </c>
      <c r="B70" s="5">
        <v>3520</v>
      </c>
      <c r="C70" s="144"/>
      <c r="D70" s="144"/>
      <c r="E70" s="144"/>
      <c r="F70" s="144"/>
      <c r="G70" s="144"/>
      <c r="H70" s="144"/>
      <c r="I70" s="144"/>
    </row>
    <row r="71" spans="1:9" ht="20.100000000000001" customHeight="1">
      <c r="A71" s="7" t="s">
        <v>131</v>
      </c>
      <c r="B71" s="5">
        <v>3530</v>
      </c>
      <c r="C71" s="144"/>
      <c r="D71" s="144"/>
      <c r="E71" s="144"/>
      <c r="F71" s="144"/>
      <c r="G71" s="144"/>
      <c r="H71" s="144"/>
      <c r="I71" s="144"/>
    </row>
    <row r="72" spans="1:9" ht="37.5">
      <c r="A72" s="7" t="s">
        <v>98</v>
      </c>
      <c r="B72" s="8"/>
      <c r="C72" s="144"/>
      <c r="D72" s="144"/>
      <c r="E72" s="144"/>
      <c r="F72" s="144"/>
      <c r="G72" s="144"/>
      <c r="H72" s="144"/>
      <c r="I72" s="144"/>
    </row>
    <row r="73" spans="1:9" ht="20.100000000000001" customHeight="1">
      <c r="A73" s="7" t="s">
        <v>96</v>
      </c>
      <c r="B73" s="5">
        <v>3540</v>
      </c>
      <c r="C73" s="144"/>
      <c r="D73" s="144"/>
      <c r="E73" s="144"/>
      <c r="F73" s="144"/>
      <c r="G73" s="144"/>
      <c r="H73" s="144"/>
      <c r="I73" s="144"/>
    </row>
    <row r="74" spans="1:9" ht="20.100000000000001" customHeight="1">
      <c r="A74" s="7" t="s">
        <v>101</v>
      </c>
      <c r="B74" s="5">
        <v>3550</v>
      </c>
      <c r="C74" s="144"/>
      <c r="D74" s="144"/>
      <c r="E74" s="144"/>
      <c r="F74" s="144"/>
      <c r="G74" s="144"/>
      <c r="H74" s="144"/>
      <c r="I74" s="144"/>
    </row>
    <row r="75" spans="1:9" ht="20.100000000000001" customHeight="1">
      <c r="A75" s="7" t="s">
        <v>131</v>
      </c>
      <c r="B75" s="5">
        <v>3560</v>
      </c>
      <c r="C75" s="144"/>
      <c r="D75" s="144"/>
      <c r="E75" s="144"/>
      <c r="F75" s="144"/>
      <c r="G75" s="144"/>
      <c r="H75" s="144"/>
      <c r="I75" s="144"/>
    </row>
    <row r="76" spans="1:9" ht="20.100000000000001" customHeight="1">
      <c r="A76" s="7" t="s">
        <v>122</v>
      </c>
      <c r="B76" s="5">
        <v>3570</v>
      </c>
      <c r="C76" s="144"/>
      <c r="D76" s="144"/>
      <c r="E76" s="144"/>
      <c r="F76" s="144"/>
      <c r="G76" s="144"/>
      <c r="H76" s="144"/>
      <c r="I76" s="144"/>
    </row>
    <row r="77" spans="1:9" ht="37.5">
      <c r="A77" s="46" t="s">
        <v>169</v>
      </c>
      <c r="B77" s="75">
        <v>3580</v>
      </c>
      <c r="C77" s="145">
        <v>11485</v>
      </c>
      <c r="D77" s="145">
        <v>-1054</v>
      </c>
      <c r="E77" s="145">
        <v>90000</v>
      </c>
      <c r="F77" s="145">
        <v>20684</v>
      </c>
      <c r="G77" s="145">
        <v>20684</v>
      </c>
      <c r="H77" s="145">
        <v>20684</v>
      </c>
      <c r="I77" s="145">
        <v>19970</v>
      </c>
    </row>
    <row r="78" spans="1:9" s="14" customFormat="1" ht="20.100000000000001" customHeight="1">
      <c r="A78" s="7" t="s">
        <v>35</v>
      </c>
      <c r="B78" s="5"/>
      <c r="C78" s="148"/>
      <c r="D78" s="148"/>
      <c r="E78" s="148"/>
      <c r="F78" s="148"/>
      <c r="G78" s="148"/>
      <c r="H78" s="148"/>
      <c r="I78" s="148"/>
    </row>
    <row r="79" spans="1:9" s="14" customFormat="1" ht="20.100000000000001" customHeight="1">
      <c r="A79" s="9" t="s">
        <v>36</v>
      </c>
      <c r="B79" s="5">
        <v>3600</v>
      </c>
      <c r="C79" s="144">
        <v>12923</v>
      </c>
      <c r="D79" s="321">
        <v>0</v>
      </c>
      <c r="E79" s="321">
        <v>17747</v>
      </c>
      <c r="F79" s="321">
        <v>0</v>
      </c>
      <c r="G79" s="321">
        <v>0</v>
      </c>
      <c r="H79" s="321">
        <v>0</v>
      </c>
      <c r="I79" s="321">
        <v>0</v>
      </c>
    </row>
    <row r="80" spans="1:9" s="14" customFormat="1" ht="37.5">
      <c r="A80" s="59" t="s">
        <v>178</v>
      </c>
      <c r="B80" s="5">
        <v>3610</v>
      </c>
      <c r="C80" s="144"/>
      <c r="D80" s="144"/>
      <c r="E80" s="144"/>
      <c r="F80" s="144"/>
      <c r="G80" s="144"/>
      <c r="H80" s="144"/>
      <c r="I80" s="144"/>
    </row>
    <row r="81" spans="1:9" s="14" customFormat="1" ht="20.100000000000001" customHeight="1">
      <c r="A81" s="9" t="s">
        <v>58</v>
      </c>
      <c r="B81" s="5">
        <v>3620</v>
      </c>
      <c r="C81" s="145">
        <v>17747</v>
      </c>
      <c r="D81" s="145">
        <v>5086</v>
      </c>
      <c r="E81" s="145">
        <v>0</v>
      </c>
      <c r="F81" s="145">
        <v>21415</v>
      </c>
      <c r="G81" s="145">
        <v>19029</v>
      </c>
      <c r="H81" s="145">
        <v>0</v>
      </c>
      <c r="I81" s="145">
        <v>368</v>
      </c>
    </row>
    <row r="82" spans="1:9" s="14" customFormat="1" ht="20.100000000000001" customHeight="1">
      <c r="A82" s="9" t="s">
        <v>37</v>
      </c>
      <c r="B82" s="5">
        <v>3630</v>
      </c>
      <c r="C82" s="145">
        <v>4824</v>
      </c>
      <c r="D82" s="145">
        <v>5086</v>
      </c>
      <c r="E82" s="145">
        <v>-17747</v>
      </c>
      <c r="F82" s="145">
        <v>21415</v>
      </c>
      <c r="G82" s="145">
        <v>19029</v>
      </c>
      <c r="H82" s="145">
        <v>0</v>
      </c>
      <c r="I82" s="145">
        <v>368</v>
      </c>
    </row>
    <row r="83" spans="1:9" s="14" customFormat="1" ht="20.100000000000001" customHeight="1">
      <c r="A83" s="122"/>
      <c r="B83" s="128"/>
      <c r="C83" s="129"/>
      <c r="D83" s="130"/>
      <c r="E83" s="130"/>
      <c r="F83" s="130"/>
      <c r="G83" s="130"/>
      <c r="H83" s="130"/>
      <c r="I83" s="130"/>
    </row>
    <row r="84" spans="1:9" s="14" customFormat="1" ht="20.100000000000001" customHeight="1">
      <c r="A84" s="122"/>
      <c r="B84" s="128"/>
      <c r="C84" s="129"/>
      <c r="D84" s="130"/>
      <c r="E84" s="130"/>
      <c r="F84" s="130"/>
      <c r="G84" s="130"/>
      <c r="H84" s="130"/>
      <c r="I84" s="130"/>
    </row>
    <row r="85" spans="1:9" s="14" customFormat="1" ht="20.100000000000001" customHeight="1">
      <c r="A85" s="122"/>
      <c r="B85" s="128"/>
      <c r="C85" s="129"/>
      <c r="D85" s="130"/>
      <c r="E85" s="130"/>
      <c r="F85" s="130"/>
      <c r="G85" s="130"/>
      <c r="H85" s="130"/>
      <c r="I85" s="130"/>
    </row>
    <row r="86" spans="1:9" s="14" customFormat="1" ht="20.100000000000001" customHeight="1">
      <c r="A86" s="122"/>
      <c r="B86" s="128"/>
      <c r="C86" s="129"/>
      <c r="D86" s="130"/>
      <c r="E86" s="130"/>
      <c r="F86" s="130"/>
      <c r="G86" s="130"/>
      <c r="H86" s="130"/>
      <c r="I86" s="130"/>
    </row>
    <row r="87" spans="1:9" s="14" customFormat="1" ht="20.100000000000001" customHeight="1">
      <c r="A87" s="122"/>
      <c r="B87" s="128"/>
      <c r="C87" s="129"/>
      <c r="D87" s="130"/>
      <c r="E87" s="130"/>
      <c r="F87" s="130"/>
      <c r="G87" s="130"/>
      <c r="H87" s="130"/>
      <c r="I87" s="130"/>
    </row>
    <row r="88" spans="1:9" s="14" customFormat="1" ht="20.100000000000001" customHeight="1">
      <c r="A88" s="122"/>
      <c r="B88" s="128"/>
      <c r="C88" s="129"/>
      <c r="D88" s="130"/>
      <c r="E88" s="130"/>
      <c r="F88" s="130"/>
      <c r="G88" s="130"/>
      <c r="H88" s="130"/>
      <c r="I88" s="130"/>
    </row>
    <row r="89" spans="1:9" s="14" customFormat="1" ht="20.100000000000001" customHeight="1">
      <c r="A89" s="122"/>
      <c r="B89" s="128"/>
      <c r="C89" s="129"/>
      <c r="D89" s="130"/>
      <c r="E89" s="130"/>
      <c r="F89" s="130"/>
      <c r="G89" s="130"/>
      <c r="H89" s="130"/>
      <c r="I89" s="130"/>
    </row>
    <row r="90" spans="1:9" s="14" customFormat="1" ht="20.100000000000001" customHeight="1">
      <c r="A90" s="122"/>
      <c r="B90" s="128"/>
      <c r="C90" s="129"/>
      <c r="D90" s="130"/>
      <c r="E90" s="130"/>
      <c r="F90" s="130"/>
      <c r="G90" s="130"/>
      <c r="H90" s="130"/>
      <c r="I90" s="130"/>
    </row>
    <row r="91" spans="1:9" s="14" customFormat="1" ht="20.100000000000001" customHeight="1">
      <c r="A91" s="122"/>
      <c r="B91" s="128"/>
      <c r="C91" s="129"/>
      <c r="D91" s="130"/>
      <c r="E91" s="130"/>
      <c r="F91" s="130"/>
      <c r="G91" s="130"/>
      <c r="H91" s="130"/>
      <c r="I91" s="130"/>
    </row>
    <row r="92" spans="1:9" s="14" customFormat="1" ht="20.100000000000001" customHeight="1">
      <c r="A92" s="122"/>
      <c r="B92" s="128"/>
      <c r="C92" s="129"/>
      <c r="D92" s="130"/>
      <c r="E92" s="130"/>
      <c r="F92" s="130"/>
      <c r="G92" s="130"/>
      <c r="H92" s="130"/>
      <c r="I92" s="130"/>
    </row>
    <row r="93" spans="1:9" s="14" customFormat="1" ht="20.100000000000001" customHeight="1">
      <c r="A93" s="122"/>
      <c r="B93" s="128"/>
      <c r="C93" s="129"/>
      <c r="D93" s="130"/>
      <c r="E93" s="130"/>
      <c r="F93" s="130"/>
      <c r="G93" s="130"/>
      <c r="H93" s="272"/>
      <c r="I93" s="130"/>
    </row>
    <row r="94" spans="1:9" s="14" customFormat="1" ht="20.100000000000001" customHeight="1">
      <c r="A94" s="124"/>
      <c r="B94" s="125"/>
      <c r="C94" s="126"/>
      <c r="D94" s="127"/>
      <c r="E94" s="127"/>
      <c r="F94" s="127"/>
      <c r="G94" s="127"/>
      <c r="H94" s="127"/>
      <c r="I94" s="127"/>
    </row>
    <row r="95" spans="1:9" s="14" customFormat="1" ht="20.100000000000001" customHeight="1">
      <c r="A95" s="196" t="s">
        <v>492</v>
      </c>
      <c r="B95" s="197"/>
      <c r="C95" s="197"/>
      <c r="D95" s="197"/>
      <c r="E95" s="127"/>
      <c r="F95" s="499" t="s">
        <v>563</v>
      </c>
      <c r="G95" s="499"/>
      <c r="H95" s="127"/>
      <c r="I95" s="127"/>
    </row>
    <row r="96" spans="1:9" s="14" customFormat="1" ht="20.100000000000001" customHeight="1">
      <c r="A96" s="124"/>
      <c r="B96" s="499" t="s">
        <v>82</v>
      </c>
      <c r="C96" s="499"/>
      <c r="D96" s="499"/>
      <c r="E96" s="127"/>
      <c r="F96" s="127"/>
      <c r="G96" s="127"/>
      <c r="H96" s="127"/>
      <c r="I96" s="127"/>
    </row>
    <row r="97" spans="1:9" s="14" customFormat="1" ht="20.100000000000001" customHeight="1">
      <c r="A97" s="122"/>
      <c r="B97" s="128"/>
      <c r="C97" s="129"/>
      <c r="D97" s="130"/>
      <c r="E97" s="130"/>
      <c r="F97" s="130"/>
      <c r="G97" s="130"/>
      <c r="H97" s="130"/>
      <c r="I97" s="130"/>
    </row>
    <row r="98" spans="1:9">
      <c r="C98" s="3"/>
    </row>
    <row r="99" spans="1:9">
      <c r="C99" s="3"/>
    </row>
    <row r="100" spans="1:9" s="14" customFormat="1">
      <c r="C100" s="163"/>
      <c r="F100" s="273"/>
      <c r="G100" s="273"/>
      <c r="H100" s="273"/>
      <c r="I100" s="273"/>
    </row>
    <row r="101" spans="1:9">
      <c r="A101" s="192"/>
      <c r="C101" s="3"/>
      <c r="F101" s="191"/>
      <c r="G101" s="191"/>
      <c r="H101" s="191"/>
      <c r="I101" s="191"/>
    </row>
    <row r="102" spans="1:9">
      <c r="A102" s="192"/>
      <c r="C102" s="3"/>
      <c r="F102" s="191"/>
      <c r="G102" s="191"/>
      <c r="H102" s="191"/>
      <c r="I102" s="191"/>
    </row>
    <row r="103" spans="1:9" s="14" customFormat="1">
      <c r="A103" s="193"/>
      <c r="C103" s="163"/>
      <c r="F103" s="273"/>
      <c r="G103" s="273"/>
      <c r="H103" s="273"/>
      <c r="I103" s="273"/>
    </row>
    <row r="104" spans="1:9" s="14" customFormat="1">
      <c r="C104" s="163"/>
      <c r="F104" s="273"/>
      <c r="G104" s="273"/>
      <c r="H104" s="273"/>
      <c r="I104" s="273"/>
    </row>
    <row r="105" spans="1:9">
      <c r="A105" s="190"/>
      <c r="C105" s="3"/>
      <c r="F105" s="191"/>
      <c r="G105" s="191"/>
      <c r="H105" s="191"/>
      <c r="I105" s="191"/>
    </row>
    <row r="106" spans="1:9">
      <c r="A106" s="190"/>
      <c r="C106" s="3"/>
      <c r="F106" s="191"/>
      <c r="G106" s="191"/>
      <c r="H106" s="191"/>
      <c r="I106" s="191"/>
    </row>
    <row r="107" spans="1:9">
      <c r="A107" s="190"/>
      <c r="C107" s="3"/>
      <c r="F107" s="191"/>
      <c r="G107" s="191"/>
      <c r="H107" s="191"/>
      <c r="I107" s="191"/>
    </row>
    <row r="108" spans="1:9">
      <c r="C108" s="3"/>
    </row>
    <row r="109" spans="1:9">
      <c r="C109" s="3"/>
    </row>
    <row r="110" spans="1:9">
      <c r="C110" s="3"/>
    </row>
    <row r="111" spans="1:9">
      <c r="C111" s="3"/>
    </row>
    <row r="112" spans="1:9">
      <c r="C112" s="3"/>
    </row>
    <row r="113" spans="3:3">
      <c r="C113" s="3"/>
    </row>
    <row r="114" spans="3:3">
      <c r="C114" s="3"/>
    </row>
    <row r="115" spans="3:3">
      <c r="C115" s="3"/>
    </row>
    <row r="116" spans="3:3">
      <c r="C116" s="3"/>
    </row>
    <row r="117" spans="3:3">
      <c r="C117" s="3"/>
    </row>
    <row r="118" spans="3:3">
      <c r="C118" s="3"/>
    </row>
    <row r="119" spans="3:3">
      <c r="C119" s="3"/>
    </row>
    <row r="120" spans="3:3">
      <c r="C120" s="3"/>
    </row>
    <row r="121" spans="3:3">
      <c r="C121" s="3"/>
    </row>
    <row r="122" spans="3:3">
      <c r="C122" s="3"/>
    </row>
    <row r="123" spans="3:3">
      <c r="C123" s="3"/>
    </row>
    <row r="124" spans="3:3">
      <c r="C124" s="3"/>
    </row>
    <row r="125" spans="3:3">
      <c r="C125" s="3"/>
    </row>
    <row r="126" spans="3:3">
      <c r="C126" s="3"/>
    </row>
    <row r="127" spans="3:3">
      <c r="C127" s="3"/>
    </row>
    <row r="128" spans="3:3">
      <c r="C128" s="3"/>
    </row>
    <row r="129" spans="1:3">
      <c r="C129" s="3"/>
    </row>
    <row r="130" spans="1:3">
      <c r="C130" s="3"/>
    </row>
    <row r="131" spans="1:3">
      <c r="C131" s="3"/>
    </row>
    <row r="133" spans="1:3">
      <c r="A133" s="116" t="s">
        <v>520</v>
      </c>
    </row>
    <row r="134" spans="1:3">
      <c r="A134" s="1" t="s">
        <v>521</v>
      </c>
    </row>
  </sheetData>
  <sheetProtection formatCells="0" formatColumns="0" formatRows="0" insertRows="0"/>
  <mergeCells count="12">
    <mergeCell ref="A1:I1"/>
    <mergeCell ref="A3:A4"/>
    <mergeCell ref="B3:B4"/>
    <mergeCell ref="D3:D4"/>
    <mergeCell ref="E3:E4"/>
    <mergeCell ref="F3:I3"/>
    <mergeCell ref="B96:D96"/>
    <mergeCell ref="A28:I28"/>
    <mergeCell ref="A6:I6"/>
    <mergeCell ref="C3:C4"/>
    <mergeCell ref="A48:I48"/>
    <mergeCell ref="F95:G95"/>
  </mergeCells>
  <phoneticPr fontId="3" type="noConversion"/>
  <pageMargins left="0.78740157480314965" right="0.39370078740157483" top="0.59055118110236227" bottom="0.59055118110236227" header="0.19685039370078741" footer="0.23622047244094491"/>
  <pageSetup paperSize="9" scale="5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P182"/>
  <sheetViews>
    <sheetView zoomScale="70" zoomScaleNormal="70" zoomScaleSheetLayoutView="50" workbookViewId="0">
      <selection activeCell="H11" sqref="H11"/>
    </sheetView>
  </sheetViews>
  <sheetFormatPr defaultColWidth="9.140625" defaultRowHeight="18.75"/>
  <cols>
    <col min="1" max="1" width="45" style="2" customWidth="1"/>
    <col min="2" max="2" width="11.7109375" style="23" customWidth="1"/>
    <col min="3" max="4" width="16" style="23" customWidth="1"/>
    <col min="5" max="5" width="15.28515625" style="23" customWidth="1"/>
    <col min="6" max="7" width="16.28515625" style="246" customWidth="1"/>
    <col min="8" max="8" width="15.85546875" style="246" customWidth="1"/>
    <col min="9" max="9" width="15.28515625" style="246" customWidth="1"/>
    <col min="10" max="13" width="13.140625" style="2" customWidth="1"/>
    <col min="14" max="16384" width="9.140625" style="2"/>
  </cols>
  <sheetData>
    <row r="1" spans="1:16">
      <c r="A1" s="510" t="s">
        <v>223</v>
      </c>
      <c r="B1" s="510"/>
      <c r="C1" s="510"/>
      <c r="D1" s="510"/>
      <c r="E1" s="510"/>
      <c r="F1" s="510"/>
      <c r="G1" s="510"/>
      <c r="H1" s="510"/>
      <c r="I1" s="510"/>
    </row>
    <row r="2" spans="1:16">
      <c r="A2" s="575"/>
      <c r="B2" s="575"/>
      <c r="C2" s="575"/>
      <c r="D2" s="575"/>
      <c r="E2" s="575"/>
      <c r="F2" s="575"/>
      <c r="G2" s="575"/>
      <c r="H2" s="575"/>
      <c r="I2" s="575"/>
    </row>
    <row r="3" spans="1:16" ht="43.5" customHeight="1">
      <c r="A3" s="562" t="s">
        <v>265</v>
      </c>
      <c r="B3" s="561" t="s">
        <v>18</v>
      </c>
      <c r="C3" s="561" t="s">
        <v>32</v>
      </c>
      <c r="D3" s="561" t="s">
        <v>40</v>
      </c>
      <c r="E3" s="569" t="s">
        <v>175</v>
      </c>
      <c r="F3" s="561" t="s">
        <v>356</v>
      </c>
      <c r="G3" s="561"/>
      <c r="H3" s="561"/>
      <c r="I3" s="561"/>
    </row>
    <row r="4" spans="1:16" ht="56.25" customHeight="1">
      <c r="A4" s="562"/>
      <c r="B4" s="561"/>
      <c r="C4" s="561"/>
      <c r="D4" s="561"/>
      <c r="E4" s="569"/>
      <c r="F4" s="12" t="s">
        <v>365</v>
      </c>
      <c r="G4" s="12" t="s">
        <v>358</v>
      </c>
      <c r="H4" s="12" t="s">
        <v>359</v>
      </c>
      <c r="I4" s="12" t="s">
        <v>84</v>
      </c>
    </row>
    <row r="5" spans="1:16" ht="18" customHeight="1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</row>
    <row r="6" spans="1:16" s="4" customFormat="1" ht="42.75" customHeight="1">
      <c r="A6" s="7" t="s">
        <v>85</v>
      </c>
      <c r="B6" s="62">
        <v>4000</v>
      </c>
      <c r="C6" s="143">
        <f t="shared" ref="C6:I6" si="0">SUM(C7:C11)</f>
        <v>21721</v>
      </c>
      <c r="D6" s="143">
        <f t="shared" si="0"/>
        <v>2137</v>
      </c>
      <c r="E6" s="143">
        <f t="shared" si="0"/>
        <v>20450</v>
      </c>
      <c r="F6" s="143">
        <f t="shared" si="0"/>
        <v>0</v>
      </c>
      <c r="G6" s="143">
        <f t="shared" si="0"/>
        <v>0</v>
      </c>
      <c r="H6" s="143">
        <f t="shared" si="0"/>
        <v>20159</v>
      </c>
      <c r="I6" s="143">
        <f t="shared" si="0"/>
        <v>20159</v>
      </c>
    </row>
    <row r="7" spans="1:16" ht="20.100000000000001" customHeight="1">
      <c r="A7" s="7" t="s">
        <v>1</v>
      </c>
      <c r="B7" s="63" t="s">
        <v>233</v>
      </c>
      <c r="C7" s="144"/>
      <c r="D7" s="144"/>
      <c r="E7" s="144"/>
      <c r="F7" s="144"/>
      <c r="G7" s="144"/>
      <c r="H7" s="144"/>
      <c r="I7" s="144"/>
    </row>
    <row r="8" spans="1:16" ht="37.5">
      <c r="A8" s="7" t="s">
        <v>2</v>
      </c>
      <c r="B8" s="62">
        <v>4020</v>
      </c>
      <c r="C8" s="155">
        <v>2662</v>
      </c>
      <c r="D8" s="155">
        <v>0</v>
      </c>
      <c r="E8" s="155">
        <v>12450</v>
      </c>
      <c r="F8" s="155"/>
      <c r="G8" s="155"/>
      <c r="H8" s="155"/>
      <c r="I8" s="155"/>
      <c r="P8" s="19"/>
    </row>
    <row r="9" spans="1:16" ht="37.5">
      <c r="A9" s="7" t="s">
        <v>31</v>
      </c>
      <c r="B9" s="63">
        <v>4030</v>
      </c>
      <c r="C9" s="155"/>
      <c r="D9" s="155"/>
      <c r="E9" s="155"/>
      <c r="F9" s="155"/>
      <c r="G9" s="155"/>
      <c r="H9" s="155"/>
      <c r="I9" s="155"/>
      <c r="O9" s="19"/>
    </row>
    <row r="10" spans="1:16" ht="37.5">
      <c r="A10" s="7" t="s">
        <v>3</v>
      </c>
      <c r="B10" s="62">
        <v>4040</v>
      </c>
      <c r="C10" s="155"/>
      <c r="D10" s="155"/>
      <c r="E10" s="155"/>
      <c r="F10" s="155"/>
      <c r="G10" s="155"/>
      <c r="H10" s="155"/>
      <c r="I10" s="155"/>
    </row>
    <row r="11" spans="1:16" ht="56.25">
      <c r="A11" s="7" t="s">
        <v>73</v>
      </c>
      <c r="B11" s="63">
        <v>4050</v>
      </c>
      <c r="C11" s="155">
        <v>19059</v>
      </c>
      <c r="D11" s="155">
        <v>2137</v>
      </c>
      <c r="E11" s="155">
        <v>8000</v>
      </c>
      <c r="F11" s="155">
        <f>'6.2. Інша інфо_2'!O32</f>
        <v>0</v>
      </c>
      <c r="G11" s="155">
        <f>'6.2. Інша інфо_2'!X32</f>
        <v>0</v>
      </c>
      <c r="H11" s="434">
        <f>'6.2. Інша інфо_2'!Y32</f>
        <v>20159</v>
      </c>
      <c r="I11" s="434">
        <f>'6.2. Інша інфо_2'!Z32</f>
        <v>20159</v>
      </c>
    </row>
    <row r="12" spans="1:16" ht="20.100000000000001" customHeight="1">
      <c r="A12" s="88"/>
      <c r="B12" s="88"/>
      <c r="C12" s="88"/>
      <c r="D12" s="88"/>
      <c r="E12" s="88"/>
      <c r="F12" s="253"/>
      <c r="G12" s="253"/>
      <c r="H12" s="253"/>
      <c r="I12" s="253"/>
    </row>
    <row r="13" spans="1:16" ht="20.100000000000001" customHeight="1">
      <c r="A13" s="88"/>
      <c r="B13" s="88"/>
      <c r="C13" s="88"/>
      <c r="D13" s="88"/>
      <c r="E13" s="88"/>
      <c r="F13" s="253"/>
      <c r="G13" s="253"/>
      <c r="H13" s="253"/>
      <c r="I13" s="253"/>
    </row>
    <row r="14" spans="1:16" s="1" customFormat="1">
      <c r="A14" s="109"/>
      <c r="B14" s="122"/>
      <c r="C14" s="88"/>
      <c r="D14" s="88"/>
      <c r="E14" s="88"/>
      <c r="F14" s="243"/>
      <c r="G14" s="243"/>
      <c r="H14" s="243"/>
      <c r="I14" s="243"/>
      <c r="J14" s="2"/>
    </row>
    <row r="15" spans="1:16">
      <c r="A15" s="88"/>
      <c r="B15" s="89"/>
      <c r="C15" s="89"/>
      <c r="D15" s="89"/>
      <c r="E15" s="89"/>
      <c r="F15" s="243"/>
      <c r="G15" s="243"/>
      <c r="H15" s="243"/>
      <c r="I15" s="243"/>
    </row>
    <row r="16" spans="1:16" s="1" customFormat="1" ht="20.100000000000001" customHeight="1">
      <c r="A16" s="122"/>
      <c r="B16" s="122"/>
      <c r="C16" s="122"/>
      <c r="D16" s="122"/>
      <c r="E16" s="122"/>
      <c r="F16" s="252"/>
      <c r="G16" s="252"/>
      <c r="H16" s="252"/>
      <c r="I16" s="252"/>
    </row>
    <row r="17" spans="1:9" ht="20.25">
      <c r="A17" s="196" t="s">
        <v>492</v>
      </c>
      <c r="B17" s="117"/>
      <c r="C17" s="197"/>
      <c r="D17" s="197"/>
      <c r="E17" s="197"/>
      <c r="F17" s="244"/>
      <c r="G17" s="499" t="s">
        <v>563</v>
      </c>
      <c r="H17" s="499"/>
      <c r="I17" s="242"/>
    </row>
    <row r="18" spans="1:9" ht="20.25">
      <c r="A18" s="89"/>
      <c r="B18" s="88"/>
      <c r="C18" s="499" t="s">
        <v>82</v>
      </c>
      <c r="D18" s="499"/>
      <c r="E18" s="499"/>
      <c r="F18" s="245"/>
      <c r="G18" s="574"/>
      <c r="H18" s="574"/>
      <c r="I18" s="574"/>
    </row>
    <row r="19" spans="1:9">
      <c r="A19" s="41"/>
    </row>
    <row r="20" spans="1:9">
      <c r="A20" s="41"/>
    </row>
    <row r="21" spans="1:9">
      <c r="A21" s="41"/>
    </row>
    <row r="22" spans="1:9">
      <c r="A22" s="41"/>
    </row>
    <row r="23" spans="1:9">
      <c r="A23" s="41"/>
    </row>
    <row r="24" spans="1:9">
      <c r="A24" s="41"/>
    </row>
    <row r="25" spans="1:9">
      <c r="A25" s="41"/>
    </row>
    <row r="26" spans="1:9">
      <c r="A26" s="41"/>
    </row>
    <row r="27" spans="1:9">
      <c r="A27" s="41"/>
    </row>
    <row r="28" spans="1:9">
      <c r="A28" s="41"/>
    </row>
    <row r="29" spans="1:9">
      <c r="A29" s="41"/>
    </row>
    <row r="30" spans="1:9">
      <c r="A30" s="41"/>
    </row>
    <row r="31" spans="1:9">
      <c r="A31" s="41"/>
    </row>
    <row r="32" spans="1:9">
      <c r="A32" s="41"/>
    </row>
    <row r="33" spans="1:1">
      <c r="A33" s="41"/>
    </row>
    <row r="34" spans="1:1">
      <c r="A34" s="41"/>
    </row>
    <row r="35" spans="1:1">
      <c r="A35" s="41"/>
    </row>
    <row r="36" spans="1:1">
      <c r="A36" s="41"/>
    </row>
    <row r="37" spans="1:1">
      <c r="A37" s="41"/>
    </row>
    <row r="38" spans="1:1">
      <c r="A38" s="41"/>
    </row>
    <row r="39" spans="1:1">
      <c r="A39" s="41"/>
    </row>
    <row r="40" spans="1:1">
      <c r="A40" s="41"/>
    </row>
    <row r="41" spans="1:1">
      <c r="A41" s="41"/>
    </row>
    <row r="42" spans="1:1">
      <c r="A42" s="41"/>
    </row>
    <row r="43" spans="1:1">
      <c r="A43" s="41"/>
    </row>
    <row r="44" spans="1:1">
      <c r="A44" s="41"/>
    </row>
    <row r="45" spans="1:1">
      <c r="A45" s="41"/>
    </row>
    <row r="46" spans="1:1">
      <c r="A46" s="41"/>
    </row>
    <row r="47" spans="1:1">
      <c r="A47" s="41"/>
    </row>
    <row r="48" spans="1:1">
      <c r="A48" s="41"/>
    </row>
    <row r="49" spans="1:1">
      <c r="A49" s="41"/>
    </row>
    <row r="50" spans="1:1">
      <c r="A50" s="41"/>
    </row>
    <row r="51" spans="1:1">
      <c r="A51" s="41"/>
    </row>
    <row r="52" spans="1:1">
      <c r="A52" s="41"/>
    </row>
    <row r="53" spans="1:1">
      <c r="A53" s="41"/>
    </row>
    <row r="54" spans="1:1">
      <c r="A54" s="41"/>
    </row>
    <row r="55" spans="1:1">
      <c r="A55" s="41"/>
    </row>
    <row r="56" spans="1:1">
      <c r="A56" s="41"/>
    </row>
    <row r="57" spans="1:1">
      <c r="A57" s="41"/>
    </row>
    <row r="58" spans="1:1">
      <c r="A58" s="41"/>
    </row>
    <row r="59" spans="1:1">
      <c r="A59" s="41"/>
    </row>
    <row r="60" spans="1:1">
      <c r="A60" s="41"/>
    </row>
    <row r="61" spans="1:1">
      <c r="A61" s="41"/>
    </row>
    <row r="62" spans="1:1">
      <c r="A62" s="41"/>
    </row>
    <row r="63" spans="1:1">
      <c r="A63" s="41"/>
    </row>
    <row r="64" spans="1:1">
      <c r="A64" s="41"/>
    </row>
    <row r="65" spans="1:1">
      <c r="A65" s="41"/>
    </row>
    <row r="66" spans="1:1">
      <c r="A66" s="41"/>
    </row>
    <row r="67" spans="1:1">
      <c r="A67" s="41"/>
    </row>
    <row r="68" spans="1:1">
      <c r="A68" s="41"/>
    </row>
    <row r="69" spans="1:1">
      <c r="A69" s="41"/>
    </row>
    <row r="70" spans="1:1">
      <c r="A70" s="41"/>
    </row>
    <row r="71" spans="1:1">
      <c r="A71" s="41"/>
    </row>
    <row r="72" spans="1:1">
      <c r="A72" s="41"/>
    </row>
    <row r="73" spans="1:1">
      <c r="A73" s="41"/>
    </row>
    <row r="74" spans="1:1">
      <c r="A74" s="41"/>
    </row>
    <row r="75" spans="1:1">
      <c r="A75" s="41"/>
    </row>
    <row r="76" spans="1:1">
      <c r="A76" s="41"/>
    </row>
    <row r="77" spans="1:1">
      <c r="A77" s="41"/>
    </row>
    <row r="78" spans="1:1">
      <c r="A78" s="41"/>
    </row>
    <row r="79" spans="1:1">
      <c r="A79" s="41"/>
    </row>
    <row r="80" spans="1:1">
      <c r="A80" s="41"/>
    </row>
    <row r="81" spans="1:1">
      <c r="A81" s="41"/>
    </row>
    <row r="82" spans="1:1">
      <c r="A82" s="41"/>
    </row>
    <row r="83" spans="1:1">
      <c r="A83" s="41"/>
    </row>
    <row r="84" spans="1:1">
      <c r="A84" s="41"/>
    </row>
    <row r="85" spans="1:1">
      <c r="A85" s="41"/>
    </row>
    <row r="86" spans="1:1">
      <c r="A86" s="41"/>
    </row>
    <row r="87" spans="1:1">
      <c r="A87" s="41"/>
    </row>
    <row r="88" spans="1:1">
      <c r="A88" s="41"/>
    </row>
    <row r="89" spans="1:1">
      <c r="A89" s="41"/>
    </row>
    <row r="90" spans="1:1">
      <c r="A90" s="41"/>
    </row>
    <row r="91" spans="1:1">
      <c r="A91" s="41"/>
    </row>
    <row r="92" spans="1:1">
      <c r="A92" s="41"/>
    </row>
    <row r="93" spans="1:1">
      <c r="A93" s="41"/>
    </row>
    <row r="94" spans="1:1">
      <c r="A94" s="41"/>
    </row>
    <row r="95" spans="1:1">
      <c r="A95" s="41"/>
    </row>
    <row r="96" spans="1:1">
      <c r="A96" s="41"/>
    </row>
    <row r="97" spans="1:1">
      <c r="A97" s="41"/>
    </row>
    <row r="98" spans="1:1">
      <c r="A98" s="41"/>
    </row>
    <row r="99" spans="1:1">
      <c r="A99" s="41"/>
    </row>
    <row r="100" spans="1:1">
      <c r="A100" s="41"/>
    </row>
    <row r="101" spans="1:1">
      <c r="A101" s="41"/>
    </row>
    <row r="102" spans="1:1">
      <c r="A102" s="41"/>
    </row>
    <row r="103" spans="1:1">
      <c r="A103" s="41"/>
    </row>
    <row r="104" spans="1:1">
      <c r="A104" s="41"/>
    </row>
    <row r="105" spans="1:1">
      <c r="A105" s="41"/>
    </row>
    <row r="106" spans="1:1">
      <c r="A106" s="41"/>
    </row>
    <row r="107" spans="1:1">
      <c r="A107" s="41"/>
    </row>
    <row r="108" spans="1:1">
      <c r="A108" s="41"/>
    </row>
    <row r="109" spans="1:1">
      <c r="A109" s="41"/>
    </row>
    <row r="110" spans="1:1">
      <c r="A110" s="41"/>
    </row>
    <row r="111" spans="1:1">
      <c r="A111" s="41"/>
    </row>
    <row r="112" spans="1:1">
      <c r="A112" s="41"/>
    </row>
    <row r="113" spans="1:1">
      <c r="A113" s="41"/>
    </row>
    <row r="114" spans="1:1">
      <c r="A114" s="41"/>
    </row>
    <row r="115" spans="1:1">
      <c r="A115" s="41"/>
    </row>
    <row r="116" spans="1:1">
      <c r="A116" s="41"/>
    </row>
    <row r="117" spans="1:1">
      <c r="A117" s="41"/>
    </row>
    <row r="118" spans="1:1">
      <c r="A118" s="41"/>
    </row>
    <row r="119" spans="1:1">
      <c r="A119" s="41"/>
    </row>
    <row r="120" spans="1:1">
      <c r="A120" s="41"/>
    </row>
    <row r="121" spans="1:1">
      <c r="A121" s="41"/>
    </row>
    <row r="122" spans="1:1">
      <c r="A122" s="41"/>
    </row>
    <row r="123" spans="1:1">
      <c r="A123" s="41"/>
    </row>
    <row r="124" spans="1:1">
      <c r="A124" s="41"/>
    </row>
    <row r="125" spans="1:1">
      <c r="A125" s="41"/>
    </row>
    <row r="126" spans="1:1">
      <c r="A126" s="41"/>
    </row>
    <row r="127" spans="1:1">
      <c r="A127" s="41"/>
    </row>
    <row r="128" spans="1:1">
      <c r="A128" s="41"/>
    </row>
    <row r="129" spans="1:1">
      <c r="A129" s="41"/>
    </row>
    <row r="130" spans="1:1">
      <c r="A130" s="41"/>
    </row>
    <row r="131" spans="1:1">
      <c r="A131" s="41"/>
    </row>
    <row r="132" spans="1:1">
      <c r="A132" s="41"/>
    </row>
    <row r="133" spans="1:1">
      <c r="A133" s="41"/>
    </row>
    <row r="134" spans="1:1">
      <c r="A134" s="41"/>
    </row>
    <row r="135" spans="1:1">
      <c r="A135" s="41"/>
    </row>
    <row r="136" spans="1:1">
      <c r="A136" s="41"/>
    </row>
    <row r="137" spans="1:1">
      <c r="A137" s="41"/>
    </row>
    <row r="138" spans="1:1">
      <c r="A138" s="41"/>
    </row>
    <row r="139" spans="1:1">
      <c r="A139" s="41"/>
    </row>
    <row r="140" spans="1:1">
      <c r="A140" s="41"/>
    </row>
    <row r="141" spans="1:1">
      <c r="A141" s="41"/>
    </row>
    <row r="142" spans="1:1">
      <c r="A142" s="41"/>
    </row>
    <row r="143" spans="1:1">
      <c r="A143" s="41"/>
    </row>
    <row r="144" spans="1:1">
      <c r="A144" s="41"/>
    </row>
    <row r="145" spans="1:1">
      <c r="A145" s="41"/>
    </row>
    <row r="146" spans="1:1">
      <c r="A146" s="41"/>
    </row>
    <row r="147" spans="1:1">
      <c r="A147" s="41"/>
    </row>
    <row r="148" spans="1:1">
      <c r="A148" s="41"/>
    </row>
    <row r="149" spans="1:1">
      <c r="A149" s="41"/>
    </row>
    <row r="150" spans="1:1">
      <c r="A150" s="41"/>
    </row>
    <row r="151" spans="1:1">
      <c r="A151" s="41"/>
    </row>
    <row r="152" spans="1:1">
      <c r="A152" s="41"/>
    </row>
    <row r="153" spans="1:1">
      <c r="A153" s="41"/>
    </row>
    <row r="154" spans="1:1">
      <c r="A154" s="41"/>
    </row>
    <row r="155" spans="1:1">
      <c r="A155" s="41"/>
    </row>
    <row r="156" spans="1:1">
      <c r="A156" s="41"/>
    </row>
    <row r="157" spans="1:1">
      <c r="A157" s="41"/>
    </row>
    <row r="158" spans="1:1">
      <c r="A158" s="41"/>
    </row>
    <row r="159" spans="1:1">
      <c r="A159" s="41"/>
    </row>
    <row r="160" spans="1:1">
      <c r="A160" s="41"/>
    </row>
    <row r="161" spans="1:1">
      <c r="A161" s="41"/>
    </row>
    <row r="162" spans="1:1">
      <c r="A162" s="41"/>
    </row>
    <row r="163" spans="1:1">
      <c r="A163" s="41"/>
    </row>
    <row r="164" spans="1:1">
      <c r="A164" s="41"/>
    </row>
    <row r="165" spans="1:1">
      <c r="A165" s="41"/>
    </row>
    <row r="166" spans="1:1">
      <c r="A166" s="41"/>
    </row>
    <row r="167" spans="1:1">
      <c r="A167" s="41"/>
    </row>
    <row r="168" spans="1:1">
      <c r="A168" s="41"/>
    </row>
    <row r="169" spans="1:1">
      <c r="A169" s="41"/>
    </row>
    <row r="170" spans="1:1">
      <c r="A170" s="41"/>
    </row>
    <row r="171" spans="1:1">
      <c r="A171" s="41"/>
    </row>
    <row r="172" spans="1:1">
      <c r="A172" s="41"/>
    </row>
    <row r="173" spans="1:1">
      <c r="A173" s="41"/>
    </row>
    <row r="174" spans="1:1">
      <c r="A174" s="41"/>
    </row>
    <row r="175" spans="1:1">
      <c r="A175" s="41"/>
    </row>
    <row r="176" spans="1:1">
      <c r="A176" s="41"/>
    </row>
    <row r="177" spans="1:1">
      <c r="A177" s="41"/>
    </row>
    <row r="178" spans="1:1">
      <c r="A178" s="41"/>
    </row>
    <row r="179" spans="1:1">
      <c r="A179" s="41"/>
    </row>
    <row r="180" spans="1:1">
      <c r="A180" s="41"/>
    </row>
    <row r="181" spans="1:1">
      <c r="A181" s="41"/>
    </row>
    <row r="182" spans="1:1">
      <c r="A182" s="41"/>
    </row>
  </sheetData>
  <sheetProtection password="C6FB" sheet="1" formatCells="0" formatColumns="0" formatRows="0"/>
  <mergeCells count="11">
    <mergeCell ref="G17:H17"/>
    <mergeCell ref="C18:E18"/>
    <mergeCell ref="G18:I18"/>
    <mergeCell ref="A3:A4"/>
    <mergeCell ref="A1:I1"/>
    <mergeCell ref="B3:B4"/>
    <mergeCell ref="C3:C4"/>
    <mergeCell ref="D3:D4"/>
    <mergeCell ref="A2:I2"/>
    <mergeCell ref="F3:I3"/>
    <mergeCell ref="E3:E4"/>
  </mergeCells>
  <phoneticPr fontId="0" type="noConversion"/>
  <pageMargins left="0.78740157480314965" right="0.39370078740157483" top="1.1023622047244095" bottom="0.59055118110236227" header="0.59055118110236227" footer="0.31496062992125984"/>
  <pageSetup paperSize="9" scale="50" firstPageNumber="9" orientation="portrait" useFirstPageNumber="1" r:id="rId1"/>
  <headerFooter alignWithMargins="0"/>
  <ignoredErrors>
    <ignoredError sqref="B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31"/>
  <sheetViews>
    <sheetView zoomScale="66" zoomScaleNormal="66" zoomScaleSheetLayoutView="40" workbookViewId="0">
      <selection activeCell="A11" sqref="A11"/>
    </sheetView>
  </sheetViews>
  <sheetFormatPr defaultColWidth="9.140625" defaultRowHeight="12.75"/>
  <cols>
    <col min="1" max="1" width="59.140625" style="29" customWidth="1"/>
    <col min="2" max="2" width="11" style="29" customWidth="1"/>
    <col min="3" max="3" width="14.42578125" style="29" customWidth="1"/>
    <col min="4" max="4" width="15.42578125" style="29" customWidth="1"/>
    <col min="5" max="5" width="16.42578125" style="29" customWidth="1"/>
    <col min="6" max="6" width="14.7109375" style="29" customWidth="1"/>
    <col min="7" max="7" width="13.5703125" style="29" customWidth="1"/>
    <col min="8" max="8" width="30.7109375" style="210" customWidth="1"/>
    <col min="9" max="9" width="9.5703125" style="29" customWidth="1"/>
    <col min="10" max="16384" width="9.140625" style="29"/>
  </cols>
  <sheetData>
    <row r="1" spans="1:8" ht="25.5" customHeight="1">
      <c r="A1" s="580" t="s">
        <v>225</v>
      </c>
      <c r="B1" s="580"/>
      <c r="C1" s="580"/>
      <c r="D1" s="580"/>
      <c r="E1" s="580"/>
      <c r="F1" s="580"/>
      <c r="G1" s="580"/>
      <c r="H1" s="580"/>
    </row>
    <row r="2" spans="1:8" ht="16.5" customHeight="1"/>
    <row r="3" spans="1:8" s="205" customFormat="1" ht="45" customHeight="1">
      <c r="A3" s="576" t="s">
        <v>265</v>
      </c>
      <c r="B3" s="576" t="s">
        <v>0</v>
      </c>
      <c r="C3" s="576" t="s">
        <v>107</v>
      </c>
      <c r="D3" s="576" t="s">
        <v>32</v>
      </c>
      <c r="E3" s="576" t="s">
        <v>108</v>
      </c>
      <c r="F3" s="578" t="s">
        <v>175</v>
      </c>
      <c r="G3" s="576" t="s">
        <v>109</v>
      </c>
      <c r="H3" s="576" t="s">
        <v>110</v>
      </c>
    </row>
    <row r="4" spans="1:8" s="205" customFormat="1" ht="12">
      <c r="A4" s="577"/>
      <c r="B4" s="577"/>
      <c r="C4" s="577"/>
      <c r="D4" s="577"/>
      <c r="E4" s="577"/>
      <c r="F4" s="579"/>
      <c r="G4" s="577"/>
      <c r="H4" s="577"/>
    </row>
    <row r="5" spans="1:8" s="51" customFormat="1" ht="18" customHeight="1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206">
        <v>8</v>
      </c>
    </row>
    <row r="6" spans="1:8" s="51" customFormat="1" ht="20.100000000000001" customHeight="1">
      <c r="A6" s="64" t="s">
        <v>197</v>
      </c>
      <c r="B6" s="50"/>
      <c r="C6" s="33"/>
      <c r="D6" s="33"/>
      <c r="E6" s="33"/>
      <c r="F6" s="33"/>
      <c r="G6" s="33"/>
      <c r="H6" s="206"/>
    </row>
    <row r="7" spans="1:8" ht="75">
      <c r="A7" s="7" t="s">
        <v>341</v>
      </c>
      <c r="B7" s="6">
        <v>5000</v>
      </c>
      <c r="C7" s="66" t="s">
        <v>328</v>
      </c>
      <c r="D7" s="149">
        <f>'Осн. фін. пок.'!C40*100/'Осн. фін. пок.'!C38</f>
        <v>-20.240667070632558</v>
      </c>
      <c r="E7" s="150">
        <v>-60.517700909670317</v>
      </c>
      <c r="F7" s="149">
        <f>'Осн. фін. пок.'!F40*100/'Осн. фін. пок.'!F38</f>
        <v>-64.975532135189042</v>
      </c>
      <c r="G7" s="149">
        <f>'Осн. фін. пок.'!E40*100/'Осн. фін. пок.'!E38</f>
        <v>3.0825473358203701</v>
      </c>
      <c r="H7" s="207"/>
    </row>
    <row r="8" spans="1:8" ht="63.95" customHeight="1">
      <c r="A8" s="7" t="s">
        <v>342</v>
      </c>
      <c r="B8" s="6">
        <v>5010</v>
      </c>
      <c r="C8" s="66" t="s">
        <v>328</v>
      </c>
      <c r="D8" s="149">
        <f>'Осн. фін. пок.'!C45*100/'Осн. фін. пок.'!C38</f>
        <v>-23.271069894881048</v>
      </c>
      <c r="E8" s="150">
        <v>-72.666434903528597</v>
      </c>
      <c r="F8" s="149">
        <f>'Осн. фін. пок.'!F45*100/'Осн. фін. пок.'!F38</f>
        <v>-74.309286889801967</v>
      </c>
      <c r="G8" s="149">
        <f>'Осн. фін. пок.'!E45*100/'Осн. фін. пок.'!E38</f>
        <v>1.8665974519603012</v>
      </c>
      <c r="H8" s="207"/>
    </row>
    <row r="9" spans="1:8" ht="56.25">
      <c r="A9" s="73" t="s">
        <v>348</v>
      </c>
      <c r="B9" s="6">
        <v>5020</v>
      </c>
      <c r="C9" s="66" t="s">
        <v>328</v>
      </c>
      <c r="D9" s="149">
        <f>'Осн. фін. пок.'!C51/'Осн. фін. пок.'!C77</f>
        <v>-0.15454288029071916</v>
      </c>
      <c r="E9" s="150">
        <v>-0.23293882537669983</v>
      </c>
      <c r="F9" s="149">
        <f>'Осн. фін. пок.'!F51/'Осн. фін. пок.'!F77</f>
        <v>-0.30714627791261151</v>
      </c>
      <c r="G9" s="216">
        <f>'Осн. фін. пок.'!E51/'Осн. фін. пок.'!E77</f>
        <v>4.0456765103983605E-3</v>
      </c>
      <c r="H9" s="207" t="s">
        <v>329</v>
      </c>
    </row>
    <row r="10" spans="1:8" ht="63.75" customHeight="1">
      <c r="A10" s="73" t="s">
        <v>349</v>
      </c>
      <c r="B10" s="6">
        <v>5030</v>
      </c>
      <c r="C10" s="66" t="s">
        <v>328</v>
      </c>
      <c r="D10" s="149">
        <f>'Осн. фін. пок.'!C51/'Осн. фін. пок.'!C83</f>
        <v>-0.3245937931091451</v>
      </c>
      <c r="E10" s="150">
        <v>-0.82805504149006026</v>
      </c>
      <c r="F10" s="149">
        <f>'Осн. фін. пок.'!F51/'Осн. фін. пок.'!F83</f>
        <v>-0.66861918771590378</v>
      </c>
      <c r="G10" s="216">
        <f>'Осн. фін. пок.'!E51/'Осн. фін. пок.'!E83</f>
        <v>8.0602507468023454E-3</v>
      </c>
      <c r="H10" s="207"/>
    </row>
    <row r="11" spans="1:8" ht="82.5" customHeight="1">
      <c r="A11" s="73" t="s">
        <v>350</v>
      </c>
      <c r="B11" s="6">
        <v>5040</v>
      </c>
      <c r="C11" s="66" t="s">
        <v>111</v>
      </c>
      <c r="D11" s="149">
        <f>'Осн. фін. пок.'!C51/'Осн. фін. пок.'!C38</f>
        <v>-0.25881260373580633</v>
      </c>
      <c r="E11" s="150">
        <v>-0.80368213685613299</v>
      </c>
      <c r="F11" s="149">
        <f>'Осн. фін. пок.'!F51/'Осн. фін. пок.'!F38</f>
        <v>-0.8248122677187667</v>
      </c>
      <c r="G11" s="216">
        <f>'Осн. фін. пок.'!E51/'Осн. фін. пок.'!E38</f>
        <v>4.7599774758921663E-3</v>
      </c>
      <c r="H11" s="207" t="s">
        <v>330</v>
      </c>
    </row>
    <row r="12" spans="1:8" ht="40.5" customHeight="1">
      <c r="A12" s="64" t="s">
        <v>199</v>
      </c>
      <c r="B12" s="6"/>
      <c r="C12" s="67"/>
      <c r="D12" s="72"/>
      <c r="E12" s="131"/>
      <c r="F12" s="72"/>
      <c r="G12" s="72"/>
      <c r="H12" s="207"/>
    </row>
    <row r="13" spans="1:8" ht="63.95" customHeight="1">
      <c r="A13" s="65" t="s">
        <v>300</v>
      </c>
      <c r="B13" s="6">
        <v>5100</v>
      </c>
      <c r="C13" s="66"/>
      <c r="D13" s="149">
        <f>('Осн. фін. пок.'!C78+'Осн. фін. пок.'!C79)/'Осн. фін. пок.'!C45</f>
        <v>-3.7701517038378807</v>
      </c>
      <c r="E13" s="150">
        <v>-3.4123310608778854</v>
      </c>
      <c r="F13" s="149">
        <f>('Осн. фін. пок.'!F78+'Осн. фін. пок.'!F79)/'Осн. фін. пок.'!F45</f>
        <v>-1.9537261113800033</v>
      </c>
      <c r="G13" s="149">
        <f>('Осн. фін. пок.'!E78+'Осн. фін. пок.'!E79)/'Осн. фін. пок.'!E45</f>
        <v>31.394532170633987</v>
      </c>
      <c r="H13" s="207"/>
    </row>
    <row r="14" spans="1:8" s="51" customFormat="1" ht="75">
      <c r="A14" s="65" t="s">
        <v>301</v>
      </c>
      <c r="B14" s="6">
        <v>5110</v>
      </c>
      <c r="C14" s="66" t="s">
        <v>184</v>
      </c>
      <c r="D14" s="149">
        <f>'Осн. фін. пок.'!C83/('Осн. фін. пок.'!C78+'Осн. фін. пок.'!C79)</f>
        <v>0.90880359140285416</v>
      </c>
      <c r="E14" s="150">
        <v>0.39141737205213134</v>
      </c>
      <c r="F14" s="149">
        <f>'Осн. фін. пок.'!F83/('Осн. фін. пок.'!F78+'Осн. фін. пок.'!F79)</f>
        <v>0.8497075979490567</v>
      </c>
      <c r="G14" s="149">
        <f>'Осн. фін. пок.'!E83/('Осн. фін. пок.'!E78+'Осн. фін. пок.'!E79)</f>
        <v>1.0077473406052235</v>
      </c>
      <c r="H14" s="207" t="s">
        <v>331</v>
      </c>
    </row>
    <row r="15" spans="1:8" s="51" customFormat="1" ht="58.5" customHeight="1">
      <c r="A15" s="65" t="s">
        <v>302</v>
      </c>
      <c r="B15" s="6">
        <v>5120</v>
      </c>
      <c r="C15" s="66" t="s">
        <v>184</v>
      </c>
      <c r="D15" s="149">
        <f>'Осн. фін. пок.'!C75/'Осн. фін. пок.'!C79</f>
        <v>1.5098681000247736</v>
      </c>
      <c r="E15" s="150">
        <v>1.0618227277241314</v>
      </c>
      <c r="F15" s="149">
        <f>'Осн. фін. пок.'!F75/'Осн. фін. пок.'!F79</f>
        <v>1.3568431088456312</v>
      </c>
      <c r="G15" s="149">
        <f>'Осн. фін. пок.'!E75/'Осн. фін. пок.'!E79</f>
        <v>1.3854902520137831</v>
      </c>
      <c r="H15" s="207" t="s">
        <v>333</v>
      </c>
    </row>
    <row r="16" spans="1:8" ht="20.100000000000001" customHeight="1">
      <c r="A16" s="64" t="s">
        <v>198</v>
      </c>
      <c r="B16" s="6"/>
      <c r="C16" s="66"/>
      <c r="D16" s="151"/>
      <c r="E16" s="150"/>
      <c r="F16" s="151"/>
      <c r="G16" s="151"/>
      <c r="H16" s="207"/>
    </row>
    <row r="17" spans="1:10" ht="56.25">
      <c r="A17" s="65" t="s">
        <v>303</v>
      </c>
      <c r="B17" s="6">
        <v>5200</v>
      </c>
      <c r="C17" s="66"/>
      <c r="D17" s="149">
        <f>'Осн. фін. пок.'!C68/'I. Фін результат'!C175</f>
        <v>3.2246140142517814</v>
      </c>
      <c r="E17" s="150">
        <v>3.0633227795367439</v>
      </c>
      <c r="F17" s="149">
        <f>'Осн. фін. пок.'!F68/'I. Фін результат'!E175</f>
        <v>2.5762156714537667</v>
      </c>
      <c r="G17" s="149">
        <f>'Осн. фін. пок.'!E68/'I. Фін результат'!I175</f>
        <v>6.8966814916182004</v>
      </c>
      <c r="H17" s="207"/>
    </row>
    <row r="18" spans="1:10" ht="75">
      <c r="A18" s="65" t="s">
        <v>304</v>
      </c>
      <c r="B18" s="6">
        <v>5210</v>
      </c>
      <c r="C18" s="66"/>
      <c r="D18" s="149">
        <f>'Осн. фін. пок.'!C68/'Осн. фін. пок.'!C38</f>
        <v>0.14306320309824275</v>
      </c>
      <c r="E18" s="150">
        <v>0.26628136044962047</v>
      </c>
      <c r="F18" s="149">
        <f>'Осн. фін. пок.'!F68/'Осн. фін. пок.'!F38</f>
        <v>0.22288099571676132</v>
      </c>
      <c r="G18" s="149">
        <f>'Осн. фін. пок.'!E68/'Осн. фін. пок.'!E38</f>
        <v>8.8684275357218276E-2</v>
      </c>
      <c r="H18" s="207"/>
    </row>
    <row r="19" spans="1:10" ht="63.95" customHeight="1">
      <c r="A19" s="65" t="s">
        <v>343</v>
      </c>
      <c r="B19" s="6">
        <v>5220</v>
      </c>
      <c r="C19" s="66" t="s">
        <v>328</v>
      </c>
      <c r="D19" s="150">
        <f>58239/110778</f>
        <v>0.52572712993554682</v>
      </c>
      <c r="E19" s="150">
        <v>0.5272603408305202</v>
      </c>
      <c r="F19" s="150">
        <f>Баланс!G32/Баланс!G30</f>
        <v>0.50497607217971774</v>
      </c>
      <c r="G19" s="150">
        <f>Баланс!AI32/Баланс!AI30</f>
        <v>0.45704056490980072</v>
      </c>
      <c r="H19" s="207" t="s">
        <v>332</v>
      </c>
    </row>
    <row r="20" spans="1:10" ht="20.100000000000001" customHeight="1">
      <c r="A20" s="50" t="s">
        <v>283</v>
      </c>
      <c r="B20" s="6"/>
      <c r="C20" s="66"/>
      <c r="D20" s="151"/>
      <c r="E20" s="150"/>
      <c r="F20" s="151"/>
      <c r="G20" s="151"/>
      <c r="H20" s="207"/>
    </row>
    <row r="21" spans="1:10" ht="131.25">
      <c r="A21" s="73" t="s">
        <v>344</v>
      </c>
      <c r="B21" s="6">
        <v>5300</v>
      </c>
      <c r="C21" s="66"/>
      <c r="D21" s="150"/>
      <c r="E21" s="150"/>
      <c r="F21" s="150"/>
      <c r="G21" s="150"/>
      <c r="H21" s="208"/>
    </row>
    <row r="22" spans="1:10" ht="20.100000000000001" customHeight="1">
      <c r="A22" s="132"/>
      <c r="B22" s="132"/>
      <c r="C22" s="132"/>
      <c r="D22" s="132"/>
      <c r="E22" s="132"/>
      <c r="F22" s="132"/>
      <c r="G22" s="132"/>
      <c r="H22" s="209"/>
    </row>
    <row r="23" spans="1:10" ht="20.100000000000001" customHeight="1">
      <c r="A23" s="132"/>
      <c r="B23" s="132"/>
      <c r="C23" s="132"/>
      <c r="D23" s="132"/>
      <c r="E23" s="132"/>
      <c r="F23" s="132"/>
      <c r="G23" s="132"/>
      <c r="H23" s="209"/>
    </row>
    <row r="24" spans="1:10" ht="20.100000000000001" customHeight="1">
      <c r="A24" s="132"/>
      <c r="B24" s="132"/>
      <c r="C24" s="132"/>
      <c r="D24" s="132"/>
      <c r="E24" s="132"/>
      <c r="F24" s="132"/>
      <c r="G24" s="132"/>
      <c r="H24" s="209"/>
    </row>
    <row r="25" spans="1:10" s="2" customFormat="1" ht="20.100000000000001" customHeight="1">
      <c r="A25" s="196" t="s">
        <v>492</v>
      </c>
      <c r="B25" s="132"/>
      <c r="C25" s="197"/>
      <c r="D25" s="197"/>
      <c r="E25" s="197"/>
      <c r="F25" s="132"/>
      <c r="G25" s="499" t="s">
        <v>563</v>
      </c>
      <c r="H25" s="499"/>
    </row>
    <row r="26" spans="1:10" s="1" customFormat="1" ht="20.100000000000001" customHeight="1">
      <c r="A26" s="132"/>
      <c r="B26" s="132"/>
      <c r="C26" s="499" t="s">
        <v>82</v>
      </c>
      <c r="D26" s="499"/>
      <c r="E26" s="499"/>
      <c r="F26" s="132"/>
      <c r="G26" s="132"/>
      <c r="H26" s="209"/>
      <c r="I26" s="48"/>
      <c r="J26" s="48"/>
    </row>
    <row r="27" spans="1:10">
      <c r="A27" s="132"/>
      <c r="B27" s="132"/>
      <c r="C27" s="132"/>
      <c r="D27" s="132"/>
      <c r="E27" s="132"/>
      <c r="F27" s="132"/>
      <c r="G27" s="132"/>
      <c r="H27" s="209"/>
    </row>
    <row r="28" spans="1:10">
      <c r="A28" s="132"/>
      <c r="B28" s="132"/>
      <c r="C28" s="132"/>
      <c r="D28" s="132"/>
      <c r="E28" s="132"/>
      <c r="F28" s="132"/>
      <c r="G28" s="132"/>
      <c r="H28" s="209"/>
    </row>
    <row r="29" spans="1:10">
      <c r="A29" s="132"/>
      <c r="B29" s="132"/>
      <c r="C29" s="132"/>
      <c r="D29" s="132"/>
      <c r="E29" s="132"/>
      <c r="F29" s="132"/>
      <c r="G29" s="132"/>
      <c r="H29" s="209"/>
    </row>
    <row r="30" spans="1:10" ht="18.75">
      <c r="A30" s="116" t="s">
        <v>520</v>
      </c>
      <c r="B30" s="132"/>
      <c r="C30" s="132"/>
      <c r="D30" s="132"/>
      <c r="E30" s="132"/>
      <c r="F30" s="132"/>
      <c r="G30" s="132"/>
      <c r="H30" s="209"/>
    </row>
    <row r="31" spans="1:10" ht="18.75">
      <c r="A31" s="122" t="s">
        <v>521</v>
      </c>
      <c r="B31" s="132"/>
      <c r="C31" s="132"/>
      <c r="D31" s="132"/>
      <c r="E31" s="132"/>
      <c r="F31" s="132"/>
      <c r="G31" s="132"/>
      <c r="H31" s="209"/>
    </row>
  </sheetData>
  <sheetProtection password="C6FB" sheet="1" formatCells="0" formatColumns="0" formatRows="0"/>
  <mergeCells count="11">
    <mergeCell ref="F3:F4"/>
    <mergeCell ref="G3:G4"/>
    <mergeCell ref="A1:H1"/>
    <mergeCell ref="H3:H4"/>
    <mergeCell ref="G25:H25"/>
    <mergeCell ref="C26:E26"/>
    <mergeCell ref="A3:A4"/>
    <mergeCell ref="B3:B4"/>
    <mergeCell ref="C3:C4"/>
    <mergeCell ref="D3:D4"/>
    <mergeCell ref="E3:E4"/>
  </mergeCells>
  <phoneticPr fontId="3" type="noConversion"/>
  <pageMargins left="0.78740157480314965" right="0.39370078740157483" top="0.59055118110236227" bottom="0.59055118110236227" header="0.27559055118110237" footer="0.31496062992125984"/>
  <pageSetup paperSize="9" scale="5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T99"/>
  <sheetViews>
    <sheetView topLeftCell="A46" zoomScale="46" zoomScaleNormal="46" zoomScaleSheetLayoutView="40" zoomScalePageLayoutView="57" workbookViewId="0">
      <selection activeCell="J21" sqref="J21:K21"/>
    </sheetView>
  </sheetViews>
  <sheetFormatPr defaultColWidth="9.140625" defaultRowHeight="18.75"/>
  <cols>
    <col min="1" max="1" width="44.85546875" style="1" customWidth="1"/>
    <col min="2" max="2" width="13.5703125" style="18" customWidth="1"/>
    <col min="3" max="3" width="12.7109375" style="1" customWidth="1"/>
    <col min="4" max="4" width="16" style="1" customWidth="1"/>
    <col min="5" max="5" width="18.28515625" style="1" customWidth="1"/>
    <col min="6" max="6" width="16.140625" style="1" customWidth="1"/>
    <col min="7" max="7" width="15.28515625" style="1" customWidth="1"/>
    <col min="8" max="8" width="18.140625" style="1" customWidth="1"/>
    <col min="9" max="9" width="16.140625" style="1" customWidth="1"/>
    <col min="10" max="10" width="16.42578125" style="1" customWidth="1"/>
    <col min="11" max="11" width="14.5703125" style="1" customWidth="1"/>
    <col min="12" max="12" width="16.85546875" style="1" customWidth="1"/>
    <col min="13" max="13" width="16.7109375" style="1" customWidth="1"/>
    <col min="14" max="14" width="20.140625" style="1" customWidth="1"/>
    <col min="15" max="15" width="16.7109375" style="1" customWidth="1"/>
    <col min="16" max="16" width="9.140625" style="1"/>
    <col min="17" max="17" width="15.28515625" style="1" customWidth="1"/>
    <col min="18" max="18" width="9.140625" style="1"/>
    <col min="19" max="19" width="19.5703125" style="1" customWidth="1"/>
    <col min="20" max="20" width="9.140625" style="1"/>
    <col min="21" max="21" width="14.140625" style="1" customWidth="1"/>
    <col min="22" max="16384" width="9.140625" style="1"/>
  </cols>
  <sheetData>
    <row r="1" spans="1:15">
      <c r="A1" s="632" t="s">
        <v>132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</row>
    <row r="2" spans="1:15">
      <c r="A2" s="633" t="s">
        <v>619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</row>
    <row r="3" spans="1:15" ht="20.25">
      <c r="A3" s="634" t="s">
        <v>579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</row>
    <row r="4" spans="1:15" ht="20.100000000000001" customHeight="1">
      <c r="A4" s="635" t="s">
        <v>140</v>
      </c>
      <c r="B4" s="635"/>
      <c r="C4" s="635"/>
      <c r="D4" s="635"/>
      <c r="E4" s="635"/>
      <c r="F4" s="635"/>
      <c r="G4" s="635"/>
      <c r="H4" s="635"/>
      <c r="I4" s="635"/>
      <c r="J4" s="635"/>
      <c r="K4" s="635"/>
      <c r="L4" s="635"/>
      <c r="M4" s="635"/>
      <c r="N4" s="635"/>
      <c r="O4" s="635"/>
    </row>
    <row r="5" spans="1:15" ht="21.95" customHeight="1">
      <c r="A5" s="630" t="s">
        <v>95</v>
      </c>
      <c r="B5" s="630"/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  <c r="N5" s="630"/>
      <c r="O5" s="630"/>
    </row>
    <row r="6" spans="1:15" ht="10.5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5" ht="16.5" customHeight="1">
      <c r="A7" s="636" t="s">
        <v>334</v>
      </c>
      <c r="B7" s="636"/>
      <c r="C7" s="636"/>
      <c r="D7" s="636"/>
      <c r="E7" s="636"/>
      <c r="F7" s="636"/>
      <c r="G7" s="636"/>
      <c r="H7" s="636"/>
      <c r="I7" s="636"/>
      <c r="J7" s="636"/>
      <c r="K7" s="636"/>
      <c r="L7" s="636"/>
      <c r="M7" s="636"/>
      <c r="N7" s="636"/>
      <c r="O7" s="636"/>
    </row>
    <row r="8" spans="1:15">
      <c r="A8" s="631" t="s">
        <v>473</v>
      </c>
      <c r="B8" s="631"/>
      <c r="C8" s="631"/>
      <c r="D8" s="631"/>
      <c r="E8" s="631"/>
      <c r="F8" s="631"/>
      <c r="G8" s="631"/>
      <c r="H8" s="631"/>
      <c r="I8" s="631"/>
      <c r="J8" s="631"/>
      <c r="K8" s="631"/>
      <c r="L8" s="631"/>
      <c r="M8" s="631"/>
      <c r="N8" s="631"/>
      <c r="O8" s="631"/>
    </row>
    <row r="9" spans="1:15" ht="43.5" customHeight="1">
      <c r="A9" s="637" t="s">
        <v>580</v>
      </c>
      <c r="B9" s="637"/>
      <c r="C9" s="637"/>
      <c r="D9" s="637"/>
      <c r="E9" s="637"/>
      <c r="F9" s="637"/>
      <c r="G9" s="637"/>
      <c r="H9" s="637"/>
      <c r="I9" s="637"/>
      <c r="J9" s="637"/>
      <c r="K9" s="637"/>
      <c r="L9" s="637"/>
      <c r="M9" s="637"/>
      <c r="N9" s="637"/>
      <c r="O9" s="637"/>
    </row>
    <row r="10" spans="1:15" ht="8.25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</row>
    <row r="11" spans="1:15" s="383" customFormat="1" ht="40.5" customHeight="1">
      <c r="A11" s="531" t="s">
        <v>265</v>
      </c>
      <c r="B11" s="531"/>
      <c r="C11" s="531"/>
      <c r="D11" s="532" t="s">
        <v>624</v>
      </c>
      <c r="E11" s="532"/>
      <c r="F11" s="532" t="s">
        <v>32</v>
      </c>
      <c r="G11" s="532"/>
      <c r="H11" s="532" t="s">
        <v>69</v>
      </c>
      <c r="I11" s="532"/>
      <c r="J11" s="532" t="s">
        <v>142</v>
      </c>
      <c r="K11" s="532"/>
      <c r="L11" s="532" t="s">
        <v>286</v>
      </c>
      <c r="M11" s="532"/>
      <c r="N11" s="532" t="s">
        <v>287</v>
      </c>
      <c r="O11" s="532"/>
    </row>
    <row r="12" spans="1:15" s="383" customFormat="1" ht="16.5" customHeight="1">
      <c r="A12" s="531">
        <v>1</v>
      </c>
      <c r="B12" s="531"/>
      <c r="C12" s="531"/>
      <c r="D12" s="532">
        <v>2</v>
      </c>
      <c r="E12" s="532"/>
      <c r="F12" s="532">
        <v>3</v>
      </c>
      <c r="G12" s="532"/>
      <c r="H12" s="532">
        <v>4</v>
      </c>
      <c r="I12" s="532"/>
      <c r="J12" s="532">
        <v>5</v>
      </c>
      <c r="K12" s="532"/>
      <c r="L12" s="532">
        <v>6</v>
      </c>
      <c r="M12" s="532"/>
      <c r="N12" s="532">
        <v>7</v>
      </c>
      <c r="O12" s="532"/>
    </row>
    <row r="13" spans="1:15" s="383" customFormat="1" ht="27" customHeight="1">
      <c r="A13" s="536" t="s">
        <v>141</v>
      </c>
      <c r="B13" s="537"/>
      <c r="C13" s="537"/>
      <c r="D13" s="537"/>
      <c r="E13" s="537"/>
      <c r="F13" s="537"/>
      <c r="G13" s="537"/>
      <c r="H13" s="537"/>
      <c r="I13" s="537"/>
      <c r="J13" s="537"/>
      <c r="K13" s="538"/>
      <c r="L13" s="628"/>
      <c r="M13" s="629"/>
      <c r="N13" s="628"/>
      <c r="O13" s="629"/>
    </row>
    <row r="14" spans="1:15" s="383" customFormat="1" ht="25.5" customHeight="1">
      <c r="A14" s="583" t="s">
        <v>305</v>
      </c>
      <c r="B14" s="583"/>
      <c r="C14" s="583"/>
      <c r="D14" s="584">
        <v>27</v>
      </c>
      <c r="E14" s="584"/>
      <c r="F14" s="584">
        <v>24</v>
      </c>
      <c r="G14" s="584"/>
      <c r="H14" s="584">
        <v>27</v>
      </c>
      <c r="I14" s="584"/>
      <c r="J14" s="584">
        <v>24</v>
      </c>
      <c r="K14" s="584"/>
      <c r="L14" s="585">
        <f>J14/H14*100%</f>
        <v>0.88888888888888884</v>
      </c>
      <c r="M14" s="586"/>
      <c r="N14" s="585">
        <f>J14/F14*100%</f>
        <v>1</v>
      </c>
      <c r="O14" s="586"/>
    </row>
    <row r="15" spans="1:15" s="383" customFormat="1" ht="25.5" customHeight="1">
      <c r="A15" s="583" t="s">
        <v>306</v>
      </c>
      <c r="B15" s="583"/>
      <c r="C15" s="583"/>
      <c r="D15" s="639">
        <v>32</v>
      </c>
      <c r="E15" s="639"/>
      <c r="F15" s="638">
        <v>21</v>
      </c>
      <c r="G15" s="638"/>
      <c r="H15" s="638">
        <v>32</v>
      </c>
      <c r="I15" s="638"/>
      <c r="J15" s="584">
        <v>17.5</v>
      </c>
      <c r="K15" s="584"/>
      <c r="L15" s="585">
        <f t="shared" ref="L15:L35" si="0">J15/H15*100%</f>
        <v>0.546875</v>
      </c>
      <c r="M15" s="586"/>
      <c r="N15" s="585">
        <f t="shared" ref="N15:N35" si="1">J15/F15*100%</f>
        <v>0.83333333333333337</v>
      </c>
      <c r="O15" s="586"/>
    </row>
    <row r="16" spans="1:15" s="383" customFormat="1" ht="25.5" customHeight="1">
      <c r="A16" s="583" t="s">
        <v>307</v>
      </c>
      <c r="B16" s="583"/>
      <c r="C16" s="583"/>
      <c r="D16" s="625">
        <v>9.5</v>
      </c>
      <c r="E16" s="626"/>
      <c r="F16" s="625">
        <v>6</v>
      </c>
      <c r="G16" s="626"/>
      <c r="H16" s="625">
        <v>9.5</v>
      </c>
      <c r="I16" s="626"/>
      <c r="J16" s="625">
        <v>5.25</v>
      </c>
      <c r="K16" s="626"/>
      <c r="L16" s="585">
        <f t="shared" si="0"/>
        <v>0.55263157894736847</v>
      </c>
      <c r="M16" s="586"/>
      <c r="N16" s="585">
        <f t="shared" si="1"/>
        <v>0.875</v>
      </c>
      <c r="O16" s="586"/>
    </row>
    <row r="17" spans="1:20" s="383" customFormat="1" ht="25.5" customHeight="1">
      <c r="A17" s="583" t="s">
        <v>308</v>
      </c>
      <c r="B17" s="583"/>
      <c r="C17" s="583"/>
      <c r="D17" s="584">
        <v>1</v>
      </c>
      <c r="E17" s="584"/>
      <c r="F17" s="584">
        <v>1</v>
      </c>
      <c r="G17" s="584"/>
      <c r="H17" s="584">
        <v>1</v>
      </c>
      <c r="I17" s="584"/>
      <c r="J17" s="584">
        <v>1</v>
      </c>
      <c r="K17" s="584"/>
      <c r="L17" s="585">
        <f t="shared" si="0"/>
        <v>1</v>
      </c>
      <c r="M17" s="586"/>
      <c r="N17" s="585">
        <f t="shared" si="1"/>
        <v>1</v>
      </c>
      <c r="O17" s="586"/>
    </row>
    <row r="18" spans="1:20" s="383" customFormat="1" ht="25.5" customHeight="1">
      <c r="A18" s="583" t="s">
        <v>309</v>
      </c>
      <c r="B18" s="583"/>
      <c r="C18" s="583"/>
      <c r="D18" s="584">
        <v>183</v>
      </c>
      <c r="E18" s="584"/>
      <c r="F18" s="584">
        <v>107</v>
      </c>
      <c r="G18" s="584"/>
      <c r="H18" s="584">
        <v>183</v>
      </c>
      <c r="I18" s="584"/>
      <c r="J18" s="584">
        <v>131.25</v>
      </c>
      <c r="K18" s="584"/>
      <c r="L18" s="585">
        <f t="shared" si="0"/>
        <v>0.71721311475409832</v>
      </c>
      <c r="M18" s="586"/>
      <c r="N18" s="585">
        <f t="shared" si="1"/>
        <v>1.2266355140186915</v>
      </c>
      <c r="O18" s="586"/>
    </row>
    <row r="19" spans="1:20" s="383" customFormat="1" ht="25.5" customHeight="1">
      <c r="A19" s="583" t="s">
        <v>310</v>
      </c>
      <c r="B19" s="583"/>
      <c r="C19" s="583"/>
      <c r="D19" s="621"/>
      <c r="E19" s="622"/>
      <c r="F19" s="621"/>
      <c r="G19" s="622"/>
      <c r="H19" s="621"/>
      <c r="I19" s="622"/>
      <c r="J19" s="621"/>
      <c r="K19" s="622"/>
      <c r="L19" s="585"/>
      <c r="M19" s="586"/>
      <c r="N19" s="585"/>
      <c r="O19" s="586"/>
    </row>
    <row r="20" spans="1:20" s="383" customFormat="1" ht="25.5" customHeight="1">
      <c r="A20" s="536" t="s">
        <v>284</v>
      </c>
      <c r="B20" s="537"/>
      <c r="C20" s="537"/>
      <c r="D20" s="537"/>
      <c r="E20" s="537"/>
      <c r="F20" s="537"/>
      <c r="G20" s="537"/>
      <c r="H20" s="537"/>
      <c r="I20" s="537"/>
      <c r="J20" s="537"/>
      <c r="K20" s="538"/>
      <c r="L20" s="585"/>
      <c r="M20" s="586"/>
      <c r="N20" s="585"/>
      <c r="O20" s="586"/>
    </row>
    <row r="21" spans="1:20" s="383" customFormat="1" ht="25.5" customHeight="1">
      <c r="A21" s="583" t="s">
        <v>263</v>
      </c>
      <c r="B21" s="583"/>
      <c r="C21" s="583"/>
      <c r="D21" s="584">
        <v>381</v>
      </c>
      <c r="E21" s="584"/>
      <c r="F21" s="584">
        <v>720</v>
      </c>
      <c r="G21" s="584"/>
      <c r="H21" s="584">
        <v>428.582784</v>
      </c>
      <c r="I21" s="584"/>
      <c r="J21" s="584">
        <v>535.95955200000003</v>
      </c>
      <c r="K21" s="584"/>
      <c r="L21" s="585">
        <f t="shared" si="0"/>
        <v>1.2505391537145831</v>
      </c>
      <c r="M21" s="586"/>
      <c r="N21" s="585">
        <f t="shared" si="1"/>
        <v>0.74438826666666669</v>
      </c>
      <c r="O21" s="586"/>
      <c r="Q21" s="383" t="s">
        <v>507</v>
      </c>
    </row>
    <row r="22" spans="1:20" s="383" customFormat="1" ht="25.5" customHeight="1">
      <c r="A22" s="583" t="s">
        <v>288</v>
      </c>
      <c r="B22" s="583"/>
      <c r="C22" s="583"/>
      <c r="D22" s="584">
        <v>4500</v>
      </c>
      <c r="E22" s="584"/>
      <c r="F22" s="584">
        <v>4219</v>
      </c>
      <c r="G22" s="584"/>
      <c r="H22" s="584">
        <v>5895.0870000000004</v>
      </c>
      <c r="I22" s="584"/>
      <c r="J22" s="623">
        <v>3777.39</v>
      </c>
      <c r="K22" s="624"/>
      <c r="L22" s="585">
        <f t="shared" si="0"/>
        <v>0.64076916930996941</v>
      </c>
      <c r="M22" s="586"/>
      <c r="N22" s="585">
        <f t="shared" si="1"/>
        <v>0.89532827684285377</v>
      </c>
      <c r="O22" s="586"/>
      <c r="Q22" s="383" t="s">
        <v>508</v>
      </c>
    </row>
    <row r="23" spans="1:20" s="383" customFormat="1" ht="25.5" customHeight="1">
      <c r="A23" s="583" t="s">
        <v>264</v>
      </c>
      <c r="B23" s="583"/>
      <c r="C23" s="583"/>
      <c r="D23" s="584">
        <v>24059</v>
      </c>
      <c r="E23" s="584"/>
      <c r="F23" s="584">
        <v>15140</v>
      </c>
      <c r="G23" s="584"/>
      <c r="H23" s="584">
        <v>25352</v>
      </c>
      <c r="I23" s="584"/>
      <c r="J23" s="623">
        <v>20869</v>
      </c>
      <c r="K23" s="624"/>
      <c r="L23" s="585">
        <f t="shared" si="0"/>
        <v>0.82316976964342059</v>
      </c>
      <c r="M23" s="586"/>
      <c r="N23" s="585">
        <f t="shared" si="1"/>
        <v>1.3784015852047555</v>
      </c>
      <c r="O23" s="586"/>
      <c r="Q23" s="383" t="s">
        <v>508</v>
      </c>
    </row>
    <row r="24" spans="1:20" s="383" customFormat="1" ht="25.5" customHeight="1">
      <c r="A24" s="536" t="s">
        <v>285</v>
      </c>
      <c r="B24" s="537"/>
      <c r="C24" s="537"/>
      <c r="D24" s="537"/>
      <c r="E24" s="537"/>
      <c r="F24" s="537"/>
      <c r="G24" s="537"/>
      <c r="H24" s="537"/>
      <c r="I24" s="537"/>
      <c r="J24" s="537"/>
      <c r="K24" s="538"/>
      <c r="L24" s="585"/>
      <c r="M24" s="586"/>
      <c r="N24" s="585"/>
      <c r="O24" s="586"/>
    </row>
    <row r="25" spans="1:20" s="383" customFormat="1" ht="25.5" customHeight="1">
      <c r="A25" s="583" t="s">
        <v>263</v>
      </c>
      <c r="B25" s="583"/>
      <c r="C25" s="583"/>
      <c r="D25" s="584">
        <v>465</v>
      </c>
      <c r="E25" s="584"/>
      <c r="F25" s="584">
        <v>878</v>
      </c>
      <c r="G25" s="584"/>
      <c r="H25" s="584">
        <v>522.87099647999992</v>
      </c>
      <c r="I25" s="584"/>
      <c r="J25" s="584">
        <v>653.87065344000007</v>
      </c>
      <c r="K25" s="584"/>
      <c r="L25" s="585">
        <f t="shared" si="0"/>
        <v>1.2505391537145836</v>
      </c>
      <c r="M25" s="586"/>
      <c r="N25" s="585">
        <f t="shared" si="1"/>
        <v>0.74472739571753999</v>
      </c>
      <c r="O25" s="586"/>
      <c r="P25" s="194"/>
      <c r="Q25" s="194"/>
      <c r="R25" s="581"/>
      <c r="S25" s="582"/>
    </row>
    <row r="26" spans="1:20" s="383" customFormat="1" ht="25.5" customHeight="1">
      <c r="A26" s="583" t="s">
        <v>288</v>
      </c>
      <c r="B26" s="583"/>
      <c r="C26" s="583"/>
      <c r="D26" s="584">
        <v>5447</v>
      </c>
      <c r="E26" s="584"/>
      <c r="F26" s="584">
        <v>5112</v>
      </c>
      <c r="G26" s="584"/>
      <c r="H26" s="584">
        <v>7133.157607000001</v>
      </c>
      <c r="I26" s="584"/>
      <c r="J26" s="584">
        <v>4554.7750131194562</v>
      </c>
      <c r="K26" s="584"/>
      <c r="L26" s="585">
        <f t="shared" si="0"/>
        <v>0.63853559167817997</v>
      </c>
      <c r="M26" s="586"/>
      <c r="N26" s="585">
        <f t="shared" si="1"/>
        <v>0.89099667705779662</v>
      </c>
      <c r="O26" s="586"/>
      <c r="P26" s="194"/>
      <c r="R26" s="194"/>
      <c r="T26" s="194"/>
    </row>
    <row r="27" spans="1:20" s="383" customFormat="1" ht="25.5" customHeight="1">
      <c r="A27" s="583" t="s">
        <v>264</v>
      </c>
      <c r="B27" s="583"/>
      <c r="C27" s="583"/>
      <c r="D27" s="584">
        <v>29258</v>
      </c>
      <c r="E27" s="584"/>
      <c r="F27" s="584">
        <f>18361+68</f>
        <v>18429</v>
      </c>
      <c r="G27" s="584"/>
      <c r="H27" s="584">
        <v>30835.514465787001</v>
      </c>
      <c r="I27" s="584"/>
      <c r="J27" s="584">
        <v>25374.181885679573</v>
      </c>
      <c r="K27" s="584"/>
      <c r="L27" s="585">
        <f t="shared" si="0"/>
        <v>0.82288822889052315</v>
      </c>
      <c r="M27" s="586"/>
      <c r="N27" s="585">
        <f t="shared" si="1"/>
        <v>1.3768615706592637</v>
      </c>
      <c r="O27" s="586"/>
      <c r="P27" s="194"/>
      <c r="R27" s="194"/>
      <c r="T27" s="194"/>
    </row>
    <row r="28" spans="1:20" s="383" customFormat="1" ht="25.5" customHeight="1">
      <c r="A28" s="536" t="s">
        <v>311</v>
      </c>
      <c r="B28" s="537"/>
      <c r="C28" s="537"/>
      <c r="D28" s="537"/>
      <c r="E28" s="537"/>
      <c r="F28" s="537"/>
      <c r="G28" s="537"/>
      <c r="H28" s="537"/>
      <c r="I28" s="537"/>
      <c r="J28" s="537"/>
      <c r="K28" s="538"/>
      <c r="L28" s="585"/>
      <c r="M28" s="586"/>
      <c r="N28" s="585"/>
      <c r="O28" s="586"/>
    </row>
    <row r="29" spans="1:20" s="383" customFormat="1" ht="25.5" customHeight="1">
      <c r="A29" s="583" t="s">
        <v>263</v>
      </c>
      <c r="B29" s="583"/>
      <c r="C29" s="583"/>
      <c r="D29" s="584">
        <v>31784</v>
      </c>
      <c r="E29" s="584"/>
      <c r="F29" s="584">
        <v>60000</v>
      </c>
      <c r="G29" s="584"/>
      <c r="H29" s="584">
        <v>35715.231999999996</v>
      </c>
      <c r="I29" s="584"/>
      <c r="J29" s="584">
        <v>44663.296000000002</v>
      </c>
      <c r="K29" s="584"/>
      <c r="L29" s="585">
        <f t="shared" si="0"/>
        <v>1.2505391537145834</v>
      </c>
      <c r="M29" s="586"/>
      <c r="N29" s="585">
        <f t="shared" si="1"/>
        <v>0.74438826666666669</v>
      </c>
      <c r="O29" s="586"/>
    </row>
    <row r="30" spans="1:20" s="383" customFormat="1" ht="25.5" customHeight="1">
      <c r="A30" s="583" t="s">
        <v>288</v>
      </c>
      <c r="B30" s="583"/>
      <c r="C30" s="583"/>
      <c r="D30" s="584">
        <v>12614</v>
      </c>
      <c r="E30" s="584"/>
      <c r="F30" s="584">
        <v>18504</v>
      </c>
      <c r="G30" s="584"/>
      <c r="H30" s="584">
        <v>16463.511851851854</v>
      </c>
      <c r="I30" s="584"/>
      <c r="J30" s="584">
        <v>18049.048037647059</v>
      </c>
      <c r="K30" s="584"/>
      <c r="L30" s="585">
        <f t="shared" si="0"/>
        <v>1.0963060737018184</v>
      </c>
      <c r="M30" s="586"/>
      <c r="N30" s="585">
        <f t="shared" si="1"/>
        <v>0.97541331807431142</v>
      </c>
      <c r="O30" s="586"/>
    </row>
    <row r="31" spans="1:20" s="383" customFormat="1" ht="25.5" customHeight="1">
      <c r="A31" s="583" t="s">
        <v>264</v>
      </c>
      <c r="B31" s="583"/>
      <c r="C31" s="583"/>
      <c r="D31" s="584">
        <v>6301</v>
      </c>
      <c r="E31" s="584"/>
      <c r="F31" s="584">
        <v>9012</v>
      </c>
      <c r="G31" s="584"/>
      <c r="H31" s="584">
        <v>8383.9954462659389</v>
      </c>
      <c r="I31" s="584"/>
      <c r="J31" s="584">
        <v>8657.4825937888199</v>
      </c>
      <c r="K31" s="584"/>
      <c r="L31" s="585">
        <f t="shared" si="0"/>
        <v>1.0326201450460815</v>
      </c>
      <c r="M31" s="586"/>
      <c r="N31" s="585">
        <f t="shared" si="1"/>
        <v>0.96066162824998003</v>
      </c>
      <c r="O31" s="586"/>
    </row>
    <row r="32" spans="1:20" s="383" customFormat="1" ht="25.5" customHeight="1">
      <c r="A32" s="536" t="s">
        <v>312</v>
      </c>
      <c r="B32" s="537"/>
      <c r="C32" s="537"/>
      <c r="D32" s="537"/>
      <c r="E32" s="537"/>
      <c r="F32" s="537"/>
      <c r="G32" s="537"/>
      <c r="H32" s="537"/>
      <c r="I32" s="537"/>
      <c r="J32" s="537"/>
      <c r="K32" s="538"/>
      <c r="L32" s="585"/>
      <c r="M32" s="586"/>
      <c r="N32" s="585"/>
      <c r="O32" s="586"/>
      <c r="R32" s="383" t="s">
        <v>645</v>
      </c>
    </row>
    <row r="33" spans="1:15" s="383" customFormat="1" ht="25.5" customHeight="1">
      <c r="A33" s="583" t="s">
        <v>263</v>
      </c>
      <c r="B33" s="583"/>
      <c r="C33" s="583"/>
      <c r="D33" s="584">
        <v>31784</v>
      </c>
      <c r="E33" s="584"/>
      <c r="F33" s="584">
        <v>73167</v>
      </c>
      <c r="G33" s="584"/>
      <c r="H33" s="584">
        <v>35715</v>
      </c>
      <c r="I33" s="584"/>
      <c r="J33" s="584">
        <v>44663.296000000002</v>
      </c>
      <c r="K33" s="584"/>
      <c r="L33" s="585">
        <f t="shared" si="0"/>
        <v>1.250547277054459</v>
      </c>
      <c r="M33" s="586"/>
      <c r="N33" s="585">
        <f t="shared" si="1"/>
        <v>0.6104295105717058</v>
      </c>
      <c r="O33" s="586"/>
    </row>
    <row r="34" spans="1:15" s="383" customFormat="1" ht="25.5" customHeight="1">
      <c r="A34" s="583" t="s">
        <v>288</v>
      </c>
      <c r="B34" s="583"/>
      <c r="C34" s="583"/>
      <c r="D34" s="584">
        <v>16668</v>
      </c>
      <c r="E34" s="584"/>
      <c r="F34" s="584">
        <v>22421</v>
      </c>
      <c r="G34" s="584"/>
      <c r="H34" s="584">
        <v>21834</v>
      </c>
      <c r="I34" s="584"/>
      <c r="J34" s="584">
        <v>18516.617447845649</v>
      </c>
      <c r="K34" s="584"/>
      <c r="L34" s="585">
        <f t="shared" si="0"/>
        <v>0.84806345368900105</v>
      </c>
      <c r="M34" s="586"/>
      <c r="N34" s="585">
        <f t="shared" si="1"/>
        <v>0.8258604633087574</v>
      </c>
      <c r="O34" s="586"/>
    </row>
    <row r="35" spans="1:15" s="383" customFormat="1" ht="25.5" customHeight="1">
      <c r="A35" s="583" t="s">
        <v>264</v>
      </c>
      <c r="B35" s="583"/>
      <c r="C35" s="583"/>
      <c r="D35" s="584">
        <v>8755</v>
      </c>
      <c r="E35" s="584"/>
      <c r="F35" s="584">
        <v>10929</v>
      </c>
      <c r="G35" s="584"/>
      <c r="H35" s="584">
        <v>11545</v>
      </c>
      <c r="I35" s="584"/>
      <c r="J35" s="584">
        <v>10801.964435964424</v>
      </c>
      <c r="K35" s="584"/>
      <c r="L35" s="585">
        <f t="shared" si="0"/>
        <v>0.93564005508570158</v>
      </c>
      <c r="M35" s="586"/>
      <c r="N35" s="585">
        <f t="shared" si="1"/>
        <v>0.98837628657374188</v>
      </c>
      <c r="O35" s="586"/>
    </row>
    <row r="36" spans="1:15" ht="10.5" customHeight="1">
      <c r="A36" s="21"/>
      <c r="B36" s="21"/>
      <c r="C36" s="21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20.100000000000001" customHeight="1">
      <c r="A37" s="627" t="s">
        <v>509</v>
      </c>
      <c r="B37" s="627"/>
      <c r="C37" s="627"/>
      <c r="D37" s="627"/>
      <c r="E37" s="627"/>
      <c r="F37" s="627"/>
      <c r="G37" s="627"/>
      <c r="H37" s="627"/>
      <c r="I37" s="627"/>
      <c r="J37" s="627"/>
      <c r="K37" s="627"/>
      <c r="L37" s="627"/>
      <c r="M37" s="627"/>
      <c r="N37" s="627"/>
      <c r="O37" s="627"/>
    </row>
    <row r="38" spans="1:15" ht="15" customHeight="1">
      <c r="A38" s="22"/>
      <c r="B38" s="22"/>
      <c r="C38" s="22"/>
      <c r="D38" s="22"/>
      <c r="E38" s="22"/>
      <c r="F38" s="22"/>
      <c r="G38" s="22"/>
      <c r="H38" s="22"/>
      <c r="I38" s="22"/>
    </row>
    <row r="39" spans="1:15" ht="21.95" customHeight="1">
      <c r="A39" s="604" t="s">
        <v>313</v>
      </c>
      <c r="B39" s="604"/>
      <c r="C39" s="604"/>
      <c r="D39" s="604"/>
      <c r="E39" s="604"/>
      <c r="F39" s="604"/>
      <c r="G39" s="604"/>
      <c r="H39" s="604"/>
      <c r="I39" s="604"/>
      <c r="J39" s="604"/>
      <c r="K39" s="604"/>
      <c r="L39" s="604"/>
      <c r="M39" s="604"/>
      <c r="N39" s="604"/>
      <c r="O39" s="604"/>
    </row>
    <row r="40" spans="1:15" ht="10.5" customHeight="1"/>
    <row r="41" spans="1:15">
      <c r="A41" s="388" t="s">
        <v>143</v>
      </c>
      <c r="B41" s="610" t="s">
        <v>314</v>
      </c>
      <c r="C41" s="611"/>
      <c r="D41" s="611"/>
      <c r="E41" s="611"/>
      <c r="F41" s="562" t="s">
        <v>89</v>
      </c>
      <c r="G41" s="562"/>
      <c r="H41" s="562"/>
      <c r="I41" s="562"/>
      <c r="J41" s="562"/>
      <c r="K41" s="562"/>
      <c r="L41" s="562"/>
      <c r="M41" s="562"/>
      <c r="N41" s="562"/>
      <c r="O41" s="562"/>
    </row>
    <row r="42" spans="1:15" ht="18" customHeight="1">
      <c r="A42" s="388">
        <v>1</v>
      </c>
      <c r="B42" s="610">
        <v>2</v>
      </c>
      <c r="C42" s="611"/>
      <c r="D42" s="611"/>
      <c r="E42" s="611"/>
      <c r="F42" s="562">
        <v>3</v>
      </c>
      <c r="G42" s="562"/>
      <c r="H42" s="562"/>
      <c r="I42" s="562"/>
      <c r="J42" s="562"/>
      <c r="K42" s="562"/>
      <c r="L42" s="562"/>
      <c r="M42" s="562"/>
      <c r="N42" s="562"/>
      <c r="O42" s="562"/>
    </row>
    <row r="43" spans="1:15" ht="20.100000000000001" customHeight="1">
      <c r="A43" s="133"/>
      <c r="B43" s="613"/>
      <c r="C43" s="614"/>
      <c r="D43" s="614"/>
      <c r="E43" s="614"/>
      <c r="F43" s="616"/>
      <c r="G43" s="616"/>
      <c r="H43" s="616"/>
      <c r="I43" s="616"/>
      <c r="J43" s="616"/>
      <c r="K43" s="616"/>
      <c r="L43" s="616"/>
      <c r="M43" s="616"/>
      <c r="N43" s="616"/>
      <c r="O43" s="616"/>
    </row>
    <row r="44" spans="1:15" ht="20.100000000000001" customHeight="1">
      <c r="A44" s="133"/>
      <c r="B44" s="613"/>
      <c r="C44" s="614"/>
      <c r="D44" s="614"/>
      <c r="E44" s="614"/>
      <c r="F44" s="616"/>
      <c r="G44" s="616"/>
      <c r="H44" s="616"/>
      <c r="I44" s="616"/>
      <c r="J44" s="616"/>
      <c r="K44" s="616"/>
      <c r="L44" s="616"/>
      <c r="M44" s="616"/>
      <c r="N44" s="616"/>
      <c r="O44" s="616"/>
    </row>
    <row r="45" spans="1:15" ht="20.100000000000001" customHeight="1">
      <c r="A45" s="133"/>
      <c r="B45" s="613"/>
      <c r="C45" s="614"/>
      <c r="D45" s="614"/>
      <c r="E45" s="614"/>
      <c r="F45" s="616"/>
      <c r="G45" s="616"/>
      <c r="H45" s="616"/>
      <c r="I45" s="616"/>
      <c r="J45" s="616"/>
      <c r="K45" s="616"/>
      <c r="L45" s="616"/>
      <c r="M45" s="616"/>
      <c r="N45" s="616"/>
      <c r="O45" s="616"/>
    </row>
    <row r="46" spans="1:15" ht="20.100000000000001" customHeight="1">
      <c r="A46" s="133"/>
      <c r="B46" s="613"/>
      <c r="C46" s="614"/>
      <c r="D46" s="614"/>
      <c r="E46" s="614"/>
      <c r="F46" s="616"/>
      <c r="G46" s="616"/>
      <c r="H46" s="616"/>
      <c r="I46" s="616"/>
      <c r="J46" s="616"/>
      <c r="K46" s="616"/>
      <c r="L46" s="616"/>
      <c r="M46" s="616"/>
      <c r="N46" s="616"/>
      <c r="O46" s="616"/>
    </row>
    <row r="47" spans="1:15" ht="20.100000000000001" customHeight="1">
      <c r="A47" s="133"/>
      <c r="B47" s="613"/>
      <c r="C47" s="614"/>
      <c r="D47" s="614"/>
      <c r="E47" s="614"/>
      <c r="F47" s="616"/>
      <c r="G47" s="616"/>
      <c r="H47" s="616"/>
      <c r="I47" s="616"/>
      <c r="J47" s="616"/>
      <c r="K47" s="616"/>
      <c r="L47" s="616"/>
      <c r="M47" s="616"/>
      <c r="N47" s="616"/>
      <c r="O47" s="616"/>
    </row>
    <row r="48" spans="1:15" ht="20.100000000000001" customHeight="1">
      <c r="A48" s="133"/>
      <c r="B48" s="613"/>
      <c r="C48" s="614"/>
      <c r="D48" s="614"/>
      <c r="E48" s="614"/>
      <c r="F48" s="616"/>
      <c r="G48" s="616"/>
      <c r="H48" s="616"/>
      <c r="I48" s="616"/>
      <c r="J48" s="616"/>
      <c r="K48" s="616"/>
      <c r="L48" s="616"/>
      <c r="M48" s="616"/>
      <c r="N48" s="616"/>
      <c r="O48" s="616"/>
    </row>
    <row r="49" spans="1:15" ht="20.100000000000001" customHeight="1">
      <c r="A49" s="133"/>
      <c r="B49" s="613"/>
      <c r="C49" s="614"/>
      <c r="D49" s="614"/>
      <c r="E49" s="614"/>
      <c r="F49" s="613"/>
      <c r="G49" s="614"/>
      <c r="H49" s="614"/>
      <c r="I49" s="614"/>
      <c r="J49" s="614"/>
      <c r="K49" s="614"/>
      <c r="L49" s="614"/>
      <c r="M49" s="614"/>
      <c r="N49" s="614"/>
      <c r="O49" s="615"/>
    </row>
    <row r="50" spans="1:15" ht="20.100000000000001" customHeight="1">
      <c r="A50" s="133"/>
      <c r="B50" s="613"/>
      <c r="C50" s="614"/>
      <c r="D50" s="614"/>
      <c r="E50" s="615"/>
      <c r="F50" s="613"/>
      <c r="G50" s="614"/>
      <c r="H50" s="614"/>
      <c r="I50" s="614"/>
      <c r="J50" s="614"/>
      <c r="K50" s="614"/>
      <c r="L50" s="614"/>
      <c r="M50" s="614"/>
      <c r="N50" s="614"/>
      <c r="O50" s="615"/>
    </row>
    <row r="51" spans="1:15" ht="20.100000000000001" customHeight="1">
      <c r="A51" s="57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21.95" customHeight="1">
      <c r="A52" s="617" t="s">
        <v>247</v>
      </c>
      <c r="B52" s="617"/>
      <c r="C52" s="617"/>
      <c r="D52" s="617"/>
      <c r="E52" s="617"/>
      <c r="F52" s="617"/>
      <c r="G52" s="617"/>
      <c r="H52" s="617"/>
      <c r="I52" s="617"/>
      <c r="J52" s="617"/>
    </row>
    <row r="53" spans="1:15" ht="20.100000000000001" customHeight="1">
      <c r="A53" s="17"/>
    </row>
    <row r="54" spans="1:15" ht="63.95" customHeight="1">
      <c r="A54" s="561" t="s">
        <v>265</v>
      </c>
      <c r="B54" s="561" t="s">
        <v>315</v>
      </c>
      <c r="C54" s="561"/>
      <c r="D54" s="603" t="s">
        <v>585</v>
      </c>
      <c r="E54" s="603"/>
      <c r="F54" s="603"/>
      <c r="G54" s="603" t="s">
        <v>586</v>
      </c>
      <c r="H54" s="603"/>
      <c r="I54" s="603"/>
      <c r="J54" s="618" t="s">
        <v>587</v>
      </c>
      <c r="K54" s="619"/>
      <c r="L54" s="620"/>
      <c r="M54" s="603" t="s">
        <v>620</v>
      </c>
      <c r="N54" s="603"/>
      <c r="O54" s="603"/>
    </row>
    <row r="55" spans="1:15" ht="168.75">
      <c r="A55" s="561"/>
      <c r="B55" s="381" t="s">
        <v>77</v>
      </c>
      <c r="C55" s="381" t="s">
        <v>78</v>
      </c>
      <c r="D55" s="381" t="s">
        <v>316</v>
      </c>
      <c r="E55" s="381" t="s">
        <v>317</v>
      </c>
      <c r="F55" s="381" t="s">
        <v>318</v>
      </c>
      <c r="G55" s="381" t="s">
        <v>316</v>
      </c>
      <c r="H55" s="381" t="s">
        <v>317</v>
      </c>
      <c r="I55" s="381" t="s">
        <v>318</v>
      </c>
      <c r="J55" s="381" t="s">
        <v>316</v>
      </c>
      <c r="K55" s="381" t="s">
        <v>317</v>
      </c>
      <c r="L55" s="381" t="s">
        <v>318</v>
      </c>
      <c r="M55" s="381" t="s">
        <v>316</v>
      </c>
      <c r="N55" s="381" t="s">
        <v>317</v>
      </c>
      <c r="O55" s="381" t="s">
        <v>318</v>
      </c>
    </row>
    <row r="56" spans="1:15" ht="18" customHeight="1">
      <c r="A56" s="381">
        <v>1</v>
      </c>
      <c r="B56" s="381">
        <v>2</v>
      </c>
      <c r="C56" s="381">
        <v>3</v>
      </c>
      <c r="D56" s="381">
        <v>4</v>
      </c>
      <c r="E56" s="381">
        <v>5</v>
      </c>
      <c r="F56" s="381">
        <v>6</v>
      </c>
      <c r="G56" s="381">
        <v>7</v>
      </c>
      <c r="H56" s="382">
        <v>8</v>
      </c>
      <c r="I56" s="382">
        <v>9</v>
      </c>
      <c r="J56" s="382">
        <v>10</v>
      </c>
      <c r="K56" s="382">
        <v>11</v>
      </c>
      <c r="L56" s="382">
        <v>12</v>
      </c>
      <c r="M56" s="382">
        <v>13</v>
      </c>
      <c r="N56" s="382">
        <v>14</v>
      </c>
      <c r="O56" s="382">
        <v>15</v>
      </c>
    </row>
    <row r="57" spans="1:15" ht="31.5">
      <c r="A57" s="287" t="s">
        <v>454</v>
      </c>
      <c r="B57" s="161">
        <f>D57/$D$62*100</f>
        <v>98.738704323313215</v>
      </c>
      <c r="C57" s="161">
        <f>M57/$M$62*100</f>
        <v>99.982403040754548</v>
      </c>
      <c r="D57" s="387">
        <v>149913</v>
      </c>
      <c r="E57" s="155">
        <v>227399</v>
      </c>
      <c r="F57" s="155">
        <v>659.3</v>
      </c>
      <c r="G57" s="368">
        <f>'I. Фін результат'!D8</f>
        <v>295900</v>
      </c>
      <c r="H57" s="443" t="s">
        <v>522</v>
      </c>
      <c r="I57" s="144">
        <v>899</v>
      </c>
      <c r="J57" s="155">
        <v>67188</v>
      </c>
      <c r="K57" s="382">
        <v>99722</v>
      </c>
      <c r="L57" s="144">
        <v>673.8</v>
      </c>
      <c r="M57" s="382">
        <f>'I. Фін результат'!I8</f>
        <v>227272</v>
      </c>
      <c r="N57" s="288" t="s">
        <v>522</v>
      </c>
      <c r="O57" s="144">
        <f>M57/328.993</f>
        <v>690.81105069104819</v>
      </c>
    </row>
    <row r="58" spans="1:15" ht="37.5">
      <c r="A58" s="287" t="s">
        <v>459</v>
      </c>
      <c r="B58" s="161">
        <f>D58/$D$62*100</f>
        <v>1.2389019153252365</v>
      </c>
      <c r="C58" s="161">
        <f>M58/$M$62*100</f>
        <v>0</v>
      </c>
      <c r="D58" s="381">
        <v>1881</v>
      </c>
      <c r="E58" s="384" t="s">
        <v>474</v>
      </c>
      <c r="F58" s="155">
        <v>268714</v>
      </c>
      <c r="G58" s="368">
        <f>'I. Фін результат'!D9</f>
        <v>2000</v>
      </c>
      <c r="H58" s="444" t="s">
        <v>474</v>
      </c>
      <c r="I58" s="144">
        <v>285714</v>
      </c>
      <c r="J58" s="155">
        <v>1828</v>
      </c>
      <c r="K58" s="384" t="s">
        <v>474</v>
      </c>
      <c r="L58" s="144">
        <v>261143</v>
      </c>
      <c r="M58" s="382">
        <f>'I. Фін результат'!I9</f>
        <v>0</v>
      </c>
      <c r="N58" s="384">
        <v>0</v>
      </c>
      <c r="O58" s="144">
        <f>M58/7*1000</f>
        <v>0</v>
      </c>
    </row>
    <row r="59" spans="1:15" ht="47.25">
      <c r="A59" s="287" t="s">
        <v>455</v>
      </c>
      <c r="B59" s="161">
        <f>D59/$D$62*100</f>
        <v>0</v>
      </c>
      <c r="C59" s="161">
        <f>M59/$M$62*100</f>
        <v>0</v>
      </c>
      <c r="D59" s="381">
        <v>0</v>
      </c>
      <c r="E59" s="384"/>
      <c r="F59" s="155">
        <v>0</v>
      </c>
      <c r="G59" s="368"/>
      <c r="H59" s="444"/>
      <c r="I59" s="144"/>
      <c r="J59" s="155">
        <v>0</v>
      </c>
      <c r="K59" s="384"/>
      <c r="L59" s="144">
        <v>0</v>
      </c>
      <c r="M59" s="382"/>
      <c r="N59" s="384"/>
      <c r="O59" s="144"/>
    </row>
    <row r="60" spans="1:15" ht="47.25">
      <c r="A60" s="287" t="s">
        <v>485</v>
      </c>
      <c r="B60" s="161"/>
      <c r="C60" s="161"/>
      <c r="D60" s="381"/>
      <c r="E60" s="384"/>
      <c r="F60" s="155"/>
      <c r="G60" s="368"/>
      <c r="H60" s="444"/>
      <c r="I60" s="444"/>
      <c r="J60" s="384"/>
      <c r="K60" s="384"/>
      <c r="L60" s="144"/>
      <c r="M60" s="387"/>
      <c r="N60" s="384"/>
      <c r="O60" s="144"/>
    </row>
    <row r="61" spans="1:15" ht="54" customHeight="1">
      <c r="A61" s="287" t="str">
        <f>'I. Фін результат'!A12</f>
        <v>Діяльність у сфері інжинірингу, геології та геодезії, надання послуг технічного консультування в цих сферах (71.12)</v>
      </c>
      <c r="B61" s="161">
        <f t="shared" ref="B61" si="2">D61/$D$62*100</f>
        <v>2.2393761361540691E-2</v>
      </c>
      <c r="C61" s="161">
        <f t="shared" ref="C61" si="3">M61/$M$62*100</f>
        <v>1.7596959245442387E-2</v>
      </c>
      <c r="D61" s="381">
        <v>34</v>
      </c>
      <c r="E61" s="384" t="s">
        <v>621</v>
      </c>
      <c r="F61" s="155">
        <v>723</v>
      </c>
      <c r="G61" s="368">
        <f>'I. Фін результат'!D12</f>
        <v>40</v>
      </c>
      <c r="H61" s="444" t="s">
        <v>543</v>
      </c>
      <c r="I61" s="444">
        <v>976</v>
      </c>
      <c r="J61" s="384">
        <v>20</v>
      </c>
      <c r="K61" s="384" t="s">
        <v>602</v>
      </c>
      <c r="L61" s="144">
        <v>690</v>
      </c>
      <c r="M61" s="387">
        <f>'I. Фін результат'!I12</f>
        <v>40</v>
      </c>
      <c r="N61" s="384" t="s">
        <v>543</v>
      </c>
      <c r="O61" s="144">
        <v>976</v>
      </c>
    </row>
    <row r="62" spans="1:15" s="14" customFormat="1" ht="20.100000000000001" customHeight="1">
      <c r="A62" s="401" t="s">
        <v>60</v>
      </c>
      <c r="B62" s="402">
        <v>100</v>
      </c>
      <c r="C62" s="402">
        <v>100</v>
      </c>
      <c r="D62" s="369">
        <f>SUM(D57:D61)</f>
        <v>151828</v>
      </c>
      <c r="E62" s="400"/>
      <c r="F62" s="400">
        <f>SUM(F57:F61)</f>
        <v>270096.3</v>
      </c>
      <c r="G62" s="400">
        <f>SUM(G57:G61)</f>
        <v>297940</v>
      </c>
      <c r="H62" s="400">
        <f t="shared" ref="H62:I62" si="4">SUM(H57:H61)</f>
        <v>0</v>
      </c>
      <c r="I62" s="400">
        <f t="shared" si="4"/>
        <v>287589</v>
      </c>
      <c r="J62" s="369">
        <f>SUM(J57:J61)</f>
        <v>69036</v>
      </c>
      <c r="K62" s="123"/>
      <c r="L62" s="369">
        <f>SUM(L57:L61)</f>
        <v>262506.8</v>
      </c>
      <c r="M62" s="402">
        <f>SUM(M57:M61)</f>
        <v>227312</v>
      </c>
      <c r="N62" s="123"/>
      <c r="O62" s="318">
        <f>SUM(O57:O61)</f>
        <v>1666.8110506910482</v>
      </c>
    </row>
    <row r="63" spans="1:15" ht="20.100000000000001" customHeight="1">
      <c r="A63" s="19"/>
      <c r="B63" s="20"/>
      <c r="C63" s="20"/>
      <c r="D63" s="20"/>
      <c r="E63" s="20"/>
      <c r="F63" s="378"/>
      <c r="G63" s="378"/>
      <c r="H63" s="378"/>
      <c r="I63" s="385"/>
      <c r="J63" s="385"/>
      <c r="K63" s="385"/>
      <c r="L63" s="385"/>
      <c r="M63" s="385"/>
      <c r="N63" s="385"/>
      <c r="O63" s="385"/>
    </row>
    <row r="64" spans="1:15" ht="21.95" customHeight="1">
      <c r="A64" s="604" t="s">
        <v>79</v>
      </c>
      <c r="B64" s="604"/>
      <c r="C64" s="604"/>
      <c r="D64" s="604"/>
      <c r="E64" s="604"/>
      <c r="F64" s="604"/>
      <c r="G64" s="604"/>
      <c r="H64" s="604"/>
      <c r="I64" s="604"/>
      <c r="J64" s="604"/>
      <c r="K64" s="604"/>
      <c r="L64" s="604"/>
      <c r="M64" s="604"/>
      <c r="N64" s="604"/>
      <c r="O64" s="604"/>
    </row>
    <row r="65" spans="1:15" ht="20.100000000000001" customHeight="1">
      <c r="A65" s="17"/>
    </row>
    <row r="66" spans="1:15" ht="63.95" customHeight="1">
      <c r="A66" s="381" t="s">
        <v>135</v>
      </c>
      <c r="B66" s="561" t="s">
        <v>76</v>
      </c>
      <c r="C66" s="561"/>
      <c r="D66" s="561" t="s">
        <v>71</v>
      </c>
      <c r="E66" s="561"/>
      <c r="F66" s="561" t="s">
        <v>72</v>
      </c>
      <c r="G66" s="561"/>
      <c r="H66" s="561" t="s">
        <v>319</v>
      </c>
      <c r="I66" s="561"/>
      <c r="J66" s="561"/>
      <c r="K66" s="607" t="s">
        <v>90</v>
      </c>
      <c r="L66" s="609"/>
      <c r="M66" s="607" t="s">
        <v>38</v>
      </c>
      <c r="N66" s="608"/>
      <c r="O66" s="609"/>
    </row>
    <row r="67" spans="1:15" ht="18" customHeight="1">
      <c r="A67" s="5">
        <v>1</v>
      </c>
      <c r="B67" s="562">
        <v>2</v>
      </c>
      <c r="C67" s="562"/>
      <c r="D67" s="562">
        <v>3</v>
      </c>
      <c r="E67" s="562"/>
      <c r="F67" s="606">
        <v>4</v>
      </c>
      <c r="G67" s="606"/>
      <c r="H67" s="562">
        <v>5</v>
      </c>
      <c r="I67" s="562"/>
      <c r="J67" s="562"/>
      <c r="K67" s="562">
        <v>6</v>
      </c>
      <c r="L67" s="562"/>
      <c r="M67" s="610">
        <v>7</v>
      </c>
      <c r="N67" s="611"/>
      <c r="O67" s="612"/>
    </row>
    <row r="68" spans="1:15" ht="20.100000000000001" customHeight="1">
      <c r="A68" s="134"/>
      <c r="B68" s="600"/>
      <c r="C68" s="600"/>
      <c r="D68" s="600"/>
      <c r="E68" s="600"/>
      <c r="F68" s="600"/>
      <c r="G68" s="600"/>
      <c r="H68" s="600"/>
      <c r="I68" s="600"/>
      <c r="J68" s="600"/>
      <c r="K68" s="596"/>
      <c r="L68" s="598"/>
      <c r="M68" s="600"/>
      <c r="N68" s="600"/>
      <c r="O68" s="600"/>
    </row>
    <row r="69" spans="1:15" ht="20.100000000000001" customHeight="1">
      <c r="A69" s="134"/>
      <c r="B69" s="596"/>
      <c r="C69" s="598"/>
      <c r="D69" s="596"/>
      <c r="E69" s="598"/>
      <c r="F69" s="596"/>
      <c r="G69" s="598"/>
      <c r="H69" s="596"/>
      <c r="I69" s="597"/>
      <c r="J69" s="598"/>
      <c r="K69" s="596"/>
      <c r="L69" s="598"/>
      <c r="M69" s="596"/>
      <c r="N69" s="597"/>
      <c r="O69" s="598"/>
    </row>
    <row r="70" spans="1:15" ht="20.100000000000001" customHeight="1">
      <c r="A70" s="134"/>
      <c r="B70" s="600"/>
      <c r="C70" s="600"/>
      <c r="D70" s="600"/>
      <c r="E70" s="600"/>
      <c r="F70" s="600"/>
      <c r="G70" s="600"/>
      <c r="H70" s="600"/>
      <c r="I70" s="600"/>
      <c r="J70" s="600"/>
      <c r="K70" s="596"/>
      <c r="L70" s="598"/>
      <c r="M70" s="600"/>
      <c r="N70" s="600"/>
      <c r="O70" s="600"/>
    </row>
    <row r="71" spans="1:15" ht="20.100000000000001" customHeight="1">
      <c r="A71" s="135" t="s">
        <v>60</v>
      </c>
      <c r="B71" s="605" t="s">
        <v>39</v>
      </c>
      <c r="C71" s="605"/>
      <c r="D71" s="605" t="s">
        <v>39</v>
      </c>
      <c r="E71" s="605"/>
      <c r="F71" s="605" t="s">
        <v>39</v>
      </c>
      <c r="G71" s="605"/>
      <c r="H71" s="600"/>
      <c r="I71" s="600"/>
      <c r="J71" s="600"/>
      <c r="K71" s="601">
        <f>SUM(K68:L70)</f>
        <v>0</v>
      </c>
      <c r="L71" s="602"/>
      <c r="M71" s="600"/>
      <c r="N71" s="600"/>
      <c r="O71" s="600"/>
    </row>
    <row r="72" spans="1:15" ht="20.100000000000001" customHeight="1">
      <c r="A72" s="11"/>
      <c r="B72" s="23"/>
      <c r="C72" s="23"/>
      <c r="D72" s="23"/>
      <c r="E72" s="23"/>
      <c r="F72" s="23"/>
      <c r="G72" s="23"/>
      <c r="H72" s="23"/>
      <c r="I72" s="23"/>
      <c r="J72" s="23"/>
      <c r="K72" s="2"/>
      <c r="L72" s="2"/>
      <c r="M72" s="2"/>
      <c r="N72" s="2"/>
      <c r="O72" s="2"/>
    </row>
    <row r="73" spans="1:15" ht="21.95" customHeight="1">
      <c r="A73" s="604" t="s">
        <v>80</v>
      </c>
      <c r="B73" s="604"/>
      <c r="C73" s="604"/>
      <c r="D73" s="604"/>
      <c r="E73" s="604"/>
      <c r="F73" s="604"/>
      <c r="G73" s="604"/>
      <c r="H73" s="604"/>
      <c r="I73" s="604"/>
      <c r="J73" s="604"/>
      <c r="K73" s="604"/>
      <c r="L73" s="604"/>
      <c r="M73" s="604"/>
      <c r="N73" s="604"/>
      <c r="O73" s="604"/>
    </row>
    <row r="74" spans="1:15" ht="49.5" customHeight="1">
      <c r="A74" s="603" t="s">
        <v>70</v>
      </c>
      <c r="B74" s="603"/>
      <c r="C74" s="603"/>
      <c r="D74" s="603" t="s">
        <v>91</v>
      </c>
      <c r="E74" s="603"/>
      <c r="F74" s="603"/>
      <c r="G74" s="603" t="s">
        <v>345</v>
      </c>
      <c r="H74" s="603"/>
      <c r="I74" s="603"/>
      <c r="J74" s="603" t="s">
        <v>339</v>
      </c>
      <c r="K74" s="603"/>
      <c r="L74" s="603"/>
      <c r="M74" s="603" t="s">
        <v>92</v>
      </c>
      <c r="N74" s="603"/>
      <c r="O74" s="603"/>
    </row>
    <row r="75" spans="1:15" ht="18" customHeight="1">
      <c r="A75" s="603">
        <v>1</v>
      </c>
      <c r="B75" s="603"/>
      <c r="C75" s="603"/>
      <c r="D75" s="603">
        <v>2</v>
      </c>
      <c r="E75" s="603"/>
      <c r="F75" s="603"/>
      <c r="G75" s="603">
        <v>3</v>
      </c>
      <c r="H75" s="603"/>
      <c r="I75" s="603"/>
      <c r="J75" s="599">
        <v>4</v>
      </c>
      <c r="K75" s="599"/>
      <c r="L75" s="599"/>
      <c r="M75" s="599">
        <v>5</v>
      </c>
      <c r="N75" s="599"/>
      <c r="O75" s="599"/>
    </row>
    <row r="76" spans="1:15" ht="20.100000000000001" customHeight="1">
      <c r="A76" s="588" t="s">
        <v>320</v>
      </c>
      <c r="B76" s="588"/>
      <c r="C76" s="588"/>
      <c r="D76" s="587"/>
      <c r="E76" s="587"/>
      <c r="F76" s="587"/>
      <c r="G76" s="587"/>
      <c r="H76" s="587"/>
      <c r="I76" s="587"/>
      <c r="J76" s="587"/>
      <c r="K76" s="587"/>
      <c r="L76" s="587"/>
      <c r="M76" s="587"/>
      <c r="N76" s="587"/>
      <c r="O76" s="587"/>
    </row>
    <row r="77" spans="1:15" ht="20.100000000000001" customHeight="1">
      <c r="A77" s="588" t="s">
        <v>112</v>
      </c>
      <c r="B77" s="588"/>
      <c r="C77" s="588"/>
      <c r="D77" s="587"/>
      <c r="E77" s="587"/>
      <c r="F77" s="587"/>
      <c r="G77" s="587"/>
      <c r="H77" s="587"/>
      <c r="I77" s="587"/>
      <c r="J77" s="587"/>
      <c r="K77" s="587"/>
      <c r="L77" s="587"/>
      <c r="M77" s="587"/>
      <c r="N77" s="587"/>
      <c r="O77" s="587"/>
    </row>
    <row r="78" spans="1:15" ht="20.100000000000001" customHeight="1">
      <c r="A78" s="588"/>
      <c r="B78" s="588"/>
      <c r="C78" s="588"/>
      <c r="D78" s="593"/>
      <c r="E78" s="594"/>
      <c r="F78" s="595"/>
      <c r="G78" s="593"/>
      <c r="H78" s="594"/>
      <c r="I78" s="595"/>
      <c r="J78" s="593"/>
      <c r="K78" s="594"/>
      <c r="L78" s="595"/>
      <c r="M78" s="593"/>
      <c r="N78" s="594"/>
      <c r="O78" s="595"/>
    </row>
    <row r="79" spans="1:15" ht="20.100000000000001" customHeight="1">
      <c r="A79" s="588" t="s">
        <v>321</v>
      </c>
      <c r="B79" s="588"/>
      <c r="C79" s="588"/>
      <c r="D79" s="587"/>
      <c r="E79" s="587"/>
      <c r="F79" s="587"/>
      <c r="G79" s="587"/>
      <c r="H79" s="587"/>
      <c r="I79" s="587"/>
      <c r="J79" s="587"/>
      <c r="K79" s="587"/>
      <c r="L79" s="587"/>
      <c r="M79" s="587"/>
      <c r="N79" s="587"/>
      <c r="O79" s="587"/>
    </row>
    <row r="80" spans="1:15" ht="20.100000000000001" customHeight="1">
      <c r="A80" s="588" t="s">
        <v>113</v>
      </c>
      <c r="B80" s="588"/>
      <c r="C80" s="588"/>
      <c r="D80" s="587"/>
      <c r="E80" s="587"/>
      <c r="F80" s="587"/>
      <c r="G80" s="587"/>
      <c r="H80" s="587"/>
      <c r="I80" s="587"/>
      <c r="J80" s="587"/>
      <c r="K80" s="587"/>
      <c r="L80" s="587"/>
      <c r="M80" s="587"/>
      <c r="N80" s="587"/>
      <c r="O80" s="587"/>
    </row>
    <row r="81" spans="1:15" ht="20.100000000000001" customHeight="1">
      <c r="A81" s="588"/>
      <c r="B81" s="588"/>
      <c r="C81" s="588"/>
      <c r="D81" s="593"/>
      <c r="E81" s="594"/>
      <c r="F81" s="595"/>
      <c r="G81" s="593"/>
      <c r="H81" s="594"/>
      <c r="I81" s="595"/>
      <c r="J81" s="593"/>
      <c r="K81" s="594"/>
      <c r="L81" s="595"/>
      <c r="M81" s="593"/>
      <c r="N81" s="594"/>
      <c r="O81" s="595"/>
    </row>
    <row r="82" spans="1:15" ht="20.100000000000001" customHeight="1">
      <c r="A82" s="588" t="s">
        <v>322</v>
      </c>
      <c r="B82" s="588"/>
      <c r="C82" s="588"/>
      <c r="D82" s="587"/>
      <c r="E82" s="587"/>
      <c r="F82" s="587"/>
      <c r="G82" s="587"/>
      <c r="H82" s="587"/>
      <c r="I82" s="587"/>
      <c r="J82" s="587"/>
      <c r="K82" s="587"/>
      <c r="L82" s="587"/>
      <c r="M82" s="587"/>
      <c r="N82" s="587"/>
      <c r="O82" s="587"/>
    </row>
    <row r="83" spans="1:15" ht="20.100000000000001" customHeight="1">
      <c r="A83" s="588" t="s">
        <v>112</v>
      </c>
      <c r="B83" s="588"/>
      <c r="C83" s="588"/>
      <c r="D83" s="587"/>
      <c r="E83" s="587"/>
      <c r="F83" s="587"/>
      <c r="G83" s="587"/>
      <c r="H83" s="587"/>
      <c r="I83" s="587"/>
      <c r="J83" s="587"/>
      <c r="K83" s="587"/>
      <c r="L83" s="587"/>
      <c r="M83" s="587"/>
      <c r="N83" s="587"/>
      <c r="O83" s="587"/>
    </row>
    <row r="84" spans="1:15" ht="20.100000000000001" customHeight="1">
      <c r="A84" s="589"/>
      <c r="B84" s="590"/>
      <c r="C84" s="591"/>
      <c r="D84" s="587"/>
      <c r="E84" s="587"/>
      <c r="F84" s="587"/>
      <c r="G84" s="587"/>
      <c r="H84" s="587"/>
      <c r="I84" s="587"/>
      <c r="J84" s="587"/>
      <c r="K84" s="587"/>
      <c r="L84" s="587"/>
      <c r="M84" s="587"/>
      <c r="N84" s="587"/>
      <c r="O84" s="587"/>
    </row>
    <row r="85" spans="1:15" ht="20.100000000000001" customHeight="1">
      <c r="A85" s="589" t="s">
        <v>60</v>
      </c>
      <c r="B85" s="590"/>
      <c r="C85" s="591"/>
      <c r="D85" s="592"/>
      <c r="E85" s="592"/>
      <c r="F85" s="592"/>
      <c r="G85" s="592"/>
      <c r="H85" s="592"/>
      <c r="I85" s="592"/>
      <c r="J85" s="587"/>
      <c r="K85" s="587"/>
      <c r="L85" s="587"/>
      <c r="M85" s="587"/>
      <c r="N85" s="587"/>
      <c r="O85" s="587"/>
    </row>
    <row r="86" spans="1:15">
      <c r="C86" s="28"/>
      <c r="D86" s="28"/>
      <c r="E86" s="28"/>
    </row>
    <row r="87" spans="1:15">
      <c r="C87" s="28"/>
      <c r="D87" s="28"/>
      <c r="E87" s="28"/>
    </row>
    <row r="88" spans="1:15">
      <c r="C88" s="28"/>
      <c r="D88" s="28"/>
      <c r="E88" s="28"/>
    </row>
    <row r="89" spans="1:15">
      <c r="C89" s="28"/>
      <c r="D89" s="28"/>
      <c r="E89" s="28"/>
    </row>
    <row r="90" spans="1:15">
      <c r="A90" s="116" t="s">
        <v>520</v>
      </c>
      <c r="C90" s="28"/>
      <c r="D90" s="28"/>
      <c r="E90" s="28"/>
    </row>
    <row r="91" spans="1:15">
      <c r="A91" s="1" t="s">
        <v>521</v>
      </c>
      <c r="C91" s="28"/>
      <c r="D91" s="28"/>
      <c r="E91" s="28"/>
    </row>
    <row r="92" spans="1:15">
      <c r="C92" s="28"/>
      <c r="D92" s="28"/>
      <c r="E92" s="28"/>
    </row>
    <row r="93" spans="1:15">
      <c r="C93" s="28"/>
      <c r="D93" s="28"/>
      <c r="E93" s="28"/>
    </row>
    <row r="94" spans="1:15">
      <c r="C94" s="28"/>
      <c r="D94" s="28"/>
      <c r="E94" s="28"/>
    </row>
    <row r="95" spans="1:15">
      <c r="C95" s="28"/>
      <c r="D95" s="28"/>
      <c r="E95" s="28"/>
    </row>
    <row r="96" spans="1:15">
      <c r="C96" s="28"/>
      <c r="D96" s="28"/>
      <c r="E96" s="28"/>
    </row>
    <row r="97" spans="3:5">
      <c r="C97" s="28"/>
      <c r="D97" s="28"/>
      <c r="E97" s="28"/>
    </row>
    <row r="98" spans="3:5">
      <c r="C98" s="28"/>
      <c r="D98" s="28"/>
      <c r="E98" s="28"/>
    </row>
    <row r="99" spans="3:5">
      <c r="C99" s="28"/>
      <c r="D99" s="28"/>
      <c r="E99" s="28"/>
    </row>
  </sheetData>
  <sheetProtection insertColumns="0" insertRows="0"/>
  <mergeCells count="291">
    <mergeCell ref="A20:K20"/>
    <mergeCell ref="L14:M14"/>
    <mergeCell ref="N14:O14"/>
    <mergeCell ref="H12:I12"/>
    <mergeCell ref="J16:K16"/>
    <mergeCell ref="H16:I16"/>
    <mergeCell ref="L15:M15"/>
    <mergeCell ref="D14:E14"/>
    <mergeCell ref="F14:G14"/>
    <mergeCell ref="F15:G15"/>
    <mergeCell ref="D15:E15"/>
    <mergeCell ref="H15:I15"/>
    <mergeCell ref="A15:C15"/>
    <mergeCell ref="N16:O16"/>
    <mergeCell ref="N15:O15"/>
    <mergeCell ref="D16:E16"/>
    <mergeCell ref="L18:M18"/>
    <mergeCell ref="J15:K15"/>
    <mergeCell ref="D17:E17"/>
    <mergeCell ref="A18:C18"/>
    <mergeCell ref="J18:K18"/>
    <mergeCell ref="F17:G17"/>
    <mergeCell ref="F18:G18"/>
    <mergeCell ref="D18:E18"/>
    <mergeCell ref="A5:O5"/>
    <mergeCell ref="H14:I14"/>
    <mergeCell ref="J14:K14"/>
    <mergeCell ref="F12:G12"/>
    <mergeCell ref="L11:M11"/>
    <mergeCell ref="A14:C14"/>
    <mergeCell ref="A8:O8"/>
    <mergeCell ref="N13:O13"/>
    <mergeCell ref="A1:O1"/>
    <mergeCell ref="A2:O2"/>
    <mergeCell ref="A3:O3"/>
    <mergeCell ref="D11:E11"/>
    <mergeCell ref="F11:G11"/>
    <mergeCell ref="A11:C11"/>
    <mergeCell ref="A4:O4"/>
    <mergeCell ref="A7:O7"/>
    <mergeCell ref="J11:K11"/>
    <mergeCell ref="H11:I11"/>
    <mergeCell ref="N11:O11"/>
    <mergeCell ref="A9:O9"/>
    <mergeCell ref="A13:K13"/>
    <mergeCell ref="A16:C16"/>
    <mergeCell ref="F16:G16"/>
    <mergeCell ref="B41:E41"/>
    <mergeCell ref="A39:O39"/>
    <mergeCell ref="A37:O37"/>
    <mergeCell ref="J12:K12"/>
    <mergeCell ref="D12:E12"/>
    <mergeCell ref="N18:O18"/>
    <mergeCell ref="N17:O17"/>
    <mergeCell ref="A17:C17"/>
    <mergeCell ref="H18:I18"/>
    <mergeCell ref="H17:I17"/>
    <mergeCell ref="A12:C12"/>
    <mergeCell ref="N12:O12"/>
    <mergeCell ref="L13:M13"/>
    <mergeCell ref="A19:C19"/>
    <mergeCell ref="D19:E19"/>
    <mergeCell ref="N23:O23"/>
    <mergeCell ref="N25:O25"/>
    <mergeCell ref="L23:M23"/>
    <mergeCell ref="A26:C26"/>
    <mergeCell ref="D26:E26"/>
    <mergeCell ref="F26:G26"/>
    <mergeCell ref="H26:I26"/>
    <mergeCell ref="F44:O44"/>
    <mergeCell ref="F45:O45"/>
    <mergeCell ref="B45:E45"/>
    <mergeCell ref="L19:M19"/>
    <mergeCell ref="N19:O19"/>
    <mergeCell ref="B43:E43"/>
    <mergeCell ref="F42:O42"/>
    <mergeCell ref="B42:E42"/>
    <mergeCell ref="F41:O41"/>
    <mergeCell ref="A21:C21"/>
    <mergeCell ref="N24:O24"/>
    <mergeCell ref="A23:C23"/>
    <mergeCell ref="D23:E23"/>
    <mergeCell ref="F23:G23"/>
    <mergeCell ref="H22:I22"/>
    <mergeCell ref="F43:O43"/>
    <mergeCell ref="F22:G22"/>
    <mergeCell ref="J22:K22"/>
    <mergeCell ref="L22:M22"/>
    <mergeCell ref="N22:O22"/>
    <mergeCell ref="N21:O21"/>
    <mergeCell ref="N20:O20"/>
    <mergeCell ref="J19:K19"/>
    <mergeCell ref="F19:G19"/>
    <mergeCell ref="B44:E44"/>
    <mergeCell ref="L12:M12"/>
    <mergeCell ref="L17:M17"/>
    <mergeCell ref="L16:M16"/>
    <mergeCell ref="J17:K17"/>
    <mergeCell ref="L21:M21"/>
    <mergeCell ref="A22:C22"/>
    <mergeCell ref="D22:E22"/>
    <mergeCell ref="H19:I19"/>
    <mergeCell ref="H25:I25"/>
    <mergeCell ref="L20:M20"/>
    <mergeCell ref="F21:G21"/>
    <mergeCell ref="H21:I21"/>
    <mergeCell ref="J21:K21"/>
    <mergeCell ref="D21:E21"/>
    <mergeCell ref="L25:M25"/>
    <mergeCell ref="F25:G25"/>
    <mergeCell ref="L24:M24"/>
    <mergeCell ref="J25:K25"/>
    <mergeCell ref="A24:K24"/>
    <mergeCell ref="J26:K26"/>
    <mergeCell ref="L26:M26"/>
    <mergeCell ref="H23:I23"/>
    <mergeCell ref="J23:K23"/>
    <mergeCell ref="B50:E50"/>
    <mergeCell ref="F46:O46"/>
    <mergeCell ref="B46:E46"/>
    <mergeCell ref="B47:E47"/>
    <mergeCell ref="F47:O47"/>
    <mergeCell ref="F48:O48"/>
    <mergeCell ref="B48:E48"/>
    <mergeCell ref="A52:J52"/>
    <mergeCell ref="B54:C54"/>
    <mergeCell ref="D54:F54"/>
    <mergeCell ref="F49:O49"/>
    <mergeCell ref="F50:O50"/>
    <mergeCell ref="G54:I54"/>
    <mergeCell ref="J54:L54"/>
    <mergeCell ref="M54:O54"/>
    <mergeCell ref="A54:A55"/>
    <mergeCell ref="B49:E49"/>
    <mergeCell ref="M66:O66"/>
    <mergeCell ref="K67:L67"/>
    <mergeCell ref="M67:O67"/>
    <mergeCell ref="A64:O64"/>
    <mergeCell ref="B66:C66"/>
    <mergeCell ref="D66:E66"/>
    <mergeCell ref="F66:G66"/>
    <mergeCell ref="H66:J66"/>
    <mergeCell ref="K66:L66"/>
    <mergeCell ref="B70:C70"/>
    <mergeCell ref="B69:C69"/>
    <mergeCell ref="D69:E69"/>
    <mergeCell ref="F69:G69"/>
    <mergeCell ref="D70:E70"/>
    <mergeCell ref="F70:G70"/>
    <mergeCell ref="M68:O68"/>
    <mergeCell ref="B67:C67"/>
    <mergeCell ref="F67:G67"/>
    <mergeCell ref="H67:J67"/>
    <mergeCell ref="B68:C68"/>
    <mergeCell ref="H68:J68"/>
    <mergeCell ref="K68:L68"/>
    <mergeCell ref="D67:E67"/>
    <mergeCell ref="D68:E68"/>
    <mergeCell ref="F68:G68"/>
    <mergeCell ref="D75:F75"/>
    <mergeCell ref="A73:O73"/>
    <mergeCell ref="A74:C74"/>
    <mergeCell ref="D74:F74"/>
    <mergeCell ref="G74:I74"/>
    <mergeCell ref="J74:L74"/>
    <mergeCell ref="M75:O75"/>
    <mergeCell ref="A75:C75"/>
    <mergeCell ref="H71:J71"/>
    <mergeCell ref="G75:I75"/>
    <mergeCell ref="B71:C71"/>
    <mergeCell ref="D71:E71"/>
    <mergeCell ref="F71:G71"/>
    <mergeCell ref="M79:O79"/>
    <mergeCell ref="J79:L79"/>
    <mergeCell ref="J77:L77"/>
    <mergeCell ref="M77:O77"/>
    <mergeCell ref="M78:O78"/>
    <mergeCell ref="G79:I79"/>
    <mergeCell ref="G78:I78"/>
    <mergeCell ref="M69:O69"/>
    <mergeCell ref="M76:O76"/>
    <mergeCell ref="J75:L75"/>
    <mergeCell ref="K70:L70"/>
    <mergeCell ref="M70:O70"/>
    <mergeCell ref="K71:L71"/>
    <mergeCell ref="M71:O71"/>
    <mergeCell ref="M74:O74"/>
    <mergeCell ref="K69:L69"/>
    <mergeCell ref="H70:J70"/>
    <mergeCell ref="H69:J69"/>
    <mergeCell ref="A82:C82"/>
    <mergeCell ref="D82:F82"/>
    <mergeCell ref="G82:I82"/>
    <mergeCell ref="G81:I81"/>
    <mergeCell ref="A81:C81"/>
    <mergeCell ref="D81:F81"/>
    <mergeCell ref="A76:C76"/>
    <mergeCell ref="D76:F76"/>
    <mergeCell ref="J78:L78"/>
    <mergeCell ref="G76:I76"/>
    <mergeCell ref="A77:C77"/>
    <mergeCell ref="D77:F77"/>
    <mergeCell ref="G77:I77"/>
    <mergeCell ref="J76:L76"/>
    <mergeCell ref="A80:C80"/>
    <mergeCell ref="D80:F80"/>
    <mergeCell ref="G80:I80"/>
    <mergeCell ref="A78:C78"/>
    <mergeCell ref="D78:F78"/>
    <mergeCell ref="D79:F79"/>
    <mergeCell ref="A79:C79"/>
    <mergeCell ref="M80:O80"/>
    <mergeCell ref="M81:O81"/>
    <mergeCell ref="J81:L81"/>
    <mergeCell ref="M84:O84"/>
    <mergeCell ref="J83:L83"/>
    <mergeCell ref="J82:L82"/>
    <mergeCell ref="J84:L84"/>
    <mergeCell ref="M82:O82"/>
    <mergeCell ref="J80:L80"/>
    <mergeCell ref="M85:O85"/>
    <mergeCell ref="M83:O83"/>
    <mergeCell ref="A83:C83"/>
    <mergeCell ref="A84:C84"/>
    <mergeCell ref="D84:F84"/>
    <mergeCell ref="G84:I84"/>
    <mergeCell ref="A85:C85"/>
    <mergeCell ref="D85:F85"/>
    <mergeCell ref="G85:I85"/>
    <mergeCell ref="J85:L85"/>
    <mergeCell ref="G83:I83"/>
    <mergeCell ref="D83:F83"/>
    <mergeCell ref="N26:O26"/>
    <mergeCell ref="A25:C25"/>
    <mergeCell ref="D25:E25"/>
    <mergeCell ref="N28:O28"/>
    <mergeCell ref="A27:C27"/>
    <mergeCell ref="D27:E27"/>
    <mergeCell ref="F27:G27"/>
    <mergeCell ref="H27:I27"/>
    <mergeCell ref="J27:K27"/>
    <mergeCell ref="L27:M27"/>
    <mergeCell ref="N27:O27"/>
    <mergeCell ref="A28:K28"/>
    <mergeCell ref="L28:M28"/>
    <mergeCell ref="H33:I33"/>
    <mergeCell ref="J33:K33"/>
    <mergeCell ref="N33:O33"/>
    <mergeCell ref="L33:M33"/>
    <mergeCell ref="L32:M32"/>
    <mergeCell ref="N32:O32"/>
    <mergeCell ref="A33:C33"/>
    <mergeCell ref="D33:E33"/>
    <mergeCell ref="J29:K29"/>
    <mergeCell ref="J30:K30"/>
    <mergeCell ref="L30:M30"/>
    <mergeCell ref="L29:M29"/>
    <mergeCell ref="N29:O29"/>
    <mergeCell ref="A30:C30"/>
    <mergeCell ref="D30:E30"/>
    <mergeCell ref="F30:G30"/>
    <mergeCell ref="H30:I30"/>
    <mergeCell ref="N30:O30"/>
    <mergeCell ref="A29:C29"/>
    <mergeCell ref="D29:E29"/>
    <mergeCell ref="F29:G29"/>
    <mergeCell ref="H29:I29"/>
    <mergeCell ref="R25:S25"/>
    <mergeCell ref="A34:C34"/>
    <mergeCell ref="D34:E34"/>
    <mergeCell ref="F34:G34"/>
    <mergeCell ref="H34:I34"/>
    <mergeCell ref="F33:G33"/>
    <mergeCell ref="J31:K31"/>
    <mergeCell ref="L31:M31"/>
    <mergeCell ref="N35:O35"/>
    <mergeCell ref="A35:C35"/>
    <mergeCell ref="D35:E35"/>
    <mergeCell ref="F35:G35"/>
    <mergeCell ref="H35:I35"/>
    <mergeCell ref="J35:K35"/>
    <mergeCell ref="L35:M35"/>
    <mergeCell ref="J34:K34"/>
    <mergeCell ref="L34:M34"/>
    <mergeCell ref="N34:O34"/>
    <mergeCell ref="N31:O31"/>
    <mergeCell ref="A31:C31"/>
    <mergeCell ref="D31:E31"/>
    <mergeCell ref="F31:G31"/>
    <mergeCell ref="H31:I31"/>
    <mergeCell ref="A32:K32"/>
  </mergeCells>
  <phoneticPr fontId="3" type="noConversion"/>
  <pageMargins left="1.1811023622047245" right="0.39370078740157483" top="0.27559055118110237" bottom="0.27559055118110237" header="0.27559055118110237" footer="0.15748031496062992"/>
  <pageSetup paperSize="9" scale="47" orientation="landscape" horizontalDpi="1200" verticalDpi="1200" r:id="rId1"/>
  <headerFooter alignWithMargins="0"/>
  <rowBreaks count="1" manualBreakCount="1">
    <brk id="5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12</vt:i4>
      </vt:variant>
    </vt:vector>
  </HeadingPairs>
  <TitlesOfParts>
    <vt:vector size="25" baseType="lpstr">
      <vt:lpstr>тітульний лист</vt:lpstr>
      <vt:lpstr>Осн. фін. пок.</vt:lpstr>
      <vt:lpstr>Лист1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6.2. Інша інфо_2</vt:lpstr>
      <vt:lpstr>Баланс</vt:lpstr>
      <vt:lpstr>Лист2</vt:lpstr>
      <vt:lpstr>Лист3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</vt:vector>
  </TitlesOfParts>
  <Company>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Ольга Кишкинова</cp:lastModifiedBy>
  <cp:lastPrinted>2020-01-16T09:30:19Z</cp:lastPrinted>
  <dcterms:created xsi:type="dcterms:W3CDTF">2003-03-13T16:00:22Z</dcterms:created>
  <dcterms:modified xsi:type="dcterms:W3CDTF">2020-10-26T14:07:18Z</dcterms:modified>
</cp:coreProperties>
</file>