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5C35D38-DE7E-4472-A3D2-8151006F4E10}" xr6:coauthVersionLast="46" xr6:coauthVersionMax="46" xr10:uidLastSave="{00000000-0000-0000-0000-000000000000}"/>
  <bookViews>
    <workbookView xWindow="-100" yWindow="-100" windowWidth="16181" windowHeight="8590" xr2:uid="{00000000-000D-0000-FFFF-FFFF00000000}"/>
  </bookViews>
  <sheets>
    <sheet name="Sheet" sheetId="1" r:id="rId1"/>
  </sheets>
  <definedNames>
    <definedName name="_xlnm._FilterDatabase" localSheetId="0" hidden="1">Sheet!$A$1:$AP$85</definedName>
  </definedNames>
  <calcPr calcId="191029"/>
</workbook>
</file>

<file path=xl/calcChain.xml><?xml version="1.0" encoding="utf-8"?>
<calcChain xmlns="http://schemas.openxmlformats.org/spreadsheetml/2006/main">
  <c r="A85" i="1" l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<sst xmlns="http://schemas.openxmlformats.org/spreadsheetml/2006/main" count="1761" uniqueCount="514">
  <si>
    <t xml:space="preserve"> 021:2015: 90510000-5 - Утилізація/видалення сміття та поводження зі сміттям (послуги з приймання, розміщення (зберігання та захоронення ) та утилізації твердих побутових відходів)</t>
  </si>
  <si>
    <t xml:space="preserve"> ДК 021:2015:50310000-1 - Технічне обслуговування і ремонт офісної техніки</t>
  </si>
  <si>
    <t>+380 911141700</t>
  </si>
  <si>
    <t>+380412395932</t>
  </si>
  <si>
    <t>+380444994344</t>
  </si>
  <si>
    <t>+380501809516</t>
  </si>
  <si>
    <t>+380504510102</t>
  </si>
  <si>
    <t>+380505241174</t>
  </si>
  <si>
    <t>+380505618167</t>
  </si>
  <si>
    <t>+380562311199</t>
  </si>
  <si>
    <t>+380563769880</t>
  </si>
  <si>
    <t>+380563779761</t>
  </si>
  <si>
    <t>+380567445595</t>
  </si>
  <si>
    <t>+380567447302</t>
  </si>
  <si>
    <t>+380567451595</t>
  </si>
  <si>
    <t>+380567660717</t>
  </si>
  <si>
    <t>+380567672305</t>
  </si>
  <si>
    <t>+380567780670</t>
  </si>
  <si>
    <t>+380567854628</t>
  </si>
  <si>
    <t>+380567900485</t>
  </si>
  <si>
    <t>+380567901011</t>
  </si>
  <si>
    <t>+380577004904</t>
  </si>
  <si>
    <t>+380577143729</t>
  </si>
  <si>
    <t>+380577650076</t>
  </si>
  <si>
    <t>+380665747371</t>
  </si>
  <si>
    <t>+380672440034</t>
  </si>
  <si>
    <t>+380673401640</t>
  </si>
  <si>
    <t>+380674342425</t>
  </si>
  <si>
    <t>+380675648215</t>
  </si>
  <si>
    <t>+380675657128</t>
  </si>
  <si>
    <t>+380676278162</t>
  </si>
  <si>
    <t>+380676309521</t>
  </si>
  <si>
    <t>+380677701155</t>
  </si>
  <si>
    <t>+380677909900</t>
  </si>
  <si>
    <t>+380678299880</t>
  </si>
  <si>
    <t>+380679081039</t>
  </si>
  <si>
    <t>+380684077951</t>
  </si>
  <si>
    <t>+3807446448</t>
  </si>
  <si>
    <t>+3807860074</t>
  </si>
  <si>
    <t>+3807873259</t>
  </si>
  <si>
    <t>+380800300473</t>
  </si>
  <si>
    <t>+380958958088</t>
  </si>
  <si>
    <t>+380959009840</t>
  </si>
  <si>
    <t>+380972604200</t>
  </si>
  <si>
    <t>+380975109979</t>
  </si>
  <si>
    <t>+380975692702</t>
  </si>
  <si>
    <t>+380981503574</t>
  </si>
  <si>
    <t>+380982093921</t>
  </si>
  <si>
    <t>+380983047334</t>
  </si>
  <si>
    <t>+380987073239</t>
  </si>
  <si>
    <t>,,</t>
  </si>
  <si>
    <t>0069</t>
  </si>
  <si>
    <t>03341305</t>
  </si>
  <si>
    <t>040260</t>
  </si>
  <si>
    <t>05/21</t>
  </si>
  <si>
    <t>0567446448</t>
  </si>
  <si>
    <t>09</t>
  </si>
  <si>
    <t>09130000-9 Нафта і дистиляти</t>
  </si>
  <si>
    <t>09130000-9 Нафта і дистиляти (Бензин А-92 та дизельне пальне в талонах)</t>
  </si>
  <si>
    <t>09132000-3 Бензин;09134200-9 Дизельне паливо</t>
  </si>
  <si>
    <t>09310000-5 Електрична енергія</t>
  </si>
  <si>
    <t>09320000-8 Пара, гаряча вода та пов’язана продукція</t>
  </si>
  <si>
    <t>1</t>
  </si>
  <si>
    <t>1-464/21</t>
  </si>
  <si>
    <t>1000200240</t>
  </si>
  <si>
    <t>1004757</t>
  </si>
  <si>
    <t>1046</t>
  </si>
  <si>
    <t>12</t>
  </si>
  <si>
    <t>14210000-6 Гравій, пісок, щебінь і наповнювачі</t>
  </si>
  <si>
    <t>15</t>
  </si>
  <si>
    <t>15583в</t>
  </si>
  <si>
    <t>15584в</t>
  </si>
  <si>
    <t>15584с</t>
  </si>
  <si>
    <t>16810000-6 Частини для сільськогосподарської техніки</t>
  </si>
  <si>
    <t>17</t>
  </si>
  <si>
    <t>17/3</t>
  </si>
  <si>
    <t>19091034</t>
  </si>
  <si>
    <t>19143995</t>
  </si>
  <si>
    <t>19430915</t>
  </si>
  <si>
    <t>2</t>
  </si>
  <si>
    <t>2-10/21-к</t>
  </si>
  <si>
    <t>20</t>
  </si>
  <si>
    <t>205816</t>
  </si>
  <si>
    <t>20602681</t>
  </si>
  <si>
    <t>20602681,Приватне акціонерне товариство "Українська пожежно-страхова компанія",Україна;00034186,ПАТ "НАСК "ОРАНТА",Україна;20842474,Акціонерне товариство "Страхова компанія "Країна",Україна</t>
  </si>
  <si>
    <t>21</t>
  </si>
  <si>
    <t>210339</t>
  </si>
  <si>
    <t>21560766</t>
  </si>
  <si>
    <t>21673832</t>
  </si>
  <si>
    <t>21926724</t>
  </si>
  <si>
    <t>22071</t>
  </si>
  <si>
    <t>22210000-5 Газети</t>
  </si>
  <si>
    <t>22450000-9 Друкована продукція з елементами захисту</t>
  </si>
  <si>
    <t>22810000-1 Паперові чи картонні реєстраційні журнали</t>
  </si>
  <si>
    <t>22900000-9 Друкована продукція різна</t>
  </si>
  <si>
    <t>23359034</t>
  </si>
  <si>
    <t>23369086</t>
  </si>
  <si>
    <t>2348619201</t>
  </si>
  <si>
    <t>2348619201,ФОП "НАБІЄВА НАТАЛЯ ДМИТРІВНА",Україна</t>
  </si>
  <si>
    <t>2351211660</t>
  </si>
  <si>
    <t>2381900490</t>
  </si>
  <si>
    <t>2381900490,ФОП "ХМАРА СЕРГІЙ ОЛЕКСАНДРОВИЧ",Україна</t>
  </si>
  <si>
    <t>24</t>
  </si>
  <si>
    <t>2433320077</t>
  </si>
  <si>
    <t>2433320077,ФОП Столяров Станіслав Миколайович,Україна</t>
  </si>
  <si>
    <t>24955000-3 Хімічні туалети</t>
  </si>
  <si>
    <t>25</t>
  </si>
  <si>
    <t>2537412942</t>
  </si>
  <si>
    <t>27</t>
  </si>
  <si>
    <t>2726319069,ФОП "ЩЕРБАНОВА НАТАЛЯ ВОЛОДИМИРІВНА",Україна;1369310784,ФОП Ільїна Любов Андріївна,Україна;3200410258,ФОП БАШТОВИЙ ВІТАЛІЙ ВОЛОДИМИРОВИЧ,Україна;3416311398,ФОП "ПШЕНІЧНІКОВ АРТЕМ СЕРГІЙОВИЧ",Україна;2919916821,ФОП "Улович Тетяна Олегівна",Україна</t>
  </si>
  <si>
    <t>2735702712</t>
  </si>
  <si>
    <t>2735702712,ФОП "ГОРЧИЛІН АНДРІЙ ВОЛОДИМИРОВИЧ",Україна</t>
  </si>
  <si>
    <t>2735702712,ФОП "ГОРЧИЛІН АНДРІЙ ВОЛОДИМИРОВИЧ",Україна;3595004204,ФІЗИЧНА ОСОБА-ПІДПРИЄМЕЦЬ ЗЮБІНА АННА ВОЛОДИМИРІВНА,Україна;40921373,ТОВАРИСТВО З ОБМЕЖЕНОЮ ВІДПОВІДАЛЬНІСТЮ "АЙТІ-ЛАНС",Україна</t>
  </si>
  <si>
    <t>2749214693</t>
  </si>
  <si>
    <t>28</t>
  </si>
  <si>
    <t>2919916821</t>
  </si>
  <si>
    <t>2919916821,ФОП "Улович Тетяна Олегівна",Україна;3416311398,ФОП "ПШЕНІЧНІКОВ АРТЕМ СЕРГІЙОВИЧ",Україна;2381900490,ФОП "ХМАРА СЕРГІЙ ОЛЕКСАНДРОВИЧ",Україна</t>
  </si>
  <si>
    <t>30</t>
  </si>
  <si>
    <t>30190000-7 Офісне устаткування та приладдя різне</t>
  </si>
  <si>
    <t>30210000-4 Машини для обробки даних (апаратна частина)</t>
  </si>
  <si>
    <t>30230000-0 Комп’ютерне обладнання</t>
  </si>
  <si>
    <t>31</t>
  </si>
  <si>
    <t>3127815019</t>
  </si>
  <si>
    <t>3127815019,Пащенко Михайло Григорович,Україна</t>
  </si>
  <si>
    <t>3129011290</t>
  </si>
  <si>
    <t>3129011290,ФОП "ЛАЗЕБНИЙ ДМИТРО ВОЛОДИМИРОВИЧ
",Україна</t>
  </si>
  <si>
    <t>31520000-7 Світильники та освітлювальна арматура</t>
  </si>
  <si>
    <t>31521000-4 Світильники</t>
  </si>
  <si>
    <t>31530000-0 Частини до світильників та освітлювального обладнання</t>
  </si>
  <si>
    <t>31645215</t>
  </si>
  <si>
    <t>3174308114</t>
  </si>
  <si>
    <t>32</t>
  </si>
  <si>
    <t>3208603621,ФОП "ДЯТЛЕНКО ОЛЬГА СЕРГІЇВНА",Україна;3148208078,ФОП Тарасенко Сергій Сергійович,Україна;2735702712,ФОП "ГОРЧИЛІН АНДРІЙ ВОЛОДИМИРОВИЧ",Україна</t>
  </si>
  <si>
    <t>3235008923</t>
  </si>
  <si>
    <t>3235008923,ФОП "ЯЦЕНКО НАТАЛЯ ЮРІЇВНА",Україна</t>
  </si>
  <si>
    <t>32490244</t>
  </si>
  <si>
    <t>32688148</t>
  </si>
  <si>
    <t>33</t>
  </si>
  <si>
    <t>33190000-8 Медичне обладнання та вироби медичного призначення різні</t>
  </si>
  <si>
    <t>33442207</t>
  </si>
  <si>
    <t>33920000-5 Обладнання та приладдя для розтину</t>
  </si>
  <si>
    <t>3416311398</t>
  </si>
  <si>
    <t>3416311398,ФОП "ПШЕНІЧНІКОВ АРТЕМ СЕРГІЙОВИЧ",Україна;2726319069,ФОП "ЩЕРБАНОВА НАТАЛЯ ВОЛОДИМИРІВНА",Україна;3200410258,ФОП БАШТОВИЙ ВІТАЛІЙ ВОЛОДИМИРОВИЧ,Україна</t>
  </si>
  <si>
    <t>34223300-9 Причепи</t>
  </si>
  <si>
    <t>34310000-3 Двигуни та їх частини</t>
  </si>
  <si>
    <t>34330000-9 Запасні частини до вантажних транспортних засобів, фургонів та легкових автомобілів</t>
  </si>
  <si>
    <t>34330000-9 Запасні частини до вантажних транспортних засобів, фургонів та легкових автомобілів (Запасні частини до вантажних транспортних засобів)</t>
  </si>
  <si>
    <t>3441611286</t>
  </si>
  <si>
    <t>34499212</t>
  </si>
  <si>
    <t>34985811</t>
  </si>
  <si>
    <t>34990000-3 Регулювальне, запобіжне, сигнальне та освітлювальне обладнання</t>
  </si>
  <si>
    <t>35</t>
  </si>
  <si>
    <t>36</t>
  </si>
  <si>
    <t>36207554</t>
  </si>
  <si>
    <t>36248687,ПП "ОККО КОНТРАКТ",Україна;43127829,ТОВ "НЄФТЕК СІТІ ОІЛ",Україна;41449359,ТОВАРИСТВО З ОБМЕЖЕНОЮ ВІДПОВІДАЛЬНІСТЮ "ЛІВАЙН ТОРГ",Україна</t>
  </si>
  <si>
    <t>37</t>
  </si>
  <si>
    <t>37454195</t>
  </si>
  <si>
    <t>37538264</t>
  </si>
  <si>
    <t>37538877</t>
  </si>
  <si>
    <t>37763734</t>
  </si>
  <si>
    <t>380444958851</t>
  </si>
  <si>
    <t>380445376619, 380504033967</t>
  </si>
  <si>
    <t>380997534229</t>
  </si>
  <si>
    <t>38402792</t>
  </si>
  <si>
    <t>38837864,ТОВ "Міг",Україна;2433320077,ФОП Столяров Станіслав Миколайович,Україна</t>
  </si>
  <si>
    <t>39</t>
  </si>
  <si>
    <t>39417349,ТОВ "АВЕРС КАНЦЕЛЯРІЯ",Україна;38402792,ПП "САМТЕКС ДИСТРИБУЦІЯ",Україна;19143995,ТОВАРИСТВО З ОБМЕЖЕНОЮ ВІДПОВІДАЛЬНІСТЮ ТОРГОВЕЛЬНО-ВИРОБНИЧА ГРУПА "КУНІЦА",Україна</t>
  </si>
  <si>
    <t>39486805</t>
  </si>
  <si>
    <t>39510000-0 Вироби домашнього текстилю</t>
  </si>
  <si>
    <t>39735630</t>
  </si>
  <si>
    <t>4</t>
  </si>
  <si>
    <t>40</t>
  </si>
  <si>
    <t>40233648,ТОВ "НАУКОВО-ВИРОБНИЧЕ ПІДПРИЄМСТВО "ДНІПРО-СЕРВІС",Україна;2433320077,ФОП Столяров Станіслав Миколайович,Україна</t>
  </si>
  <si>
    <t>40458729</t>
  </si>
  <si>
    <t>40683</t>
  </si>
  <si>
    <t>41</t>
  </si>
  <si>
    <t>41453480</t>
  </si>
  <si>
    <t>41629949</t>
  </si>
  <si>
    <t>41629949,ТОВАРИСТВО З ОБМЕЖЕНОЮ ВІДПОВІДАЛЬНІСТЮ "СЕРВІС ТД",Україна;36295200,ПП "СЕРВІС-ТЕСТ",Україна</t>
  </si>
  <si>
    <t>41722793</t>
  </si>
  <si>
    <t>41884537,ТОВ "ЕНЕРА СУМИ",Україна;42082379,ТОВ "ДНІПРОВСЬКІ ЕНЕРГЕТИЧНІ ПОСЛУГИ",Україна;42949165,ТОВАРИСТВО З ОБМЕЖЕНОЮ ВІДПОВІДАЛЬНІСТЮ "ЕНЕРГОНОСІЇ УКРАЇНИ",Україна;43709245,ТОВАРИСТВО З ОБМЕЖЕНОЮ ВІДПОВІДАЛЬНІСТЮ "ЕНЕРГОЗБУТ-ТРАНС",Україна</t>
  </si>
  <si>
    <t>42</t>
  </si>
  <si>
    <t>42082379</t>
  </si>
  <si>
    <t>42082379,ТОВ "ДНІПРОВСЬКІ ЕНЕРГЕТИЧНІ ПОСЛУГИ",Україна;43091830,ТОВ "ЮНАЙТЕД ЕНЕРДЖИ",Україна</t>
  </si>
  <si>
    <t>42122000-0 Насоси</t>
  </si>
  <si>
    <t>42932570</t>
  </si>
  <si>
    <t>43</t>
  </si>
  <si>
    <t>43044884,ТОВАРИСТВО З ОБМЕЖЕНОЮ ВІДПОВІДАЛЬНІСТЮ "ФОРСАЖ СІТІ",Україна;42932570,ТОВ "ЕВРОСТАР ЛОГІСТИК",Україна;35542970,ПП "МЕГАПОЛИС - ДНЕПР",Україна</t>
  </si>
  <si>
    <t>43091830</t>
  </si>
  <si>
    <t>43127829</t>
  </si>
  <si>
    <t>43204651</t>
  </si>
  <si>
    <t>43336905</t>
  </si>
  <si>
    <t>43536159</t>
  </si>
  <si>
    <t>43640000-1 Частини екскаваторів</t>
  </si>
  <si>
    <t>43804280</t>
  </si>
  <si>
    <t>43812000-8 Пиляльне обладнання</t>
  </si>
  <si>
    <t>44110000-4 Конструкційні матеріали</t>
  </si>
  <si>
    <t>44114200-4 Бетонні вироби</t>
  </si>
  <si>
    <t>44173000-3 Стрічки</t>
  </si>
  <si>
    <t>44192200-4 Цвяхи</t>
  </si>
  <si>
    <t>44210000-5 Конструкції та їх частини</t>
  </si>
  <si>
    <t>44211100-3 Модульні та переносні споруди</t>
  </si>
  <si>
    <t>44810000-1 Фарби</t>
  </si>
  <si>
    <t>45</t>
  </si>
  <si>
    <t>45110000-1 Руйнування та знесення будівель і земляні роботи</t>
  </si>
  <si>
    <t>45310000-3 Електромонтажні роботи</t>
  </si>
  <si>
    <t>45340000-2 Зведення огорож, монтаж поручнів і захисних засобів</t>
  </si>
  <si>
    <t>459</t>
  </si>
  <si>
    <t>46</t>
  </si>
  <si>
    <t>48440000-4 Пакети програмного забезпечення для фінансового аналізу та бухгалтерського обліку</t>
  </si>
  <si>
    <t>5</t>
  </si>
  <si>
    <t>50310000-1 Технічне обслуговування і ремонт офісної техніки</t>
  </si>
  <si>
    <t>50320000-4 Послуги з ремонту і технічного обслуговування персональних комп’ютерів</t>
  </si>
  <si>
    <t>50330000-7 Послуги з технічного обслуговування телекомунікаційного обладнання</t>
  </si>
  <si>
    <t>50337449</t>
  </si>
  <si>
    <t>50532000-3 Послуги з ремонту і технічного обслуговування електричної техніки, апаратури та супутнього обладнання</t>
  </si>
  <si>
    <t>521000041893/2021</t>
  </si>
  <si>
    <t>53</t>
  </si>
  <si>
    <t>54</t>
  </si>
  <si>
    <t>551ТТ</t>
  </si>
  <si>
    <t>56</t>
  </si>
  <si>
    <t>6/7029</t>
  </si>
  <si>
    <t>60</t>
  </si>
  <si>
    <t>60180000-3 Прокат вантажних транспортних засобів із водієм для перевезення товарів</t>
  </si>
  <si>
    <t>61</t>
  </si>
  <si>
    <t>64210000-1 Послуги телефонного зв’язку та передачі даних</t>
  </si>
  <si>
    <t>65</t>
  </si>
  <si>
    <t>65110000-7 Розподіл води</t>
  </si>
  <si>
    <t>66</t>
  </si>
  <si>
    <t>66510000-8 Страхові послуги</t>
  </si>
  <si>
    <t>67</t>
  </si>
  <si>
    <t>7</t>
  </si>
  <si>
    <t>70</t>
  </si>
  <si>
    <t>71330000-0 Інженерні послуги різні</t>
  </si>
  <si>
    <t>71350000-6 Науково-технічні послуги в галузі інженерії</t>
  </si>
  <si>
    <t>71630000-3 Послуги з технічного огляду та випробовувань</t>
  </si>
  <si>
    <t>72220000-3 Консультаційні послуги з питань систем та з технічних питань</t>
  </si>
  <si>
    <t>72250000-2 Послуги, пов’язані із системами та підтримкою</t>
  </si>
  <si>
    <t>72260000-5 Послуги, пов’язані з програмним забезпеченням</t>
  </si>
  <si>
    <t>72320000-4 Послуги, пов’язані з базами даних</t>
  </si>
  <si>
    <t>72410000-7 Послуги провайдерів</t>
  </si>
  <si>
    <t>75</t>
  </si>
  <si>
    <t>76</t>
  </si>
  <si>
    <t>77</t>
  </si>
  <si>
    <t>79110000-8 Послуги з юридичного консультування та юридичного представництва</t>
  </si>
  <si>
    <t>79210000-9 Бухгалтерські та аудиторські послуги</t>
  </si>
  <si>
    <t>79410000-1 Консультаційні послуги з питань підприємницької діяльності та управління</t>
  </si>
  <si>
    <t>79710000-4 Охоронні послуги</t>
  </si>
  <si>
    <t>849</t>
  </si>
  <si>
    <t>9</t>
  </si>
  <si>
    <t>90430000-0 Послуги з відведення стічних вод</t>
  </si>
  <si>
    <t>90510000-5 Утилізація/видалення сміття та поводження зі сміттям</t>
  </si>
  <si>
    <t>99999999-9 Не відображене в інших розділах</t>
  </si>
  <si>
    <t>LED лампа А65 12.OW 220В У27 4100К; лампа люмінесцентна PHILIPS TL-D 18W/54 G13; стартер PHILIPS S2 4-22W SER</t>
  </si>
  <si>
    <t>SERVIS_TD@UKR.NET</t>
  </si>
  <si>
    <t>UAH</t>
  </si>
  <si>
    <t>alessya.sidorenko@gmail.com</t>
  </si>
  <si>
    <t>and@comprepair.dp.ua</t>
  </si>
  <si>
    <t>assessin33wz@gmail.com</t>
  </si>
  <si>
    <t>contact@unitedenergy.com.ua</t>
  </si>
  <si>
    <t>dilazcrane@gmail.com</t>
  </si>
  <si>
    <t>eurostar_logistik@ukr.net</t>
  </si>
  <si>
    <t>fopnabieva@ukr.net</t>
  </si>
  <si>
    <t>hmara_sasha@i.ua</t>
  </si>
  <si>
    <t>neftek_city@i.ua</t>
  </si>
  <si>
    <t>pas277005@gmail.com</t>
  </si>
  <si>
    <t>print.formata@gmail.com</t>
  </si>
  <si>
    <t>satskevich@samtex.com.ua</t>
  </si>
  <si>
    <t>ukrstroi-dp@ukr.net</t>
  </si>
  <si>
    <t>zolotoiorlan@ukr.net</t>
  </si>
  <si>
    <t>ЄДРПОУ організатора</t>
  </si>
  <si>
    <t>ЄДРПОУ переможця</t>
  </si>
  <si>
    <t>Ідентифікатор закупівлі</t>
  </si>
  <si>
    <t>Адміністрування та налаштування мережевої безпеки; Встановлення (переустановлення) операційних систем та прикладного програмного забезпечення; Налаштування периферійного офісного обладнання; Налаштування та оптимізація роботи операційної системи та прикладного програмного забезпечення; Підключення до локально-обчислювальної мережі; Запланований виїзд фахівця; Терміновий виїзд фахівця; Поточний ремонт та профілактика комп’ютерної техніки; Профілактика ноутбуку; Діагностика проблем  у роботі комп’ютерного обладнання; Інсталяція серверної операційної системи та програмного забезпечення; Загальні налаштування роботи фізичного сервера</t>
  </si>
  <si>
    <t>Архівний бокс; Біндери (32 мм); Біндери (41 мм); Біндери (51 мм); Грифель для механичного олівця; Гумка для грошей; Дирокол металевий з лінійкою; Касова стрічка; Клей ПВА; Клей-олівець; Кнопки канцелярські "гвоздики"; Коректор з пензликом на спиртовій основі; Коректор стрічковий; Коректор-ручка; Ластик; Лінійка; Лоток одноярусний горизонтальний пластиковий; Накладні самокопіювальні; Ножиці; Олівець графітний HB с гумкою тригранний; Папір офісний А4, щільність 80 г/м2, 500 аркушів у пачці, білий . Клас С.; Папка архивна на зав'язках картонна, 40 мкм; Папка для паперу на зав'язках картонна, 35 мкм.; Папка куточок; Папка пластикова на гумках; Папка на кнопке; Реєстратор (2,5 см); Реєстратор (7,5 см); Розділювач пластиковий; Ручка гелева, колір чорнил синій; Ручка кулькова, колір чорнил синій; Скоби для степлера №10; Скоби для степлера №24/6; Скоби для степлера №23/17; Скоби для степлера №23/13; Скоби для степлера №23/6; Скоби для степлера №23/20; Скотч прозорий (12 мм); Скотч прозорий (24 мм); Скотч прозорий (48мм); Скріпки (28мм); Скріпки 78мм., 50шт., овальні; Степлер канцелярський (№10); Степлер канцелярський (№24/6); Стрижень кульковий масляний, колір чорнил синій; Текстовий маркер рожевий; Текстовий маркер жовтий; Текстовий маркер зелений; Точилка; Файли; Фарба штемпельна синя; Маркер перманентний чорний; Маркер перманентний Pilot Super Colour</t>
  </si>
  <si>
    <t>Багатофункціональний пристрій ; Системний блок</t>
  </si>
  <si>
    <t xml:space="preserve">Бензин А-92 в талонах; Дизельне паливо </t>
  </si>
  <si>
    <t>Бензин А-92; Дизельне пальне</t>
  </si>
  <si>
    <t>Бензопила MS 180</t>
  </si>
  <si>
    <t>Бетонні комірки для улаштування місць для поховання</t>
  </si>
  <si>
    <t>Валюта</t>
  </si>
  <si>
    <t>Всі учасники закупки</t>
  </si>
  <si>
    <t>Відкриті торги</t>
  </si>
  <si>
    <t>ДК 021-2015: 48440000-4 Пакети програмного забезпечення для фінансового аналізу та бухгалтерського обліку (електронний дистрибутив комп’ютерної програми «M.E.D.O.C»)</t>
  </si>
  <si>
    <t>ДК 021:2015 - 90430000-0 – «Послуги з відведення стічних вод» (послуги з централізованого водовідведення)</t>
  </si>
  <si>
    <t>ДК 021:2015 09320000-8 Пара, гаряча вода та пов'язана продукція.</t>
  </si>
  <si>
    <t>ДК 021:2015:  45110000-1 - Руйнування та знесення будівель і земляні роботи (послуги з встановлення та благоустрою майданчиків для збору сміття).</t>
  </si>
  <si>
    <t>ДК 021:2015:  79710000-4  Охоронні послуги (Послуги з централізованого спостереження за системою охоронної сигналізації за адресою:49000, м.Дніпро, вул.Полігонна, 18 Б, приміщення.146)</t>
  </si>
  <si>
    <t>ДК 021:2015:  79710000-4  Охоронні послуги (Послуги з централізованого спостереження за системою охоронної сигналізації)</t>
  </si>
  <si>
    <t>ДК 021:2015: 09310000-5 - Електрична енергія</t>
  </si>
  <si>
    <t>ДК 021:2015: 22810000-1 - Паперові чи картонні реєстраційні журнали (книга ОРО Ф-1 з голограмою на 80 стор, альбомна, газет НОВА А 4)</t>
  </si>
  <si>
    <t xml:space="preserve">ДК 021:2015: 31530000-0 — Частини до світильників та освітлювального обладнання ( LED лампа А65 12.OW 220В У27 4100К, лампа люмінесцентна PHILIPS TL-D 18W/54 G13, стартер PHILIPS S2 4-22W SER) </t>
  </si>
  <si>
    <t>ДК 021:2015: 34223300-9 Причепи (Причеп тракторний 2 ПТС-4 (такий, що був у використанні) або еквівалент</t>
  </si>
  <si>
    <t>ДК 021:2015: 42122000-0 - Насоси (насос підкачки палива)</t>
  </si>
  <si>
    <t xml:space="preserve">ДК 021:2015: 44110000-4 Конструкційні матеріали </t>
  </si>
  <si>
    <t>ДК 021:2015: 44114200-4 - Бетонні вироби (Бетонні комірки для улаштування місць для поховання)</t>
  </si>
  <si>
    <t>ДК 021:2015: 44190000-8  Конструкційні  матеріали  різні (Цвяхи будівельні)</t>
  </si>
  <si>
    <t>ДК 021:2015: 44190000-8 Конструкційні матеріали різні (Цвяхи будівельні)</t>
  </si>
  <si>
    <t xml:space="preserve">ДК 021:2015: 45310000-3 - Електромонтажні роботи   (послуга із заміни однофазного лічильника) </t>
  </si>
  <si>
    <t>ДК 021:2015: 50330000-7 — Послуги з технічного обслуговування телекомунікаційного обладнання (ремонт обладнання зв'язку, технічне обслуговування АТС)</t>
  </si>
  <si>
    <t>ДК 021:2015: 65110000-7 – «Розподіл води» (послуги з централізованого водопостачання)</t>
  </si>
  <si>
    <t xml:space="preserve">ДК 021:2015: 72220000-3 - Консультаційні послуги з питань систем та з технічних питань ( послуги у сфері інформатизації: інформаційно-консультативні послуги з супроводження ПЗ «М.Е.Doc-Інтеграція з обліковими системами») </t>
  </si>
  <si>
    <t xml:space="preserve">ДК 021:2015: 72250000-2 - Послуги, пов’язані із системами та підтримкою (Послуги зі створення та обслуговування інформаційного ресурсу-офіційного сайту). </t>
  </si>
  <si>
    <t>ДК 021:2015: 79110000-8 -Послуги з юридичного консультування та юридичного представництва</t>
  </si>
  <si>
    <t>ДК 021:2015: 90510000-5 - Утилізація/видалення сміття та поводження зі сміттям (послуги з приймання, розміщення (зберігання та захоронення ) та утилізації твердих побутових відходів)</t>
  </si>
  <si>
    <t>ДК 021:2015:09310000-5 - Електрична енергія</t>
  </si>
  <si>
    <t>ДК 021:2015:09310000-5 Електрична енергія</t>
  </si>
  <si>
    <t>ДК 021:2015:14210000-6 Гравій, пісок, щебінь і наповнювачі (Придбання та доставка піску на кладовища)</t>
  </si>
  <si>
    <t>ДК 021:2015:16810000-6 Частини для сільськогосподарської техніки (вал на бензокосу Foresta FC-55 AV,редуктор на бензокосу Foresta FC-55 AV, катушка на бензокосу Foresta FC-55 AV)</t>
  </si>
  <si>
    <t>ДК 021:2015:22210000-5 Газети</t>
  </si>
  <si>
    <t>ДК 021:2015:22210000-5 Газети (Доступ до "Електронного кабінету періодичних видань видавничого будинку "Фактор")</t>
  </si>
  <si>
    <t>ДК 021:2015:22450000-9 Друкована продукція з елементами захисту</t>
  </si>
  <si>
    <t>ДК 021:2015:22450000-9 Друкована продукція з елементами захисту (Друкована продукція на замовлення)</t>
  </si>
  <si>
    <t>ДК 021:2015:22900000-9 Друкована продукція різна</t>
  </si>
  <si>
    <t>ДК 021:2015:24950000-8 Спеціалізована хімічна продукція (24955000-3 -Хімічні туалети) Послуги біолтуалетів)</t>
  </si>
  <si>
    <t>ДК 021:2015:30190000-7 Офісне устаткування та приладдя різне (Канцелярські товари)</t>
  </si>
  <si>
    <t>ДК 021:2015:30210000-4 - Машини для обробки даних (ноутбук ASUS VIVO17X712F)</t>
  </si>
  <si>
    <t xml:space="preserve">ДК 021:2015:30230000-0 - Комп’ютерне обладнання (Багатофункціональний пристрій, системний блок) </t>
  </si>
  <si>
    <t>ДК 021:2015:31521000-4 Світильники</t>
  </si>
  <si>
    <t>ДК 021:2015:33190000-8 Медичне обладнання та вироби медичного призначення різні</t>
  </si>
  <si>
    <t>ДК 021:2015:33920000-5 Обладнання та приладдя для розтину</t>
  </si>
  <si>
    <t>ДК 021:2015:34310000-3 Двигуни та їх частини (Привод ГРМ двигуна ЗМЗ 405)</t>
  </si>
  <si>
    <t>ДК 021:2015:34990000-3 Регулювальне, запобіжне, сигнальне та освітлювальне обладнання (державний номерний знак підтип 112-1)</t>
  </si>
  <si>
    <t>ДК 021:2015:43640000-1 Частини екскаваторів (коронка центральна 522-00102,болт 1/2'' UNC-13 X 2, 4F-3649,гайка шестигранна 1/2'' UNC-13'', 1F-7958)</t>
  </si>
  <si>
    <t xml:space="preserve">ДК 021:2015:43812000-8 - Пиляльне обладнання (Бензопила MS 180) </t>
  </si>
  <si>
    <t>ДК 021:2015:44110000-4 Конструкційні матеріали</t>
  </si>
  <si>
    <t>ДК 021:2015:44170000-2 Плити, листи, стрічки та фольга, пов’язані з конструкційними матеріалами</t>
  </si>
  <si>
    <t>ДК 021:2015:44210000-5 Конструкції та їх частини (туалет громадський вуличний залізобетонний)</t>
  </si>
  <si>
    <t>ДК 021:2015:44211100-3 Модульні та переносні споруди (торгівельний павільйон, такий, що був у використанні)</t>
  </si>
  <si>
    <t>ДК 021:2015:44810000-1 Фарби (Фарба для підписання табличок намогильних)</t>
  </si>
  <si>
    <t xml:space="preserve">ДК 021:2015:45340000-2  Зведення огорож, монтаж поручнів і захисних засобів (послуги з встановлення та благоустрою огорожі на кладовищах)                                      </t>
  </si>
  <si>
    <t>ДК 021:2015:50310000-1 Технічне обслуговування і ремонт офісної техніки (послуги з заправки картриджів, відновлення картриджів та обслуговування і ремонту принтерів)</t>
  </si>
  <si>
    <t>ДК 021:2015:50320000-4 Послуги з ремонту і технічного обслуговування персональних комп'ютерів.</t>
  </si>
  <si>
    <t>ДК 021:2015:50532000-3 Послуги з ремонту і технічного обслуговування електричної техніки, апаратури та супутнього обладнання (сервісне технічне обслуговування  реєстраторів розрахункових операцій)</t>
  </si>
  <si>
    <t>ДК 021:2015:60180000-3 Прокат вантажних транспортних засобів із водієм для перевезення товарів (доставка води автоцистерною на кладовище)</t>
  </si>
  <si>
    <t>ДК 021:2015:64210000-1 Послуги телефонного зв’язку та передачі даних</t>
  </si>
  <si>
    <t>ДК 021:2015:66510000-8 Страхові послуги (послуги з обов'язкового страхування цивільно-правової відповідальності власників наземних транспортних засобів)</t>
  </si>
  <si>
    <t>ДК 021:2015:71630000-3 Послуги з технічного огляду та випробовувань (Послуги з технічного огляду автотранспортних засобів)</t>
  </si>
  <si>
    <t>ДК 021:2015:72260000-5 Послуги, пов’язані з програмним забезпеченням (Послуги з питань  автоматизованого визначення вартості будівельних робіт при застосуванні ПК АВК-5 "Автоматизований випуск на ПЕОМ кошторисно-ресурсної документації"  на основних та додаткових робочих місцях  ПК АВК-5 для 2 робочих місць)</t>
  </si>
  <si>
    <t>ДК 021:2015:72260000-5 Послуги, пов’язані з програмним забезпеченням (консультаційні послуги з питань інформатизації для одного  співробітника  Замовника на тему  «Кошторисна справа та ціноутворення в будівництві»,  теорія і практика за допомогою програмного комплексу «АВК-5»)</t>
  </si>
  <si>
    <t>ДК 021:2015:72320000-4 Послуги, пов’язані з базами даних</t>
  </si>
  <si>
    <t>ДК 021:2015:72410000-7 Послуги провайдерів</t>
  </si>
  <si>
    <t>ДК 021:2015:72410000-7 Послуги провайдерів (доступ до мережі інтернет)</t>
  </si>
  <si>
    <t>ДК 021:2015:79210000-9 Бухгалтерські та аудиторські послуги  (інформаційно-консультаційні послуги у сфері бухгалтерського обліку та оподаткування)</t>
  </si>
  <si>
    <t>ДК 021:2015:79410000-1 Консультаційні послуги з питань підприємницької діяльності та управління</t>
  </si>
  <si>
    <t>ДК 021:2015:79710000-4 Охоронні послуги</t>
  </si>
  <si>
    <t>ДК 021:2015:79710000-4 Охоронні послуги (послуги з охорони нежитлового приміщення)</t>
  </si>
  <si>
    <t>ДК 021:2015:90510000-5 Утилізація/видалення сміття та поводження зі сміттям</t>
  </si>
  <si>
    <t>ДК 021:2015:99999999-9 Не відображене в інших розділах</t>
  </si>
  <si>
    <t xml:space="preserve">ДК 021:2015:ДК 021:2015:71350000-6: Науково-технічні послуги в галузі інженерії (послуги  з метеорологічного обслуговування)
</t>
  </si>
  <si>
    <t>ДПМ7874</t>
  </si>
  <si>
    <t>ДШ-17/2021</t>
  </si>
  <si>
    <t>Дата аукціону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</si>
  <si>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</si>
  <si>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</si>
  <si>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</si>
  <si>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Дата уточнення до:</t>
  </si>
  <si>
    <t>Дата уточнення з:</t>
  </si>
  <si>
    <t>Денис Горбатенко</t>
  </si>
  <si>
    <t>Договір діє до:</t>
  </si>
  <si>
    <t>Допорогова закупівля</t>
  </si>
  <si>
    <t>Доступ до "Електронного кабінету періодичних видань видавничого будинку "Фактор"</t>
  </si>
  <si>
    <t>Доступ до електронного кабінету періодичних видань видавничого будинку "ФАКТОР"</t>
  </si>
  <si>
    <t xml:space="preserve">Доступ до мережі інтернет  </t>
  </si>
  <si>
    <t>Доступ до мережі інтернет (Інтсаляційні роботи, абонентна плата)</t>
  </si>
  <si>
    <t>Електрична енергія</t>
  </si>
  <si>
    <t>Електрична енергія; Електрична енергія ; Електрична енергія; Електрична енергія ; Електрична енергія ; Електрична енергія; Електрична енергія; Електрична енергія</t>
  </si>
  <si>
    <t>Електрична енергія; Електрична енергія ; Електрична енергія; Електрична енергія ; Електрична енергія ; Електрична енергія; Електрична енергія; Електрична енергія; Електрична енергія</t>
  </si>
  <si>
    <t>Електрична енергія; Електрична енергія; Електрична енергія; Електрична енергія; Електрична енергія; Електрична енергія; Електрична енергія ; Електрична енергія</t>
  </si>
  <si>
    <t>Електронна пошта переможця тендеру</t>
  </si>
  <si>
    <t>З ПДВ</t>
  </si>
  <si>
    <t>Закупівля без використання електронної системи</t>
  </si>
  <si>
    <t>Залізобетонна конструкція громадського туалету на 2 секціїї</t>
  </si>
  <si>
    <t xml:space="preserve">Заправка картриджів ; Відновлення картриджів ; Технічне обслуговування принтерів ; Ремонт принтерів </t>
  </si>
  <si>
    <t>КЕП</t>
  </si>
  <si>
    <t>КОМУНАЛЬНЕ ПІДПРИЄМСТВО "МІСЬКА РИТУАЛЬНА СЛУЖБА" ДНІПРОВСЬКОЇ МІСЬКОЇ РАДИ</t>
  </si>
  <si>
    <t>КОРОНКА ЦЕНТРАЛЬНА 522-00102; БОЛТ 1/2'' UNC-13 X 2, 4F-3649; ГАЙКА ШЕСТИГРАННА 1/2'' UNC-13'', 1F-7958</t>
  </si>
  <si>
    <t>Класифікатор</t>
  </si>
  <si>
    <t>Код ДК 021:2015: 71630000-3 Послуги з технічного огляду та випробовувань (технічний огляд технологічного транспорту перед реєстрацією ДК 016-2010:71.20)</t>
  </si>
  <si>
    <t xml:space="preserve">Код ДК 021:2015:99999999-9  - Не відображене в інших розділах (послуги з оренди торгівельних павільйонів) </t>
  </si>
  <si>
    <t>Комбінезон захисний одноразовий з капюшоном (НК 024:2019-58390); Бахіли захисні одноразові (НК 024:2019-61937); Захисні одноразові рукавички (НК 024:2019-40548); Захисні маски одноразового користування  (НК 024:2019-35177); Дезинфікуючий засіб для рук з антібактеріальним ефектом  (пластикова тара 5 літрів) (НК 024:2019-41550)</t>
  </si>
  <si>
    <t>Комплект зчеплення (корзина, диск, вичавний підшипник) на Газель 3302-414 ; ЗТК (комплект) на 1 вісь  на Газель 3302-414; комплект ГРМ  на Газель 3302-414; Радіатор с-ми охолодження на  Газель 3302-414; Робочий гальмівний циліндр задн.  На Газель 3302-414;  підшипник маточини передньої  на Газель 3302-414; підшипник маточини задньої; ГТЦ  на Газель 3302-414; Робочий циліндр зчеплення на  Газель 3302-414; Рем.комплект шворнів на  Газель 3302-414 ; Накінечник кермової тяги на Газель 3302-414  ; Підвісний підшипник на Mersedes Sprinter WDB9066351S141283; ЗТК на Mersedes Sprinter WDB9066351S141283; ПТК на  Mersedes Sprinter WDB9066351S141283; Задні гальмівні диски на Mersedes Sprinter WDB9066351S141283; Передні гальмівні диски на Mersedes Sprinter WDB9066351S141283; передні стійки Mersedes Sprinter WDB9066351S141283; задні стійки на  Mersedes Sprinter WDB9066351S141283; підшипник маточини задньої на Mersedes Sprinter WDB9066351S141283; підшипник маточини передньої на Mersedes Sprinter WDB9066351S141283; Рейка кермова відновлена на  Mersedes Sprinter WDB9066351S141283; Стійки стабілізатора задні на  Mersedes Sprinter WDB9066351S141283; Стійки стабілізатора передні на Mersedes Sprinter WDB9066351S141283; Втулки стабілізатора передні на Mersedes Sprinter WDB9066351S141283; Втулки стабілізатора передні на Mersedes Sprinter WDB9066351S141283; Опорний підшипник стійки на Mersedes Sprinter WDB9066351S141283; Накінечник кермової тяги на  Mersedes Sprinter WDB9066351S141283; кермова тяга на Mersedes Sprinter WDB9066351S141283</t>
  </si>
  <si>
    <t>Комплект зчеплення (корзина, диск, вичавний підшипник) на Газель 3302-414 ; ЗТК (комплект) на 1 вісь  на Газель 3302-414; комплект ГРМ  на Газель 3302-414; Радіатор с-ми охолодження на  Газель 3302-414; Робочий гальмівний циліндр задн.  На Газель 3302-414;  підшипник маточини передньої  на Газель 3302-414; підшипник маточини задньої; ГТЦ  на Газель 3302-414; Робочий циліндр зчеплення на  Газель 3302-414; Рем.комплект шворнів на  Газель 3302-414 ; Накінечник кермової тяги на Газель 3302-414  ; Підвісний підшипник на Mersedes Sprinter WDB9066351S141283; ЗТК на Mersedes Sprinter WDB9066351S141283; ПТК на  Mersedes Sprinter WDB9066351S141283; Задні гальмівні диски на Mersedes Sprinter WDB9066351S141283; Передні гальмівні диски на Mersedes Sprinter WDB9066351S141283; передні стійки Mersedes Sprinter WDB9066351S141283; задні стійки на  Mersedes Sprinter WDB9066351S141283; підшипник маточини задньої на Mersedes Sprinter WDB9066351S141283; підшипник маточини передньої на Mersedes Sprinter WDB9066351S141283; Рейка кермова відновлена на  Mersedes Sprinter WDB9066351S141283; Стійки стабілізатора задні на  Mersedes Sprinter WDB9066351S141283; Стійки стабілізатора передні на Mersedes Sprinter WDB9066351S141283; Втулки стабілізатора передні на Mersedes Sprinter WDB9066351S141283; Втулки стабілізатора передні на Mersedes Sprinter WDB9066351S141283; Опорний підшипник стійки на Mersedes Sprinter WDB9066351S141283; Накінечник кермової тяги на  Mersedes Sprinter WDB9066351S141283; кермова тяга на Mersedes Sprinter WDB9066351S141283; Комплект зчеплення (корзина, диск вичавний) на ГАЗ 32213-288; Радіатор пічки на Mersedes Sprinter WDB9036632R555159; Шарові опори нижні на Mersedes Sprinter WDB9036632R555159; Педальний вузол зчеплення на Mersedes Sprinter WDB9036632R555159; Підвісний підшипник на Mersedes Sprinter WDB9036632R555159; Фільтр паливний Mersedes Sprinter WDB9036632R555159; Фільтр повітряний Mersedes Sprinter WDB9036632R555159; Фільтр масляний Mersedes Sprinter WDB9036632R555159; Фільтр паливний на Mersedes Sprinter WDB9066351S141283; Фільтр повітряний на Mersedes Sprinter WDB9066351S141283; Фільтр масляний на Mersedes Sprinter WDB9066351S141283; Фільтр паливний на Mersedes Sprinter WDB9066331S855349; Фільтр масляний на Mersedes Sprinter WDB9066331S855349; Фільтр повітряний на Mersedes Sprinter WDB9066331S855349; Фільтр паливний на БАЗ Т713.36; Фільтр повітряний на БАЗ Т713.36; Фільтр масляний на БАЗ Т713.36; Комплект ГРМ на WOLKSWAGEN TRANSPORTER WV1ZZZ70Z1HO 36482; Фільтр паливний на WOLKSWAGEN TRANSPORTER WV1ZZZ70Z1HO 36482; Фільтр масляний на WOLKSWAGEN TRANSPORTER WV1ZZZ70Z1HO 36482; Фільтр повітряний на WOLKSWAGEN TRANSPORTER WV1ZZZ70Z1HO 36482; ЗТК на 1 вісь на БАЗ Т 713.36; Комплект ПТК на БАЗ Т 713.36; Гідроциліндр підйому кузову на БАЗ Т 713.36; Коробка  відбору потужності гідравлична на БАЗ Т 713.36; Комплект передніх гальмівних дисків на WOLKSWAGEN TRANSPORTER; Комплект задніх гальмівних дисків на WOLKSWAGEN TRANSPORTER; задні гальмівні супорта на WOLKSWAGEN TRANSPORTER</t>
  </si>
  <si>
    <t>Консультаційні послуги з питань підприємницької діяльності та управління</t>
  </si>
  <si>
    <t>Контактний телефон переможця тендеру</t>
  </si>
  <si>
    <t>Крок зниження</t>
  </si>
  <si>
    <t>Кількість одиниць</t>
  </si>
  <si>
    <t>Кількість учасників аукціону</t>
  </si>
  <si>
    <t>МРБ006444</t>
  </si>
  <si>
    <t>Назва потенційного переможця (з найменшою ціною)</t>
  </si>
  <si>
    <t>Номер договору</t>
  </si>
  <si>
    <t>Ні</t>
  </si>
  <si>
    <t>Одиниця виміру</t>
  </si>
  <si>
    <t>Організатор</t>
  </si>
  <si>
    <t>Організатор закупівлі</t>
  </si>
  <si>
    <t>Основний контакт</t>
  </si>
  <si>
    <t>Очікувана вартість закупівлі</t>
  </si>
  <si>
    <t>Очікувана вартість, одиниця</t>
  </si>
  <si>
    <t>ПП "ОККО КОНТРАКТ"</t>
  </si>
  <si>
    <t>Пащенко Михайло Григорович</t>
  </si>
  <si>
    <t>Переговорна процедура, скорочена</t>
  </si>
  <si>
    <t>Плита бетонна; Стовп бетонний; Цемент (мішок 25 кг); Пісок (мішок 50 кг); Відсів (мішок 50 кг)</t>
  </si>
  <si>
    <t>Подушки в труну 2021</t>
  </si>
  <si>
    <t>Посвідчення 70*100мм 4+4 Меловка 350 гр матова</t>
  </si>
  <si>
    <t>Послуга з постачання теплової енергії для потреб опалення</t>
  </si>
  <si>
    <t>Послуги з оренди торгівельних павільйонів; Послуги з оренди торгівельних павільйонів; Послуги з оренди торгівельних павільйонів</t>
  </si>
  <si>
    <t>Послуги з охорони нежитлового приміщення, розташованого за адресою:49000, м.Дніпро, вул.Полігонна, 18 Б, приміщення.146</t>
  </si>
  <si>
    <t>Послуги з питань  автоматизованого визначення вартості будівельних робіт при застосуванні ПК АВК-5 "Автоматизований випуск на ПЕОМ кошторисно-ресурсної документації"  на основних та додаткових робочих місцях  ПК АВК-5 для 2 робочих місць</t>
  </si>
  <si>
    <t>Послуги з приймання, розміщення (зберігання та захоронення) та утилізації тавердих побутових відходів</t>
  </si>
  <si>
    <t>Послуги з технічного огляду автотранспортних засобів</t>
  </si>
  <si>
    <t>Послуги з централізованого спостереження за системою охоронної сигналізації</t>
  </si>
  <si>
    <t>Предмет закупівлі</t>
  </si>
  <si>
    <t>Приватне акціонерне товариство "Українська пожежно-страхова компанія"</t>
  </si>
  <si>
    <t>Привод ГРМ двигуна ЗМЗ 405</t>
  </si>
  <si>
    <t>Придбання та доставка піску на кладовища; Придбання та доставка піску на кладовища; Придбання та доставка піску на кладовища; Придбання та доставка піску на кладовища; Придбання та доставка піску на кладовища; Придбання та доставка піску на кладовища; Придбання та доставка піску на кладовища; Придбання та доставка піску на кладовища; Придбання та доставка піску на кладовища</t>
  </si>
  <si>
    <t>Прийом пропозицій до:</t>
  </si>
  <si>
    <t>Прийом пропозицій з</t>
  </si>
  <si>
    <t xml:space="preserve">Причеп тракторний 2 ПТС-4 (такий, що був у використанні) або еквівалент 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</si>
  <si>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</si>
  <si>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</si>
  <si>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Рнк/DT-0241793</t>
  </si>
  <si>
    <t>Розрахунок вартості машино-години експлуатації будівельних машин та автотранспорту у 2021 році</t>
  </si>
  <si>
    <t>Санітарний пакет</t>
  </si>
  <si>
    <t>Свідоцтво про поховання; Муніципальна книга; Книга реєстрації поховань та перепоховань померлих громадян; Книга обліку намогильних споруд</t>
  </si>
  <si>
    <t>Світильник LED LEBRON L-PRS-1481, 18 W, нак-ний, 4100К, з блоком живлення</t>
  </si>
  <si>
    <t>Спрощена закупівля</t>
  </si>
  <si>
    <t>Статус</t>
  </si>
  <si>
    <t>Статус договору</t>
  </si>
  <si>
    <t>Страхові послуги (послуги з обов'язкового страхування цивільно-правової відповідальності власників наземних транспортних засобів)</t>
  </si>
  <si>
    <t>Строк поставки до:</t>
  </si>
  <si>
    <t>Строк поставки з:</t>
  </si>
  <si>
    <t>Стрічка траурна</t>
  </si>
  <si>
    <t>Сума укладеного договору</t>
  </si>
  <si>
    <t>ТОВ "АВЕРС КАНЦЕЛЯРІЯ"</t>
  </si>
  <si>
    <t>ТОВ "ДНІПРОВСЬКІ ЕНЕРГЕТИЧНІ ПОСЛУГИ"</t>
  </si>
  <si>
    <t>ТОВ "ЕНЕРА СУМИ"</t>
  </si>
  <si>
    <t>ТОВ "Міг"</t>
  </si>
  <si>
    <t>ТОВ "НАУКОВО-ВИРОБНИЧЕ ПІДПРИЄМСТВО "ДНІПРО-СЕРВІС"</t>
  </si>
  <si>
    <t>ТОВАРИСТВО З ОБМЕЖЕНОЮ ВІДПОВІДАЛЬНІСТЮ "СЕРВІС ТД"</t>
  </si>
  <si>
    <t>ТОВАРИСТВО З ОБМЕЖЕНОЮ ВІДПОВІДАЛЬНІСТЮ "ФОРСАЖ СІТІ"</t>
  </si>
  <si>
    <t>Так</t>
  </si>
  <si>
    <t>Тетяна Задоя</t>
  </si>
  <si>
    <t>Тип процедури</t>
  </si>
  <si>
    <t>Торгівельний павільйон, такий що був у використанні; Торгівельний павільйон, такий що був у використанні</t>
  </si>
  <si>
    <t>Узагальнена назва закупівлі</t>
  </si>
  <si>
    <t>Укладення договору до:</t>
  </si>
  <si>
    <t>Укладення договору з:</t>
  </si>
  <si>
    <t>ФОП "ГОРЧИЛІН АНДРІЙ ВОЛОДИМИРОВИЧ"</t>
  </si>
  <si>
    <t>ФОП "ДЯТЛЕНКО ОЛЬГА СЕРГІЇВНА"</t>
  </si>
  <si>
    <t>ФОП "ЛАЗЕБНИЙ ДМИТРО ВОЛОДИМИРОВИЧ
"</t>
  </si>
  <si>
    <t>ФОП "НАБІЄВА НАТАЛЯ ДМИТРІВНА"</t>
  </si>
  <si>
    <t>ФОП "ПШЕНІЧНІКОВ АРТЕМ СЕРГІЙОВИЧ"</t>
  </si>
  <si>
    <t>ФОП "Улович Тетяна Олегівна"</t>
  </si>
  <si>
    <t>ФОП "ХМАРА СЕРГІЙ ОЛЕКСАНДРОВИЧ"</t>
  </si>
  <si>
    <t>ФОП "ЩЕРБАНОВА НАТАЛЯ ВОЛОДИМИРІВНА"</t>
  </si>
  <si>
    <t>ФОП "ЯЦЕНКО НАТАЛЯ ЮРІЇВНА"</t>
  </si>
  <si>
    <t>ФОП Столяров Станіслав Миколайович</t>
  </si>
  <si>
    <t>Фарба біла емаль, (банка 2,8 кг.)</t>
  </si>
  <si>
    <t>ЧВ-Світильник LED Luxray 464 LXPS 60048 48 Bт 6400К+LED драйвер IP20</t>
  </si>
  <si>
    <t>Юридичні послуги</t>
  </si>
  <si>
    <t>абонентна плата за  ТП "Основний 2"; абонентна плата  послуги  "SIP -лінія Офіс"</t>
  </si>
  <si>
    <t>аукціон не передбачено</t>
  </si>
  <si>
    <t>аукціон не проводився</t>
  </si>
  <si>
    <t>б/н</t>
  </si>
  <si>
    <t>вал на бензокосу Foresta FC-55 AV; редуктор на бензокосу Foresta FC-55 AV; катушка на бензокосу Foresta FC-55 AV</t>
  </si>
  <si>
    <t>гігакалорія</t>
  </si>
  <si>
    <t>державний номерний знак підтип 112-1</t>
  </si>
  <si>
    <t>доставка води автоцистерною на кладовище</t>
  </si>
  <si>
    <t>доступ до "Електронного кабінету періодичних видань видавничого будинку "Фактор"</t>
  </si>
  <si>
    <t>доступ до мережі інтернет</t>
  </si>
  <si>
    <t>завершено</t>
  </si>
  <si>
    <t>закупівля не відбулась</t>
  </si>
  <si>
    <t>заправка картриджа; відновлення картриджа; технічне обслуговування принтера; ремонт принтера</t>
  </si>
  <si>
    <t>книга ОРО Ф-1 з голограмою на 80 стор, альбомна, газет НОВА А 4</t>
  </si>
  <si>
    <t>код ДК 021:2015: 09130000-9 Нафта і дистиляти (Бензин А-92 та дизельне паливо в талонах)</t>
  </si>
  <si>
    <t>код ДК 021:2015:39510000-0 –Вироби домашнього текстилю (Подушки в труну 2021)</t>
  </si>
  <si>
    <t>консультаційні послуги з питань інформатизації для одного  співробітника  Замовника на тему  «Кошторисна справа та ціноутворення в будівництві»,  теорія і практика за допомогою програмного комплексу «АВК-5»</t>
  </si>
  <si>
    <t>кіловар-година</t>
  </si>
  <si>
    <t>кіловат-година</t>
  </si>
  <si>
    <t>кілограми</t>
  </si>
  <si>
    <t>кілька позицій</t>
  </si>
  <si>
    <t>людино-година</t>
  </si>
  <si>
    <t>метр погонний</t>
  </si>
  <si>
    <t>метри кубічні</t>
  </si>
  <si>
    <t>насос підкачки палива</t>
  </si>
  <si>
    <t>не указано</t>
  </si>
  <si>
    <t>ноутбук ASUS VIVO17X712F)</t>
  </si>
  <si>
    <t>одиниця</t>
  </si>
  <si>
    <t>плита бетонна; стовп бетонний; відсів (мішок 50 кг); пісок (мішок 50 кг); цемент (мішок 25 кг)</t>
  </si>
  <si>
    <t>послуга</t>
  </si>
  <si>
    <t>послуга із заміни однофазного електролічильника</t>
  </si>
  <si>
    <t>послуги  з метеорологічного обслуговування за даними метеостанції Синельникове Дніпропетровської області найближчої до м.Дніпро.Інформація про глибину промерзання та відтавання грунту за період з 01.11.21р. по 31.12.21р.</t>
  </si>
  <si>
    <t>послуги біотуалетів</t>
  </si>
  <si>
    <t>послуги з встановлення та благоустрою майданчиків для збору сміття; послуги з встановлення та благоустрою майданчиків для збору сміття; послуги з встановлення та благоустрою майданчиків для збору сміття; послуги з встановлення та благоустрою майданчиків для збору сміття</t>
  </si>
  <si>
    <t xml:space="preserve">послуги з встановлення та благоустрою огорожі на кладовищах                                       </t>
  </si>
  <si>
    <t>послуги з оренди торгівельних павільйонів</t>
  </si>
  <si>
    <t>послуги з приймання, розміщення (зберігання та захоронення ) та утилізації твердих побутових відходів</t>
  </si>
  <si>
    <t>послуги з приймання, розміщення та утилізації твердих побутових відходів та великогабаритних побутових відходів</t>
  </si>
  <si>
    <t>послуги з централізованого водовідведення; послуги з централізованого водовідведення</t>
  </si>
  <si>
    <t>послуги з централізованого водопостачання</t>
  </si>
  <si>
    <t>послуги з централізованого водопостачання; послуги з централізованого водопостачання</t>
  </si>
  <si>
    <t>послуги у сфері інформатизації: інформаційно-консультативні послуги з супроводження ПЗ «М.Е.Doc-Інтеграція з обліковими системами</t>
  </si>
  <si>
    <t>постачання примірника  та пакетів оновлень (компонентів) компютерної програми «M.E.D.O.C» з правом використання на рік (Модуль "Інтеграція з обліковими системами); постачання примірників  та пакетів оновлень (компонентів) компютерної програми «M.E.D.O.C» з правом використання на рік (Модуль "Звітність"). Мережева версія; постачання примірників  та пакетів оновлень (компонентів) компютерної програми «M.E.D.O.C» з правом використання на рік (Модуль  "Облік ПДВ")</t>
  </si>
  <si>
    <t>прийом пропозицій</t>
  </si>
  <si>
    <t>підписано</t>
  </si>
  <si>
    <t xml:space="preserve">підтримка та адміністрування інформаційних систем та програмних модулів; розробка дизайну корпоративного ресурсу ; розробка платформи сайту з використанням  язика програмування Loravel; наповнення сайту ; надання хостингу ; забезпечення безпеки ресурсу від хакерських атак та іншого; розробка Seo-стратегії ; забезпечення ТОП-3 у Google пошуковій системі; розробка SMM – стратегії та її реалізація </t>
  </si>
  <si>
    <t>ремонт обладнання зв'язку, технічне обслуговування АТС</t>
  </si>
  <si>
    <t>сервісне технічне обслуговування  реєстраторів розрахункових операцій</t>
  </si>
  <si>
    <t>скасована</t>
  </si>
  <si>
    <t>технічний огляд технологічного транспорту перед реєстрацією ДК 016-2010:71.20</t>
  </si>
  <si>
    <t>цвяхи будівельні</t>
  </si>
  <si>
    <t>штуки</t>
  </si>
  <si>
    <t>інформаційно-консультаційні послуги у сфері бухгалтерського обліку та оподаткування</t>
  </si>
  <si>
    <t>№ РНк-18189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</si>
</sst>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dd\.mm\.yyyy\ hh:mm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4" fontId="1" fillId="0" borderId="0" xfId="0" applyNumberFormat="1" applyFont="1"/>
    <xf numFmtId="4" fontId="1" fillId="0" borderId="0" xfId="0" applyNumberFormat="1" applyFont="1"/>
    <xf numFmtId="165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y.zakupki.prom.ua/remote/dispatcher/state_purchase_view/26996927" TargetMode="External"/><Relationship Id="rId18" Type="http://schemas.openxmlformats.org/officeDocument/2006/relationships/hyperlink" Target="https://my.zakupki.prom.ua/remote/dispatcher/state_purchase_view/25486103" TargetMode="External"/><Relationship Id="rId26" Type="http://schemas.openxmlformats.org/officeDocument/2006/relationships/hyperlink" Target="https://my.zakupki.prom.ua/remote/dispatcher/state_purchase_view/32201689" TargetMode="External"/><Relationship Id="rId39" Type="http://schemas.openxmlformats.org/officeDocument/2006/relationships/hyperlink" Target="https://my.zakupki.prom.ua/remote/dispatcher/state_purchase_view/23934078" TargetMode="External"/><Relationship Id="rId21" Type="http://schemas.openxmlformats.org/officeDocument/2006/relationships/hyperlink" Target="https://my.zakupki.prom.ua/remote/dispatcher/state_purchase_view/25023516" TargetMode="External"/><Relationship Id="rId34" Type="http://schemas.openxmlformats.org/officeDocument/2006/relationships/hyperlink" Target="https://my.zakupki.prom.ua/remote/dispatcher/state_purchase_view/22953488" TargetMode="External"/><Relationship Id="rId42" Type="http://schemas.openxmlformats.org/officeDocument/2006/relationships/hyperlink" Target="https://my.zakupki.prom.ua/remote/dispatcher/state_purchase_view/32537828" TargetMode="External"/><Relationship Id="rId47" Type="http://schemas.openxmlformats.org/officeDocument/2006/relationships/hyperlink" Target="https://my.zakupki.prom.ua/remote/dispatcher/state_purchase_view/32538222" TargetMode="External"/><Relationship Id="rId50" Type="http://schemas.openxmlformats.org/officeDocument/2006/relationships/hyperlink" Target="https://my.zakupki.prom.ua/remote/dispatcher/state_purchase_view/29116419" TargetMode="External"/><Relationship Id="rId55" Type="http://schemas.openxmlformats.org/officeDocument/2006/relationships/hyperlink" Target="https://my.zakupki.prom.ua/remote/dispatcher/state_purchase_view/27740644" TargetMode="External"/><Relationship Id="rId63" Type="http://schemas.openxmlformats.org/officeDocument/2006/relationships/hyperlink" Target="https://my.zakupki.prom.ua/remote/dispatcher/state_purchase_view/25419830" TargetMode="External"/><Relationship Id="rId68" Type="http://schemas.openxmlformats.org/officeDocument/2006/relationships/hyperlink" Target="https://my.zakupki.prom.ua/remote/dispatcher/state_purchase_view/22942831" TargetMode="External"/><Relationship Id="rId76" Type="http://schemas.openxmlformats.org/officeDocument/2006/relationships/hyperlink" Target="https://my.zakupki.prom.ua/remote/dispatcher/state_purchase_view/23109628" TargetMode="External"/><Relationship Id="rId84" Type="http://schemas.openxmlformats.org/officeDocument/2006/relationships/hyperlink" Target="https://my.zakupki.prom.ua/remote/dispatcher/state_purchase_view/31714506" TargetMode="External"/><Relationship Id="rId7" Type="http://schemas.openxmlformats.org/officeDocument/2006/relationships/hyperlink" Target="https://my.zakupki.prom.ua/remote/dispatcher/state_purchase_view/25020813" TargetMode="External"/><Relationship Id="rId71" Type="http://schemas.openxmlformats.org/officeDocument/2006/relationships/hyperlink" Target="https://my.zakupki.prom.ua/remote/dispatcher/state_purchase_view/30516460" TargetMode="External"/><Relationship Id="rId2" Type="http://schemas.openxmlformats.org/officeDocument/2006/relationships/hyperlink" Target="https://my.zakupki.prom.ua/remote/dispatcher/state_purchase_view/23894831" TargetMode="External"/><Relationship Id="rId16" Type="http://schemas.openxmlformats.org/officeDocument/2006/relationships/hyperlink" Target="https://my.zakupki.prom.ua/remote/dispatcher/state_purchase_view/23705309" TargetMode="External"/><Relationship Id="rId29" Type="http://schemas.openxmlformats.org/officeDocument/2006/relationships/hyperlink" Target="https://my.zakupki.prom.ua/remote/dispatcher/state_purchase_view/30691760" TargetMode="External"/><Relationship Id="rId11" Type="http://schemas.openxmlformats.org/officeDocument/2006/relationships/hyperlink" Target="https://my.zakupki.prom.ua/remote/dispatcher/state_purchase_view/25224692" TargetMode="External"/><Relationship Id="rId24" Type="http://schemas.openxmlformats.org/officeDocument/2006/relationships/hyperlink" Target="https://my.zakupki.prom.ua/remote/dispatcher/state_purchase_view/27274892" TargetMode="External"/><Relationship Id="rId32" Type="http://schemas.openxmlformats.org/officeDocument/2006/relationships/hyperlink" Target="https://my.zakupki.prom.ua/remote/dispatcher/state_purchase_view/27805524" TargetMode="External"/><Relationship Id="rId37" Type="http://schemas.openxmlformats.org/officeDocument/2006/relationships/hyperlink" Target="https://my.zakupki.prom.ua/remote/dispatcher/state_purchase_view/25381394" TargetMode="External"/><Relationship Id="rId40" Type="http://schemas.openxmlformats.org/officeDocument/2006/relationships/hyperlink" Target="https://my.zakupki.prom.ua/remote/dispatcher/state_purchase_view/22864991" TargetMode="External"/><Relationship Id="rId45" Type="http://schemas.openxmlformats.org/officeDocument/2006/relationships/hyperlink" Target="https://my.zakupki.prom.ua/remote/dispatcher/state_purchase_view/26465875" TargetMode="External"/><Relationship Id="rId53" Type="http://schemas.openxmlformats.org/officeDocument/2006/relationships/hyperlink" Target="https://my.zakupki.prom.ua/remote/dispatcher/state_purchase_view/25970665" TargetMode="External"/><Relationship Id="rId58" Type="http://schemas.openxmlformats.org/officeDocument/2006/relationships/hyperlink" Target="https://my.zakupki.prom.ua/remote/dispatcher/state_purchase_view/29089023" TargetMode="External"/><Relationship Id="rId66" Type="http://schemas.openxmlformats.org/officeDocument/2006/relationships/hyperlink" Target="https://my.zakupki.prom.ua/remote/dispatcher/state_purchase_view/31882226" TargetMode="External"/><Relationship Id="rId74" Type="http://schemas.openxmlformats.org/officeDocument/2006/relationships/hyperlink" Target="https://my.zakupki.prom.ua/remote/dispatcher/state_purchase_view/32278571" TargetMode="External"/><Relationship Id="rId79" Type="http://schemas.openxmlformats.org/officeDocument/2006/relationships/hyperlink" Target="https://my.zakupki.prom.ua/remote/dispatcher/state_purchase_view/32098388" TargetMode="External"/><Relationship Id="rId5" Type="http://schemas.openxmlformats.org/officeDocument/2006/relationships/hyperlink" Target="https://my.zakupki.prom.ua/remote/dispatcher/state_purchase_view/28413558" TargetMode="External"/><Relationship Id="rId61" Type="http://schemas.openxmlformats.org/officeDocument/2006/relationships/hyperlink" Target="https://my.zakupki.prom.ua/remote/dispatcher/state_purchase_view/23699860" TargetMode="External"/><Relationship Id="rId82" Type="http://schemas.openxmlformats.org/officeDocument/2006/relationships/hyperlink" Target="https://my.zakupki.prom.ua/remote/dispatcher/state_purchase_view/27708492" TargetMode="External"/><Relationship Id="rId19" Type="http://schemas.openxmlformats.org/officeDocument/2006/relationships/hyperlink" Target="https://my.zakupki.prom.ua/remote/dispatcher/state_purchase_view/25533491" TargetMode="External"/><Relationship Id="rId4" Type="http://schemas.openxmlformats.org/officeDocument/2006/relationships/hyperlink" Target="https://my.zakupki.prom.ua/remote/dispatcher/state_purchase_view/26908952" TargetMode="External"/><Relationship Id="rId9" Type="http://schemas.openxmlformats.org/officeDocument/2006/relationships/hyperlink" Target="https://my.zakupki.prom.ua/remote/dispatcher/state_purchase_view/29827386" TargetMode="External"/><Relationship Id="rId14" Type="http://schemas.openxmlformats.org/officeDocument/2006/relationships/hyperlink" Target="https://my.zakupki.prom.ua/remote/dispatcher/state_purchase_view/31827294" TargetMode="External"/><Relationship Id="rId22" Type="http://schemas.openxmlformats.org/officeDocument/2006/relationships/hyperlink" Target="https://my.zakupki.prom.ua/remote/dispatcher/state_purchase_view/23391503" TargetMode="External"/><Relationship Id="rId27" Type="http://schemas.openxmlformats.org/officeDocument/2006/relationships/hyperlink" Target="https://my.zakupki.prom.ua/remote/dispatcher/state_purchase_view/32292156" TargetMode="External"/><Relationship Id="rId30" Type="http://schemas.openxmlformats.org/officeDocument/2006/relationships/hyperlink" Target="https://my.zakupki.prom.ua/remote/dispatcher/state_purchase_view/30268011" TargetMode="External"/><Relationship Id="rId35" Type="http://schemas.openxmlformats.org/officeDocument/2006/relationships/hyperlink" Target="https://my.zakupki.prom.ua/remote/dispatcher/state_purchase_view/25125962" TargetMode="External"/><Relationship Id="rId43" Type="http://schemas.openxmlformats.org/officeDocument/2006/relationships/hyperlink" Target="https://my.zakupki.prom.ua/remote/dispatcher/state_purchase_view/22883939" TargetMode="External"/><Relationship Id="rId48" Type="http://schemas.openxmlformats.org/officeDocument/2006/relationships/hyperlink" Target="https://my.zakupki.prom.ua/remote/dispatcher/state_purchase_view/23541408" TargetMode="External"/><Relationship Id="rId56" Type="http://schemas.openxmlformats.org/officeDocument/2006/relationships/hyperlink" Target="https://my.zakupki.prom.ua/remote/dispatcher/state_purchase_view/24157437" TargetMode="External"/><Relationship Id="rId64" Type="http://schemas.openxmlformats.org/officeDocument/2006/relationships/hyperlink" Target="https://my.zakupki.prom.ua/remote/dispatcher/state_purchase_view/26154221" TargetMode="External"/><Relationship Id="rId69" Type="http://schemas.openxmlformats.org/officeDocument/2006/relationships/hyperlink" Target="https://my.zakupki.prom.ua/remote/dispatcher/state_purchase_view/25907489" TargetMode="External"/><Relationship Id="rId77" Type="http://schemas.openxmlformats.org/officeDocument/2006/relationships/hyperlink" Target="https://my.zakupki.prom.ua/remote/dispatcher/state_purchase_view/25568186" TargetMode="External"/><Relationship Id="rId8" Type="http://schemas.openxmlformats.org/officeDocument/2006/relationships/hyperlink" Target="https://my.zakupki.prom.ua/remote/dispatcher/state_purchase_view/27705846" TargetMode="External"/><Relationship Id="rId51" Type="http://schemas.openxmlformats.org/officeDocument/2006/relationships/hyperlink" Target="https://my.zakupki.prom.ua/remote/dispatcher/state_purchase_view/27364060" TargetMode="External"/><Relationship Id="rId72" Type="http://schemas.openxmlformats.org/officeDocument/2006/relationships/hyperlink" Target="https://my.zakupki.prom.ua/remote/dispatcher/state_purchase_view/32559011" TargetMode="External"/><Relationship Id="rId80" Type="http://schemas.openxmlformats.org/officeDocument/2006/relationships/hyperlink" Target="https://my.zakupki.prom.ua/remote/dispatcher/state_purchase_view/26150860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s://my.zakupki.prom.ua/remote/dispatcher/state_purchase_view/23546758" TargetMode="External"/><Relationship Id="rId12" Type="http://schemas.openxmlformats.org/officeDocument/2006/relationships/hyperlink" Target="https://my.zakupki.prom.ua/remote/dispatcher/state_purchase_view/26638207" TargetMode="External"/><Relationship Id="rId17" Type="http://schemas.openxmlformats.org/officeDocument/2006/relationships/hyperlink" Target="https://my.zakupki.prom.ua/remote/dispatcher/state_purchase_view/25442995" TargetMode="External"/><Relationship Id="rId25" Type="http://schemas.openxmlformats.org/officeDocument/2006/relationships/hyperlink" Target="https://my.zakupki.prom.ua/remote/dispatcher/state_purchase_view/30890967" TargetMode="External"/><Relationship Id="rId33" Type="http://schemas.openxmlformats.org/officeDocument/2006/relationships/hyperlink" Target="https://my.zakupki.prom.ua/remote/dispatcher/state_purchase_view/32908942" TargetMode="External"/><Relationship Id="rId38" Type="http://schemas.openxmlformats.org/officeDocument/2006/relationships/hyperlink" Target="https://my.zakupki.prom.ua/remote/dispatcher/state_purchase_view/32539260" TargetMode="External"/><Relationship Id="rId46" Type="http://schemas.openxmlformats.org/officeDocument/2006/relationships/hyperlink" Target="https://my.zakupki.prom.ua/remote/dispatcher/state_purchase_view/32377081" TargetMode="External"/><Relationship Id="rId59" Type="http://schemas.openxmlformats.org/officeDocument/2006/relationships/hyperlink" Target="https://my.zakupki.prom.ua/remote/dispatcher/state_purchase_view/30691454" TargetMode="External"/><Relationship Id="rId67" Type="http://schemas.openxmlformats.org/officeDocument/2006/relationships/hyperlink" Target="https://my.zakupki.prom.ua/remote/dispatcher/state_purchase_view/28498196" TargetMode="External"/><Relationship Id="rId20" Type="http://schemas.openxmlformats.org/officeDocument/2006/relationships/hyperlink" Target="https://my.zakupki.prom.ua/remote/dispatcher/state_purchase_view/30120972" TargetMode="External"/><Relationship Id="rId41" Type="http://schemas.openxmlformats.org/officeDocument/2006/relationships/hyperlink" Target="https://my.zakupki.prom.ua/remote/dispatcher/state_purchase_view/31843850" TargetMode="External"/><Relationship Id="rId54" Type="http://schemas.openxmlformats.org/officeDocument/2006/relationships/hyperlink" Target="https://my.zakupki.prom.ua/remote/dispatcher/state_purchase_view/26164658" TargetMode="External"/><Relationship Id="rId62" Type="http://schemas.openxmlformats.org/officeDocument/2006/relationships/hyperlink" Target="https://my.zakupki.prom.ua/remote/dispatcher/state_purchase_view/23697996" TargetMode="External"/><Relationship Id="rId70" Type="http://schemas.openxmlformats.org/officeDocument/2006/relationships/hyperlink" Target="https://my.zakupki.prom.ua/remote/dispatcher/state_purchase_view/23696395" TargetMode="External"/><Relationship Id="rId75" Type="http://schemas.openxmlformats.org/officeDocument/2006/relationships/hyperlink" Target="https://my.zakupki.prom.ua/remote/dispatcher/state_purchase_view/22918246" TargetMode="External"/><Relationship Id="rId83" Type="http://schemas.openxmlformats.org/officeDocument/2006/relationships/hyperlink" Target="https://my.zakupki.prom.ua/remote/dispatcher/state_purchase_view/26378943" TargetMode="External"/><Relationship Id="rId1" Type="http://schemas.openxmlformats.org/officeDocument/2006/relationships/hyperlink" Target="https://my.zakupki.prom.ua/remote/dispatcher/state_purchase_view/24209892" TargetMode="External"/><Relationship Id="rId6" Type="http://schemas.openxmlformats.org/officeDocument/2006/relationships/hyperlink" Target="https://my.zakupki.prom.ua/remote/dispatcher/state_purchase_view/23738925" TargetMode="External"/><Relationship Id="rId15" Type="http://schemas.openxmlformats.org/officeDocument/2006/relationships/hyperlink" Target="https://my.zakupki.prom.ua/remote/dispatcher/state_purchase_view/25028943" TargetMode="External"/><Relationship Id="rId23" Type="http://schemas.openxmlformats.org/officeDocument/2006/relationships/hyperlink" Target="https://my.zakupki.prom.ua/remote/dispatcher/state_purchase_view/23024889" TargetMode="External"/><Relationship Id="rId28" Type="http://schemas.openxmlformats.org/officeDocument/2006/relationships/hyperlink" Target="https://my.zakupki.prom.ua/remote/dispatcher/state_purchase_view/26599387" TargetMode="External"/><Relationship Id="rId36" Type="http://schemas.openxmlformats.org/officeDocument/2006/relationships/hyperlink" Target="https://my.zakupki.prom.ua/remote/dispatcher/state_purchase_view/24487525" TargetMode="External"/><Relationship Id="rId49" Type="http://schemas.openxmlformats.org/officeDocument/2006/relationships/hyperlink" Target="https://my.zakupki.prom.ua/remote/dispatcher/state_purchase_view/23598875" TargetMode="External"/><Relationship Id="rId57" Type="http://schemas.openxmlformats.org/officeDocument/2006/relationships/hyperlink" Target="https://my.zakupki.prom.ua/remote/dispatcher/state_purchase_view/22841410" TargetMode="External"/><Relationship Id="rId10" Type="http://schemas.openxmlformats.org/officeDocument/2006/relationships/hyperlink" Target="https://my.zakupki.prom.ua/remote/dispatcher/state_purchase_view/24159655" TargetMode="External"/><Relationship Id="rId31" Type="http://schemas.openxmlformats.org/officeDocument/2006/relationships/hyperlink" Target="https://my.zakupki.prom.ua/remote/dispatcher/state_purchase_view/29127500" TargetMode="External"/><Relationship Id="rId44" Type="http://schemas.openxmlformats.org/officeDocument/2006/relationships/hyperlink" Target="https://my.zakupki.prom.ua/remote/dispatcher/state_purchase_view/26463378" TargetMode="External"/><Relationship Id="rId52" Type="http://schemas.openxmlformats.org/officeDocument/2006/relationships/hyperlink" Target="https://my.zakupki.prom.ua/remote/dispatcher/state_purchase_view/31834554" TargetMode="External"/><Relationship Id="rId60" Type="http://schemas.openxmlformats.org/officeDocument/2006/relationships/hyperlink" Target="https://my.zakupki.prom.ua/remote/dispatcher/state_purchase_view/23745384" TargetMode="External"/><Relationship Id="rId65" Type="http://schemas.openxmlformats.org/officeDocument/2006/relationships/hyperlink" Target="https://my.zakupki.prom.ua/remote/dispatcher/state_purchase_view/24306785" TargetMode="External"/><Relationship Id="rId73" Type="http://schemas.openxmlformats.org/officeDocument/2006/relationships/hyperlink" Target="https://my.zakupki.prom.ua/remote/dispatcher/state_purchase_view/30412933" TargetMode="External"/><Relationship Id="rId78" Type="http://schemas.openxmlformats.org/officeDocument/2006/relationships/hyperlink" Target="https://my.zakupki.prom.ua/remote/dispatcher/state_purchase_view/26408615" TargetMode="External"/><Relationship Id="rId81" Type="http://schemas.openxmlformats.org/officeDocument/2006/relationships/hyperlink" Target="https://my.zakupki.prom.ua/remote/dispatcher/state_purchase_view/284946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5"/>
  <sheetViews>
    <sheetView tabSelected="1" topLeftCell="AL1" workbookViewId="0">
      <pane ySplit="1" topLeftCell="A2" activePane="bottomLeft" state="frozen"/>
      <selection pane="bottomLeft" activeCell="S1" sqref="S1:S1048576"/>
    </sheetView>
  </sheetViews>
  <sheetFormatPr defaultColWidth="11.07421875" defaultRowHeight="14.15" x14ac:dyDescent="0.4"/>
  <cols>
    <col min="1" max="1" width="25"/>
    <col min="2" max="4" width="35"/>
    <col min="5" max="5" width="30"/>
    <col min="6" max="6" width="5"/>
    <col min="7" max="7" width="30"/>
    <col min="8" max="8" width="15"/>
    <col min="9" max="10" width="20"/>
    <col min="11" max="15" width="10"/>
    <col min="16" max="16" width="25"/>
    <col min="17" max="17" width="10"/>
    <col min="18" max="18" width="15"/>
    <col min="19" max="19" width="10"/>
    <col min="20" max="22" width="15"/>
    <col min="23" max="23" width="10"/>
    <col min="24" max="26" width="15"/>
    <col min="27" max="27" width="20"/>
    <col min="28" max="28" width="15"/>
    <col min="29" max="29" width="20"/>
    <col min="30" max="30" width="10"/>
    <col min="31" max="31" width="15"/>
    <col min="32" max="33" width="10"/>
    <col min="34" max="34" width="20"/>
    <col min="35" max="37" width="15"/>
    <col min="38" max="39" width="10"/>
    <col min="40" max="40" width="15"/>
    <col min="41" max="41" width="10"/>
    <col min="42" max="42" width="50"/>
  </cols>
  <sheetData>
    <row r="1" spans="1:42" ht="78.25" thickBot="1" x14ac:dyDescent="0.45">
      <c r="A1" s="3" t="s">
        <v>272</v>
      </c>
      <c r="B1" s="3" t="s">
        <v>444</v>
      </c>
      <c r="C1" s="3" t="s">
        <v>411</v>
      </c>
      <c r="D1" s="3" t="s">
        <v>377</v>
      </c>
      <c r="E1" s="3" t="s">
        <v>442</v>
      </c>
      <c r="F1" s="3" t="s">
        <v>374</v>
      </c>
      <c r="G1" s="3" t="s">
        <v>393</v>
      </c>
      <c r="H1" s="3" t="s">
        <v>270</v>
      </c>
      <c r="I1" s="3" t="s">
        <v>394</v>
      </c>
      <c r="J1" s="3" t="s">
        <v>395</v>
      </c>
      <c r="K1" s="3" t="s">
        <v>354</v>
      </c>
      <c r="L1" s="3" t="s">
        <v>357</v>
      </c>
      <c r="M1" s="3" t="s">
        <v>356</v>
      </c>
      <c r="N1" s="3" t="s">
        <v>416</v>
      </c>
      <c r="O1" s="3" t="s">
        <v>415</v>
      </c>
      <c r="P1" s="3" t="s">
        <v>352</v>
      </c>
      <c r="Q1" s="3" t="s">
        <v>387</v>
      </c>
      <c r="R1" s="3" t="s">
        <v>396</v>
      </c>
      <c r="S1" s="3" t="s">
        <v>386</v>
      </c>
      <c r="T1" s="3" t="s">
        <v>397</v>
      </c>
      <c r="U1" s="3" t="s">
        <v>392</v>
      </c>
      <c r="V1" s="3" t="s">
        <v>385</v>
      </c>
      <c r="W1" s="3" t="s">
        <v>280</v>
      </c>
      <c r="X1" s="3" t="s">
        <v>370</v>
      </c>
      <c r="Y1" s="3" t="s">
        <v>418</v>
      </c>
      <c r="Z1" s="3" t="s">
        <v>419</v>
      </c>
      <c r="AA1" s="3" t="s">
        <v>389</v>
      </c>
      <c r="AB1" s="3" t="s">
        <v>271</v>
      </c>
      <c r="AC1" s="3" t="s">
        <v>369</v>
      </c>
      <c r="AD1" s="3" t="s">
        <v>384</v>
      </c>
      <c r="AE1" s="3" t="s">
        <v>355</v>
      </c>
      <c r="AF1" s="3" t="s">
        <v>446</v>
      </c>
      <c r="AG1" s="3" t="s">
        <v>445</v>
      </c>
      <c r="AH1" s="3" t="s">
        <v>426</v>
      </c>
      <c r="AI1" s="3" t="s">
        <v>353</v>
      </c>
      <c r="AJ1" s="3" t="s">
        <v>390</v>
      </c>
      <c r="AK1" s="3" t="s">
        <v>432</v>
      </c>
      <c r="AL1" s="3" t="s">
        <v>430</v>
      </c>
      <c r="AM1" s="3" t="s">
        <v>429</v>
      </c>
      <c r="AN1" s="3" t="s">
        <v>359</v>
      </c>
      <c r="AO1" s="3" t="s">
        <v>427</v>
      </c>
      <c r="AP1" s="3" t="s">
        <v>281</v>
      </c>
    </row>
    <row r="2" spans="1:42" x14ac:dyDescent="0.4">
      <c r="A2" s="2" t="str">
        <f>HYPERLINK("https://my.zakupki.prom.ua/remote/dispatcher/state_purchase_view/24209892", "UA-2021-02-19-009593-b")</f>
        <v>UA-2021-02-19-009593-b</v>
      </c>
      <c r="B2" s="1" t="s">
        <v>320</v>
      </c>
      <c r="C2" s="1" t="s">
        <v>422</v>
      </c>
      <c r="D2" s="1" t="s">
        <v>140</v>
      </c>
      <c r="E2" s="1" t="s">
        <v>425</v>
      </c>
      <c r="F2" s="1" t="s">
        <v>440</v>
      </c>
      <c r="G2" s="1" t="s">
        <v>375</v>
      </c>
      <c r="H2" s="1" t="s">
        <v>89</v>
      </c>
      <c r="I2" s="1" t="s">
        <v>358</v>
      </c>
      <c r="J2" s="1" t="s">
        <v>441</v>
      </c>
      <c r="K2" s="5">
        <v>44246</v>
      </c>
      <c r="L2" s="5">
        <v>44246</v>
      </c>
      <c r="M2" s="5">
        <v>44252</v>
      </c>
      <c r="N2" s="5">
        <v>44252</v>
      </c>
      <c r="O2" s="5">
        <v>44260</v>
      </c>
      <c r="P2" s="1" t="s">
        <v>462</v>
      </c>
      <c r="Q2" s="4">
        <v>1</v>
      </c>
      <c r="R2" s="6">
        <v>156000</v>
      </c>
      <c r="S2" s="4">
        <v>1000</v>
      </c>
      <c r="T2" s="6">
        <v>156</v>
      </c>
      <c r="U2" s="1" t="s">
        <v>511</v>
      </c>
      <c r="V2" s="6">
        <v>1560</v>
      </c>
      <c r="W2" s="1" t="s">
        <v>255</v>
      </c>
      <c r="X2" s="1" t="s">
        <v>440</v>
      </c>
      <c r="Y2" s="6">
        <v>120000</v>
      </c>
      <c r="Z2" s="6">
        <v>120</v>
      </c>
      <c r="AA2" s="1" t="s">
        <v>450</v>
      </c>
      <c r="AB2" s="1" t="s">
        <v>97</v>
      </c>
      <c r="AC2" s="1" t="s">
        <v>262</v>
      </c>
      <c r="AD2" s="1" t="s">
        <v>46</v>
      </c>
      <c r="AE2" s="7">
        <v>44265.567461272236</v>
      </c>
      <c r="AF2" s="5">
        <v>44266</v>
      </c>
      <c r="AG2" s="5">
        <v>44285</v>
      </c>
      <c r="AH2" s="1" t="s">
        <v>470</v>
      </c>
      <c r="AI2" s="7">
        <v>44279.483521593102</v>
      </c>
      <c r="AJ2" s="1" t="s">
        <v>117</v>
      </c>
      <c r="AK2" s="6">
        <v>120000</v>
      </c>
      <c r="AL2" s="1"/>
      <c r="AM2" s="5">
        <v>44561</v>
      </c>
      <c r="AN2" s="7">
        <v>44561</v>
      </c>
      <c r="AO2" s="1" t="s">
        <v>504</v>
      </c>
      <c r="AP2" s="1" t="s">
        <v>98</v>
      </c>
    </row>
    <row r="3" spans="1:42" x14ac:dyDescent="0.4">
      <c r="A3" s="2" t="str">
        <f>HYPERLINK("https://my.zakupki.prom.ua/remote/dispatcher/state_purchase_view/23894831", "UA-2021-02-11-000637-a")</f>
        <v>UA-2021-02-11-000637-a</v>
      </c>
      <c r="B3" s="1" t="s">
        <v>329</v>
      </c>
      <c r="C3" s="1" t="s">
        <v>457</v>
      </c>
      <c r="D3" s="1" t="s">
        <v>202</v>
      </c>
      <c r="E3" s="1" t="s">
        <v>371</v>
      </c>
      <c r="F3" s="1" t="s">
        <v>440</v>
      </c>
      <c r="G3" s="1" t="s">
        <v>375</v>
      </c>
      <c r="H3" s="1" t="s">
        <v>89</v>
      </c>
      <c r="I3" s="1" t="s">
        <v>358</v>
      </c>
      <c r="J3" s="1" t="s">
        <v>441</v>
      </c>
      <c r="K3" s="5">
        <v>44238</v>
      </c>
      <c r="L3" s="1"/>
      <c r="M3" s="1"/>
      <c r="N3" s="1"/>
      <c r="O3" s="1"/>
      <c r="P3" s="1" t="s">
        <v>461</v>
      </c>
      <c r="Q3" s="4">
        <v>1</v>
      </c>
      <c r="R3" s="6">
        <v>2940</v>
      </c>
      <c r="S3" s="4">
        <v>14</v>
      </c>
      <c r="T3" s="6">
        <v>210</v>
      </c>
      <c r="U3" s="1" t="s">
        <v>511</v>
      </c>
      <c r="V3" s="1" t="s">
        <v>485</v>
      </c>
      <c r="W3" s="1" t="s">
        <v>255</v>
      </c>
      <c r="X3" s="1" t="s">
        <v>440</v>
      </c>
      <c r="Y3" s="6">
        <v>2940</v>
      </c>
      <c r="Z3" s="6">
        <v>210</v>
      </c>
      <c r="AA3" s="1"/>
      <c r="AB3" s="1" t="s">
        <v>103</v>
      </c>
      <c r="AC3" s="1"/>
      <c r="AD3" s="1" t="s">
        <v>28</v>
      </c>
      <c r="AE3" s="1"/>
      <c r="AF3" s="1"/>
      <c r="AG3" s="1"/>
      <c r="AH3" s="1" t="s">
        <v>470</v>
      </c>
      <c r="AI3" s="7">
        <v>44238.380561501726</v>
      </c>
      <c r="AJ3" s="1" t="s">
        <v>81</v>
      </c>
      <c r="AK3" s="6">
        <v>2940</v>
      </c>
      <c r="AL3" s="5">
        <v>44238</v>
      </c>
      <c r="AM3" s="5">
        <v>44561</v>
      </c>
      <c r="AN3" s="7">
        <v>44561</v>
      </c>
      <c r="AO3" s="1" t="s">
        <v>504</v>
      </c>
      <c r="AP3" s="1" t="s">
        <v>50</v>
      </c>
    </row>
    <row r="4" spans="1:42" x14ac:dyDescent="0.4">
      <c r="A4" s="2" t="str">
        <f>HYPERLINK("https://my.zakupki.prom.ua/remote/dispatcher/state_purchase_view/23546758", "UA-2021-02-02-010271-a")</f>
        <v>UA-2021-02-02-010271-a</v>
      </c>
      <c r="B4" s="1" t="s">
        <v>312</v>
      </c>
      <c r="C4" s="1" t="s">
        <v>423</v>
      </c>
      <c r="D4" s="1" t="s">
        <v>92</v>
      </c>
      <c r="E4" s="1" t="s">
        <v>360</v>
      </c>
      <c r="F4" s="1" t="s">
        <v>440</v>
      </c>
      <c r="G4" s="1" t="s">
        <v>375</v>
      </c>
      <c r="H4" s="1" t="s">
        <v>89</v>
      </c>
      <c r="I4" s="1" t="s">
        <v>358</v>
      </c>
      <c r="J4" s="1" t="s">
        <v>441</v>
      </c>
      <c r="K4" s="5">
        <v>44229</v>
      </c>
      <c r="L4" s="5">
        <v>44229</v>
      </c>
      <c r="M4" s="5">
        <v>44235</v>
      </c>
      <c r="N4" s="5">
        <v>44235</v>
      </c>
      <c r="O4" s="5">
        <v>44242</v>
      </c>
      <c r="P4" s="1" t="s">
        <v>462</v>
      </c>
      <c r="Q4" s="4">
        <v>1</v>
      </c>
      <c r="R4" s="6">
        <v>28800</v>
      </c>
      <c r="S4" s="1" t="s">
        <v>480</v>
      </c>
      <c r="T4" s="1" t="s">
        <v>480</v>
      </c>
      <c r="U4" s="1" t="s">
        <v>480</v>
      </c>
      <c r="V4" s="6">
        <v>288</v>
      </c>
      <c r="W4" s="1" t="s">
        <v>255</v>
      </c>
      <c r="X4" s="1" t="s">
        <v>440</v>
      </c>
      <c r="Y4" s="6">
        <v>27400</v>
      </c>
      <c r="Z4" s="1" t="s">
        <v>480</v>
      </c>
      <c r="AA4" s="1" t="s">
        <v>455</v>
      </c>
      <c r="AB4" s="1" t="s">
        <v>133</v>
      </c>
      <c r="AC4" s="1" t="s">
        <v>266</v>
      </c>
      <c r="AD4" s="1" t="s">
        <v>5</v>
      </c>
      <c r="AE4" s="7">
        <v>44242.397631328735</v>
      </c>
      <c r="AF4" s="5">
        <v>44245</v>
      </c>
      <c r="AG4" s="5">
        <v>44265</v>
      </c>
      <c r="AH4" s="1" t="s">
        <v>470</v>
      </c>
      <c r="AI4" s="7">
        <v>44251.579272768344</v>
      </c>
      <c r="AJ4" s="1" t="s">
        <v>106</v>
      </c>
      <c r="AK4" s="6">
        <v>27400</v>
      </c>
      <c r="AL4" s="1"/>
      <c r="AM4" s="5">
        <v>44561</v>
      </c>
      <c r="AN4" s="7">
        <v>44561</v>
      </c>
      <c r="AO4" s="1" t="s">
        <v>504</v>
      </c>
      <c r="AP4" s="1" t="s">
        <v>134</v>
      </c>
    </row>
    <row r="5" spans="1:42" x14ac:dyDescent="0.4">
      <c r="A5" s="2" t="str">
        <f>HYPERLINK("https://my.zakupki.prom.ua/remote/dispatcher/state_purchase_view/26908952", "UA-2021-05-26-008278-b")</f>
        <v>UA-2021-05-26-008278-b</v>
      </c>
      <c r="B5" s="1" t="s">
        <v>339</v>
      </c>
      <c r="C5" s="1" t="s">
        <v>476</v>
      </c>
      <c r="D5" s="1" t="s">
        <v>238</v>
      </c>
      <c r="E5" s="1" t="s">
        <v>371</v>
      </c>
      <c r="F5" s="1" t="s">
        <v>440</v>
      </c>
      <c r="G5" s="1" t="s">
        <v>375</v>
      </c>
      <c r="H5" s="1" t="s">
        <v>89</v>
      </c>
      <c r="I5" s="1" t="s">
        <v>358</v>
      </c>
      <c r="J5" s="1" t="s">
        <v>358</v>
      </c>
      <c r="K5" s="5">
        <v>44342</v>
      </c>
      <c r="L5" s="1"/>
      <c r="M5" s="1"/>
      <c r="N5" s="1"/>
      <c r="O5" s="1"/>
      <c r="P5" s="1" t="s">
        <v>461</v>
      </c>
      <c r="Q5" s="4">
        <v>1</v>
      </c>
      <c r="R5" s="6">
        <v>5400</v>
      </c>
      <c r="S5" s="4">
        <v>1</v>
      </c>
      <c r="T5" s="6">
        <v>5400</v>
      </c>
      <c r="U5" s="1" t="s">
        <v>489</v>
      </c>
      <c r="V5" s="1" t="s">
        <v>485</v>
      </c>
      <c r="W5" s="1" t="s">
        <v>255</v>
      </c>
      <c r="X5" s="1" t="s">
        <v>440</v>
      </c>
      <c r="Y5" s="6">
        <v>5400</v>
      </c>
      <c r="Z5" s="6">
        <v>5400</v>
      </c>
      <c r="AA5" s="1"/>
      <c r="AB5" s="1" t="s">
        <v>153</v>
      </c>
      <c r="AC5" s="1"/>
      <c r="AD5" s="1" t="s">
        <v>18</v>
      </c>
      <c r="AE5" s="1"/>
      <c r="AF5" s="1"/>
      <c r="AG5" s="1"/>
      <c r="AH5" s="1" t="s">
        <v>470</v>
      </c>
      <c r="AI5" s="7">
        <v>44342.577288256551</v>
      </c>
      <c r="AJ5" s="1" t="s">
        <v>79</v>
      </c>
      <c r="AK5" s="6">
        <v>5400</v>
      </c>
      <c r="AL5" s="5">
        <v>44342</v>
      </c>
      <c r="AM5" s="5">
        <v>44561</v>
      </c>
      <c r="AN5" s="7">
        <v>44561</v>
      </c>
      <c r="AO5" s="1" t="s">
        <v>504</v>
      </c>
      <c r="AP5" s="1" t="s">
        <v>50</v>
      </c>
    </row>
    <row r="6" spans="1:42" x14ac:dyDescent="0.4">
      <c r="A6" s="2" t="str">
        <f>HYPERLINK("https://my.zakupki.prom.ua/remote/dispatcher/state_purchase_view/28413558", "UA-2021-07-21-008020-b")</f>
        <v>UA-2021-07-21-008020-b</v>
      </c>
      <c r="B6" s="1" t="s">
        <v>146</v>
      </c>
      <c r="C6" s="1" t="s">
        <v>381</v>
      </c>
      <c r="D6" s="1" t="s">
        <v>145</v>
      </c>
      <c r="E6" s="1" t="s">
        <v>425</v>
      </c>
      <c r="F6" s="1" t="s">
        <v>440</v>
      </c>
      <c r="G6" s="1" t="s">
        <v>375</v>
      </c>
      <c r="H6" s="1" t="s">
        <v>89</v>
      </c>
      <c r="I6" s="1" t="s">
        <v>358</v>
      </c>
      <c r="J6" s="1" t="s">
        <v>358</v>
      </c>
      <c r="K6" s="5">
        <v>44398</v>
      </c>
      <c r="L6" s="5">
        <v>44398</v>
      </c>
      <c r="M6" s="5">
        <v>44404</v>
      </c>
      <c r="N6" s="5">
        <v>44404</v>
      </c>
      <c r="O6" s="5">
        <v>44411</v>
      </c>
      <c r="P6" s="1" t="s">
        <v>462</v>
      </c>
      <c r="Q6" s="4">
        <v>5</v>
      </c>
      <c r="R6" s="6">
        <v>80305.2</v>
      </c>
      <c r="S6" s="1" t="s">
        <v>480</v>
      </c>
      <c r="T6" s="1" t="s">
        <v>480</v>
      </c>
      <c r="U6" s="1" t="s">
        <v>480</v>
      </c>
      <c r="V6" s="6">
        <v>803.05</v>
      </c>
      <c r="W6" s="1" t="s">
        <v>255</v>
      </c>
      <c r="X6" s="1" t="s">
        <v>440</v>
      </c>
      <c r="Y6" s="6">
        <v>45978</v>
      </c>
      <c r="Z6" s="1" t="s">
        <v>480</v>
      </c>
      <c r="AA6" s="1" t="s">
        <v>454</v>
      </c>
      <c r="AB6" s="1"/>
      <c r="AC6" s="1"/>
      <c r="AD6" s="1"/>
      <c r="AE6" s="1"/>
      <c r="AF6" s="1"/>
      <c r="AG6" s="1"/>
      <c r="AH6" s="1" t="s">
        <v>508</v>
      </c>
      <c r="AI6" s="7">
        <v>44414.583834300131</v>
      </c>
      <c r="AJ6" s="1"/>
      <c r="AK6" s="1"/>
      <c r="AL6" s="1"/>
      <c r="AM6" s="5">
        <v>44561</v>
      </c>
      <c r="AN6" s="1"/>
      <c r="AO6" s="1"/>
      <c r="AP6" s="1" t="s">
        <v>109</v>
      </c>
    </row>
    <row r="7" spans="1:42" x14ac:dyDescent="0.4">
      <c r="A7" s="2" t="str">
        <f>HYPERLINK("https://my.zakupki.prom.ua/remote/dispatcher/state_purchase_view/23738925", "UA-2021-02-08-000306-a")</f>
        <v>UA-2021-02-08-000306-a</v>
      </c>
      <c r="B7" s="1" t="s">
        <v>346</v>
      </c>
      <c r="C7" s="1" t="s">
        <v>346</v>
      </c>
      <c r="D7" s="1" t="s">
        <v>247</v>
      </c>
      <c r="E7" s="1" t="s">
        <v>371</v>
      </c>
      <c r="F7" s="1" t="s">
        <v>440</v>
      </c>
      <c r="G7" s="1" t="s">
        <v>375</v>
      </c>
      <c r="H7" s="1" t="s">
        <v>89</v>
      </c>
      <c r="I7" s="1" t="s">
        <v>358</v>
      </c>
      <c r="J7" s="1" t="s">
        <v>441</v>
      </c>
      <c r="K7" s="5">
        <v>44235</v>
      </c>
      <c r="L7" s="1"/>
      <c r="M7" s="1"/>
      <c r="N7" s="1"/>
      <c r="O7" s="1"/>
      <c r="P7" s="1" t="s">
        <v>461</v>
      </c>
      <c r="Q7" s="4">
        <v>1</v>
      </c>
      <c r="R7" s="6">
        <v>6000</v>
      </c>
      <c r="S7" s="4">
        <v>1</v>
      </c>
      <c r="T7" s="6">
        <v>6000</v>
      </c>
      <c r="U7" s="1" t="s">
        <v>489</v>
      </c>
      <c r="V7" s="1" t="s">
        <v>485</v>
      </c>
      <c r="W7" s="1" t="s">
        <v>255</v>
      </c>
      <c r="X7" s="1" t="s">
        <v>391</v>
      </c>
      <c r="Y7" s="6">
        <v>6000</v>
      </c>
      <c r="Z7" s="6">
        <v>6000</v>
      </c>
      <c r="AA7" s="1"/>
      <c r="AB7" s="1" t="s">
        <v>190</v>
      </c>
      <c r="AC7" s="1"/>
      <c r="AD7" s="1" t="s">
        <v>15</v>
      </c>
      <c r="AE7" s="1"/>
      <c r="AF7" s="1"/>
      <c r="AG7" s="1"/>
      <c r="AH7" s="1" t="s">
        <v>470</v>
      </c>
      <c r="AI7" s="7">
        <v>44235.370930798577</v>
      </c>
      <c r="AJ7" s="1" t="s">
        <v>174</v>
      </c>
      <c r="AK7" s="6">
        <v>6000</v>
      </c>
      <c r="AL7" s="5">
        <v>44197</v>
      </c>
      <c r="AM7" s="5">
        <v>44561</v>
      </c>
      <c r="AN7" s="7">
        <v>44561</v>
      </c>
      <c r="AO7" s="1" t="s">
        <v>504</v>
      </c>
      <c r="AP7" s="1" t="s">
        <v>50</v>
      </c>
    </row>
    <row r="8" spans="1:42" x14ac:dyDescent="0.4">
      <c r="A8" s="2" t="str">
        <f>HYPERLINK("https://my.zakupki.prom.ua/remote/dispatcher/state_purchase_view/25020813", "UA-2021-03-18-000959-b")</f>
        <v>UA-2021-03-18-000959-b</v>
      </c>
      <c r="B8" s="1" t="s">
        <v>1</v>
      </c>
      <c r="C8" s="1" t="s">
        <v>373</v>
      </c>
      <c r="D8" s="1" t="s">
        <v>211</v>
      </c>
      <c r="E8" s="1" t="s">
        <v>425</v>
      </c>
      <c r="F8" s="1" t="s">
        <v>440</v>
      </c>
      <c r="G8" s="1" t="s">
        <v>375</v>
      </c>
      <c r="H8" s="1" t="s">
        <v>89</v>
      </c>
      <c r="I8" s="1" t="s">
        <v>358</v>
      </c>
      <c r="J8" s="1" t="s">
        <v>358</v>
      </c>
      <c r="K8" s="5">
        <v>44273</v>
      </c>
      <c r="L8" s="5">
        <v>44273</v>
      </c>
      <c r="M8" s="5">
        <v>44279</v>
      </c>
      <c r="N8" s="5">
        <v>44279</v>
      </c>
      <c r="O8" s="5">
        <v>44286</v>
      </c>
      <c r="P8" s="7">
        <v>44286.501539351855</v>
      </c>
      <c r="Q8" s="4">
        <v>3</v>
      </c>
      <c r="R8" s="6">
        <v>119658</v>
      </c>
      <c r="S8" s="1" t="s">
        <v>480</v>
      </c>
      <c r="T8" s="1" t="s">
        <v>480</v>
      </c>
      <c r="U8" s="1" t="s">
        <v>480</v>
      </c>
      <c r="V8" s="6">
        <v>1196.58</v>
      </c>
      <c r="W8" s="1" t="s">
        <v>255</v>
      </c>
      <c r="X8" s="1" t="s">
        <v>440</v>
      </c>
      <c r="Y8" s="6">
        <v>46990</v>
      </c>
      <c r="Z8" s="1" t="s">
        <v>480</v>
      </c>
      <c r="AA8" s="1" t="s">
        <v>448</v>
      </c>
      <c r="AB8" s="1"/>
      <c r="AC8" s="1"/>
      <c r="AD8" s="1"/>
      <c r="AE8" s="7">
        <v>44294.451352502532</v>
      </c>
      <c r="AF8" s="1"/>
      <c r="AG8" s="1"/>
      <c r="AH8" s="1" t="s">
        <v>471</v>
      </c>
      <c r="AI8" s="7">
        <v>44299.00250354669</v>
      </c>
      <c r="AJ8" s="1"/>
      <c r="AK8" s="1"/>
      <c r="AL8" s="1"/>
      <c r="AM8" s="5">
        <v>44561</v>
      </c>
      <c r="AN8" s="1"/>
      <c r="AO8" s="1"/>
      <c r="AP8" s="1" t="s">
        <v>132</v>
      </c>
    </row>
    <row r="9" spans="1:42" x14ac:dyDescent="0.4">
      <c r="A9" s="2" t="str">
        <f>HYPERLINK("https://my.zakupki.prom.ua/remote/dispatcher/state_purchase_view/27705846", "UA-2021-06-23-009075-c")</f>
        <v>UA-2021-06-23-009075-c</v>
      </c>
      <c r="B9" s="1" t="s">
        <v>284</v>
      </c>
      <c r="C9" s="1" t="s">
        <v>498</v>
      </c>
      <c r="D9" s="1" t="s">
        <v>250</v>
      </c>
      <c r="E9" s="1" t="s">
        <v>371</v>
      </c>
      <c r="F9" s="1" t="s">
        <v>440</v>
      </c>
      <c r="G9" s="1" t="s">
        <v>375</v>
      </c>
      <c r="H9" s="1" t="s">
        <v>89</v>
      </c>
      <c r="I9" s="1" t="s">
        <v>358</v>
      </c>
      <c r="J9" s="1" t="s">
        <v>358</v>
      </c>
      <c r="K9" s="5">
        <v>44370</v>
      </c>
      <c r="L9" s="1"/>
      <c r="M9" s="1"/>
      <c r="N9" s="1"/>
      <c r="O9" s="1"/>
      <c r="P9" s="1" t="s">
        <v>461</v>
      </c>
      <c r="Q9" s="4">
        <v>1</v>
      </c>
      <c r="R9" s="6">
        <v>8201.9500000000007</v>
      </c>
      <c r="S9" s="1" t="s">
        <v>480</v>
      </c>
      <c r="T9" s="1" t="s">
        <v>480</v>
      </c>
      <c r="U9" s="1" t="s">
        <v>480</v>
      </c>
      <c r="V9" s="1" t="s">
        <v>485</v>
      </c>
      <c r="W9" s="1" t="s">
        <v>255</v>
      </c>
      <c r="X9" s="1" t="s">
        <v>440</v>
      </c>
      <c r="Y9" s="6">
        <v>8201.9500000000007</v>
      </c>
      <c r="Z9" s="1" t="s">
        <v>480</v>
      </c>
      <c r="AA9" s="1"/>
      <c r="AB9" s="1" t="s">
        <v>52</v>
      </c>
      <c r="AC9" s="1"/>
      <c r="AD9" s="1" t="s">
        <v>55</v>
      </c>
      <c r="AE9" s="1"/>
      <c r="AF9" s="1"/>
      <c r="AG9" s="1"/>
      <c r="AH9" s="1" t="s">
        <v>470</v>
      </c>
      <c r="AI9" s="7">
        <v>44370.609146925068</v>
      </c>
      <c r="AJ9" s="1" t="s">
        <v>72</v>
      </c>
      <c r="AK9" s="6">
        <v>8201.9500000000007</v>
      </c>
      <c r="AL9" s="5">
        <v>44197</v>
      </c>
      <c r="AM9" s="5">
        <v>44561</v>
      </c>
      <c r="AN9" s="7">
        <v>44561</v>
      </c>
      <c r="AO9" s="1" t="s">
        <v>504</v>
      </c>
      <c r="AP9" s="1" t="s">
        <v>50</v>
      </c>
    </row>
    <row r="10" spans="1:42" x14ac:dyDescent="0.4">
      <c r="A10" s="2" t="str">
        <f>HYPERLINK("https://my.zakupki.prom.ua/remote/dispatcher/state_purchase_view/29827386", "UA-2021-09-14-005656-b")</f>
        <v>UA-2021-09-14-005656-b</v>
      </c>
      <c r="B10" s="1" t="s">
        <v>475</v>
      </c>
      <c r="C10" s="1" t="s">
        <v>402</v>
      </c>
      <c r="D10" s="1" t="s">
        <v>168</v>
      </c>
      <c r="E10" s="1" t="s">
        <v>371</v>
      </c>
      <c r="F10" s="1" t="s">
        <v>440</v>
      </c>
      <c r="G10" s="1" t="s">
        <v>375</v>
      </c>
      <c r="H10" s="1" t="s">
        <v>89</v>
      </c>
      <c r="I10" s="1" t="s">
        <v>358</v>
      </c>
      <c r="J10" s="1" t="s">
        <v>358</v>
      </c>
      <c r="K10" s="5">
        <v>44453</v>
      </c>
      <c r="L10" s="1"/>
      <c r="M10" s="1"/>
      <c r="N10" s="1"/>
      <c r="O10" s="1"/>
      <c r="P10" s="1" t="s">
        <v>461</v>
      </c>
      <c r="Q10" s="4">
        <v>1</v>
      </c>
      <c r="R10" s="6">
        <v>20000</v>
      </c>
      <c r="S10" s="4">
        <v>500</v>
      </c>
      <c r="T10" s="6">
        <v>40</v>
      </c>
      <c r="U10" s="1" t="s">
        <v>511</v>
      </c>
      <c r="V10" s="1" t="s">
        <v>485</v>
      </c>
      <c r="W10" s="1" t="s">
        <v>255</v>
      </c>
      <c r="X10" s="1" t="s">
        <v>391</v>
      </c>
      <c r="Y10" s="6">
        <v>20000</v>
      </c>
      <c r="Z10" s="6">
        <v>40</v>
      </c>
      <c r="AA10" s="1"/>
      <c r="AB10" s="1" t="s">
        <v>107</v>
      </c>
      <c r="AC10" s="1"/>
      <c r="AD10" s="1" t="s">
        <v>8</v>
      </c>
      <c r="AE10" s="1"/>
      <c r="AF10" s="1"/>
      <c r="AG10" s="1"/>
      <c r="AH10" s="1" t="s">
        <v>470</v>
      </c>
      <c r="AI10" s="7">
        <v>44453.553256808031</v>
      </c>
      <c r="AJ10" s="1" t="s">
        <v>226</v>
      </c>
      <c r="AK10" s="6">
        <v>20000</v>
      </c>
      <c r="AL10" s="5">
        <v>44453</v>
      </c>
      <c r="AM10" s="5">
        <v>44561</v>
      </c>
      <c r="AN10" s="7">
        <v>44561</v>
      </c>
      <c r="AO10" s="1" t="s">
        <v>504</v>
      </c>
      <c r="AP10" s="1" t="s">
        <v>50</v>
      </c>
    </row>
    <row r="11" spans="1:42" x14ac:dyDescent="0.4">
      <c r="A11" s="2" t="str">
        <f>HYPERLINK("https://my.zakupki.prom.ua/remote/dispatcher/state_purchase_view/24159655", "UA-2021-02-18-007618-b")</f>
        <v>UA-2021-02-18-007618-b</v>
      </c>
      <c r="B11" s="1" t="s">
        <v>347</v>
      </c>
      <c r="C11" s="1" t="s">
        <v>497</v>
      </c>
      <c r="D11" s="1" t="s">
        <v>251</v>
      </c>
      <c r="E11" s="1" t="s">
        <v>371</v>
      </c>
      <c r="F11" s="1" t="s">
        <v>440</v>
      </c>
      <c r="G11" s="1" t="s">
        <v>375</v>
      </c>
      <c r="H11" s="1" t="s">
        <v>89</v>
      </c>
      <c r="I11" s="1" t="s">
        <v>358</v>
      </c>
      <c r="J11" s="1" t="s">
        <v>441</v>
      </c>
      <c r="K11" s="5">
        <v>44245</v>
      </c>
      <c r="L11" s="1"/>
      <c r="M11" s="1"/>
      <c r="N11" s="1"/>
      <c r="O11" s="1"/>
      <c r="P11" s="1" t="s">
        <v>461</v>
      </c>
      <c r="Q11" s="4">
        <v>1</v>
      </c>
      <c r="R11" s="6">
        <v>81750</v>
      </c>
      <c r="S11" s="4">
        <v>1</v>
      </c>
      <c r="T11" s="6">
        <v>81750</v>
      </c>
      <c r="U11" s="1" t="s">
        <v>489</v>
      </c>
      <c r="V11" s="1" t="s">
        <v>485</v>
      </c>
      <c r="W11" s="1" t="s">
        <v>255</v>
      </c>
      <c r="X11" s="1" t="s">
        <v>440</v>
      </c>
      <c r="Y11" s="6">
        <v>81750</v>
      </c>
      <c r="Z11" s="6">
        <v>81750</v>
      </c>
      <c r="AA11" s="1"/>
      <c r="AB11" s="1" t="s">
        <v>149</v>
      </c>
      <c r="AC11" s="1"/>
      <c r="AD11" s="1" t="s">
        <v>11</v>
      </c>
      <c r="AE11" s="1"/>
      <c r="AF11" s="1"/>
      <c r="AG11" s="1"/>
      <c r="AH11" s="1" t="s">
        <v>470</v>
      </c>
      <c r="AI11" s="7">
        <v>44245.605232869028</v>
      </c>
      <c r="AJ11" s="1" t="s">
        <v>54</v>
      </c>
      <c r="AK11" s="6">
        <v>81750</v>
      </c>
      <c r="AL11" s="5">
        <v>44197</v>
      </c>
      <c r="AM11" s="5">
        <v>44561</v>
      </c>
      <c r="AN11" s="7">
        <v>44561</v>
      </c>
      <c r="AO11" s="1" t="s">
        <v>504</v>
      </c>
      <c r="AP11" s="1" t="s">
        <v>50</v>
      </c>
    </row>
    <row r="12" spans="1:42" x14ac:dyDescent="0.4">
      <c r="A12" s="2" t="str">
        <f>HYPERLINK("https://my.zakupki.prom.ua/remote/dispatcher/state_purchase_view/25224692", "UA-2021-03-25-003103-b")</f>
        <v>UA-2021-03-25-003103-b</v>
      </c>
      <c r="B12" s="1" t="s">
        <v>302</v>
      </c>
      <c r="C12" s="1" t="s">
        <v>505</v>
      </c>
      <c r="D12" s="1" t="s">
        <v>237</v>
      </c>
      <c r="E12" s="1" t="s">
        <v>425</v>
      </c>
      <c r="F12" s="1" t="s">
        <v>440</v>
      </c>
      <c r="G12" s="1" t="s">
        <v>375</v>
      </c>
      <c r="H12" s="1" t="s">
        <v>89</v>
      </c>
      <c r="I12" s="1" t="s">
        <v>358</v>
      </c>
      <c r="J12" s="1" t="s">
        <v>358</v>
      </c>
      <c r="K12" s="5">
        <v>44280</v>
      </c>
      <c r="L12" s="5">
        <v>44280</v>
      </c>
      <c r="M12" s="5">
        <v>44287</v>
      </c>
      <c r="N12" s="5">
        <v>44287</v>
      </c>
      <c r="O12" s="5">
        <v>44294</v>
      </c>
      <c r="P12" s="7">
        <v>44294.662962962961</v>
      </c>
      <c r="Q12" s="4">
        <v>3</v>
      </c>
      <c r="R12" s="6">
        <v>97992</v>
      </c>
      <c r="S12" s="1" t="s">
        <v>480</v>
      </c>
      <c r="T12" s="1" t="s">
        <v>480</v>
      </c>
      <c r="U12" s="1" t="s">
        <v>480</v>
      </c>
      <c r="V12" s="6">
        <v>979.92</v>
      </c>
      <c r="W12" s="1" t="s">
        <v>255</v>
      </c>
      <c r="X12" s="1" t="s">
        <v>440</v>
      </c>
      <c r="Y12" s="6">
        <v>80000</v>
      </c>
      <c r="Z12" s="1" t="s">
        <v>480</v>
      </c>
      <c r="AA12" s="1" t="s">
        <v>447</v>
      </c>
      <c r="AB12" s="1" t="s">
        <v>110</v>
      </c>
      <c r="AC12" s="1" t="s">
        <v>257</v>
      </c>
      <c r="AD12" s="1" t="s">
        <v>43</v>
      </c>
      <c r="AE12" s="7">
        <v>44295.403960582051</v>
      </c>
      <c r="AF12" s="5">
        <v>44296</v>
      </c>
      <c r="AG12" s="5">
        <v>44315</v>
      </c>
      <c r="AH12" s="1" t="s">
        <v>470</v>
      </c>
      <c r="AI12" s="7">
        <v>44308.511731354745</v>
      </c>
      <c r="AJ12" s="1" t="s">
        <v>155</v>
      </c>
      <c r="AK12" s="6">
        <v>80000</v>
      </c>
      <c r="AL12" s="1"/>
      <c r="AM12" s="5">
        <v>44561</v>
      </c>
      <c r="AN12" s="7">
        <v>44561</v>
      </c>
      <c r="AO12" s="1" t="s">
        <v>504</v>
      </c>
      <c r="AP12" s="1" t="s">
        <v>112</v>
      </c>
    </row>
    <row r="13" spans="1:42" x14ac:dyDescent="0.4">
      <c r="A13" s="2" t="str">
        <f>HYPERLINK("https://my.zakupki.prom.ua/remote/dispatcher/state_purchase_view/26638207", "UA-2021-05-18-007465-b")</f>
        <v>UA-2021-05-18-007465-b</v>
      </c>
      <c r="B13" s="1" t="s">
        <v>328</v>
      </c>
      <c r="C13" s="1" t="s">
        <v>443</v>
      </c>
      <c r="D13" s="1" t="s">
        <v>201</v>
      </c>
      <c r="E13" s="1" t="s">
        <v>425</v>
      </c>
      <c r="F13" s="1" t="s">
        <v>440</v>
      </c>
      <c r="G13" s="1" t="s">
        <v>375</v>
      </c>
      <c r="H13" s="1" t="s">
        <v>89</v>
      </c>
      <c r="I13" s="1" t="s">
        <v>358</v>
      </c>
      <c r="J13" s="1" t="s">
        <v>358</v>
      </c>
      <c r="K13" s="5">
        <v>44334</v>
      </c>
      <c r="L13" s="5">
        <v>44334</v>
      </c>
      <c r="M13" s="5">
        <v>44340</v>
      </c>
      <c r="N13" s="5">
        <v>44340</v>
      </c>
      <c r="O13" s="5">
        <v>44348</v>
      </c>
      <c r="P13" s="1" t="s">
        <v>462</v>
      </c>
      <c r="Q13" s="4">
        <v>1</v>
      </c>
      <c r="R13" s="6">
        <v>142576</v>
      </c>
      <c r="S13" s="1" t="s">
        <v>480</v>
      </c>
      <c r="T13" s="1" t="s">
        <v>480</v>
      </c>
      <c r="U13" s="1" t="s">
        <v>480</v>
      </c>
      <c r="V13" s="6">
        <v>1425.76</v>
      </c>
      <c r="W13" s="1" t="s">
        <v>255</v>
      </c>
      <c r="X13" s="1" t="s">
        <v>440</v>
      </c>
      <c r="Y13" s="6">
        <v>140981.4</v>
      </c>
      <c r="Z13" s="1" t="s">
        <v>480</v>
      </c>
      <c r="AA13" s="1" t="s">
        <v>449</v>
      </c>
      <c r="AB13" s="1" t="s">
        <v>124</v>
      </c>
      <c r="AC13" s="1" t="s">
        <v>260</v>
      </c>
      <c r="AD13" s="1" t="s">
        <v>6</v>
      </c>
      <c r="AE13" s="7">
        <v>44348.605883154974</v>
      </c>
      <c r="AF13" s="5">
        <v>44349</v>
      </c>
      <c r="AG13" s="5">
        <v>44368</v>
      </c>
      <c r="AH13" s="1" t="s">
        <v>470</v>
      </c>
      <c r="AI13" s="7">
        <v>44361.385326711235</v>
      </c>
      <c r="AJ13" s="1" t="s">
        <v>220</v>
      </c>
      <c r="AK13" s="6">
        <v>140981.4</v>
      </c>
      <c r="AL13" s="1"/>
      <c r="AM13" s="5">
        <v>44561</v>
      </c>
      <c r="AN13" s="7">
        <v>44561</v>
      </c>
      <c r="AO13" s="1" t="s">
        <v>504</v>
      </c>
      <c r="AP13" s="1" t="s">
        <v>125</v>
      </c>
    </row>
    <row r="14" spans="1:42" x14ac:dyDescent="0.4">
      <c r="A14" s="2" t="str">
        <f>HYPERLINK("https://my.zakupki.prom.ua/remote/dispatcher/state_purchase_view/26996927", "UA-2021-05-28-009168-b")</f>
        <v>UA-2021-05-28-009168-b</v>
      </c>
      <c r="B14" s="1" t="s">
        <v>333</v>
      </c>
      <c r="C14" s="1" t="s">
        <v>507</v>
      </c>
      <c r="D14" s="1" t="s">
        <v>215</v>
      </c>
      <c r="E14" s="1" t="s">
        <v>371</v>
      </c>
      <c r="F14" s="1" t="s">
        <v>440</v>
      </c>
      <c r="G14" s="1" t="s">
        <v>375</v>
      </c>
      <c r="H14" s="1" t="s">
        <v>89</v>
      </c>
      <c r="I14" s="1" t="s">
        <v>358</v>
      </c>
      <c r="J14" s="1" t="s">
        <v>358</v>
      </c>
      <c r="K14" s="5">
        <v>44344</v>
      </c>
      <c r="L14" s="1"/>
      <c r="M14" s="1"/>
      <c r="N14" s="1"/>
      <c r="O14" s="1"/>
      <c r="P14" s="1" t="s">
        <v>461</v>
      </c>
      <c r="Q14" s="4">
        <v>1</v>
      </c>
      <c r="R14" s="6">
        <v>15552</v>
      </c>
      <c r="S14" s="4">
        <v>1</v>
      </c>
      <c r="T14" s="6">
        <v>15552</v>
      </c>
      <c r="U14" s="1" t="s">
        <v>489</v>
      </c>
      <c r="V14" s="1" t="s">
        <v>485</v>
      </c>
      <c r="W14" s="1" t="s">
        <v>255</v>
      </c>
      <c r="X14" s="1" t="s">
        <v>440</v>
      </c>
      <c r="Y14" s="6">
        <v>15552</v>
      </c>
      <c r="Z14" s="6">
        <v>15552</v>
      </c>
      <c r="AA14" s="1"/>
      <c r="AB14" s="1" t="s">
        <v>169</v>
      </c>
      <c r="AC14" s="1"/>
      <c r="AD14" s="1" t="s">
        <v>12</v>
      </c>
      <c r="AE14" s="1"/>
      <c r="AF14" s="1"/>
      <c r="AG14" s="1"/>
      <c r="AH14" s="1" t="s">
        <v>470</v>
      </c>
      <c r="AI14" s="7">
        <v>44344.637368018331</v>
      </c>
      <c r="AJ14" s="1" t="s">
        <v>351</v>
      </c>
      <c r="AK14" s="6">
        <v>15552</v>
      </c>
      <c r="AL14" s="5">
        <v>44344</v>
      </c>
      <c r="AM14" s="5">
        <v>44561</v>
      </c>
      <c r="AN14" s="7">
        <v>44561</v>
      </c>
      <c r="AO14" s="1" t="s">
        <v>504</v>
      </c>
      <c r="AP14" s="1" t="s">
        <v>50</v>
      </c>
    </row>
    <row r="15" spans="1:42" x14ac:dyDescent="0.4">
      <c r="A15" s="2" t="str">
        <f>HYPERLINK("https://my.zakupki.prom.ua/remote/dispatcher/state_purchase_view/31827294", "UA-2021-11-16-005023-a")</f>
        <v>UA-2021-11-16-005023-a</v>
      </c>
      <c r="B15" s="1" t="s">
        <v>349</v>
      </c>
      <c r="C15" s="1" t="s">
        <v>491</v>
      </c>
      <c r="D15" s="1" t="s">
        <v>234</v>
      </c>
      <c r="E15" s="1" t="s">
        <v>371</v>
      </c>
      <c r="F15" s="1" t="s">
        <v>440</v>
      </c>
      <c r="G15" s="1" t="s">
        <v>375</v>
      </c>
      <c r="H15" s="1" t="s">
        <v>89</v>
      </c>
      <c r="I15" s="1" t="s">
        <v>358</v>
      </c>
      <c r="J15" s="1" t="s">
        <v>358</v>
      </c>
      <c r="K15" s="5">
        <v>44516</v>
      </c>
      <c r="L15" s="1"/>
      <c r="M15" s="1"/>
      <c r="N15" s="1"/>
      <c r="O15" s="1"/>
      <c r="P15" s="1" t="s">
        <v>461</v>
      </c>
      <c r="Q15" s="4">
        <v>1</v>
      </c>
      <c r="R15" s="6">
        <v>1540.13</v>
      </c>
      <c r="S15" s="4">
        <v>61</v>
      </c>
      <c r="T15" s="6">
        <v>25.25</v>
      </c>
      <c r="U15" s="1" t="s">
        <v>489</v>
      </c>
      <c r="V15" s="1" t="s">
        <v>485</v>
      </c>
      <c r="W15" s="1" t="s">
        <v>255</v>
      </c>
      <c r="X15" s="1" t="s">
        <v>440</v>
      </c>
      <c r="Y15" s="6">
        <v>1540.13</v>
      </c>
      <c r="Z15" s="6">
        <v>25.248032786885247</v>
      </c>
      <c r="AA15" s="1"/>
      <c r="AB15" s="1" t="s">
        <v>78</v>
      </c>
      <c r="AC15" s="1"/>
      <c r="AD15" s="1" t="s">
        <v>10</v>
      </c>
      <c r="AE15" s="1"/>
      <c r="AF15" s="1"/>
      <c r="AG15" s="1"/>
      <c r="AH15" s="1" t="s">
        <v>470</v>
      </c>
      <c r="AI15" s="7">
        <v>44516.492414200598</v>
      </c>
      <c r="AJ15" s="1" t="s">
        <v>207</v>
      </c>
      <c r="AK15" s="6">
        <v>1540.13</v>
      </c>
      <c r="AL15" s="5">
        <v>44501</v>
      </c>
      <c r="AM15" s="5">
        <v>44561</v>
      </c>
      <c r="AN15" s="7">
        <v>44561</v>
      </c>
      <c r="AO15" s="1" t="s">
        <v>504</v>
      </c>
      <c r="AP15" s="1" t="s">
        <v>50</v>
      </c>
    </row>
    <row r="16" spans="1:42" x14ac:dyDescent="0.4">
      <c r="A16" s="2" t="str">
        <f>HYPERLINK("https://my.zakupki.prom.ua/remote/dispatcher/state_purchase_view/25028943", "UA-2021-03-18-002789-b")</f>
        <v>UA-2021-03-18-002789-b</v>
      </c>
      <c r="B16" s="1" t="s">
        <v>332</v>
      </c>
      <c r="C16" s="1" t="s">
        <v>273</v>
      </c>
      <c r="D16" s="1" t="s">
        <v>212</v>
      </c>
      <c r="E16" s="1" t="s">
        <v>425</v>
      </c>
      <c r="F16" s="1" t="s">
        <v>440</v>
      </c>
      <c r="G16" s="1" t="s">
        <v>375</v>
      </c>
      <c r="H16" s="1" t="s">
        <v>89</v>
      </c>
      <c r="I16" s="1" t="s">
        <v>358</v>
      </c>
      <c r="J16" s="1" t="s">
        <v>358</v>
      </c>
      <c r="K16" s="5">
        <v>44273</v>
      </c>
      <c r="L16" s="5">
        <v>44273</v>
      </c>
      <c r="M16" s="5">
        <v>44279</v>
      </c>
      <c r="N16" s="5">
        <v>44279</v>
      </c>
      <c r="O16" s="5">
        <v>44291</v>
      </c>
      <c r="P16" s="1" t="s">
        <v>462</v>
      </c>
      <c r="Q16" s="4">
        <v>1</v>
      </c>
      <c r="R16" s="6">
        <v>116820</v>
      </c>
      <c r="S16" s="1" t="s">
        <v>480</v>
      </c>
      <c r="T16" s="1" t="s">
        <v>480</v>
      </c>
      <c r="U16" s="1" t="s">
        <v>480</v>
      </c>
      <c r="V16" s="6">
        <v>1168.2</v>
      </c>
      <c r="W16" s="1" t="s">
        <v>255</v>
      </c>
      <c r="X16" s="1" t="s">
        <v>440</v>
      </c>
      <c r="Y16" s="6">
        <v>97350</v>
      </c>
      <c r="Z16" s="1" t="s">
        <v>480</v>
      </c>
      <c r="AA16" s="1" t="s">
        <v>447</v>
      </c>
      <c r="AB16" s="1" t="s">
        <v>110</v>
      </c>
      <c r="AC16" s="1" t="s">
        <v>257</v>
      </c>
      <c r="AD16" s="1" t="s">
        <v>43</v>
      </c>
      <c r="AE16" s="7">
        <v>44295.798001275616</v>
      </c>
      <c r="AF16" s="5">
        <v>44296</v>
      </c>
      <c r="AG16" s="5">
        <v>44315</v>
      </c>
      <c r="AH16" s="1" t="s">
        <v>470</v>
      </c>
      <c r="AI16" s="7">
        <v>44308.514519371005</v>
      </c>
      <c r="AJ16" s="1" t="s">
        <v>165</v>
      </c>
      <c r="AK16" s="6">
        <v>97350</v>
      </c>
      <c r="AL16" s="1"/>
      <c r="AM16" s="5">
        <v>44561</v>
      </c>
      <c r="AN16" s="7">
        <v>44561</v>
      </c>
      <c r="AO16" s="1" t="s">
        <v>504</v>
      </c>
      <c r="AP16" s="1" t="s">
        <v>111</v>
      </c>
    </row>
    <row r="17" spans="1:42" x14ac:dyDescent="0.4">
      <c r="A17" s="2" t="str">
        <f>HYPERLINK("https://my.zakupki.prom.ua/remote/dispatcher/state_purchase_view/23705309", "UA-2021-02-05-007834-a")</f>
        <v>UA-2021-02-05-007834-a</v>
      </c>
      <c r="B17" s="1" t="s">
        <v>319</v>
      </c>
      <c r="C17" s="1" t="s">
        <v>380</v>
      </c>
      <c r="D17" s="1" t="s">
        <v>138</v>
      </c>
      <c r="E17" s="1" t="s">
        <v>371</v>
      </c>
      <c r="F17" s="1" t="s">
        <v>440</v>
      </c>
      <c r="G17" s="1" t="s">
        <v>375</v>
      </c>
      <c r="H17" s="1" t="s">
        <v>89</v>
      </c>
      <c r="I17" s="1" t="s">
        <v>358</v>
      </c>
      <c r="J17" s="1" t="s">
        <v>441</v>
      </c>
      <c r="K17" s="5">
        <v>44232</v>
      </c>
      <c r="L17" s="1"/>
      <c r="M17" s="1"/>
      <c r="N17" s="1"/>
      <c r="O17" s="1"/>
      <c r="P17" s="1" t="s">
        <v>461</v>
      </c>
      <c r="Q17" s="4">
        <v>1</v>
      </c>
      <c r="R17" s="6">
        <v>49000</v>
      </c>
      <c r="S17" s="1" t="s">
        <v>480</v>
      </c>
      <c r="T17" s="1" t="s">
        <v>480</v>
      </c>
      <c r="U17" s="1" t="s">
        <v>480</v>
      </c>
      <c r="V17" s="1" t="s">
        <v>485</v>
      </c>
      <c r="W17" s="1" t="s">
        <v>255</v>
      </c>
      <c r="X17" s="1" t="s">
        <v>391</v>
      </c>
      <c r="Y17" s="6">
        <v>49000</v>
      </c>
      <c r="Z17" s="1" t="s">
        <v>480</v>
      </c>
      <c r="AA17" s="1"/>
      <c r="AB17" s="1" t="s">
        <v>113</v>
      </c>
      <c r="AC17" s="1"/>
      <c r="AD17" s="1" t="s">
        <v>7</v>
      </c>
      <c r="AE17" s="1"/>
      <c r="AF17" s="1"/>
      <c r="AG17" s="1"/>
      <c r="AH17" s="1" t="s">
        <v>470</v>
      </c>
      <c r="AI17" s="7">
        <v>44232.588872592809</v>
      </c>
      <c r="AJ17" s="1" t="s">
        <v>74</v>
      </c>
      <c r="AK17" s="6">
        <v>49000</v>
      </c>
      <c r="AL17" s="5">
        <v>44232</v>
      </c>
      <c r="AM17" s="5">
        <v>44561</v>
      </c>
      <c r="AN17" s="7">
        <v>44561</v>
      </c>
      <c r="AO17" s="1" t="s">
        <v>504</v>
      </c>
      <c r="AP17" s="1" t="s">
        <v>50</v>
      </c>
    </row>
    <row r="18" spans="1:42" x14ac:dyDescent="0.4">
      <c r="A18" s="2" t="str">
        <f>HYPERLINK("https://my.zakupki.prom.ua/remote/dispatcher/state_purchase_view/25442995", "UA-2021-04-01-003276-b")</f>
        <v>UA-2021-04-01-003276-b</v>
      </c>
      <c r="B18" s="1" t="s">
        <v>307</v>
      </c>
      <c r="C18" s="1" t="s">
        <v>414</v>
      </c>
      <c r="D18" s="1" t="s">
        <v>68</v>
      </c>
      <c r="E18" s="1" t="s">
        <v>425</v>
      </c>
      <c r="F18" s="1" t="s">
        <v>440</v>
      </c>
      <c r="G18" s="1" t="s">
        <v>375</v>
      </c>
      <c r="H18" s="1" t="s">
        <v>89</v>
      </c>
      <c r="I18" s="1" t="s">
        <v>358</v>
      </c>
      <c r="J18" s="1" t="s">
        <v>358</v>
      </c>
      <c r="K18" s="5">
        <v>44287</v>
      </c>
      <c r="L18" s="5">
        <v>44287</v>
      </c>
      <c r="M18" s="5">
        <v>44293</v>
      </c>
      <c r="N18" s="5">
        <v>44293</v>
      </c>
      <c r="O18" s="5">
        <v>44301</v>
      </c>
      <c r="P18" s="7">
        <v>44301.558587962965</v>
      </c>
      <c r="Q18" s="4">
        <v>3</v>
      </c>
      <c r="R18" s="6">
        <v>113791.2</v>
      </c>
      <c r="S18" s="1" t="s">
        <v>480</v>
      </c>
      <c r="T18" s="1" t="s">
        <v>480</v>
      </c>
      <c r="U18" s="1" t="s">
        <v>480</v>
      </c>
      <c r="V18" s="6">
        <v>1137.9100000000001</v>
      </c>
      <c r="W18" s="1" t="s">
        <v>255</v>
      </c>
      <c r="X18" s="1" t="s">
        <v>440</v>
      </c>
      <c r="Y18" s="6">
        <v>49999.199999999997</v>
      </c>
      <c r="Z18" s="1" t="s">
        <v>480</v>
      </c>
      <c r="AA18" s="1" t="s">
        <v>439</v>
      </c>
      <c r="AB18" s="1" t="s">
        <v>185</v>
      </c>
      <c r="AC18" s="1" t="s">
        <v>261</v>
      </c>
      <c r="AD18" s="1" t="s">
        <v>24</v>
      </c>
      <c r="AE18" s="7">
        <v>44306.386008894595</v>
      </c>
      <c r="AF18" s="5">
        <v>44307</v>
      </c>
      <c r="AG18" s="5">
        <v>44326</v>
      </c>
      <c r="AH18" s="1" t="s">
        <v>470</v>
      </c>
      <c r="AI18" s="7">
        <v>44312.50746245918</v>
      </c>
      <c r="AJ18" s="1" t="s">
        <v>181</v>
      </c>
      <c r="AK18" s="6">
        <v>89000</v>
      </c>
      <c r="AL18" s="1"/>
      <c r="AM18" s="5">
        <v>44561</v>
      </c>
      <c r="AN18" s="7">
        <v>44561</v>
      </c>
      <c r="AO18" s="1" t="s">
        <v>504</v>
      </c>
      <c r="AP18" s="1" t="s">
        <v>187</v>
      </c>
    </row>
    <row r="19" spans="1:42" x14ac:dyDescent="0.4">
      <c r="A19" s="2" t="str">
        <f>HYPERLINK("https://my.zakupki.prom.ua/remote/dispatcher/state_purchase_view/25486103", "UA-2021-04-02-003327-b")</f>
        <v>UA-2021-04-02-003327-b</v>
      </c>
      <c r="B19" s="1" t="s">
        <v>286</v>
      </c>
      <c r="C19" s="1" t="s">
        <v>493</v>
      </c>
      <c r="D19" s="1" t="s">
        <v>204</v>
      </c>
      <c r="E19" s="1" t="s">
        <v>425</v>
      </c>
      <c r="F19" s="1" t="s">
        <v>440</v>
      </c>
      <c r="G19" s="1" t="s">
        <v>375</v>
      </c>
      <c r="H19" s="1" t="s">
        <v>89</v>
      </c>
      <c r="I19" s="1" t="s">
        <v>358</v>
      </c>
      <c r="J19" s="1" t="s">
        <v>358</v>
      </c>
      <c r="K19" s="5">
        <v>44288</v>
      </c>
      <c r="L19" s="5">
        <v>44288</v>
      </c>
      <c r="M19" s="5">
        <v>44294</v>
      </c>
      <c r="N19" s="5">
        <v>44294</v>
      </c>
      <c r="O19" s="5">
        <v>44305</v>
      </c>
      <c r="P19" s="1" t="s">
        <v>462</v>
      </c>
      <c r="Q19" s="4">
        <v>1</v>
      </c>
      <c r="R19" s="6">
        <v>111635.71</v>
      </c>
      <c r="S19" s="1" t="s">
        <v>480</v>
      </c>
      <c r="T19" s="1" t="s">
        <v>480</v>
      </c>
      <c r="U19" s="1" t="s">
        <v>480</v>
      </c>
      <c r="V19" s="6">
        <v>1116.3599999999999</v>
      </c>
      <c r="W19" s="1" t="s">
        <v>255</v>
      </c>
      <c r="X19" s="1" t="s">
        <v>440</v>
      </c>
      <c r="Y19" s="6">
        <v>89880</v>
      </c>
      <c r="Z19" s="1" t="s">
        <v>480</v>
      </c>
      <c r="AA19" s="1" t="s">
        <v>453</v>
      </c>
      <c r="AB19" s="1" t="s">
        <v>100</v>
      </c>
      <c r="AC19" s="1" t="s">
        <v>263</v>
      </c>
      <c r="AD19" s="1" t="s">
        <v>36</v>
      </c>
      <c r="AE19" s="7">
        <v>44305.664564869374</v>
      </c>
      <c r="AF19" s="5">
        <v>44306</v>
      </c>
      <c r="AG19" s="5">
        <v>44325</v>
      </c>
      <c r="AH19" s="1" t="s">
        <v>470</v>
      </c>
      <c r="AI19" s="7">
        <v>44315.587493946427</v>
      </c>
      <c r="AJ19" s="1" t="s">
        <v>186</v>
      </c>
      <c r="AK19" s="6">
        <v>89880</v>
      </c>
      <c r="AL19" s="1"/>
      <c r="AM19" s="5">
        <v>44561</v>
      </c>
      <c r="AN19" s="7">
        <v>44561</v>
      </c>
      <c r="AO19" s="1" t="s">
        <v>504</v>
      </c>
      <c r="AP19" s="1" t="s">
        <v>101</v>
      </c>
    </row>
    <row r="20" spans="1:42" x14ac:dyDescent="0.4">
      <c r="A20" s="2" t="str">
        <f>HYPERLINK("https://my.zakupki.prom.ua/remote/dispatcher/state_purchase_view/25533491", "UA-2021-04-05-005332-c")</f>
        <v>UA-2021-04-05-005332-c</v>
      </c>
      <c r="B20" s="1" t="s">
        <v>325</v>
      </c>
      <c r="C20" s="1" t="s">
        <v>488</v>
      </c>
      <c r="D20" s="1" t="s">
        <v>196</v>
      </c>
      <c r="E20" s="1" t="s">
        <v>371</v>
      </c>
      <c r="F20" s="1" t="s">
        <v>440</v>
      </c>
      <c r="G20" s="1" t="s">
        <v>375</v>
      </c>
      <c r="H20" s="1" t="s">
        <v>89</v>
      </c>
      <c r="I20" s="1" t="s">
        <v>358</v>
      </c>
      <c r="J20" s="1" t="s">
        <v>358</v>
      </c>
      <c r="K20" s="5">
        <v>44291</v>
      </c>
      <c r="L20" s="1"/>
      <c r="M20" s="1"/>
      <c r="N20" s="1"/>
      <c r="O20" s="1"/>
      <c r="P20" s="1" t="s">
        <v>461</v>
      </c>
      <c r="Q20" s="4">
        <v>1</v>
      </c>
      <c r="R20" s="6">
        <v>38130</v>
      </c>
      <c r="S20" s="1" t="s">
        <v>480</v>
      </c>
      <c r="T20" s="1" t="s">
        <v>480</v>
      </c>
      <c r="U20" s="1" t="s">
        <v>480</v>
      </c>
      <c r="V20" s="1" t="s">
        <v>485</v>
      </c>
      <c r="W20" s="1" t="s">
        <v>255</v>
      </c>
      <c r="X20" s="1" t="s">
        <v>391</v>
      </c>
      <c r="Y20" s="6">
        <v>38130</v>
      </c>
      <c r="Z20" s="1" t="s">
        <v>480</v>
      </c>
      <c r="AA20" s="1"/>
      <c r="AB20" s="1" t="s">
        <v>141</v>
      </c>
      <c r="AC20" s="1"/>
      <c r="AD20" s="1" t="s">
        <v>44</v>
      </c>
      <c r="AE20" s="1"/>
      <c r="AF20" s="1"/>
      <c r="AG20" s="1"/>
      <c r="AH20" s="1" t="s">
        <v>470</v>
      </c>
      <c r="AI20" s="7">
        <v>44291.643118682558</v>
      </c>
      <c r="AJ20" s="1" t="s">
        <v>151</v>
      </c>
      <c r="AK20" s="6">
        <v>38130</v>
      </c>
      <c r="AL20" s="1"/>
      <c r="AM20" s="5">
        <v>44561</v>
      </c>
      <c r="AN20" s="7">
        <v>44561</v>
      </c>
      <c r="AO20" s="1" t="s">
        <v>504</v>
      </c>
      <c r="AP20" s="1" t="s">
        <v>50</v>
      </c>
    </row>
    <row r="21" spans="1:42" x14ac:dyDescent="0.4">
      <c r="A21" s="2" t="str">
        <f>HYPERLINK("https://my.zakupki.prom.ua/remote/dispatcher/state_purchase_view/30120972", "UA-2021-09-22-008958-b")</f>
        <v>UA-2021-09-22-008958-b</v>
      </c>
      <c r="B21" s="1" t="s">
        <v>303</v>
      </c>
      <c r="C21" s="1" t="s">
        <v>459</v>
      </c>
      <c r="D21" s="1" t="s">
        <v>244</v>
      </c>
      <c r="E21" s="1" t="s">
        <v>371</v>
      </c>
      <c r="F21" s="1" t="s">
        <v>440</v>
      </c>
      <c r="G21" s="1" t="s">
        <v>375</v>
      </c>
      <c r="H21" s="1" t="s">
        <v>89</v>
      </c>
      <c r="I21" s="1" t="s">
        <v>358</v>
      </c>
      <c r="J21" s="1" t="s">
        <v>358</v>
      </c>
      <c r="K21" s="5">
        <v>44461</v>
      </c>
      <c r="L21" s="1"/>
      <c r="M21" s="1"/>
      <c r="N21" s="1"/>
      <c r="O21" s="1"/>
      <c r="P21" s="1" t="s">
        <v>461</v>
      </c>
      <c r="Q21" s="4">
        <v>1</v>
      </c>
      <c r="R21" s="6">
        <v>40120</v>
      </c>
      <c r="S21" s="4">
        <v>136</v>
      </c>
      <c r="T21" s="6">
        <v>295</v>
      </c>
      <c r="U21" s="1" t="s">
        <v>481</v>
      </c>
      <c r="V21" s="1" t="s">
        <v>485</v>
      </c>
      <c r="W21" s="1" t="s">
        <v>255</v>
      </c>
      <c r="X21" s="1" t="s">
        <v>391</v>
      </c>
      <c r="Y21" s="6">
        <v>40120</v>
      </c>
      <c r="Z21" s="6">
        <v>295</v>
      </c>
      <c r="AA21" s="1"/>
      <c r="AB21" s="1" t="s">
        <v>173</v>
      </c>
      <c r="AC21" s="1"/>
      <c r="AD21" s="1" t="s">
        <v>29</v>
      </c>
      <c r="AE21" s="1"/>
      <c r="AF21" s="1"/>
      <c r="AG21" s="1"/>
      <c r="AH21" s="1" t="s">
        <v>470</v>
      </c>
      <c r="AI21" s="7">
        <v>44461.627251451966</v>
      </c>
      <c r="AJ21" s="1" t="s">
        <v>228</v>
      </c>
      <c r="AK21" s="6">
        <v>40120</v>
      </c>
      <c r="AL21" s="5">
        <v>44440</v>
      </c>
      <c r="AM21" s="5">
        <v>44561</v>
      </c>
      <c r="AN21" s="7">
        <v>44561</v>
      </c>
      <c r="AO21" s="1" t="s">
        <v>504</v>
      </c>
      <c r="AP21" s="1" t="s">
        <v>50</v>
      </c>
    </row>
    <row r="22" spans="1:42" x14ac:dyDescent="0.4">
      <c r="A22" s="2" t="str">
        <f>HYPERLINK("https://my.zakupki.prom.ua/remote/dispatcher/state_purchase_view/25023516", "UA-2021-03-18-003538-a")</f>
        <v>UA-2021-03-18-003538-a</v>
      </c>
      <c r="B22" s="1" t="s">
        <v>327</v>
      </c>
      <c r="C22" s="1" t="s">
        <v>372</v>
      </c>
      <c r="D22" s="1" t="s">
        <v>200</v>
      </c>
      <c r="E22" s="1" t="s">
        <v>371</v>
      </c>
      <c r="F22" s="1" t="s">
        <v>440</v>
      </c>
      <c r="G22" s="1" t="s">
        <v>375</v>
      </c>
      <c r="H22" s="1" t="s">
        <v>89</v>
      </c>
      <c r="I22" s="1" t="s">
        <v>358</v>
      </c>
      <c r="J22" s="1" t="s">
        <v>358</v>
      </c>
      <c r="K22" s="5">
        <v>44273</v>
      </c>
      <c r="L22" s="1"/>
      <c r="M22" s="1"/>
      <c r="N22" s="1"/>
      <c r="O22" s="1"/>
      <c r="P22" s="1" t="s">
        <v>461</v>
      </c>
      <c r="Q22" s="4">
        <v>1</v>
      </c>
      <c r="R22" s="6">
        <v>41410</v>
      </c>
      <c r="S22" s="4">
        <v>1</v>
      </c>
      <c r="T22" s="6">
        <v>41410</v>
      </c>
      <c r="U22" s="1" t="s">
        <v>511</v>
      </c>
      <c r="V22" s="1" t="s">
        <v>485</v>
      </c>
      <c r="W22" s="1" t="s">
        <v>255</v>
      </c>
      <c r="X22" s="1" t="s">
        <v>391</v>
      </c>
      <c r="Y22" s="6">
        <v>41410</v>
      </c>
      <c r="Z22" s="6">
        <v>41410</v>
      </c>
      <c r="AA22" s="1"/>
      <c r="AB22" s="1" t="s">
        <v>130</v>
      </c>
      <c r="AC22" s="1"/>
      <c r="AD22" s="1" t="s">
        <v>36</v>
      </c>
      <c r="AE22" s="1"/>
      <c r="AF22" s="1"/>
      <c r="AG22" s="1"/>
      <c r="AH22" s="1" t="s">
        <v>470</v>
      </c>
      <c r="AI22" s="7">
        <v>44273.49757769116</v>
      </c>
      <c r="AJ22" s="1" t="s">
        <v>75</v>
      </c>
      <c r="AK22" s="6">
        <v>41410</v>
      </c>
      <c r="AL22" s="5">
        <v>44272</v>
      </c>
      <c r="AM22" s="5">
        <v>44561</v>
      </c>
      <c r="AN22" s="7">
        <v>44561</v>
      </c>
      <c r="AO22" s="1" t="s">
        <v>504</v>
      </c>
      <c r="AP22" s="1" t="s">
        <v>50</v>
      </c>
    </row>
    <row r="23" spans="1:42" x14ac:dyDescent="0.4">
      <c r="A23" s="2" t="str">
        <f>HYPERLINK("https://my.zakupki.prom.ua/remote/dispatcher/state_purchase_view/23391503", "UA-2021-01-28-008337-b")</f>
        <v>UA-2021-01-28-008337-b</v>
      </c>
      <c r="B23" s="1" t="s">
        <v>337</v>
      </c>
      <c r="C23" s="1" t="s">
        <v>409</v>
      </c>
      <c r="D23" s="1" t="s">
        <v>235</v>
      </c>
      <c r="E23" s="1" t="s">
        <v>360</v>
      </c>
      <c r="F23" s="1" t="s">
        <v>440</v>
      </c>
      <c r="G23" s="1" t="s">
        <v>375</v>
      </c>
      <c r="H23" s="1" t="s">
        <v>89</v>
      </c>
      <c r="I23" s="1" t="s">
        <v>358</v>
      </c>
      <c r="J23" s="1" t="s">
        <v>441</v>
      </c>
      <c r="K23" s="5">
        <v>44224</v>
      </c>
      <c r="L23" s="5">
        <v>44224</v>
      </c>
      <c r="M23" s="5">
        <v>44230</v>
      </c>
      <c r="N23" s="5">
        <v>44230</v>
      </c>
      <c r="O23" s="5">
        <v>44238</v>
      </c>
      <c r="P23" s="7">
        <v>44238.551226851851</v>
      </c>
      <c r="Q23" s="4">
        <v>2</v>
      </c>
      <c r="R23" s="6">
        <v>10808.33</v>
      </c>
      <c r="S23" s="4">
        <v>9</v>
      </c>
      <c r="T23" s="6">
        <v>1200.93</v>
      </c>
      <c r="U23" s="1" t="s">
        <v>489</v>
      </c>
      <c r="V23" s="6">
        <v>108.08</v>
      </c>
      <c r="W23" s="1" t="s">
        <v>255</v>
      </c>
      <c r="X23" s="1" t="s">
        <v>440</v>
      </c>
      <c r="Y23" s="6">
        <v>6380</v>
      </c>
      <c r="Z23" s="6">
        <v>708.88888888888891</v>
      </c>
      <c r="AA23" s="1" t="s">
        <v>438</v>
      </c>
      <c r="AB23" s="1" t="s">
        <v>177</v>
      </c>
      <c r="AC23" s="1" t="s">
        <v>254</v>
      </c>
      <c r="AD23" s="1" t="s">
        <v>162</v>
      </c>
      <c r="AE23" s="7">
        <v>44239.383940064828</v>
      </c>
      <c r="AF23" s="5">
        <v>44244</v>
      </c>
      <c r="AG23" s="5">
        <v>44260</v>
      </c>
      <c r="AH23" s="1" t="s">
        <v>470</v>
      </c>
      <c r="AI23" s="7">
        <v>44251.585027288551</v>
      </c>
      <c r="AJ23" s="1" t="s">
        <v>102</v>
      </c>
      <c r="AK23" s="6">
        <v>6380</v>
      </c>
      <c r="AL23" s="1"/>
      <c r="AM23" s="5">
        <v>44561</v>
      </c>
      <c r="AN23" s="7">
        <v>44561</v>
      </c>
      <c r="AO23" s="1" t="s">
        <v>504</v>
      </c>
      <c r="AP23" s="1" t="s">
        <v>178</v>
      </c>
    </row>
    <row r="24" spans="1:42" x14ac:dyDescent="0.4">
      <c r="A24" s="2" t="str">
        <f>HYPERLINK("https://my.zakupki.prom.ua/remote/dispatcher/state_purchase_view/23024889", "UA-2021-01-18-003124-a")</f>
        <v>UA-2021-01-18-003124-a</v>
      </c>
      <c r="B24" s="1" t="s">
        <v>348</v>
      </c>
      <c r="C24" s="1" t="s">
        <v>495</v>
      </c>
      <c r="D24" s="1" t="s">
        <v>252</v>
      </c>
      <c r="E24" s="1" t="s">
        <v>425</v>
      </c>
      <c r="F24" s="1" t="s">
        <v>440</v>
      </c>
      <c r="G24" s="1" t="s">
        <v>375</v>
      </c>
      <c r="H24" s="1" t="s">
        <v>89</v>
      </c>
      <c r="I24" s="1" t="s">
        <v>358</v>
      </c>
      <c r="J24" s="1" t="s">
        <v>441</v>
      </c>
      <c r="K24" s="5">
        <v>44214</v>
      </c>
      <c r="L24" s="5">
        <v>44214</v>
      </c>
      <c r="M24" s="5">
        <v>44218</v>
      </c>
      <c r="N24" s="5">
        <v>44218</v>
      </c>
      <c r="O24" s="5">
        <v>44225</v>
      </c>
      <c r="P24" s="1" t="s">
        <v>462</v>
      </c>
      <c r="Q24" s="4">
        <v>1</v>
      </c>
      <c r="R24" s="6">
        <v>191568.97</v>
      </c>
      <c r="S24" s="4">
        <v>4</v>
      </c>
      <c r="T24" s="6">
        <v>47892.24</v>
      </c>
      <c r="U24" s="1" t="s">
        <v>489</v>
      </c>
      <c r="V24" s="6">
        <v>957.84</v>
      </c>
      <c r="W24" s="1" t="s">
        <v>255</v>
      </c>
      <c r="X24" s="1" t="s">
        <v>440</v>
      </c>
      <c r="Y24" s="6">
        <v>186222.48</v>
      </c>
      <c r="Z24" s="6">
        <v>46555.62</v>
      </c>
      <c r="AA24" s="1" t="s">
        <v>449</v>
      </c>
      <c r="AB24" s="1" t="s">
        <v>124</v>
      </c>
      <c r="AC24" s="1" t="s">
        <v>260</v>
      </c>
      <c r="AD24" s="1" t="s">
        <v>6</v>
      </c>
      <c r="AE24" s="7">
        <v>44229.467925908968</v>
      </c>
      <c r="AF24" s="5">
        <v>44230</v>
      </c>
      <c r="AG24" s="5">
        <v>44249</v>
      </c>
      <c r="AH24" s="1" t="s">
        <v>470</v>
      </c>
      <c r="AI24" s="7">
        <v>44242.583514225509</v>
      </c>
      <c r="AJ24" s="1" t="s">
        <v>85</v>
      </c>
      <c r="AK24" s="6">
        <v>186222.48</v>
      </c>
      <c r="AL24" s="1"/>
      <c r="AM24" s="5">
        <v>44561</v>
      </c>
      <c r="AN24" s="7">
        <v>44561</v>
      </c>
      <c r="AO24" s="1" t="s">
        <v>504</v>
      </c>
      <c r="AP24" s="1" t="s">
        <v>125</v>
      </c>
    </row>
    <row r="25" spans="1:42" x14ac:dyDescent="0.4">
      <c r="A25" s="2" t="str">
        <f>HYPERLINK("https://my.zakupki.prom.ua/remote/dispatcher/state_purchase_view/27274892", "UA-2021-06-08-006505-b")</f>
        <v>UA-2021-06-08-006505-b</v>
      </c>
      <c r="B25" s="1" t="s">
        <v>290</v>
      </c>
      <c r="C25" s="1" t="s">
        <v>473</v>
      </c>
      <c r="D25" s="1" t="s">
        <v>93</v>
      </c>
      <c r="E25" s="1" t="s">
        <v>371</v>
      </c>
      <c r="F25" s="1" t="s">
        <v>440</v>
      </c>
      <c r="G25" s="1" t="s">
        <v>375</v>
      </c>
      <c r="H25" s="1" t="s">
        <v>89</v>
      </c>
      <c r="I25" s="1" t="s">
        <v>358</v>
      </c>
      <c r="J25" s="1" t="s">
        <v>358</v>
      </c>
      <c r="K25" s="5">
        <v>44355</v>
      </c>
      <c r="L25" s="1"/>
      <c r="M25" s="1"/>
      <c r="N25" s="1"/>
      <c r="O25" s="1"/>
      <c r="P25" s="1" t="s">
        <v>461</v>
      </c>
      <c r="Q25" s="4">
        <v>1</v>
      </c>
      <c r="R25" s="6">
        <v>840</v>
      </c>
      <c r="S25" s="4">
        <v>10</v>
      </c>
      <c r="T25" s="6">
        <v>84</v>
      </c>
      <c r="U25" s="1" t="s">
        <v>511</v>
      </c>
      <c r="V25" s="1" t="s">
        <v>485</v>
      </c>
      <c r="W25" s="1" t="s">
        <v>255</v>
      </c>
      <c r="X25" s="1" t="s">
        <v>440</v>
      </c>
      <c r="Y25" s="6">
        <v>840</v>
      </c>
      <c r="Z25" s="6">
        <v>84</v>
      </c>
      <c r="AA25" s="1"/>
      <c r="AB25" s="1" t="s">
        <v>77</v>
      </c>
      <c r="AC25" s="1"/>
      <c r="AD25" s="1" t="s">
        <v>13</v>
      </c>
      <c r="AE25" s="1"/>
      <c r="AF25" s="1"/>
      <c r="AG25" s="1"/>
      <c r="AH25" s="1" t="s">
        <v>470</v>
      </c>
      <c r="AI25" s="7">
        <v>44355.579449784702</v>
      </c>
      <c r="AJ25" s="1" t="s">
        <v>513</v>
      </c>
      <c r="AK25" s="6">
        <v>840</v>
      </c>
      <c r="AL25" s="1"/>
      <c r="AM25" s="5">
        <v>44561</v>
      </c>
      <c r="AN25" s="7">
        <v>44561</v>
      </c>
      <c r="AO25" s="1" t="s">
        <v>504</v>
      </c>
      <c r="AP25" s="1" t="s">
        <v>50</v>
      </c>
    </row>
    <row r="26" spans="1:42" x14ac:dyDescent="0.4">
      <c r="A26" s="2" t="str">
        <f>HYPERLINK("https://my.zakupki.prom.ua/remote/dispatcher/state_purchase_view/30890967", "UA-2021-10-20-000932-b")</f>
        <v>UA-2021-10-20-000932-b</v>
      </c>
      <c r="B26" s="1" t="s">
        <v>308</v>
      </c>
      <c r="C26" s="1" t="s">
        <v>464</v>
      </c>
      <c r="D26" s="1" t="s">
        <v>73</v>
      </c>
      <c r="E26" s="1" t="s">
        <v>371</v>
      </c>
      <c r="F26" s="1" t="s">
        <v>440</v>
      </c>
      <c r="G26" s="1" t="s">
        <v>375</v>
      </c>
      <c r="H26" s="1" t="s">
        <v>89</v>
      </c>
      <c r="I26" s="1" t="s">
        <v>358</v>
      </c>
      <c r="J26" s="1" t="s">
        <v>358</v>
      </c>
      <c r="K26" s="5">
        <v>44489</v>
      </c>
      <c r="L26" s="1"/>
      <c r="M26" s="1"/>
      <c r="N26" s="1"/>
      <c r="O26" s="1"/>
      <c r="P26" s="1" t="s">
        <v>461</v>
      </c>
      <c r="Q26" s="4">
        <v>1</v>
      </c>
      <c r="R26" s="6">
        <v>2970</v>
      </c>
      <c r="S26" s="1" t="s">
        <v>480</v>
      </c>
      <c r="T26" s="1" t="s">
        <v>480</v>
      </c>
      <c r="U26" s="1" t="s">
        <v>480</v>
      </c>
      <c r="V26" s="1" t="s">
        <v>485</v>
      </c>
      <c r="W26" s="1" t="s">
        <v>255</v>
      </c>
      <c r="X26" s="1" t="s">
        <v>391</v>
      </c>
      <c r="Y26" s="6">
        <v>2970</v>
      </c>
      <c r="Z26" s="1" t="s">
        <v>480</v>
      </c>
      <c r="AA26" s="1"/>
      <c r="AB26" s="1" t="s">
        <v>115</v>
      </c>
      <c r="AC26" s="1"/>
      <c r="AD26" s="1" t="s">
        <v>41</v>
      </c>
      <c r="AE26" s="1"/>
      <c r="AF26" s="1"/>
      <c r="AG26" s="1"/>
      <c r="AH26" s="1" t="s">
        <v>470</v>
      </c>
      <c r="AI26" s="7">
        <v>44489.39324876375</v>
      </c>
      <c r="AJ26" s="1" t="s">
        <v>249</v>
      </c>
      <c r="AK26" s="6">
        <v>2970</v>
      </c>
      <c r="AL26" s="1"/>
      <c r="AM26" s="5">
        <v>44561</v>
      </c>
      <c r="AN26" s="7">
        <v>44561</v>
      </c>
      <c r="AO26" s="1" t="s">
        <v>504</v>
      </c>
      <c r="AP26" s="1" t="s">
        <v>50</v>
      </c>
    </row>
    <row r="27" spans="1:42" x14ac:dyDescent="0.4">
      <c r="A27" s="2" t="str">
        <f>HYPERLINK("https://my.zakupki.prom.ua/remote/dispatcher/state_purchase_view/32201689", "UA-2021-11-25-001692-a")</f>
        <v>UA-2021-11-25-001692-a</v>
      </c>
      <c r="B27" s="1" t="s">
        <v>288</v>
      </c>
      <c r="C27" s="1" t="s">
        <v>410</v>
      </c>
      <c r="D27" s="1" t="s">
        <v>247</v>
      </c>
      <c r="E27" s="1" t="s">
        <v>371</v>
      </c>
      <c r="F27" s="1" t="s">
        <v>440</v>
      </c>
      <c r="G27" s="1" t="s">
        <v>375</v>
      </c>
      <c r="H27" s="1" t="s">
        <v>89</v>
      </c>
      <c r="I27" s="1" t="s">
        <v>358</v>
      </c>
      <c r="J27" s="1" t="s">
        <v>358</v>
      </c>
      <c r="K27" s="5">
        <v>44525</v>
      </c>
      <c r="L27" s="1"/>
      <c r="M27" s="1"/>
      <c r="N27" s="1"/>
      <c r="O27" s="1"/>
      <c r="P27" s="1" t="s">
        <v>461</v>
      </c>
      <c r="Q27" s="4">
        <v>1</v>
      </c>
      <c r="R27" s="6">
        <v>675</v>
      </c>
      <c r="S27" s="4">
        <v>1</v>
      </c>
      <c r="T27" s="6">
        <v>675</v>
      </c>
      <c r="U27" s="1" t="s">
        <v>489</v>
      </c>
      <c r="V27" s="1" t="s">
        <v>485</v>
      </c>
      <c r="W27" s="1" t="s">
        <v>255</v>
      </c>
      <c r="X27" s="1" t="s">
        <v>440</v>
      </c>
      <c r="Y27" s="6">
        <v>675</v>
      </c>
      <c r="Z27" s="6">
        <v>675</v>
      </c>
      <c r="AA27" s="1"/>
      <c r="AB27" s="1" t="s">
        <v>158</v>
      </c>
      <c r="AC27" s="1"/>
      <c r="AD27" s="1" t="s">
        <v>30</v>
      </c>
      <c r="AE27" s="1"/>
      <c r="AF27" s="1"/>
      <c r="AG27" s="1"/>
      <c r="AH27" s="1" t="s">
        <v>470</v>
      </c>
      <c r="AI27" s="7">
        <v>44525.407177659945</v>
      </c>
      <c r="AJ27" s="1" t="s">
        <v>80</v>
      </c>
      <c r="AK27" s="6">
        <v>675</v>
      </c>
      <c r="AL27" s="5">
        <v>44515</v>
      </c>
      <c r="AM27" s="5">
        <v>44561</v>
      </c>
      <c r="AN27" s="7">
        <v>44561</v>
      </c>
      <c r="AO27" s="1" t="s">
        <v>504</v>
      </c>
      <c r="AP27" s="1" t="s">
        <v>50</v>
      </c>
    </row>
    <row r="28" spans="1:42" x14ac:dyDescent="0.4">
      <c r="A28" s="2" t="str">
        <f>HYPERLINK("https://my.zakupki.prom.ua/remote/dispatcher/state_purchase_view/32292156", "UA-2021-11-26-010869-a")</f>
        <v>UA-2021-11-26-010869-a</v>
      </c>
      <c r="B28" s="1" t="s">
        <v>304</v>
      </c>
      <c r="C28" s="1" t="s">
        <v>496</v>
      </c>
      <c r="D28" s="1" t="s">
        <v>251</v>
      </c>
      <c r="E28" s="1" t="s">
        <v>425</v>
      </c>
      <c r="F28" s="1" t="s">
        <v>440</v>
      </c>
      <c r="G28" s="1" t="s">
        <v>375</v>
      </c>
      <c r="H28" s="1" t="s">
        <v>89</v>
      </c>
      <c r="I28" s="1" t="s">
        <v>358</v>
      </c>
      <c r="J28" s="1" t="s">
        <v>358</v>
      </c>
      <c r="K28" s="5">
        <v>44526</v>
      </c>
      <c r="L28" s="5">
        <v>44526</v>
      </c>
      <c r="M28" s="5">
        <v>44532</v>
      </c>
      <c r="N28" s="5">
        <v>44532</v>
      </c>
      <c r="O28" s="5">
        <v>44539</v>
      </c>
      <c r="P28" s="1" t="s">
        <v>462</v>
      </c>
      <c r="Q28" s="4">
        <v>0</v>
      </c>
      <c r="R28" s="6">
        <v>177110</v>
      </c>
      <c r="S28" s="4">
        <v>1</v>
      </c>
      <c r="T28" s="6">
        <v>177110</v>
      </c>
      <c r="U28" s="1" t="s">
        <v>489</v>
      </c>
      <c r="V28" s="6">
        <v>1771.1</v>
      </c>
      <c r="W28" s="1" t="s">
        <v>255</v>
      </c>
      <c r="X28" s="1" t="s">
        <v>440</v>
      </c>
      <c r="Y28" s="1"/>
      <c r="Z28" s="1"/>
      <c r="AA28" s="1"/>
      <c r="AB28" s="1"/>
      <c r="AC28" s="1"/>
      <c r="AD28" s="1"/>
      <c r="AE28" s="1"/>
      <c r="AF28" s="1"/>
      <c r="AG28" s="1"/>
      <c r="AH28" s="1" t="s">
        <v>471</v>
      </c>
      <c r="AI28" s="7">
        <v>44539.001426017523</v>
      </c>
      <c r="AJ28" s="1"/>
      <c r="AK28" s="1"/>
      <c r="AL28" s="5">
        <v>44562</v>
      </c>
      <c r="AM28" s="5">
        <v>44926</v>
      </c>
      <c r="AN28" s="1"/>
      <c r="AO28" s="1"/>
      <c r="AP28" s="1"/>
    </row>
    <row r="29" spans="1:42" x14ac:dyDescent="0.4">
      <c r="A29" s="2" t="str">
        <f>HYPERLINK("https://my.zakupki.prom.ua/remote/dispatcher/state_purchase_view/26599387", "UA-2021-05-17-011094-b")</f>
        <v>UA-2021-05-17-011094-b</v>
      </c>
      <c r="B29" s="1" t="s">
        <v>306</v>
      </c>
      <c r="C29" s="1" t="s">
        <v>365</v>
      </c>
      <c r="D29" s="1" t="s">
        <v>60</v>
      </c>
      <c r="E29" s="1" t="s">
        <v>371</v>
      </c>
      <c r="F29" s="1" t="s">
        <v>440</v>
      </c>
      <c r="G29" s="1" t="s">
        <v>375</v>
      </c>
      <c r="H29" s="1" t="s">
        <v>89</v>
      </c>
      <c r="I29" s="1" t="s">
        <v>358</v>
      </c>
      <c r="J29" s="1" t="s">
        <v>358</v>
      </c>
      <c r="K29" s="5">
        <v>44333</v>
      </c>
      <c r="L29" s="1"/>
      <c r="M29" s="1"/>
      <c r="N29" s="1"/>
      <c r="O29" s="1"/>
      <c r="P29" s="1" t="s">
        <v>461</v>
      </c>
      <c r="Q29" s="4">
        <v>1</v>
      </c>
      <c r="R29" s="6">
        <v>66262.03</v>
      </c>
      <c r="S29" s="4">
        <v>19077</v>
      </c>
      <c r="T29" s="6">
        <v>3.47</v>
      </c>
      <c r="U29" s="1" t="s">
        <v>477</v>
      </c>
      <c r="V29" s="1" t="s">
        <v>485</v>
      </c>
      <c r="W29" s="1" t="s">
        <v>255</v>
      </c>
      <c r="X29" s="1" t="s">
        <v>440</v>
      </c>
      <c r="Y29" s="6">
        <v>66262.03</v>
      </c>
      <c r="Z29" s="6">
        <v>3.4733988572626724</v>
      </c>
      <c r="AA29" s="1"/>
      <c r="AB29" s="1" t="s">
        <v>182</v>
      </c>
      <c r="AC29" s="1"/>
      <c r="AD29" s="1" t="s">
        <v>32</v>
      </c>
      <c r="AE29" s="1"/>
      <c r="AF29" s="1"/>
      <c r="AG29" s="1"/>
      <c r="AH29" s="1" t="s">
        <v>470</v>
      </c>
      <c r="AI29" s="7">
        <v>44333.650666357236</v>
      </c>
      <c r="AJ29" s="1" t="s">
        <v>216</v>
      </c>
      <c r="AK29" s="6">
        <v>66262.03</v>
      </c>
      <c r="AL29" s="5">
        <v>44256</v>
      </c>
      <c r="AM29" s="5">
        <v>44286</v>
      </c>
      <c r="AN29" s="7">
        <v>44286</v>
      </c>
      <c r="AO29" s="1" t="s">
        <v>504</v>
      </c>
      <c r="AP29" s="1" t="s">
        <v>50</v>
      </c>
    </row>
    <row r="30" spans="1:42" x14ac:dyDescent="0.4">
      <c r="A30" s="2" t="str">
        <f>HYPERLINK("https://my.zakupki.prom.ua/remote/dispatcher/state_purchase_view/30691760", "UA-2021-10-11-012245-b")</f>
        <v>UA-2021-10-11-012245-b</v>
      </c>
      <c r="B30" s="1" t="s">
        <v>318</v>
      </c>
      <c r="C30" s="1" t="s">
        <v>424</v>
      </c>
      <c r="D30" s="1" t="s">
        <v>126</v>
      </c>
      <c r="E30" s="1" t="s">
        <v>371</v>
      </c>
      <c r="F30" s="1" t="s">
        <v>440</v>
      </c>
      <c r="G30" s="1" t="s">
        <v>375</v>
      </c>
      <c r="H30" s="1" t="s">
        <v>89</v>
      </c>
      <c r="I30" s="1" t="s">
        <v>358</v>
      </c>
      <c r="J30" s="1" t="s">
        <v>358</v>
      </c>
      <c r="K30" s="5">
        <v>44480</v>
      </c>
      <c r="L30" s="1"/>
      <c r="M30" s="1"/>
      <c r="N30" s="1"/>
      <c r="O30" s="1"/>
      <c r="P30" s="1" t="s">
        <v>461</v>
      </c>
      <c r="Q30" s="4">
        <v>1</v>
      </c>
      <c r="R30" s="6">
        <v>448.08</v>
      </c>
      <c r="S30" s="4">
        <v>4</v>
      </c>
      <c r="T30" s="6">
        <v>112.02</v>
      </c>
      <c r="U30" s="1" t="s">
        <v>511</v>
      </c>
      <c r="V30" s="1" t="s">
        <v>485</v>
      </c>
      <c r="W30" s="1" t="s">
        <v>255</v>
      </c>
      <c r="X30" s="1" t="s">
        <v>440</v>
      </c>
      <c r="Y30" s="6">
        <v>448.08</v>
      </c>
      <c r="Z30" s="6">
        <v>112.02</v>
      </c>
      <c r="AA30" s="1"/>
      <c r="AB30" s="1" t="s">
        <v>167</v>
      </c>
      <c r="AC30" s="1"/>
      <c r="AD30" s="1" t="s">
        <v>16</v>
      </c>
      <c r="AE30" s="1"/>
      <c r="AF30" s="1"/>
      <c r="AG30" s="1"/>
      <c r="AH30" s="1" t="s">
        <v>470</v>
      </c>
      <c r="AI30" s="7">
        <v>44480.746601713654</v>
      </c>
      <c r="AJ30" s="1" t="s">
        <v>82</v>
      </c>
      <c r="AK30" s="6">
        <v>448.08</v>
      </c>
      <c r="AL30" s="5">
        <v>44480</v>
      </c>
      <c r="AM30" s="5">
        <v>44561</v>
      </c>
      <c r="AN30" s="7">
        <v>44561</v>
      </c>
      <c r="AO30" s="1" t="s">
        <v>504</v>
      </c>
      <c r="AP30" s="1" t="s">
        <v>50</v>
      </c>
    </row>
    <row r="31" spans="1:42" x14ac:dyDescent="0.4">
      <c r="A31" s="2" t="str">
        <f>HYPERLINK("https://my.zakupki.prom.ua/remote/dispatcher/state_purchase_view/30268011", "UA-2021-09-27-008828-b")</f>
        <v>UA-2021-09-27-008828-b</v>
      </c>
      <c r="B31" s="1" t="s">
        <v>323</v>
      </c>
      <c r="C31" s="1" t="s">
        <v>376</v>
      </c>
      <c r="D31" s="1" t="s">
        <v>193</v>
      </c>
      <c r="E31" s="1" t="s">
        <v>371</v>
      </c>
      <c r="F31" s="1" t="s">
        <v>440</v>
      </c>
      <c r="G31" s="1" t="s">
        <v>375</v>
      </c>
      <c r="H31" s="1" t="s">
        <v>89</v>
      </c>
      <c r="I31" s="1" t="s">
        <v>358</v>
      </c>
      <c r="J31" s="1" t="s">
        <v>358</v>
      </c>
      <c r="K31" s="5">
        <v>44466</v>
      </c>
      <c r="L31" s="1"/>
      <c r="M31" s="1"/>
      <c r="N31" s="1"/>
      <c r="O31" s="1"/>
      <c r="P31" s="1" t="s">
        <v>461</v>
      </c>
      <c r="Q31" s="4">
        <v>1</v>
      </c>
      <c r="R31" s="6">
        <v>2781.31</v>
      </c>
      <c r="S31" s="1" t="s">
        <v>480</v>
      </c>
      <c r="T31" s="1" t="s">
        <v>480</v>
      </c>
      <c r="U31" s="1" t="s">
        <v>480</v>
      </c>
      <c r="V31" s="1" t="s">
        <v>485</v>
      </c>
      <c r="W31" s="1" t="s">
        <v>255</v>
      </c>
      <c r="X31" s="1" t="s">
        <v>440</v>
      </c>
      <c r="Y31" s="6">
        <v>2781.31</v>
      </c>
      <c r="Z31" s="1" t="s">
        <v>480</v>
      </c>
      <c r="AA31" s="1"/>
      <c r="AB31" s="1" t="s">
        <v>139</v>
      </c>
      <c r="AC31" s="1"/>
      <c r="AD31" s="1" t="s">
        <v>3</v>
      </c>
      <c r="AE31" s="1"/>
      <c r="AF31" s="1"/>
      <c r="AG31" s="1"/>
      <c r="AH31" s="1" t="s">
        <v>470</v>
      </c>
      <c r="AI31" s="7">
        <v>44466.666907807768</v>
      </c>
      <c r="AJ31" s="1" t="s">
        <v>66</v>
      </c>
      <c r="AK31" s="6">
        <v>2781.31</v>
      </c>
      <c r="AL31" s="5">
        <v>44462</v>
      </c>
      <c r="AM31" s="5">
        <v>44561</v>
      </c>
      <c r="AN31" s="7">
        <v>44561</v>
      </c>
      <c r="AO31" s="1" t="s">
        <v>504</v>
      </c>
      <c r="AP31" s="1" t="s">
        <v>50</v>
      </c>
    </row>
    <row r="32" spans="1:42" x14ac:dyDescent="0.4">
      <c r="A32" s="2" t="str">
        <f>HYPERLINK("https://my.zakupki.prom.ua/remote/dispatcher/state_purchase_view/29127500", "UA-2021-08-18-006918-a")</f>
        <v>UA-2021-08-18-006918-a</v>
      </c>
      <c r="B32" s="1" t="s">
        <v>291</v>
      </c>
      <c r="C32" s="1" t="s">
        <v>253</v>
      </c>
      <c r="D32" s="1" t="s">
        <v>128</v>
      </c>
      <c r="E32" s="1" t="s">
        <v>371</v>
      </c>
      <c r="F32" s="1" t="s">
        <v>440</v>
      </c>
      <c r="G32" s="1" t="s">
        <v>375</v>
      </c>
      <c r="H32" s="1" t="s">
        <v>89</v>
      </c>
      <c r="I32" s="1" t="s">
        <v>358</v>
      </c>
      <c r="J32" s="1" t="s">
        <v>358</v>
      </c>
      <c r="K32" s="5">
        <v>44426</v>
      </c>
      <c r="L32" s="1"/>
      <c r="M32" s="1"/>
      <c r="N32" s="1"/>
      <c r="O32" s="1"/>
      <c r="P32" s="1" t="s">
        <v>461</v>
      </c>
      <c r="Q32" s="4">
        <v>1</v>
      </c>
      <c r="R32" s="6">
        <v>1059.5999999999999</v>
      </c>
      <c r="S32" s="1" t="s">
        <v>480</v>
      </c>
      <c r="T32" s="1" t="s">
        <v>480</v>
      </c>
      <c r="U32" s="1" t="s">
        <v>480</v>
      </c>
      <c r="V32" s="1" t="s">
        <v>485</v>
      </c>
      <c r="W32" s="1" t="s">
        <v>255</v>
      </c>
      <c r="X32" s="1" t="s">
        <v>440</v>
      </c>
      <c r="Y32" s="6">
        <v>1059.5999999999999</v>
      </c>
      <c r="Z32" s="1" t="s">
        <v>480</v>
      </c>
      <c r="AA32" s="1"/>
      <c r="AB32" s="1" t="s">
        <v>194</v>
      </c>
      <c r="AC32" s="1"/>
      <c r="AD32" s="1" t="s">
        <v>47</v>
      </c>
      <c r="AE32" s="1"/>
      <c r="AF32" s="1"/>
      <c r="AG32" s="1"/>
      <c r="AH32" s="1" t="s">
        <v>470</v>
      </c>
      <c r="AI32" s="7">
        <v>44426.560281375125</v>
      </c>
      <c r="AJ32" s="1" t="s">
        <v>463</v>
      </c>
      <c r="AK32" s="6">
        <v>1059.5999999999999</v>
      </c>
      <c r="AL32" s="5">
        <v>44426</v>
      </c>
      <c r="AM32" s="5">
        <v>44561</v>
      </c>
      <c r="AN32" s="7">
        <v>44561</v>
      </c>
      <c r="AO32" s="1" t="s">
        <v>504</v>
      </c>
      <c r="AP32" s="1" t="s">
        <v>50</v>
      </c>
    </row>
    <row r="33" spans="1:42" x14ac:dyDescent="0.4">
      <c r="A33" s="2" t="str">
        <f>HYPERLINK("https://my.zakupki.prom.ua/remote/dispatcher/state_purchase_view/27805524", "UA-2021-06-29-000454-c")</f>
        <v>UA-2021-06-29-000454-c</v>
      </c>
      <c r="B33" s="1" t="s">
        <v>300</v>
      </c>
      <c r="C33" s="1" t="s">
        <v>500</v>
      </c>
      <c r="D33" s="1" t="s">
        <v>227</v>
      </c>
      <c r="E33" s="1" t="s">
        <v>371</v>
      </c>
      <c r="F33" s="1" t="s">
        <v>440</v>
      </c>
      <c r="G33" s="1" t="s">
        <v>375</v>
      </c>
      <c r="H33" s="1" t="s">
        <v>89</v>
      </c>
      <c r="I33" s="1" t="s">
        <v>358</v>
      </c>
      <c r="J33" s="1" t="s">
        <v>358</v>
      </c>
      <c r="K33" s="5">
        <v>44376</v>
      </c>
      <c r="L33" s="1"/>
      <c r="M33" s="1"/>
      <c r="N33" s="1"/>
      <c r="O33" s="1"/>
      <c r="P33" s="1" t="s">
        <v>461</v>
      </c>
      <c r="Q33" s="4">
        <v>1</v>
      </c>
      <c r="R33" s="6">
        <v>11822.98</v>
      </c>
      <c r="S33" s="1" t="s">
        <v>480</v>
      </c>
      <c r="T33" s="1" t="s">
        <v>480</v>
      </c>
      <c r="U33" s="1" t="s">
        <v>480</v>
      </c>
      <c r="V33" s="1" t="s">
        <v>485</v>
      </c>
      <c r="W33" s="1" t="s">
        <v>255</v>
      </c>
      <c r="X33" s="1" t="s">
        <v>440</v>
      </c>
      <c r="Y33" s="6">
        <v>11822.98</v>
      </c>
      <c r="Z33" s="1" t="s">
        <v>480</v>
      </c>
      <c r="AA33" s="1"/>
      <c r="AB33" s="1" t="s">
        <v>52</v>
      </c>
      <c r="AC33" s="1"/>
      <c r="AD33" s="1" t="s">
        <v>37</v>
      </c>
      <c r="AE33" s="1"/>
      <c r="AF33" s="1"/>
      <c r="AG33" s="1"/>
      <c r="AH33" s="1" t="s">
        <v>470</v>
      </c>
      <c r="AI33" s="7">
        <v>44376.383998462734</v>
      </c>
      <c r="AJ33" s="1" t="s">
        <v>71</v>
      </c>
      <c r="AK33" s="6">
        <v>11822.98</v>
      </c>
      <c r="AL33" s="5">
        <v>44197</v>
      </c>
      <c r="AM33" s="5">
        <v>44561</v>
      </c>
      <c r="AN33" s="7">
        <v>44561</v>
      </c>
      <c r="AO33" s="1" t="s">
        <v>504</v>
      </c>
      <c r="AP33" s="1" t="s">
        <v>50</v>
      </c>
    </row>
    <row r="34" spans="1:42" x14ac:dyDescent="0.4">
      <c r="A34" s="2" t="str">
        <f>HYPERLINK("https://my.zakupki.prom.ua/remote/dispatcher/state_purchase_view/32908942", "UA-2021-12-10-008540-c")</f>
        <v>UA-2021-12-10-008540-c</v>
      </c>
      <c r="B34" s="1" t="s">
        <v>305</v>
      </c>
      <c r="C34" s="1" t="s">
        <v>367</v>
      </c>
      <c r="D34" s="1" t="s">
        <v>60</v>
      </c>
      <c r="E34" s="1" t="s">
        <v>282</v>
      </c>
      <c r="F34" s="1" t="s">
        <v>440</v>
      </c>
      <c r="G34" s="1" t="s">
        <v>375</v>
      </c>
      <c r="H34" s="1" t="s">
        <v>89</v>
      </c>
      <c r="I34" s="1" t="s">
        <v>358</v>
      </c>
      <c r="J34" s="1" t="s">
        <v>358</v>
      </c>
      <c r="K34" s="5">
        <v>44540</v>
      </c>
      <c r="L34" s="5">
        <v>44540</v>
      </c>
      <c r="M34" s="5">
        <v>44547</v>
      </c>
      <c r="N34" s="5">
        <v>44540</v>
      </c>
      <c r="O34" s="5">
        <v>44557</v>
      </c>
      <c r="P34" s="7">
        <v>44558.530162037037</v>
      </c>
      <c r="Q34" s="4">
        <v>0</v>
      </c>
      <c r="R34" s="6">
        <v>1382112.32</v>
      </c>
      <c r="S34" s="1" t="s">
        <v>480</v>
      </c>
      <c r="T34" s="1" t="s">
        <v>480</v>
      </c>
      <c r="U34" s="1" t="s">
        <v>480</v>
      </c>
      <c r="V34" s="6">
        <v>6910.56</v>
      </c>
      <c r="W34" s="1" t="s">
        <v>255</v>
      </c>
      <c r="X34" s="1" t="s">
        <v>440</v>
      </c>
      <c r="Y34" s="1"/>
      <c r="Z34" s="1" t="s">
        <v>480</v>
      </c>
      <c r="AA34" s="1"/>
      <c r="AB34" s="1"/>
      <c r="AC34" s="1"/>
      <c r="AD34" s="1"/>
      <c r="AE34" s="1"/>
      <c r="AF34" s="1"/>
      <c r="AG34" s="1"/>
      <c r="AH34" s="1" t="s">
        <v>503</v>
      </c>
      <c r="AI34" s="1"/>
      <c r="AJ34" s="1"/>
      <c r="AK34" s="1"/>
      <c r="AL34" s="1"/>
      <c r="AM34" s="5">
        <v>44926</v>
      </c>
      <c r="AN34" s="1"/>
      <c r="AO34" s="1"/>
      <c r="AP34" s="1"/>
    </row>
    <row r="35" spans="1:42" x14ac:dyDescent="0.4">
      <c r="A35" s="2" t="str">
        <f>HYPERLINK("https://my.zakupki.prom.ua/remote/dispatcher/state_purchase_view/22953488", "UA-2021-01-14-001676-a")</f>
        <v>UA-2021-01-14-001676-a</v>
      </c>
      <c r="B35" s="1" t="s">
        <v>311</v>
      </c>
      <c r="C35" s="1" t="s">
        <v>423</v>
      </c>
      <c r="D35" s="1" t="s">
        <v>92</v>
      </c>
      <c r="E35" s="1" t="s">
        <v>360</v>
      </c>
      <c r="F35" s="1" t="s">
        <v>440</v>
      </c>
      <c r="G35" s="1" t="s">
        <v>375</v>
      </c>
      <c r="H35" s="1" t="s">
        <v>89</v>
      </c>
      <c r="I35" s="1" t="s">
        <v>358</v>
      </c>
      <c r="J35" s="1" t="s">
        <v>441</v>
      </c>
      <c r="K35" s="5">
        <v>44210</v>
      </c>
      <c r="L35" s="5">
        <v>44210</v>
      </c>
      <c r="M35" s="5">
        <v>44216</v>
      </c>
      <c r="N35" s="5">
        <v>44216</v>
      </c>
      <c r="O35" s="5">
        <v>44224</v>
      </c>
      <c r="P35" s="1" t="s">
        <v>462</v>
      </c>
      <c r="Q35" s="4">
        <v>1</v>
      </c>
      <c r="R35" s="6">
        <v>28800</v>
      </c>
      <c r="S35" s="1" t="s">
        <v>480</v>
      </c>
      <c r="T35" s="1" t="s">
        <v>480</v>
      </c>
      <c r="U35" s="1" t="s">
        <v>480</v>
      </c>
      <c r="V35" s="6">
        <v>288</v>
      </c>
      <c r="W35" s="1" t="s">
        <v>255</v>
      </c>
      <c r="X35" s="1" t="s">
        <v>440</v>
      </c>
      <c r="Y35" s="6">
        <v>24300</v>
      </c>
      <c r="Z35" s="1" t="s">
        <v>480</v>
      </c>
      <c r="AA35" s="1" t="s">
        <v>455</v>
      </c>
      <c r="AB35" s="1"/>
      <c r="AC35" s="1"/>
      <c r="AD35" s="1"/>
      <c r="AE35" s="7">
        <v>44228.637579144721</v>
      </c>
      <c r="AF35" s="1"/>
      <c r="AG35" s="1"/>
      <c r="AH35" s="1" t="s">
        <v>471</v>
      </c>
      <c r="AI35" s="7">
        <v>44231.000282436165</v>
      </c>
      <c r="AJ35" s="1"/>
      <c r="AK35" s="1"/>
      <c r="AL35" s="1"/>
      <c r="AM35" s="5">
        <v>44561</v>
      </c>
      <c r="AN35" s="1"/>
      <c r="AO35" s="1"/>
      <c r="AP35" s="1" t="s">
        <v>134</v>
      </c>
    </row>
    <row r="36" spans="1:42" x14ac:dyDescent="0.4">
      <c r="A36" s="2" t="str">
        <f>HYPERLINK("https://my.zakupki.prom.ua/remote/dispatcher/state_purchase_view/25125962", "UA-2021-03-22-007552-c")</f>
        <v>UA-2021-03-22-007552-c</v>
      </c>
      <c r="B36" s="1" t="s">
        <v>321</v>
      </c>
      <c r="C36" s="1" t="s">
        <v>413</v>
      </c>
      <c r="D36" s="1" t="s">
        <v>144</v>
      </c>
      <c r="E36" s="1" t="s">
        <v>371</v>
      </c>
      <c r="F36" s="1" t="s">
        <v>440</v>
      </c>
      <c r="G36" s="1" t="s">
        <v>375</v>
      </c>
      <c r="H36" s="1" t="s">
        <v>89</v>
      </c>
      <c r="I36" s="1" t="s">
        <v>358</v>
      </c>
      <c r="J36" s="1" t="s">
        <v>358</v>
      </c>
      <c r="K36" s="5">
        <v>44277</v>
      </c>
      <c r="L36" s="1"/>
      <c r="M36" s="1"/>
      <c r="N36" s="1"/>
      <c r="O36" s="1"/>
      <c r="P36" s="1" t="s">
        <v>461</v>
      </c>
      <c r="Q36" s="4">
        <v>1</v>
      </c>
      <c r="R36" s="6">
        <v>2920</v>
      </c>
      <c r="S36" s="4">
        <v>1</v>
      </c>
      <c r="T36" s="6">
        <v>2920</v>
      </c>
      <c r="U36" s="1" t="s">
        <v>511</v>
      </c>
      <c r="V36" s="1" t="s">
        <v>485</v>
      </c>
      <c r="W36" s="1" t="s">
        <v>255</v>
      </c>
      <c r="X36" s="1" t="s">
        <v>391</v>
      </c>
      <c r="Y36" s="6">
        <v>2920</v>
      </c>
      <c r="Z36" s="6">
        <v>2920</v>
      </c>
      <c r="AA36" s="1"/>
      <c r="AB36" s="1" t="s">
        <v>115</v>
      </c>
      <c r="AC36" s="1"/>
      <c r="AD36" s="1" t="s">
        <v>41</v>
      </c>
      <c r="AE36" s="1"/>
      <c r="AF36" s="1"/>
      <c r="AG36" s="1"/>
      <c r="AH36" s="1" t="s">
        <v>470</v>
      </c>
      <c r="AI36" s="7">
        <v>44277.626722175315</v>
      </c>
      <c r="AJ36" s="1" t="s">
        <v>114</v>
      </c>
      <c r="AK36" s="6">
        <v>2920</v>
      </c>
      <c r="AL36" s="5">
        <v>44273</v>
      </c>
      <c r="AM36" s="5">
        <v>44561</v>
      </c>
      <c r="AN36" s="7">
        <v>44561</v>
      </c>
      <c r="AO36" s="1" t="s">
        <v>504</v>
      </c>
      <c r="AP36" s="1" t="s">
        <v>50</v>
      </c>
    </row>
    <row r="37" spans="1:42" x14ac:dyDescent="0.4">
      <c r="A37" s="2" t="str">
        <f>HYPERLINK("https://my.zakupki.prom.ua/remote/dispatcher/state_purchase_view/24487525", "UA-2021-03-01-008548-a")</f>
        <v>UA-2021-03-01-008548-a</v>
      </c>
      <c r="B37" s="1" t="s">
        <v>341</v>
      </c>
      <c r="C37" s="1" t="s">
        <v>364</v>
      </c>
      <c r="D37" s="1" t="s">
        <v>240</v>
      </c>
      <c r="E37" s="1" t="s">
        <v>371</v>
      </c>
      <c r="F37" s="1" t="s">
        <v>440</v>
      </c>
      <c r="G37" s="1" t="s">
        <v>375</v>
      </c>
      <c r="H37" s="1" t="s">
        <v>89</v>
      </c>
      <c r="I37" s="1" t="s">
        <v>358</v>
      </c>
      <c r="J37" s="1" t="s">
        <v>358</v>
      </c>
      <c r="K37" s="5">
        <v>44256</v>
      </c>
      <c r="L37" s="1"/>
      <c r="M37" s="1"/>
      <c r="N37" s="1"/>
      <c r="O37" s="1"/>
      <c r="P37" s="1" t="s">
        <v>461</v>
      </c>
      <c r="Q37" s="4">
        <v>1</v>
      </c>
      <c r="R37" s="6">
        <v>11190</v>
      </c>
      <c r="S37" s="4">
        <v>1</v>
      </c>
      <c r="T37" s="6">
        <v>11190</v>
      </c>
      <c r="U37" s="1" t="s">
        <v>489</v>
      </c>
      <c r="V37" s="1" t="s">
        <v>485</v>
      </c>
      <c r="W37" s="1" t="s">
        <v>255</v>
      </c>
      <c r="X37" s="1" t="s">
        <v>440</v>
      </c>
      <c r="Y37" s="6">
        <v>11190</v>
      </c>
      <c r="Z37" s="6">
        <v>11190</v>
      </c>
      <c r="AA37" s="1"/>
      <c r="AB37" s="1" t="s">
        <v>88</v>
      </c>
      <c r="AC37" s="1"/>
      <c r="AD37" s="1" t="s">
        <v>25</v>
      </c>
      <c r="AE37" s="1"/>
      <c r="AF37" s="1"/>
      <c r="AG37" s="1"/>
      <c r="AH37" s="1" t="s">
        <v>470</v>
      </c>
      <c r="AI37" s="7">
        <v>44256.655928750275</v>
      </c>
      <c r="AJ37" s="1" t="s">
        <v>63</v>
      </c>
      <c r="AK37" s="6">
        <v>11190</v>
      </c>
      <c r="AL37" s="5">
        <v>44256</v>
      </c>
      <c r="AM37" s="5">
        <v>44561</v>
      </c>
      <c r="AN37" s="7">
        <v>44561</v>
      </c>
      <c r="AO37" s="1" t="s">
        <v>504</v>
      </c>
      <c r="AP37" s="1" t="s">
        <v>50</v>
      </c>
    </row>
    <row r="38" spans="1:42" x14ac:dyDescent="0.4">
      <c r="A38" s="2" t="str">
        <f>HYPERLINK("https://my.zakupki.prom.ua/remote/dispatcher/state_purchase_view/25381394", "UA-2021-03-30-001623-a")</f>
        <v>UA-2021-03-30-001623-a</v>
      </c>
      <c r="B38" s="1" t="s">
        <v>306</v>
      </c>
      <c r="C38" s="1" t="s">
        <v>365</v>
      </c>
      <c r="D38" s="1" t="s">
        <v>60</v>
      </c>
      <c r="E38" s="1" t="s">
        <v>371</v>
      </c>
      <c r="F38" s="1" t="s">
        <v>440</v>
      </c>
      <c r="G38" s="1" t="s">
        <v>375</v>
      </c>
      <c r="H38" s="1" t="s">
        <v>89</v>
      </c>
      <c r="I38" s="1" t="s">
        <v>358</v>
      </c>
      <c r="J38" s="1" t="s">
        <v>358</v>
      </c>
      <c r="K38" s="5">
        <v>44285</v>
      </c>
      <c r="L38" s="1"/>
      <c r="M38" s="1"/>
      <c r="N38" s="1"/>
      <c r="O38" s="1"/>
      <c r="P38" s="1" t="s">
        <v>461</v>
      </c>
      <c r="Q38" s="4">
        <v>1</v>
      </c>
      <c r="R38" s="6">
        <v>17909.25</v>
      </c>
      <c r="S38" s="4">
        <v>5300</v>
      </c>
      <c r="T38" s="6">
        <v>3.38</v>
      </c>
      <c r="U38" s="1" t="s">
        <v>478</v>
      </c>
      <c r="V38" s="1" t="s">
        <v>485</v>
      </c>
      <c r="W38" s="1" t="s">
        <v>255</v>
      </c>
      <c r="X38" s="1" t="s">
        <v>440</v>
      </c>
      <c r="Y38" s="6">
        <v>17909.25</v>
      </c>
      <c r="Z38" s="6">
        <v>3.3791037735849057</v>
      </c>
      <c r="AA38" s="1"/>
      <c r="AB38" s="1" t="s">
        <v>188</v>
      </c>
      <c r="AC38" s="1"/>
      <c r="AD38" s="1" t="s">
        <v>4</v>
      </c>
      <c r="AE38" s="1"/>
      <c r="AF38" s="1"/>
      <c r="AG38" s="1"/>
      <c r="AH38" s="1" t="s">
        <v>470</v>
      </c>
      <c r="AI38" s="7">
        <v>44285.568873233889</v>
      </c>
      <c r="AJ38" s="1" t="s">
        <v>137</v>
      </c>
      <c r="AK38" s="6">
        <v>17909.25</v>
      </c>
      <c r="AL38" s="5">
        <v>44287</v>
      </c>
      <c r="AM38" s="5">
        <v>44561</v>
      </c>
      <c r="AN38" s="7">
        <v>44561</v>
      </c>
      <c r="AO38" s="1" t="s">
        <v>504</v>
      </c>
      <c r="AP38" s="1" t="s">
        <v>50</v>
      </c>
    </row>
    <row r="39" spans="1:42" x14ac:dyDescent="0.4">
      <c r="A39" s="2" t="str">
        <f>HYPERLINK("https://my.zakupki.prom.ua/remote/dispatcher/state_purchase_view/32539260", "UA-2021-12-03-003220-c")</f>
        <v>UA-2021-12-03-003220-c</v>
      </c>
      <c r="B39" s="1" t="s">
        <v>340</v>
      </c>
      <c r="C39" s="1" t="s">
        <v>362</v>
      </c>
      <c r="D39" s="1" t="s">
        <v>239</v>
      </c>
      <c r="E39" s="1" t="s">
        <v>371</v>
      </c>
      <c r="F39" s="1" t="s">
        <v>440</v>
      </c>
      <c r="G39" s="1" t="s">
        <v>375</v>
      </c>
      <c r="H39" s="1" t="s">
        <v>89</v>
      </c>
      <c r="I39" s="1" t="s">
        <v>358</v>
      </c>
      <c r="J39" s="1" t="s">
        <v>358</v>
      </c>
      <c r="K39" s="5">
        <v>44533</v>
      </c>
      <c r="L39" s="1"/>
      <c r="M39" s="1"/>
      <c r="N39" s="1"/>
      <c r="O39" s="1"/>
      <c r="P39" s="1" t="s">
        <v>461</v>
      </c>
      <c r="Q39" s="4">
        <v>1</v>
      </c>
      <c r="R39" s="6">
        <v>1860</v>
      </c>
      <c r="S39" s="4">
        <v>1</v>
      </c>
      <c r="T39" s="6">
        <v>1860</v>
      </c>
      <c r="U39" s="1" t="s">
        <v>489</v>
      </c>
      <c r="V39" s="1" t="s">
        <v>485</v>
      </c>
      <c r="W39" s="1" t="s">
        <v>255</v>
      </c>
      <c r="X39" s="1" t="s">
        <v>391</v>
      </c>
      <c r="Y39" s="6">
        <v>1860</v>
      </c>
      <c r="Z39" s="6">
        <v>1860</v>
      </c>
      <c r="AA39" s="1"/>
      <c r="AB39" s="1" t="s">
        <v>159</v>
      </c>
      <c r="AC39" s="1"/>
      <c r="AD39" s="1" t="s">
        <v>21</v>
      </c>
      <c r="AE39" s="1"/>
      <c r="AF39" s="1"/>
      <c r="AG39" s="1"/>
      <c r="AH39" s="1" t="s">
        <v>470</v>
      </c>
      <c r="AI39" s="7">
        <v>44533.565290444894</v>
      </c>
      <c r="AJ39" s="1" t="s">
        <v>243</v>
      </c>
      <c r="AK39" s="6">
        <v>1860</v>
      </c>
      <c r="AL39" s="5">
        <v>44562</v>
      </c>
      <c r="AM39" s="5">
        <v>44926</v>
      </c>
      <c r="AN39" s="7">
        <v>44926</v>
      </c>
      <c r="AO39" s="1" t="s">
        <v>504</v>
      </c>
      <c r="AP39" s="1" t="s">
        <v>50</v>
      </c>
    </row>
    <row r="40" spans="1:42" x14ac:dyDescent="0.4">
      <c r="A40" s="2" t="str">
        <f>HYPERLINK("https://my.zakupki.prom.ua/remote/dispatcher/state_purchase_view/23934078", "UA-2021-02-11-004398-c")</f>
        <v>UA-2021-02-11-004398-c</v>
      </c>
      <c r="B40" s="1" t="s">
        <v>305</v>
      </c>
      <c r="C40" s="1" t="s">
        <v>366</v>
      </c>
      <c r="D40" s="1" t="s">
        <v>60</v>
      </c>
      <c r="E40" s="1" t="s">
        <v>282</v>
      </c>
      <c r="F40" s="1" t="s">
        <v>440</v>
      </c>
      <c r="G40" s="1" t="s">
        <v>375</v>
      </c>
      <c r="H40" s="1" t="s">
        <v>89</v>
      </c>
      <c r="I40" s="1" t="s">
        <v>358</v>
      </c>
      <c r="J40" s="1" t="s">
        <v>358</v>
      </c>
      <c r="K40" s="5">
        <v>44238</v>
      </c>
      <c r="L40" s="5">
        <v>44238</v>
      </c>
      <c r="M40" s="5">
        <v>44244</v>
      </c>
      <c r="N40" s="5">
        <v>44238</v>
      </c>
      <c r="O40" s="5">
        <v>44254</v>
      </c>
      <c r="P40" s="7">
        <v>44256.639328703706</v>
      </c>
      <c r="Q40" s="4">
        <v>2</v>
      </c>
      <c r="R40" s="6">
        <v>774582.57</v>
      </c>
      <c r="S40" s="1" t="s">
        <v>480</v>
      </c>
      <c r="T40" s="1" t="s">
        <v>480</v>
      </c>
      <c r="U40" s="1" t="s">
        <v>480</v>
      </c>
      <c r="V40" s="6">
        <v>7745.83</v>
      </c>
      <c r="W40" s="1" t="s">
        <v>255</v>
      </c>
      <c r="X40" s="1" t="s">
        <v>440</v>
      </c>
      <c r="Y40" s="6">
        <v>698694</v>
      </c>
      <c r="Z40" s="1" t="s">
        <v>480</v>
      </c>
      <c r="AA40" s="1" t="s">
        <v>434</v>
      </c>
      <c r="AB40" s="1" t="s">
        <v>188</v>
      </c>
      <c r="AC40" s="1" t="s">
        <v>259</v>
      </c>
      <c r="AD40" s="1" t="s">
        <v>4</v>
      </c>
      <c r="AE40" s="7">
        <v>44271.662185854075</v>
      </c>
      <c r="AF40" s="5">
        <v>44282</v>
      </c>
      <c r="AG40" s="5">
        <v>44292</v>
      </c>
      <c r="AH40" s="1" t="s">
        <v>470</v>
      </c>
      <c r="AI40" s="7">
        <v>44285.577018506432</v>
      </c>
      <c r="AJ40" s="1" t="s">
        <v>131</v>
      </c>
      <c r="AK40" s="6">
        <v>754216</v>
      </c>
      <c r="AL40" s="1"/>
      <c r="AM40" s="5">
        <v>44561</v>
      </c>
      <c r="AN40" s="7">
        <v>44561</v>
      </c>
      <c r="AO40" s="1" t="s">
        <v>504</v>
      </c>
      <c r="AP40" s="1" t="s">
        <v>183</v>
      </c>
    </row>
    <row r="41" spans="1:42" x14ac:dyDescent="0.4">
      <c r="A41" s="2" t="str">
        <f>HYPERLINK("https://my.zakupki.prom.ua/remote/dispatcher/state_purchase_view/22864991", "UA-2021-01-05-001779-c")</f>
        <v>UA-2021-01-05-001779-c</v>
      </c>
      <c r="B41" s="1" t="s">
        <v>313</v>
      </c>
      <c r="C41" s="1" t="s">
        <v>403</v>
      </c>
      <c r="D41" s="1" t="s">
        <v>94</v>
      </c>
      <c r="E41" s="1" t="s">
        <v>371</v>
      </c>
      <c r="F41" s="1" t="s">
        <v>440</v>
      </c>
      <c r="G41" s="1" t="s">
        <v>375</v>
      </c>
      <c r="H41" s="1" t="s">
        <v>89</v>
      </c>
      <c r="I41" s="1" t="s">
        <v>358</v>
      </c>
      <c r="J41" s="1" t="s">
        <v>441</v>
      </c>
      <c r="K41" s="5">
        <v>44201</v>
      </c>
      <c r="L41" s="1"/>
      <c r="M41" s="1"/>
      <c r="N41" s="1"/>
      <c r="O41" s="1"/>
      <c r="P41" s="1" t="s">
        <v>461</v>
      </c>
      <c r="Q41" s="4">
        <v>1</v>
      </c>
      <c r="R41" s="6">
        <v>560</v>
      </c>
      <c r="S41" s="4">
        <v>500</v>
      </c>
      <c r="T41" s="6">
        <v>1.1200000000000001</v>
      </c>
      <c r="U41" s="1" t="s">
        <v>511</v>
      </c>
      <c r="V41" s="1" t="s">
        <v>485</v>
      </c>
      <c r="W41" s="1" t="s">
        <v>255</v>
      </c>
      <c r="X41" s="1" t="s">
        <v>391</v>
      </c>
      <c r="Y41" s="6">
        <v>560</v>
      </c>
      <c r="Z41" s="6">
        <v>1.1200000000000001</v>
      </c>
      <c r="AA41" s="1"/>
      <c r="AB41" s="1" t="s">
        <v>133</v>
      </c>
      <c r="AC41" s="1"/>
      <c r="AD41" s="1" t="s">
        <v>14</v>
      </c>
      <c r="AE41" s="1"/>
      <c r="AF41" s="1"/>
      <c r="AG41" s="1"/>
      <c r="AH41" s="1" t="s">
        <v>470</v>
      </c>
      <c r="AI41" s="7">
        <v>44201.613872962036</v>
      </c>
      <c r="AJ41" s="1" t="s">
        <v>62</v>
      </c>
      <c r="AK41" s="6">
        <v>560</v>
      </c>
      <c r="AL41" s="5">
        <v>44201</v>
      </c>
      <c r="AM41" s="5">
        <v>44561</v>
      </c>
      <c r="AN41" s="7">
        <v>44561</v>
      </c>
      <c r="AO41" s="1" t="s">
        <v>504</v>
      </c>
      <c r="AP41" s="1" t="s">
        <v>50</v>
      </c>
    </row>
    <row r="42" spans="1:42" x14ac:dyDescent="0.4">
      <c r="A42" s="2" t="str">
        <f>HYPERLINK("https://my.zakupki.prom.ua/remote/dispatcher/state_purchase_view/31843850", "UA-2021-11-16-009832-a")</f>
        <v>UA-2021-11-16-009832-a</v>
      </c>
      <c r="B42" s="1" t="s">
        <v>0</v>
      </c>
      <c r="C42" s="1" t="s">
        <v>497</v>
      </c>
      <c r="D42" s="1" t="s">
        <v>251</v>
      </c>
      <c r="E42" s="1" t="s">
        <v>425</v>
      </c>
      <c r="F42" s="1" t="s">
        <v>440</v>
      </c>
      <c r="G42" s="1" t="s">
        <v>375</v>
      </c>
      <c r="H42" s="1" t="s">
        <v>89</v>
      </c>
      <c r="I42" s="1" t="s">
        <v>358</v>
      </c>
      <c r="J42" s="1" t="s">
        <v>358</v>
      </c>
      <c r="K42" s="5">
        <v>44516</v>
      </c>
      <c r="L42" s="5">
        <v>44516</v>
      </c>
      <c r="M42" s="5">
        <v>44522</v>
      </c>
      <c r="N42" s="5">
        <v>44522</v>
      </c>
      <c r="O42" s="5">
        <v>44525</v>
      </c>
      <c r="P42" s="1" t="s">
        <v>462</v>
      </c>
      <c r="Q42" s="4">
        <v>0</v>
      </c>
      <c r="R42" s="6">
        <v>177110</v>
      </c>
      <c r="S42" s="4">
        <v>1</v>
      </c>
      <c r="T42" s="6">
        <v>177110</v>
      </c>
      <c r="U42" s="1" t="s">
        <v>489</v>
      </c>
      <c r="V42" s="6">
        <v>1771.1</v>
      </c>
      <c r="W42" s="1" t="s">
        <v>255</v>
      </c>
      <c r="X42" s="1" t="s">
        <v>440</v>
      </c>
      <c r="Y42" s="1"/>
      <c r="Z42" s="1"/>
      <c r="AA42" s="1"/>
      <c r="AB42" s="1"/>
      <c r="AC42" s="1"/>
      <c r="AD42" s="1"/>
      <c r="AE42" s="1"/>
      <c r="AF42" s="1"/>
      <c r="AG42" s="1"/>
      <c r="AH42" s="1" t="s">
        <v>471</v>
      </c>
      <c r="AI42" s="7">
        <v>44525.001980324858</v>
      </c>
      <c r="AJ42" s="1"/>
      <c r="AK42" s="1"/>
      <c r="AL42" s="5">
        <v>44562</v>
      </c>
      <c r="AM42" s="5">
        <v>44926</v>
      </c>
      <c r="AN42" s="1"/>
      <c r="AO42" s="1"/>
      <c r="AP42" s="1"/>
    </row>
    <row r="43" spans="1:42" x14ac:dyDescent="0.4">
      <c r="A43" s="2" t="str">
        <f>HYPERLINK("https://my.zakupki.prom.ua/remote/dispatcher/state_purchase_view/32537828", "UA-2021-12-03-002791-c")</f>
        <v>UA-2021-12-03-002791-c</v>
      </c>
      <c r="B43" s="1" t="s">
        <v>310</v>
      </c>
      <c r="C43" s="1" t="s">
        <v>361</v>
      </c>
      <c r="D43" s="1" t="s">
        <v>91</v>
      </c>
      <c r="E43" s="1" t="s">
        <v>371</v>
      </c>
      <c r="F43" s="1" t="s">
        <v>440</v>
      </c>
      <c r="G43" s="1" t="s">
        <v>375</v>
      </c>
      <c r="H43" s="1" t="s">
        <v>89</v>
      </c>
      <c r="I43" s="1" t="s">
        <v>358</v>
      </c>
      <c r="J43" s="1" t="s">
        <v>358</v>
      </c>
      <c r="K43" s="5">
        <v>44533</v>
      </c>
      <c r="L43" s="1"/>
      <c r="M43" s="1"/>
      <c r="N43" s="1"/>
      <c r="O43" s="1"/>
      <c r="P43" s="1" t="s">
        <v>461</v>
      </c>
      <c r="Q43" s="4">
        <v>1</v>
      </c>
      <c r="R43" s="6">
        <v>2388</v>
      </c>
      <c r="S43" s="4">
        <v>1</v>
      </c>
      <c r="T43" s="6">
        <v>2388</v>
      </c>
      <c r="U43" s="1" t="s">
        <v>489</v>
      </c>
      <c r="V43" s="1" t="s">
        <v>485</v>
      </c>
      <c r="W43" s="1" t="s">
        <v>255</v>
      </c>
      <c r="X43" s="1" t="s">
        <v>391</v>
      </c>
      <c r="Y43" s="6">
        <v>2388</v>
      </c>
      <c r="Z43" s="6">
        <v>2388</v>
      </c>
      <c r="AA43" s="1"/>
      <c r="AB43" s="1" t="s">
        <v>129</v>
      </c>
      <c r="AC43" s="1"/>
      <c r="AD43" s="1" t="s">
        <v>22</v>
      </c>
      <c r="AE43" s="1"/>
      <c r="AF43" s="1"/>
      <c r="AG43" s="1"/>
      <c r="AH43" s="1" t="s">
        <v>470</v>
      </c>
      <c r="AI43" s="7">
        <v>44533.565053643892</v>
      </c>
      <c r="AJ43" s="1" t="s">
        <v>242</v>
      </c>
      <c r="AK43" s="6">
        <v>2388</v>
      </c>
      <c r="AL43" s="5">
        <v>44562</v>
      </c>
      <c r="AM43" s="5">
        <v>44926</v>
      </c>
      <c r="AN43" s="7">
        <v>44926</v>
      </c>
      <c r="AO43" s="1" t="s">
        <v>504</v>
      </c>
      <c r="AP43" s="1" t="s">
        <v>50</v>
      </c>
    </row>
    <row r="44" spans="1:42" x14ac:dyDescent="0.4">
      <c r="A44" s="2" t="str">
        <f>HYPERLINK("https://my.zakupki.prom.ua/remote/dispatcher/state_purchase_view/22883939", "UA-2021-01-06-002198-b")</f>
        <v>UA-2021-01-06-002198-b</v>
      </c>
      <c r="B44" s="1" t="s">
        <v>289</v>
      </c>
      <c r="C44" s="1" t="s">
        <v>368</v>
      </c>
      <c r="D44" s="1" t="s">
        <v>60</v>
      </c>
      <c r="E44" s="1" t="s">
        <v>282</v>
      </c>
      <c r="F44" s="1" t="s">
        <v>440</v>
      </c>
      <c r="G44" s="1" t="s">
        <v>375</v>
      </c>
      <c r="H44" s="1" t="s">
        <v>89</v>
      </c>
      <c r="I44" s="1" t="s">
        <v>358</v>
      </c>
      <c r="J44" s="1" t="s">
        <v>358</v>
      </c>
      <c r="K44" s="5">
        <v>44202</v>
      </c>
      <c r="L44" s="5">
        <v>44202</v>
      </c>
      <c r="M44" s="5">
        <v>44216</v>
      </c>
      <c r="N44" s="5">
        <v>44202</v>
      </c>
      <c r="O44" s="5">
        <v>44226</v>
      </c>
      <c r="P44" s="1" t="s">
        <v>462</v>
      </c>
      <c r="Q44" s="4">
        <v>4</v>
      </c>
      <c r="R44" s="6">
        <v>846587.7</v>
      </c>
      <c r="S44" s="1" t="s">
        <v>480</v>
      </c>
      <c r="T44" s="1" t="s">
        <v>480</v>
      </c>
      <c r="U44" s="1" t="s">
        <v>480</v>
      </c>
      <c r="V44" s="6">
        <v>8465.8799999999992</v>
      </c>
      <c r="W44" s="1" t="s">
        <v>255</v>
      </c>
      <c r="X44" s="1" t="s">
        <v>440</v>
      </c>
      <c r="Y44" s="6">
        <v>743439.12</v>
      </c>
      <c r="Z44" s="1" t="s">
        <v>480</v>
      </c>
      <c r="AA44" s="1" t="s">
        <v>435</v>
      </c>
      <c r="AB44" s="1"/>
      <c r="AC44" s="1"/>
      <c r="AD44" s="1"/>
      <c r="AE44" s="1"/>
      <c r="AF44" s="1"/>
      <c r="AG44" s="1"/>
      <c r="AH44" s="1" t="s">
        <v>508</v>
      </c>
      <c r="AI44" s="7">
        <v>44260.000411264686</v>
      </c>
      <c r="AJ44" s="1"/>
      <c r="AK44" s="1"/>
      <c r="AL44" s="1"/>
      <c r="AM44" s="5">
        <v>44561</v>
      </c>
      <c r="AN44" s="1"/>
      <c r="AO44" s="1"/>
      <c r="AP44" s="1" t="s">
        <v>180</v>
      </c>
    </row>
    <row r="45" spans="1:42" x14ac:dyDescent="0.4">
      <c r="A45" s="2" t="str">
        <f>HYPERLINK("https://my.zakupki.prom.ua/remote/dispatcher/state_purchase_view/26463378", "UA-2021-05-12-009253-b")</f>
        <v>UA-2021-05-12-009253-b</v>
      </c>
      <c r="B45" s="1" t="s">
        <v>293</v>
      </c>
      <c r="C45" s="1" t="s">
        <v>484</v>
      </c>
      <c r="D45" s="1" t="s">
        <v>184</v>
      </c>
      <c r="E45" s="1" t="s">
        <v>371</v>
      </c>
      <c r="F45" s="1" t="s">
        <v>440</v>
      </c>
      <c r="G45" s="1" t="s">
        <v>375</v>
      </c>
      <c r="H45" s="1" t="s">
        <v>89</v>
      </c>
      <c r="I45" s="1" t="s">
        <v>358</v>
      </c>
      <c r="J45" s="1" t="s">
        <v>358</v>
      </c>
      <c r="K45" s="5">
        <v>44328</v>
      </c>
      <c r="L45" s="1"/>
      <c r="M45" s="1"/>
      <c r="N45" s="1"/>
      <c r="O45" s="1"/>
      <c r="P45" s="1" t="s">
        <v>461</v>
      </c>
      <c r="Q45" s="4">
        <v>1</v>
      </c>
      <c r="R45" s="6">
        <v>2995.02</v>
      </c>
      <c r="S45" s="4">
        <v>1</v>
      </c>
      <c r="T45" s="6">
        <v>2995.02</v>
      </c>
      <c r="U45" s="1" t="s">
        <v>511</v>
      </c>
      <c r="V45" s="1" t="s">
        <v>485</v>
      </c>
      <c r="W45" s="1" t="s">
        <v>255</v>
      </c>
      <c r="X45" s="1" t="s">
        <v>440</v>
      </c>
      <c r="Y45" s="6">
        <v>2995.02</v>
      </c>
      <c r="Z45" s="6">
        <v>2995.02</v>
      </c>
      <c r="AA45" s="1"/>
      <c r="AB45" s="1" t="s">
        <v>176</v>
      </c>
      <c r="AC45" s="1"/>
      <c r="AD45" s="1" t="s">
        <v>26</v>
      </c>
      <c r="AE45" s="1"/>
      <c r="AF45" s="1"/>
      <c r="AG45" s="1"/>
      <c r="AH45" s="1" t="s">
        <v>470</v>
      </c>
      <c r="AI45" s="7">
        <v>44328.623437401482</v>
      </c>
      <c r="AJ45" s="1" t="s">
        <v>388</v>
      </c>
      <c r="AK45" s="6">
        <v>2995.02</v>
      </c>
      <c r="AL45" s="5">
        <v>44328</v>
      </c>
      <c r="AM45" s="5">
        <v>44561</v>
      </c>
      <c r="AN45" s="7">
        <v>44561</v>
      </c>
      <c r="AO45" s="1" t="s">
        <v>504</v>
      </c>
      <c r="AP45" s="1" t="s">
        <v>50</v>
      </c>
    </row>
    <row r="46" spans="1:42" x14ac:dyDescent="0.4">
      <c r="A46" s="2" t="str">
        <f>HYPERLINK("https://my.zakupki.prom.ua/remote/dispatcher/state_purchase_view/26465875", "UA-2021-05-12-010123-b")</f>
        <v>UA-2021-05-12-010123-b</v>
      </c>
      <c r="B46" s="1" t="s">
        <v>331</v>
      </c>
      <c r="C46" s="1" t="s">
        <v>472</v>
      </c>
      <c r="D46" s="1" t="s">
        <v>211</v>
      </c>
      <c r="E46" s="1" t="s">
        <v>371</v>
      </c>
      <c r="F46" s="1" t="s">
        <v>440</v>
      </c>
      <c r="G46" s="1" t="s">
        <v>375</v>
      </c>
      <c r="H46" s="1" t="s">
        <v>89</v>
      </c>
      <c r="I46" s="1" t="s">
        <v>358</v>
      </c>
      <c r="J46" s="1" t="s">
        <v>358</v>
      </c>
      <c r="K46" s="5">
        <v>44328</v>
      </c>
      <c r="L46" s="1"/>
      <c r="M46" s="1"/>
      <c r="N46" s="1"/>
      <c r="O46" s="1"/>
      <c r="P46" s="1" t="s">
        <v>461</v>
      </c>
      <c r="Q46" s="4">
        <v>1</v>
      </c>
      <c r="R46" s="6">
        <v>49665</v>
      </c>
      <c r="S46" s="1" t="s">
        <v>480</v>
      </c>
      <c r="T46" s="1" t="s">
        <v>480</v>
      </c>
      <c r="U46" s="1" t="s">
        <v>480</v>
      </c>
      <c r="V46" s="1" t="s">
        <v>485</v>
      </c>
      <c r="W46" s="1" t="s">
        <v>255</v>
      </c>
      <c r="X46" s="1" t="s">
        <v>391</v>
      </c>
      <c r="Y46" s="6">
        <v>49665</v>
      </c>
      <c r="Z46" s="1" t="s">
        <v>480</v>
      </c>
      <c r="AA46" s="1"/>
      <c r="AB46" s="1" t="s">
        <v>110</v>
      </c>
      <c r="AC46" s="1"/>
      <c r="AD46" s="1" t="s">
        <v>43</v>
      </c>
      <c r="AE46" s="1"/>
      <c r="AF46" s="1"/>
      <c r="AG46" s="1"/>
      <c r="AH46" s="1" t="s">
        <v>470</v>
      </c>
      <c r="AI46" s="7">
        <v>44328.638559139064</v>
      </c>
      <c r="AJ46" s="1" t="s">
        <v>208</v>
      </c>
      <c r="AK46" s="6">
        <v>49665</v>
      </c>
      <c r="AL46" s="5">
        <v>44328</v>
      </c>
      <c r="AM46" s="5">
        <v>44561</v>
      </c>
      <c r="AN46" s="7">
        <v>44561</v>
      </c>
      <c r="AO46" s="1" t="s">
        <v>504</v>
      </c>
      <c r="AP46" s="1" t="s">
        <v>50</v>
      </c>
    </row>
    <row r="47" spans="1:42" x14ac:dyDescent="0.4">
      <c r="A47" s="2" t="str">
        <f>HYPERLINK("https://my.zakupki.prom.ua/remote/dispatcher/state_purchase_view/32377081", "UA-2021-11-30-003434-c")</f>
        <v>UA-2021-11-30-003434-c</v>
      </c>
      <c r="B47" s="1" t="s">
        <v>283</v>
      </c>
      <c r="C47" s="1" t="s">
        <v>502</v>
      </c>
      <c r="D47" s="1" t="s">
        <v>209</v>
      </c>
      <c r="E47" s="1" t="s">
        <v>371</v>
      </c>
      <c r="F47" s="1" t="s">
        <v>440</v>
      </c>
      <c r="G47" s="1" t="s">
        <v>375</v>
      </c>
      <c r="H47" s="1" t="s">
        <v>89</v>
      </c>
      <c r="I47" s="1" t="s">
        <v>358</v>
      </c>
      <c r="J47" s="1" t="s">
        <v>358</v>
      </c>
      <c r="K47" s="5">
        <v>44530</v>
      </c>
      <c r="L47" s="1"/>
      <c r="M47" s="1"/>
      <c r="N47" s="1"/>
      <c r="O47" s="1"/>
      <c r="P47" s="1" t="s">
        <v>461</v>
      </c>
      <c r="Q47" s="4">
        <v>1</v>
      </c>
      <c r="R47" s="6">
        <v>4613</v>
      </c>
      <c r="S47" s="1" t="s">
        <v>480</v>
      </c>
      <c r="T47" s="1" t="s">
        <v>480</v>
      </c>
      <c r="U47" s="1" t="s">
        <v>480</v>
      </c>
      <c r="V47" s="1" t="s">
        <v>485</v>
      </c>
      <c r="W47" s="1" t="s">
        <v>255</v>
      </c>
      <c r="X47" s="1" t="s">
        <v>391</v>
      </c>
      <c r="Y47" s="6">
        <v>4613</v>
      </c>
      <c r="Z47" s="1" t="s">
        <v>480</v>
      </c>
      <c r="AA47" s="1"/>
      <c r="AB47" s="1" t="s">
        <v>156</v>
      </c>
      <c r="AC47" s="1"/>
      <c r="AD47" s="1" t="s">
        <v>19</v>
      </c>
      <c r="AE47" s="1"/>
      <c r="AF47" s="1"/>
      <c r="AG47" s="1"/>
      <c r="AH47" s="1" t="s">
        <v>470</v>
      </c>
      <c r="AI47" s="7">
        <v>44533.565704718691</v>
      </c>
      <c r="AJ47" s="1" t="s">
        <v>248</v>
      </c>
      <c r="AK47" s="6">
        <v>4613</v>
      </c>
      <c r="AL47" s="5">
        <v>44562</v>
      </c>
      <c r="AM47" s="5">
        <v>44926</v>
      </c>
      <c r="AN47" s="7">
        <v>44926</v>
      </c>
      <c r="AO47" s="1" t="s">
        <v>504</v>
      </c>
      <c r="AP47" s="1" t="s">
        <v>50</v>
      </c>
    </row>
    <row r="48" spans="1:42" x14ac:dyDescent="0.4">
      <c r="A48" s="2" t="str">
        <f>HYPERLINK("https://my.zakupki.prom.ua/remote/dispatcher/state_purchase_view/32538222", "UA-2021-12-03-002960-c")</f>
        <v>UA-2021-12-03-002960-c</v>
      </c>
      <c r="B48" s="1" t="s">
        <v>343</v>
      </c>
      <c r="C48" s="1" t="s">
        <v>512</v>
      </c>
      <c r="D48" s="1" t="s">
        <v>245</v>
      </c>
      <c r="E48" s="1" t="s">
        <v>371</v>
      </c>
      <c r="F48" s="1" t="s">
        <v>440</v>
      </c>
      <c r="G48" s="1" t="s">
        <v>375</v>
      </c>
      <c r="H48" s="1" t="s">
        <v>89</v>
      </c>
      <c r="I48" s="1" t="s">
        <v>358</v>
      </c>
      <c r="J48" s="1" t="s">
        <v>358</v>
      </c>
      <c r="K48" s="5">
        <v>44533</v>
      </c>
      <c r="L48" s="1"/>
      <c r="M48" s="1"/>
      <c r="N48" s="1"/>
      <c r="O48" s="1"/>
      <c r="P48" s="1" t="s">
        <v>461</v>
      </c>
      <c r="Q48" s="4">
        <v>1</v>
      </c>
      <c r="R48" s="6">
        <v>890</v>
      </c>
      <c r="S48" s="4">
        <v>1</v>
      </c>
      <c r="T48" s="6">
        <v>890</v>
      </c>
      <c r="U48" s="1" t="s">
        <v>489</v>
      </c>
      <c r="V48" s="1" t="s">
        <v>485</v>
      </c>
      <c r="W48" s="1" t="s">
        <v>255</v>
      </c>
      <c r="X48" s="1" t="s">
        <v>391</v>
      </c>
      <c r="Y48" s="6">
        <v>890</v>
      </c>
      <c r="Z48" s="6">
        <v>890</v>
      </c>
      <c r="AA48" s="1"/>
      <c r="AB48" s="1" t="s">
        <v>99</v>
      </c>
      <c r="AC48" s="1"/>
      <c r="AD48" s="1" t="s">
        <v>23</v>
      </c>
      <c r="AE48" s="1"/>
      <c r="AF48" s="1"/>
      <c r="AG48" s="1"/>
      <c r="AH48" s="1" t="s">
        <v>470</v>
      </c>
      <c r="AI48" s="7">
        <v>44533.427106114308</v>
      </c>
      <c r="AJ48" s="1" t="s">
        <v>241</v>
      </c>
      <c r="AK48" s="6">
        <v>890</v>
      </c>
      <c r="AL48" s="5">
        <v>44562</v>
      </c>
      <c r="AM48" s="5">
        <v>44926</v>
      </c>
      <c r="AN48" s="7">
        <v>44926</v>
      </c>
      <c r="AO48" s="1" t="s">
        <v>504</v>
      </c>
      <c r="AP48" s="1" t="s">
        <v>50</v>
      </c>
    </row>
    <row r="49" spans="1:42" x14ac:dyDescent="0.4">
      <c r="A49" s="2" t="str">
        <f>HYPERLINK("https://my.zakupki.prom.ua/remote/dispatcher/state_purchase_view/23541408", "UA-2021-02-02-008493-a")</f>
        <v>UA-2021-02-02-008493-a</v>
      </c>
      <c r="B49" s="1" t="s">
        <v>294</v>
      </c>
      <c r="C49" s="1" t="s">
        <v>401</v>
      </c>
      <c r="D49" s="1" t="s">
        <v>196</v>
      </c>
      <c r="E49" s="1" t="s">
        <v>371</v>
      </c>
      <c r="F49" s="1" t="s">
        <v>440</v>
      </c>
      <c r="G49" s="1" t="s">
        <v>375</v>
      </c>
      <c r="H49" s="1" t="s">
        <v>89</v>
      </c>
      <c r="I49" s="1" t="s">
        <v>358</v>
      </c>
      <c r="J49" s="1" t="s">
        <v>441</v>
      </c>
      <c r="K49" s="5">
        <v>44229</v>
      </c>
      <c r="L49" s="1"/>
      <c r="M49" s="1"/>
      <c r="N49" s="1"/>
      <c r="O49" s="1"/>
      <c r="P49" s="1" t="s">
        <v>461</v>
      </c>
      <c r="Q49" s="4">
        <v>1</v>
      </c>
      <c r="R49" s="6">
        <v>11201</v>
      </c>
      <c r="S49" s="1" t="s">
        <v>480</v>
      </c>
      <c r="T49" s="1" t="s">
        <v>480</v>
      </c>
      <c r="U49" s="1" t="s">
        <v>480</v>
      </c>
      <c r="V49" s="1" t="s">
        <v>485</v>
      </c>
      <c r="W49" s="1" t="s">
        <v>255</v>
      </c>
      <c r="X49" s="1" t="s">
        <v>391</v>
      </c>
      <c r="Y49" s="6">
        <v>11201</v>
      </c>
      <c r="Z49" s="1" t="s">
        <v>480</v>
      </c>
      <c r="AA49" s="1"/>
      <c r="AB49" s="1" t="s">
        <v>141</v>
      </c>
      <c r="AC49" s="1"/>
      <c r="AD49" s="1" t="s">
        <v>44</v>
      </c>
      <c r="AE49" s="1"/>
      <c r="AF49" s="1"/>
      <c r="AG49" s="1"/>
      <c r="AH49" s="1" t="s">
        <v>470</v>
      </c>
      <c r="AI49" s="7">
        <v>44229.568908021618</v>
      </c>
      <c r="AJ49" s="1" t="s">
        <v>249</v>
      </c>
      <c r="AK49" s="6">
        <v>11201</v>
      </c>
      <c r="AL49" s="5">
        <v>44229</v>
      </c>
      <c r="AM49" s="5">
        <v>44561</v>
      </c>
      <c r="AN49" s="7">
        <v>44561</v>
      </c>
      <c r="AO49" s="1" t="s">
        <v>504</v>
      </c>
      <c r="AP49" s="1" t="s">
        <v>50</v>
      </c>
    </row>
    <row r="50" spans="1:42" x14ac:dyDescent="0.4">
      <c r="A50" s="2" t="str">
        <f>HYPERLINK("https://my.zakupki.prom.ua/remote/dispatcher/state_purchase_view/23598875", "UA-2021-02-03-007506-a")</f>
        <v>UA-2021-02-03-007506-a</v>
      </c>
      <c r="B50" s="1" t="s">
        <v>345</v>
      </c>
      <c r="C50" s="1" t="s">
        <v>410</v>
      </c>
      <c r="D50" s="1" t="s">
        <v>247</v>
      </c>
      <c r="E50" s="1" t="s">
        <v>371</v>
      </c>
      <c r="F50" s="1" t="s">
        <v>440</v>
      </c>
      <c r="G50" s="1" t="s">
        <v>375</v>
      </c>
      <c r="H50" s="1" t="s">
        <v>89</v>
      </c>
      <c r="I50" s="1" t="s">
        <v>358</v>
      </c>
      <c r="J50" s="1" t="s">
        <v>441</v>
      </c>
      <c r="K50" s="5">
        <v>44230</v>
      </c>
      <c r="L50" s="1"/>
      <c r="M50" s="1"/>
      <c r="N50" s="1"/>
      <c r="O50" s="1"/>
      <c r="P50" s="1" t="s">
        <v>461</v>
      </c>
      <c r="Q50" s="4">
        <v>1</v>
      </c>
      <c r="R50" s="6">
        <v>500</v>
      </c>
      <c r="S50" s="4">
        <v>1</v>
      </c>
      <c r="T50" s="6">
        <v>500</v>
      </c>
      <c r="U50" s="1" t="s">
        <v>489</v>
      </c>
      <c r="V50" s="1" t="s">
        <v>485</v>
      </c>
      <c r="W50" s="1" t="s">
        <v>255</v>
      </c>
      <c r="X50" s="1" t="s">
        <v>440</v>
      </c>
      <c r="Y50" s="6">
        <v>500</v>
      </c>
      <c r="Z50" s="6">
        <v>500</v>
      </c>
      <c r="AA50" s="1"/>
      <c r="AB50" s="1" t="s">
        <v>158</v>
      </c>
      <c r="AC50" s="1"/>
      <c r="AD50" s="1" t="s">
        <v>45</v>
      </c>
      <c r="AE50" s="1"/>
      <c r="AF50" s="1"/>
      <c r="AG50" s="1"/>
      <c r="AH50" s="1" t="s">
        <v>470</v>
      </c>
      <c r="AI50" s="7">
        <v>44230.588398668588</v>
      </c>
      <c r="AJ50" s="1" t="s">
        <v>67</v>
      </c>
      <c r="AK50" s="6">
        <v>500</v>
      </c>
      <c r="AL50" s="5">
        <v>44197</v>
      </c>
      <c r="AM50" s="5">
        <v>44230</v>
      </c>
      <c r="AN50" s="7">
        <v>44230</v>
      </c>
      <c r="AO50" s="1" t="s">
        <v>504</v>
      </c>
      <c r="AP50" s="1" t="s">
        <v>50</v>
      </c>
    </row>
    <row r="51" spans="1:42" x14ac:dyDescent="0.4">
      <c r="A51" s="2" t="str">
        <f>HYPERLINK("https://my.zakupki.prom.ua/remote/dispatcher/state_purchase_view/29116419", "UA-2021-08-18-002874-a")</f>
        <v>UA-2021-08-18-002874-a</v>
      </c>
      <c r="B51" s="1" t="s">
        <v>298</v>
      </c>
      <c r="C51" s="1" t="s">
        <v>490</v>
      </c>
      <c r="D51" s="1" t="s">
        <v>205</v>
      </c>
      <c r="E51" s="1" t="s">
        <v>371</v>
      </c>
      <c r="F51" s="1" t="s">
        <v>440</v>
      </c>
      <c r="G51" s="1" t="s">
        <v>375</v>
      </c>
      <c r="H51" s="1" t="s">
        <v>89</v>
      </c>
      <c r="I51" s="1" t="s">
        <v>358</v>
      </c>
      <c r="J51" s="1" t="s">
        <v>358</v>
      </c>
      <c r="K51" s="5">
        <v>44426</v>
      </c>
      <c r="L51" s="1"/>
      <c r="M51" s="1"/>
      <c r="N51" s="1"/>
      <c r="O51" s="1"/>
      <c r="P51" s="1" t="s">
        <v>461</v>
      </c>
      <c r="Q51" s="4">
        <v>1</v>
      </c>
      <c r="R51" s="6">
        <v>1060.75</v>
      </c>
      <c r="S51" s="4">
        <v>1</v>
      </c>
      <c r="T51" s="6">
        <v>1060.75</v>
      </c>
      <c r="U51" s="1" t="s">
        <v>489</v>
      </c>
      <c r="V51" s="1" t="s">
        <v>485</v>
      </c>
      <c r="W51" s="1" t="s">
        <v>255</v>
      </c>
      <c r="X51" s="1" t="s">
        <v>440</v>
      </c>
      <c r="Y51" s="6">
        <v>1060.75</v>
      </c>
      <c r="Z51" s="6">
        <v>1060.75</v>
      </c>
      <c r="AA51" s="1"/>
      <c r="AB51" s="1" t="s">
        <v>95</v>
      </c>
      <c r="AC51" s="1"/>
      <c r="AD51" s="1" t="s">
        <v>33</v>
      </c>
      <c r="AE51" s="1"/>
      <c r="AF51" s="1"/>
      <c r="AG51" s="1"/>
      <c r="AH51" s="1" t="s">
        <v>470</v>
      </c>
      <c r="AI51" s="7">
        <v>44426.453373853416</v>
      </c>
      <c r="AJ51" s="1" t="s">
        <v>214</v>
      </c>
      <c r="AK51" s="6">
        <v>1060.75</v>
      </c>
      <c r="AL51" s="5">
        <v>44426</v>
      </c>
      <c r="AM51" s="5">
        <v>44561</v>
      </c>
      <c r="AN51" s="7">
        <v>44561</v>
      </c>
      <c r="AO51" s="1" t="s">
        <v>504</v>
      </c>
      <c r="AP51" s="1" t="s">
        <v>50</v>
      </c>
    </row>
    <row r="52" spans="1:42" x14ac:dyDescent="0.4">
      <c r="A52" s="2" t="str">
        <f>HYPERLINK("https://my.zakupki.prom.ua/remote/dispatcher/state_purchase_view/27364060", "UA-2021-06-10-006638-b")</f>
        <v>UA-2021-06-10-006638-b</v>
      </c>
      <c r="B52" s="1" t="s">
        <v>378</v>
      </c>
      <c r="C52" s="1" t="s">
        <v>509</v>
      </c>
      <c r="D52" s="1" t="s">
        <v>235</v>
      </c>
      <c r="E52" s="1" t="s">
        <v>371</v>
      </c>
      <c r="F52" s="1" t="s">
        <v>440</v>
      </c>
      <c r="G52" s="1" t="s">
        <v>375</v>
      </c>
      <c r="H52" s="1" t="s">
        <v>89</v>
      </c>
      <c r="I52" s="1" t="s">
        <v>358</v>
      </c>
      <c r="J52" s="1" t="s">
        <v>358</v>
      </c>
      <c r="K52" s="5">
        <v>44357</v>
      </c>
      <c r="L52" s="1"/>
      <c r="M52" s="1"/>
      <c r="N52" s="1"/>
      <c r="O52" s="1"/>
      <c r="P52" s="1" t="s">
        <v>461</v>
      </c>
      <c r="Q52" s="4">
        <v>1</v>
      </c>
      <c r="R52" s="6">
        <v>757.86</v>
      </c>
      <c r="S52" s="4">
        <v>1</v>
      </c>
      <c r="T52" s="6">
        <v>757.86</v>
      </c>
      <c r="U52" s="1" t="s">
        <v>487</v>
      </c>
      <c r="V52" s="1" t="s">
        <v>485</v>
      </c>
      <c r="W52" s="1" t="s">
        <v>255</v>
      </c>
      <c r="X52" s="1" t="s">
        <v>440</v>
      </c>
      <c r="Y52" s="6">
        <v>757.86</v>
      </c>
      <c r="Z52" s="6">
        <v>757.86</v>
      </c>
      <c r="AA52" s="1"/>
      <c r="AB52" s="1" t="s">
        <v>96</v>
      </c>
      <c r="AC52" s="1"/>
      <c r="AD52" s="1" t="s">
        <v>20</v>
      </c>
      <c r="AE52" s="1"/>
      <c r="AF52" s="1"/>
      <c r="AG52" s="1"/>
      <c r="AH52" s="1" t="s">
        <v>470</v>
      </c>
      <c r="AI52" s="7">
        <v>44357.577376496702</v>
      </c>
      <c r="AJ52" s="1" t="s">
        <v>219</v>
      </c>
      <c r="AK52" s="6">
        <v>757.86</v>
      </c>
      <c r="AL52" s="5">
        <v>44357</v>
      </c>
      <c r="AM52" s="5">
        <v>44561</v>
      </c>
      <c r="AN52" s="7">
        <v>44561</v>
      </c>
      <c r="AO52" s="1" t="s">
        <v>504</v>
      </c>
      <c r="AP52" s="1" t="s">
        <v>50</v>
      </c>
    </row>
    <row r="53" spans="1:42" x14ac:dyDescent="0.4">
      <c r="A53" s="2" t="str">
        <f>HYPERLINK("https://my.zakupki.prom.ua/remote/dispatcher/state_purchase_view/31834554", "UA-2021-11-16-007055-a")</f>
        <v>UA-2021-11-16-007055-a</v>
      </c>
      <c r="B53" s="1" t="s">
        <v>316</v>
      </c>
      <c r="C53" s="1" t="s">
        <v>486</v>
      </c>
      <c r="D53" s="1" t="s">
        <v>119</v>
      </c>
      <c r="E53" s="1" t="s">
        <v>371</v>
      </c>
      <c r="F53" s="1" t="s">
        <v>440</v>
      </c>
      <c r="G53" s="1" t="s">
        <v>375</v>
      </c>
      <c r="H53" s="1" t="s">
        <v>89</v>
      </c>
      <c r="I53" s="1" t="s">
        <v>358</v>
      </c>
      <c r="J53" s="1" t="s">
        <v>358</v>
      </c>
      <c r="K53" s="5">
        <v>44516</v>
      </c>
      <c r="L53" s="1"/>
      <c r="M53" s="1"/>
      <c r="N53" s="1"/>
      <c r="O53" s="1"/>
      <c r="P53" s="1" t="s">
        <v>461</v>
      </c>
      <c r="Q53" s="4">
        <v>1</v>
      </c>
      <c r="R53" s="6">
        <v>17600</v>
      </c>
      <c r="S53" s="4">
        <v>1</v>
      </c>
      <c r="T53" s="6">
        <v>17600</v>
      </c>
      <c r="U53" s="1" t="s">
        <v>511</v>
      </c>
      <c r="V53" s="1" t="s">
        <v>485</v>
      </c>
      <c r="W53" s="1" t="s">
        <v>255</v>
      </c>
      <c r="X53" s="1" t="s">
        <v>391</v>
      </c>
      <c r="Y53" s="6">
        <v>17600</v>
      </c>
      <c r="Z53" s="6">
        <v>17600</v>
      </c>
      <c r="AA53" s="1"/>
      <c r="AB53" s="1" t="s">
        <v>110</v>
      </c>
      <c r="AC53" s="1"/>
      <c r="AD53" s="1" t="s">
        <v>43</v>
      </c>
      <c r="AE53" s="1"/>
      <c r="AF53" s="1"/>
      <c r="AG53" s="1"/>
      <c r="AH53" s="1" t="s">
        <v>470</v>
      </c>
      <c r="AI53" s="7">
        <v>44516.550571459062</v>
      </c>
      <c r="AJ53" s="1" t="s">
        <v>232</v>
      </c>
      <c r="AK53" s="6">
        <v>17600</v>
      </c>
      <c r="AL53" s="5">
        <v>44516</v>
      </c>
      <c r="AM53" s="5">
        <v>44561</v>
      </c>
      <c r="AN53" s="7">
        <v>44561</v>
      </c>
      <c r="AO53" s="1" t="s">
        <v>504</v>
      </c>
      <c r="AP53" s="1" t="s">
        <v>50</v>
      </c>
    </row>
    <row r="54" spans="1:42" x14ac:dyDescent="0.4">
      <c r="A54" s="2" t="str">
        <f>HYPERLINK("https://my.zakupki.prom.ua/remote/dispatcher/state_purchase_view/25970665", "UA-2021-04-20-004192-a")</f>
        <v>UA-2021-04-20-004192-a</v>
      </c>
      <c r="B54" s="1" t="s">
        <v>285</v>
      </c>
      <c r="C54" s="1" t="s">
        <v>404</v>
      </c>
      <c r="D54" s="1" t="s">
        <v>61</v>
      </c>
      <c r="E54" s="1" t="s">
        <v>371</v>
      </c>
      <c r="F54" s="1" t="s">
        <v>440</v>
      </c>
      <c r="G54" s="1" t="s">
        <v>375</v>
      </c>
      <c r="H54" s="1" t="s">
        <v>89</v>
      </c>
      <c r="I54" s="1" t="s">
        <v>358</v>
      </c>
      <c r="J54" s="1" t="s">
        <v>358</v>
      </c>
      <c r="K54" s="5">
        <v>44306</v>
      </c>
      <c r="L54" s="1"/>
      <c r="M54" s="1"/>
      <c r="N54" s="1"/>
      <c r="O54" s="1"/>
      <c r="P54" s="1" t="s">
        <v>461</v>
      </c>
      <c r="Q54" s="4">
        <v>1</v>
      </c>
      <c r="R54" s="6">
        <v>38000</v>
      </c>
      <c r="S54" s="4">
        <v>23</v>
      </c>
      <c r="T54" s="6">
        <v>1652.17</v>
      </c>
      <c r="U54" s="1" t="s">
        <v>465</v>
      </c>
      <c r="V54" s="1" t="s">
        <v>485</v>
      </c>
      <c r="W54" s="1" t="s">
        <v>255</v>
      </c>
      <c r="X54" s="1" t="s">
        <v>440</v>
      </c>
      <c r="Y54" s="6">
        <v>38000</v>
      </c>
      <c r="Z54" s="6">
        <v>1652.1739130434783</v>
      </c>
      <c r="AA54" s="1"/>
      <c r="AB54" s="1" t="s">
        <v>136</v>
      </c>
      <c r="AC54" s="1"/>
      <c r="AD54" s="1" t="s">
        <v>17</v>
      </c>
      <c r="AE54" s="1"/>
      <c r="AF54" s="1"/>
      <c r="AG54" s="1"/>
      <c r="AH54" s="1" t="s">
        <v>470</v>
      </c>
      <c r="AI54" s="7">
        <v>44306.481031567178</v>
      </c>
      <c r="AJ54" s="1" t="s">
        <v>53</v>
      </c>
      <c r="AK54" s="6">
        <v>38000</v>
      </c>
      <c r="AL54" s="5">
        <v>44197</v>
      </c>
      <c r="AM54" s="5">
        <v>44561</v>
      </c>
      <c r="AN54" s="7">
        <v>44561</v>
      </c>
      <c r="AO54" s="1" t="s">
        <v>504</v>
      </c>
      <c r="AP54" s="1" t="s">
        <v>50</v>
      </c>
    </row>
    <row r="55" spans="1:42" x14ac:dyDescent="0.4">
      <c r="A55" s="2" t="str">
        <f>HYPERLINK("https://my.zakupki.prom.ua/remote/dispatcher/state_purchase_view/26164658", "UA-2021-04-26-007550-c")</f>
        <v>UA-2021-04-26-007550-c</v>
      </c>
      <c r="B55" s="1" t="s">
        <v>322</v>
      </c>
      <c r="C55" s="1" t="s">
        <v>466</v>
      </c>
      <c r="D55" s="1" t="s">
        <v>150</v>
      </c>
      <c r="E55" s="1" t="s">
        <v>371</v>
      </c>
      <c r="F55" s="1" t="s">
        <v>440</v>
      </c>
      <c r="G55" s="1" t="s">
        <v>375</v>
      </c>
      <c r="H55" s="1" t="s">
        <v>89</v>
      </c>
      <c r="I55" s="1" t="s">
        <v>358</v>
      </c>
      <c r="J55" s="1" t="s">
        <v>358</v>
      </c>
      <c r="K55" s="5">
        <v>44312</v>
      </c>
      <c r="L55" s="1"/>
      <c r="M55" s="1"/>
      <c r="N55" s="1"/>
      <c r="O55" s="1"/>
      <c r="P55" s="1" t="s">
        <v>461</v>
      </c>
      <c r="Q55" s="4">
        <v>1</v>
      </c>
      <c r="R55" s="6">
        <v>2700</v>
      </c>
      <c r="S55" s="4">
        <v>9</v>
      </c>
      <c r="T55" s="6">
        <v>300</v>
      </c>
      <c r="U55" s="1" t="s">
        <v>511</v>
      </c>
      <c r="V55" s="1" t="s">
        <v>485</v>
      </c>
      <c r="W55" s="1" t="s">
        <v>255</v>
      </c>
      <c r="X55" s="1" t="s">
        <v>440</v>
      </c>
      <c r="Y55" s="6">
        <v>2700</v>
      </c>
      <c r="Z55" s="6">
        <v>300</v>
      </c>
      <c r="AA55" s="1"/>
      <c r="AB55" s="1" t="s">
        <v>157</v>
      </c>
      <c r="AC55" s="1"/>
      <c r="AD55" s="1" t="s">
        <v>31</v>
      </c>
      <c r="AE55" s="1"/>
      <c r="AF55" s="1"/>
      <c r="AG55" s="1"/>
      <c r="AH55" s="1" t="s">
        <v>470</v>
      </c>
      <c r="AI55" s="7">
        <v>44312.840713990983</v>
      </c>
      <c r="AJ55" s="1" t="s">
        <v>51</v>
      </c>
      <c r="AK55" s="6">
        <v>2700</v>
      </c>
      <c r="AL55" s="5">
        <v>44308</v>
      </c>
      <c r="AM55" s="5">
        <v>44561</v>
      </c>
      <c r="AN55" s="7">
        <v>44561</v>
      </c>
      <c r="AO55" s="1" t="s">
        <v>504</v>
      </c>
      <c r="AP55" s="1" t="s">
        <v>50</v>
      </c>
    </row>
    <row r="56" spans="1:42" x14ac:dyDescent="0.4">
      <c r="A56" s="2" t="str">
        <f>HYPERLINK("https://my.zakupki.prom.ua/remote/dispatcher/state_purchase_view/27740644", "UA-2021-06-24-005854-c")</f>
        <v>UA-2021-06-24-005854-c</v>
      </c>
      <c r="B56" s="1" t="s">
        <v>330</v>
      </c>
      <c r="C56" s="1" t="s">
        <v>494</v>
      </c>
      <c r="D56" s="1" t="s">
        <v>206</v>
      </c>
      <c r="E56" s="1" t="s">
        <v>425</v>
      </c>
      <c r="F56" s="1" t="s">
        <v>440</v>
      </c>
      <c r="G56" s="1" t="s">
        <v>375</v>
      </c>
      <c r="H56" s="1" t="s">
        <v>89</v>
      </c>
      <c r="I56" s="1" t="s">
        <v>358</v>
      </c>
      <c r="J56" s="1" t="s">
        <v>358</v>
      </c>
      <c r="K56" s="5">
        <v>44371</v>
      </c>
      <c r="L56" s="5">
        <v>44371</v>
      </c>
      <c r="M56" s="5">
        <v>44378</v>
      </c>
      <c r="N56" s="5">
        <v>44378</v>
      </c>
      <c r="O56" s="5">
        <v>44390</v>
      </c>
      <c r="P56" s="7">
        <v>44390.492592592593</v>
      </c>
      <c r="Q56" s="4">
        <v>3</v>
      </c>
      <c r="R56" s="6">
        <v>198490</v>
      </c>
      <c r="S56" s="4">
        <v>185</v>
      </c>
      <c r="T56" s="6">
        <v>1072.92</v>
      </c>
      <c r="U56" s="1" t="s">
        <v>489</v>
      </c>
      <c r="V56" s="6">
        <v>1984.9</v>
      </c>
      <c r="W56" s="1" t="s">
        <v>255</v>
      </c>
      <c r="X56" s="1" t="s">
        <v>440</v>
      </c>
      <c r="Y56" s="6">
        <v>196500</v>
      </c>
      <c r="Z56" s="6">
        <v>1062.1621621621621</v>
      </c>
      <c r="AA56" s="1" t="s">
        <v>452</v>
      </c>
      <c r="AB56" s="1" t="s">
        <v>115</v>
      </c>
      <c r="AC56" s="1" t="s">
        <v>258</v>
      </c>
      <c r="AD56" s="1" t="s">
        <v>41</v>
      </c>
      <c r="AE56" s="7">
        <v>44392.548816516377</v>
      </c>
      <c r="AF56" s="5">
        <v>44393</v>
      </c>
      <c r="AG56" s="5">
        <v>44412</v>
      </c>
      <c r="AH56" s="1" t="s">
        <v>470</v>
      </c>
      <c r="AI56" s="7">
        <v>44396.656064901275</v>
      </c>
      <c r="AJ56" s="1" t="s">
        <v>222</v>
      </c>
      <c r="AK56" s="6">
        <v>196500</v>
      </c>
      <c r="AL56" s="1"/>
      <c r="AM56" s="5">
        <v>44561</v>
      </c>
      <c r="AN56" s="7">
        <v>44561</v>
      </c>
      <c r="AO56" s="1" t="s">
        <v>504</v>
      </c>
      <c r="AP56" s="1" t="s">
        <v>116</v>
      </c>
    </row>
    <row r="57" spans="1:42" x14ac:dyDescent="0.4">
      <c r="A57" s="2" t="str">
        <f>HYPERLINK("https://my.zakupki.prom.ua/remote/dispatcher/state_purchase_view/24157437", "UA-2021-02-18-006920-b")</f>
        <v>UA-2021-02-18-006920-b</v>
      </c>
      <c r="B57" s="1" t="s">
        <v>335</v>
      </c>
      <c r="C57" s="1" t="s">
        <v>460</v>
      </c>
      <c r="D57" s="1" t="s">
        <v>225</v>
      </c>
      <c r="E57" s="1" t="s">
        <v>371</v>
      </c>
      <c r="F57" s="1" t="s">
        <v>440</v>
      </c>
      <c r="G57" s="1" t="s">
        <v>375</v>
      </c>
      <c r="H57" s="1" t="s">
        <v>89</v>
      </c>
      <c r="I57" s="1" t="s">
        <v>358</v>
      </c>
      <c r="J57" s="1" t="s">
        <v>441</v>
      </c>
      <c r="K57" s="5">
        <v>44245</v>
      </c>
      <c r="L57" s="1"/>
      <c r="M57" s="1"/>
      <c r="N57" s="1"/>
      <c r="O57" s="1"/>
      <c r="P57" s="1" t="s">
        <v>461</v>
      </c>
      <c r="Q57" s="4">
        <v>1</v>
      </c>
      <c r="R57" s="6">
        <v>4950</v>
      </c>
      <c r="S57" s="1" t="s">
        <v>480</v>
      </c>
      <c r="T57" s="1" t="s">
        <v>480</v>
      </c>
      <c r="U57" s="1" t="s">
        <v>480</v>
      </c>
      <c r="V57" s="1" t="s">
        <v>485</v>
      </c>
      <c r="W57" s="1" t="s">
        <v>255</v>
      </c>
      <c r="X57" s="1" t="s">
        <v>440</v>
      </c>
      <c r="Y57" s="6">
        <v>4950</v>
      </c>
      <c r="Z57" s="1" t="s">
        <v>480</v>
      </c>
      <c r="AA57" s="1"/>
      <c r="AB57" s="1" t="s">
        <v>87</v>
      </c>
      <c r="AC57" s="1"/>
      <c r="AD57" s="1" t="s">
        <v>2</v>
      </c>
      <c r="AE57" s="1"/>
      <c r="AF57" s="1"/>
      <c r="AG57" s="1"/>
      <c r="AH57" s="1" t="s">
        <v>470</v>
      </c>
      <c r="AI57" s="7">
        <v>44245.58183943831</v>
      </c>
      <c r="AJ57" s="1" t="s">
        <v>65</v>
      </c>
      <c r="AK57" s="6">
        <v>4950</v>
      </c>
      <c r="AL57" s="5">
        <v>44197</v>
      </c>
      <c r="AM57" s="5">
        <v>44561</v>
      </c>
      <c r="AN57" s="7">
        <v>44561</v>
      </c>
      <c r="AO57" s="1" t="s">
        <v>504</v>
      </c>
      <c r="AP57" s="1" t="s">
        <v>50</v>
      </c>
    </row>
    <row r="58" spans="1:42" x14ac:dyDescent="0.4">
      <c r="A58" s="2" t="str">
        <f>HYPERLINK("https://my.zakupki.prom.ua/remote/dispatcher/state_purchase_view/22841410", "UA-2021-01-04-000273-c")</f>
        <v>UA-2021-01-04-000273-c</v>
      </c>
      <c r="B58" s="1" t="s">
        <v>326</v>
      </c>
      <c r="C58" s="1" t="s">
        <v>431</v>
      </c>
      <c r="D58" s="1" t="s">
        <v>198</v>
      </c>
      <c r="E58" s="1" t="s">
        <v>360</v>
      </c>
      <c r="F58" s="1" t="s">
        <v>440</v>
      </c>
      <c r="G58" s="1" t="s">
        <v>375</v>
      </c>
      <c r="H58" s="1" t="s">
        <v>89</v>
      </c>
      <c r="I58" s="1" t="s">
        <v>358</v>
      </c>
      <c r="J58" s="1" t="s">
        <v>441</v>
      </c>
      <c r="K58" s="5">
        <v>44200</v>
      </c>
      <c r="L58" s="5">
        <v>44200</v>
      </c>
      <c r="M58" s="5">
        <v>44208</v>
      </c>
      <c r="N58" s="5">
        <v>44208</v>
      </c>
      <c r="O58" s="5">
        <v>44218</v>
      </c>
      <c r="P58" s="1" t="s">
        <v>462</v>
      </c>
      <c r="Q58" s="4">
        <v>1</v>
      </c>
      <c r="R58" s="6">
        <v>30000</v>
      </c>
      <c r="S58" s="4">
        <v>5000</v>
      </c>
      <c r="T58" s="6">
        <v>6</v>
      </c>
      <c r="U58" s="1" t="s">
        <v>482</v>
      </c>
      <c r="V58" s="6">
        <v>300</v>
      </c>
      <c r="W58" s="1" t="s">
        <v>255</v>
      </c>
      <c r="X58" s="1" t="s">
        <v>440</v>
      </c>
      <c r="Y58" s="6">
        <v>24000</v>
      </c>
      <c r="Z58" s="6">
        <v>4.8</v>
      </c>
      <c r="AA58" s="1" t="s">
        <v>456</v>
      </c>
      <c r="AB58" s="1" t="s">
        <v>103</v>
      </c>
      <c r="AC58" s="1" t="s">
        <v>268</v>
      </c>
      <c r="AD58" s="1" t="s">
        <v>28</v>
      </c>
      <c r="AE58" s="7">
        <v>44218.645567592292</v>
      </c>
      <c r="AF58" s="5">
        <v>44223</v>
      </c>
      <c r="AG58" s="5">
        <v>44238</v>
      </c>
      <c r="AH58" s="1" t="s">
        <v>470</v>
      </c>
      <c r="AI58" s="7">
        <v>44224.367893304945</v>
      </c>
      <c r="AJ58" s="1" t="s">
        <v>231</v>
      </c>
      <c r="AK58" s="6">
        <v>24000</v>
      </c>
      <c r="AL58" s="1"/>
      <c r="AM58" s="5">
        <v>44561</v>
      </c>
      <c r="AN58" s="7">
        <v>44561</v>
      </c>
      <c r="AO58" s="1" t="s">
        <v>504</v>
      </c>
      <c r="AP58" s="1" t="s">
        <v>104</v>
      </c>
    </row>
    <row r="59" spans="1:42" x14ac:dyDescent="0.4">
      <c r="A59" s="2" t="str">
        <f>HYPERLINK("https://my.zakupki.prom.ua/remote/dispatcher/state_purchase_view/29089023", "UA-2021-08-17-006059-a")</f>
        <v>UA-2021-08-17-006059-a</v>
      </c>
      <c r="B59" s="1" t="s">
        <v>301</v>
      </c>
      <c r="C59" s="1" t="s">
        <v>501</v>
      </c>
      <c r="D59" s="1" t="s">
        <v>236</v>
      </c>
      <c r="E59" s="1" t="s">
        <v>371</v>
      </c>
      <c r="F59" s="1" t="s">
        <v>440</v>
      </c>
      <c r="G59" s="1" t="s">
        <v>375</v>
      </c>
      <c r="H59" s="1" t="s">
        <v>89</v>
      </c>
      <c r="I59" s="1" t="s">
        <v>358</v>
      </c>
      <c r="J59" s="1" t="s">
        <v>358</v>
      </c>
      <c r="K59" s="5">
        <v>44425</v>
      </c>
      <c r="L59" s="1"/>
      <c r="M59" s="1"/>
      <c r="N59" s="1"/>
      <c r="O59" s="1"/>
      <c r="P59" s="1" t="s">
        <v>461</v>
      </c>
      <c r="Q59" s="4">
        <v>1</v>
      </c>
      <c r="R59" s="6">
        <v>700</v>
      </c>
      <c r="S59" s="4">
        <v>1</v>
      </c>
      <c r="T59" s="6">
        <v>700</v>
      </c>
      <c r="U59" s="1" t="s">
        <v>489</v>
      </c>
      <c r="V59" s="1" t="s">
        <v>485</v>
      </c>
      <c r="W59" s="1" t="s">
        <v>255</v>
      </c>
      <c r="X59" s="1" t="s">
        <v>391</v>
      </c>
      <c r="Y59" s="6">
        <v>700</v>
      </c>
      <c r="Z59" s="6">
        <v>700</v>
      </c>
      <c r="AA59" s="1"/>
      <c r="AB59" s="1" t="s">
        <v>147</v>
      </c>
      <c r="AC59" s="1"/>
      <c r="AD59" s="1" t="s">
        <v>42</v>
      </c>
      <c r="AE59" s="1"/>
      <c r="AF59" s="1"/>
      <c r="AG59" s="1"/>
      <c r="AH59" s="1" t="s">
        <v>470</v>
      </c>
      <c r="AI59" s="7">
        <v>44425.640008542323</v>
      </c>
      <c r="AJ59" s="1" t="s">
        <v>350</v>
      </c>
      <c r="AK59" s="6">
        <v>700</v>
      </c>
      <c r="AL59" s="5">
        <v>44425</v>
      </c>
      <c r="AM59" s="5">
        <v>44561</v>
      </c>
      <c r="AN59" s="7">
        <v>44561</v>
      </c>
      <c r="AO59" s="1" t="s">
        <v>504</v>
      </c>
      <c r="AP59" s="1" t="s">
        <v>50</v>
      </c>
    </row>
    <row r="60" spans="1:42" x14ac:dyDescent="0.4">
      <c r="A60" s="2" t="str">
        <f>HYPERLINK("https://my.zakupki.prom.ua/remote/dispatcher/state_purchase_view/30691454", "UA-2021-10-11-012148-b")</f>
        <v>UA-2021-10-11-012148-b</v>
      </c>
      <c r="B60" s="1" t="s">
        <v>318</v>
      </c>
      <c r="C60" s="1" t="s">
        <v>458</v>
      </c>
      <c r="D60" s="1" t="s">
        <v>127</v>
      </c>
      <c r="E60" s="1" t="s">
        <v>371</v>
      </c>
      <c r="F60" s="1" t="s">
        <v>440</v>
      </c>
      <c r="G60" s="1" t="s">
        <v>375</v>
      </c>
      <c r="H60" s="1" t="s">
        <v>89</v>
      </c>
      <c r="I60" s="1" t="s">
        <v>358</v>
      </c>
      <c r="J60" s="1" t="s">
        <v>358</v>
      </c>
      <c r="K60" s="5">
        <v>44480</v>
      </c>
      <c r="L60" s="1"/>
      <c r="M60" s="1"/>
      <c r="N60" s="1"/>
      <c r="O60" s="1"/>
      <c r="P60" s="1" t="s">
        <v>461</v>
      </c>
      <c r="Q60" s="4">
        <v>1</v>
      </c>
      <c r="R60" s="6">
        <v>2154.38</v>
      </c>
      <c r="S60" s="4">
        <v>4</v>
      </c>
      <c r="T60" s="6">
        <v>538.6</v>
      </c>
      <c r="U60" s="1" t="s">
        <v>511</v>
      </c>
      <c r="V60" s="1" t="s">
        <v>485</v>
      </c>
      <c r="W60" s="1" t="s">
        <v>255</v>
      </c>
      <c r="X60" s="1" t="s">
        <v>440</v>
      </c>
      <c r="Y60" s="6">
        <v>2154.38</v>
      </c>
      <c r="Z60" s="6">
        <v>538.59500000000003</v>
      </c>
      <c r="AA60" s="1"/>
      <c r="AB60" s="1" t="s">
        <v>135</v>
      </c>
      <c r="AC60" s="1"/>
      <c r="AD60" s="1" t="s">
        <v>39</v>
      </c>
      <c r="AE60" s="1"/>
      <c r="AF60" s="1"/>
      <c r="AG60" s="1"/>
      <c r="AH60" s="1" t="s">
        <v>470</v>
      </c>
      <c r="AI60" s="7">
        <v>44480.741611716039</v>
      </c>
      <c r="AJ60" s="1" t="s">
        <v>420</v>
      </c>
      <c r="AK60" s="6">
        <v>2154.38</v>
      </c>
      <c r="AL60" s="5">
        <v>44480</v>
      </c>
      <c r="AM60" s="5">
        <v>44561</v>
      </c>
      <c r="AN60" s="7">
        <v>44561</v>
      </c>
      <c r="AO60" s="1" t="s">
        <v>504</v>
      </c>
      <c r="AP60" s="1" t="s">
        <v>50</v>
      </c>
    </row>
    <row r="61" spans="1:42" x14ac:dyDescent="0.4">
      <c r="A61" s="2" t="str">
        <f>HYPERLINK("https://my.zakupki.prom.ua/remote/dispatcher/state_purchase_view/23745384", "UA-2021-02-08-002042-a")</f>
        <v>UA-2021-02-08-002042-a</v>
      </c>
      <c r="B61" s="1" t="s">
        <v>296</v>
      </c>
      <c r="C61" s="1" t="s">
        <v>510</v>
      </c>
      <c r="D61" s="1" t="s">
        <v>199</v>
      </c>
      <c r="E61" s="1" t="s">
        <v>360</v>
      </c>
      <c r="F61" s="1" t="s">
        <v>440</v>
      </c>
      <c r="G61" s="1" t="s">
        <v>375</v>
      </c>
      <c r="H61" s="1" t="s">
        <v>89</v>
      </c>
      <c r="I61" s="1" t="s">
        <v>358</v>
      </c>
      <c r="J61" s="1" t="s">
        <v>441</v>
      </c>
      <c r="K61" s="5">
        <v>44235</v>
      </c>
      <c r="L61" s="5">
        <v>44235</v>
      </c>
      <c r="M61" s="5">
        <v>44239</v>
      </c>
      <c r="N61" s="5">
        <v>44239</v>
      </c>
      <c r="O61" s="5">
        <v>44249</v>
      </c>
      <c r="P61" s="7">
        <v>44249.595138888886</v>
      </c>
      <c r="Q61" s="4">
        <v>2</v>
      </c>
      <c r="R61" s="6">
        <v>9408.67</v>
      </c>
      <c r="S61" s="4">
        <v>168</v>
      </c>
      <c r="T61" s="6">
        <v>56</v>
      </c>
      <c r="U61" s="1" t="s">
        <v>479</v>
      </c>
      <c r="V61" s="6">
        <v>94.09</v>
      </c>
      <c r="W61" s="1" t="s">
        <v>255</v>
      </c>
      <c r="X61" s="1" t="s">
        <v>440</v>
      </c>
      <c r="Y61" s="6">
        <v>7751.52</v>
      </c>
      <c r="Z61" s="6">
        <v>46.14</v>
      </c>
      <c r="AA61" s="1" t="s">
        <v>437</v>
      </c>
      <c r="AB61" s="1"/>
      <c r="AC61" s="1"/>
      <c r="AD61" s="1"/>
      <c r="AE61" s="7">
        <v>44251.556454626611</v>
      </c>
      <c r="AF61" s="1"/>
      <c r="AG61" s="1"/>
      <c r="AH61" s="1" t="s">
        <v>471</v>
      </c>
      <c r="AI61" s="7">
        <v>44254.001464008747</v>
      </c>
      <c r="AJ61" s="1"/>
      <c r="AK61" s="1"/>
      <c r="AL61" s="1"/>
      <c r="AM61" s="5">
        <v>44561</v>
      </c>
      <c r="AN61" s="1"/>
      <c r="AO61" s="1"/>
      <c r="AP61" s="1" t="s">
        <v>172</v>
      </c>
    </row>
    <row r="62" spans="1:42" x14ac:dyDescent="0.4">
      <c r="A62" s="2" t="str">
        <f>HYPERLINK("https://my.zakupki.prom.ua/remote/dispatcher/state_purchase_view/23699860", "UA-2021-02-05-005595-a")</f>
        <v>UA-2021-02-05-005595-a</v>
      </c>
      <c r="B62" s="1" t="s">
        <v>344</v>
      </c>
      <c r="C62" s="1" t="s">
        <v>383</v>
      </c>
      <c r="D62" s="1" t="s">
        <v>246</v>
      </c>
      <c r="E62" s="1" t="s">
        <v>371</v>
      </c>
      <c r="F62" s="1" t="s">
        <v>440</v>
      </c>
      <c r="G62" s="1" t="s">
        <v>375</v>
      </c>
      <c r="H62" s="1" t="s">
        <v>89</v>
      </c>
      <c r="I62" s="1" t="s">
        <v>358</v>
      </c>
      <c r="J62" s="1" t="s">
        <v>358</v>
      </c>
      <c r="K62" s="5">
        <v>44232</v>
      </c>
      <c r="L62" s="1"/>
      <c r="M62" s="1"/>
      <c r="N62" s="1"/>
      <c r="O62" s="1"/>
      <c r="P62" s="1" t="s">
        <v>461</v>
      </c>
      <c r="Q62" s="4">
        <v>1</v>
      </c>
      <c r="R62" s="6">
        <v>49790.96</v>
      </c>
      <c r="S62" s="4">
        <v>1</v>
      </c>
      <c r="T62" s="6">
        <v>49790.96</v>
      </c>
      <c r="U62" s="1" t="s">
        <v>489</v>
      </c>
      <c r="V62" s="1" t="s">
        <v>485</v>
      </c>
      <c r="W62" s="1" t="s">
        <v>255</v>
      </c>
      <c r="X62" s="1" t="s">
        <v>391</v>
      </c>
      <c r="Y62" s="6">
        <v>49790.96</v>
      </c>
      <c r="Z62" s="6">
        <v>49790.96</v>
      </c>
      <c r="AA62" s="1"/>
      <c r="AB62" s="1" t="s">
        <v>192</v>
      </c>
      <c r="AC62" s="1"/>
      <c r="AD62" s="1" t="s">
        <v>27</v>
      </c>
      <c r="AE62" s="1"/>
      <c r="AF62" s="1"/>
      <c r="AG62" s="1"/>
      <c r="AH62" s="1" t="s">
        <v>470</v>
      </c>
      <c r="AI62" s="7">
        <v>44232.589742947152</v>
      </c>
      <c r="AJ62" s="1" t="s">
        <v>69</v>
      </c>
      <c r="AK62" s="6">
        <v>49790.96</v>
      </c>
      <c r="AL62" s="5">
        <v>44232</v>
      </c>
      <c r="AM62" s="5">
        <v>44561</v>
      </c>
      <c r="AN62" s="7">
        <v>44561</v>
      </c>
      <c r="AO62" s="1" t="s">
        <v>504</v>
      </c>
      <c r="AP62" s="1" t="s">
        <v>50</v>
      </c>
    </row>
    <row r="63" spans="1:42" x14ac:dyDescent="0.4">
      <c r="A63" s="2" t="str">
        <f>HYPERLINK("https://my.zakupki.prom.ua/remote/dispatcher/state_purchase_view/23697996", "UA-2021-02-05-004879-a")</f>
        <v>UA-2021-02-05-004879-a</v>
      </c>
      <c r="B63" s="1" t="s">
        <v>233</v>
      </c>
      <c r="C63" s="1" t="s">
        <v>421</v>
      </c>
      <c r="D63" s="1" t="s">
        <v>233</v>
      </c>
      <c r="E63" s="1" t="s">
        <v>371</v>
      </c>
      <c r="F63" s="1" t="s">
        <v>440</v>
      </c>
      <c r="G63" s="1" t="s">
        <v>375</v>
      </c>
      <c r="H63" s="1" t="s">
        <v>89</v>
      </c>
      <c r="I63" s="1" t="s">
        <v>358</v>
      </c>
      <c r="J63" s="1" t="s">
        <v>441</v>
      </c>
      <c r="K63" s="5">
        <v>44232</v>
      </c>
      <c r="L63" s="1"/>
      <c r="M63" s="1"/>
      <c r="N63" s="1"/>
      <c r="O63" s="1"/>
      <c r="P63" s="1" t="s">
        <v>461</v>
      </c>
      <c r="Q63" s="4">
        <v>1</v>
      </c>
      <c r="R63" s="6">
        <v>28082</v>
      </c>
      <c r="S63" s="4">
        <v>1</v>
      </c>
      <c r="T63" s="6">
        <v>28082</v>
      </c>
      <c r="U63" s="1" t="s">
        <v>489</v>
      </c>
      <c r="V63" s="1" t="s">
        <v>485</v>
      </c>
      <c r="W63" s="1" t="s">
        <v>255</v>
      </c>
      <c r="X63" s="1" t="s">
        <v>391</v>
      </c>
      <c r="Y63" s="6">
        <v>28082</v>
      </c>
      <c r="Z63" s="6">
        <v>28082</v>
      </c>
      <c r="AA63" s="1"/>
      <c r="AB63" s="1" t="s">
        <v>76</v>
      </c>
      <c r="AC63" s="1"/>
      <c r="AD63" s="1" t="s">
        <v>38</v>
      </c>
      <c r="AE63" s="1"/>
      <c r="AF63" s="1"/>
      <c r="AG63" s="1"/>
      <c r="AH63" s="1" t="s">
        <v>470</v>
      </c>
      <c r="AI63" s="7">
        <v>44232.490852044029</v>
      </c>
      <c r="AJ63" s="1" t="s">
        <v>56</v>
      </c>
      <c r="AK63" s="6">
        <v>28082</v>
      </c>
      <c r="AL63" s="5">
        <v>44197</v>
      </c>
      <c r="AM63" s="5">
        <v>44561</v>
      </c>
      <c r="AN63" s="7">
        <v>44561</v>
      </c>
      <c r="AO63" s="1" t="s">
        <v>504</v>
      </c>
      <c r="AP63" s="1" t="s">
        <v>50</v>
      </c>
    </row>
    <row r="64" spans="1:42" x14ac:dyDescent="0.4">
      <c r="A64" s="2" t="str">
        <f>HYPERLINK("https://my.zakupki.prom.ua/remote/dispatcher/state_purchase_view/25419830", "UA-2021-03-31-002263-b")</f>
        <v>UA-2021-03-31-002263-b</v>
      </c>
      <c r="B64" s="1" t="s">
        <v>58</v>
      </c>
      <c r="C64" s="1" t="s">
        <v>277</v>
      </c>
      <c r="D64" s="1" t="s">
        <v>59</v>
      </c>
      <c r="E64" s="1" t="s">
        <v>282</v>
      </c>
      <c r="F64" s="1" t="s">
        <v>440</v>
      </c>
      <c r="G64" s="1" t="s">
        <v>375</v>
      </c>
      <c r="H64" s="1" t="s">
        <v>89</v>
      </c>
      <c r="I64" s="1" t="s">
        <v>358</v>
      </c>
      <c r="J64" s="1" t="s">
        <v>358</v>
      </c>
      <c r="K64" s="5">
        <v>44286</v>
      </c>
      <c r="L64" s="5">
        <v>44286</v>
      </c>
      <c r="M64" s="5">
        <v>44293</v>
      </c>
      <c r="N64" s="5">
        <v>44286</v>
      </c>
      <c r="O64" s="5">
        <v>44303</v>
      </c>
      <c r="P64" s="7">
        <v>44305.594131944446</v>
      </c>
      <c r="Q64" s="4">
        <v>3</v>
      </c>
      <c r="R64" s="6">
        <v>1971240</v>
      </c>
      <c r="S64" s="1" t="s">
        <v>480</v>
      </c>
      <c r="T64" s="1" t="s">
        <v>480</v>
      </c>
      <c r="U64" s="1" t="s">
        <v>480</v>
      </c>
      <c r="V64" s="6">
        <v>19712.400000000001</v>
      </c>
      <c r="W64" s="1" t="s">
        <v>255</v>
      </c>
      <c r="X64" s="1" t="s">
        <v>440</v>
      </c>
      <c r="Y64" s="6">
        <v>1777200</v>
      </c>
      <c r="Z64" s="1" t="s">
        <v>480</v>
      </c>
      <c r="AA64" s="1" t="s">
        <v>398</v>
      </c>
      <c r="AB64" s="1" t="s">
        <v>189</v>
      </c>
      <c r="AC64" s="1" t="s">
        <v>264</v>
      </c>
      <c r="AD64" s="1" t="s">
        <v>48</v>
      </c>
      <c r="AE64" s="7">
        <v>44314.60898417898</v>
      </c>
      <c r="AF64" s="5">
        <v>44325</v>
      </c>
      <c r="AG64" s="5">
        <v>44335</v>
      </c>
      <c r="AH64" s="1" t="s">
        <v>470</v>
      </c>
      <c r="AI64" s="7">
        <v>44328.40912448537</v>
      </c>
      <c r="AJ64" s="1" t="s">
        <v>203</v>
      </c>
      <c r="AK64" s="6">
        <v>1792640</v>
      </c>
      <c r="AL64" s="1"/>
      <c r="AM64" s="5">
        <v>44561</v>
      </c>
      <c r="AN64" s="7">
        <v>44561</v>
      </c>
      <c r="AO64" s="1" t="s">
        <v>504</v>
      </c>
      <c r="AP64" s="1" t="s">
        <v>154</v>
      </c>
    </row>
    <row r="65" spans="1:42" x14ac:dyDescent="0.4">
      <c r="A65" s="2" t="str">
        <f>HYPERLINK("https://my.zakupki.prom.ua/remote/dispatcher/state_purchase_view/26154221", "UA-2021-04-26-008420-a")</f>
        <v>UA-2021-04-26-008420-a</v>
      </c>
      <c r="B65" s="1" t="s">
        <v>334</v>
      </c>
      <c r="C65" s="1" t="s">
        <v>467</v>
      </c>
      <c r="D65" s="1" t="s">
        <v>223</v>
      </c>
      <c r="E65" s="1" t="s">
        <v>371</v>
      </c>
      <c r="F65" s="1" t="s">
        <v>440</v>
      </c>
      <c r="G65" s="1" t="s">
        <v>375</v>
      </c>
      <c r="H65" s="1" t="s">
        <v>89</v>
      </c>
      <c r="I65" s="1" t="s">
        <v>358</v>
      </c>
      <c r="J65" s="1" t="s">
        <v>358</v>
      </c>
      <c r="K65" s="5">
        <v>44312</v>
      </c>
      <c r="L65" s="1"/>
      <c r="M65" s="1"/>
      <c r="N65" s="1"/>
      <c r="O65" s="1"/>
      <c r="P65" s="1" t="s">
        <v>461</v>
      </c>
      <c r="Q65" s="4">
        <v>1</v>
      </c>
      <c r="R65" s="6">
        <v>21886.12</v>
      </c>
      <c r="S65" s="4">
        <v>1</v>
      </c>
      <c r="T65" s="6">
        <v>21886.12</v>
      </c>
      <c r="U65" s="1" t="s">
        <v>489</v>
      </c>
      <c r="V65" s="1" t="s">
        <v>485</v>
      </c>
      <c r="W65" s="1" t="s">
        <v>255</v>
      </c>
      <c r="X65" s="1" t="s">
        <v>440</v>
      </c>
      <c r="Y65" s="6">
        <v>21886.12</v>
      </c>
      <c r="Z65" s="6">
        <v>21886.12</v>
      </c>
      <c r="AA65" s="1"/>
      <c r="AB65" s="1" t="s">
        <v>191</v>
      </c>
      <c r="AC65" s="1"/>
      <c r="AD65" s="1" t="s">
        <v>35</v>
      </c>
      <c r="AE65" s="1"/>
      <c r="AF65" s="1"/>
      <c r="AG65" s="1"/>
      <c r="AH65" s="1" t="s">
        <v>470</v>
      </c>
      <c r="AI65" s="7">
        <v>44312.647462985857</v>
      </c>
      <c r="AJ65" s="1" t="s">
        <v>175</v>
      </c>
      <c r="AK65" s="6">
        <v>21886.12</v>
      </c>
      <c r="AL65" s="5">
        <v>44309</v>
      </c>
      <c r="AM65" s="5">
        <v>44561</v>
      </c>
      <c r="AN65" s="7">
        <v>44561</v>
      </c>
      <c r="AO65" s="1" t="s">
        <v>504</v>
      </c>
      <c r="AP65" s="1" t="s">
        <v>50</v>
      </c>
    </row>
    <row r="66" spans="1:42" x14ac:dyDescent="0.4">
      <c r="A66" s="2" t="str">
        <f>HYPERLINK("https://my.zakupki.prom.ua/remote/dispatcher/state_purchase_view/24306785", "UA-2021-02-23-008729-b")</f>
        <v>UA-2021-02-23-008729-b</v>
      </c>
      <c r="B66" s="1" t="s">
        <v>297</v>
      </c>
      <c r="C66" s="1" t="s">
        <v>510</v>
      </c>
      <c r="D66" s="1" t="s">
        <v>199</v>
      </c>
      <c r="E66" s="1" t="s">
        <v>360</v>
      </c>
      <c r="F66" s="1" t="s">
        <v>440</v>
      </c>
      <c r="G66" s="1" t="s">
        <v>375</v>
      </c>
      <c r="H66" s="1" t="s">
        <v>89</v>
      </c>
      <c r="I66" s="1" t="s">
        <v>358</v>
      </c>
      <c r="J66" s="1" t="s">
        <v>441</v>
      </c>
      <c r="K66" s="5">
        <v>44250</v>
      </c>
      <c r="L66" s="5">
        <v>44250</v>
      </c>
      <c r="M66" s="5">
        <v>44256</v>
      </c>
      <c r="N66" s="5">
        <v>44256</v>
      </c>
      <c r="O66" s="5">
        <v>44264</v>
      </c>
      <c r="P66" s="7">
        <v>44265.662962962961</v>
      </c>
      <c r="Q66" s="4">
        <v>2</v>
      </c>
      <c r="R66" s="6">
        <v>9408.67</v>
      </c>
      <c r="S66" s="4">
        <v>168</v>
      </c>
      <c r="T66" s="6">
        <v>56</v>
      </c>
      <c r="U66" s="1" t="s">
        <v>479</v>
      </c>
      <c r="V66" s="6">
        <v>94.09</v>
      </c>
      <c r="W66" s="1" t="s">
        <v>255</v>
      </c>
      <c r="X66" s="1" t="s">
        <v>391</v>
      </c>
      <c r="Y66" s="6">
        <v>6720</v>
      </c>
      <c r="Z66" s="6">
        <v>40</v>
      </c>
      <c r="AA66" s="1" t="s">
        <v>436</v>
      </c>
      <c r="AB66" s="1" t="s">
        <v>103</v>
      </c>
      <c r="AC66" s="1" t="s">
        <v>268</v>
      </c>
      <c r="AD66" s="1" t="s">
        <v>28</v>
      </c>
      <c r="AE66" s="7">
        <v>44272.615499649371</v>
      </c>
      <c r="AF66" s="5">
        <v>44275</v>
      </c>
      <c r="AG66" s="5">
        <v>44286</v>
      </c>
      <c r="AH66" s="1" t="s">
        <v>470</v>
      </c>
      <c r="AI66" s="7">
        <v>44284.367470115219</v>
      </c>
      <c r="AJ66" s="1" t="s">
        <v>121</v>
      </c>
      <c r="AK66" s="6">
        <v>8568</v>
      </c>
      <c r="AL66" s="1"/>
      <c r="AM66" s="5">
        <v>44561</v>
      </c>
      <c r="AN66" s="7">
        <v>44561</v>
      </c>
      <c r="AO66" s="1" t="s">
        <v>504</v>
      </c>
      <c r="AP66" s="1" t="s">
        <v>164</v>
      </c>
    </row>
    <row r="67" spans="1:42" x14ac:dyDescent="0.4">
      <c r="A67" s="2" t="str">
        <f>HYPERLINK("https://my.zakupki.prom.ua/remote/dispatcher/state_purchase_view/31882226", "UA-2021-11-17-005449-a")</f>
        <v>UA-2021-11-17-005449-a</v>
      </c>
      <c r="B67" s="1" t="s">
        <v>305</v>
      </c>
      <c r="C67" s="1" t="s">
        <v>367</v>
      </c>
      <c r="D67" s="1" t="s">
        <v>60</v>
      </c>
      <c r="E67" s="1" t="s">
        <v>282</v>
      </c>
      <c r="F67" s="1" t="s">
        <v>440</v>
      </c>
      <c r="G67" s="1" t="s">
        <v>375</v>
      </c>
      <c r="H67" s="1" t="s">
        <v>89</v>
      </c>
      <c r="I67" s="1" t="s">
        <v>358</v>
      </c>
      <c r="J67" s="1" t="s">
        <v>358</v>
      </c>
      <c r="K67" s="5">
        <v>44517</v>
      </c>
      <c r="L67" s="5">
        <v>44517</v>
      </c>
      <c r="M67" s="5">
        <v>44528</v>
      </c>
      <c r="N67" s="5">
        <v>44517</v>
      </c>
      <c r="O67" s="5">
        <v>44538</v>
      </c>
      <c r="P67" s="1" t="s">
        <v>462</v>
      </c>
      <c r="Q67" s="4">
        <v>0</v>
      </c>
      <c r="R67" s="6">
        <v>1414237.74</v>
      </c>
      <c r="S67" s="1" t="s">
        <v>480</v>
      </c>
      <c r="T67" s="1" t="s">
        <v>480</v>
      </c>
      <c r="U67" s="1" t="s">
        <v>480</v>
      </c>
      <c r="V67" s="6">
        <v>7071.19</v>
      </c>
      <c r="W67" s="1" t="s">
        <v>255</v>
      </c>
      <c r="X67" s="1" t="s">
        <v>440</v>
      </c>
      <c r="Y67" s="1"/>
      <c r="Z67" s="1" t="s">
        <v>480</v>
      </c>
      <c r="AA67" s="1"/>
      <c r="AB67" s="1"/>
      <c r="AC67" s="1"/>
      <c r="AD67" s="1"/>
      <c r="AE67" s="1"/>
      <c r="AF67" s="1"/>
      <c r="AG67" s="1"/>
      <c r="AH67" s="1" t="s">
        <v>471</v>
      </c>
      <c r="AI67" s="7">
        <v>44539.001736858307</v>
      </c>
      <c r="AJ67" s="1"/>
      <c r="AK67" s="1"/>
      <c r="AL67" s="5">
        <v>44562</v>
      </c>
      <c r="AM67" s="5">
        <v>44926</v>
      </c>
      <c r="AN67" s="1"/>
      <c r="AO67" s="1"/>
      <c r="AP67" s="1"/>
    </row>
    <row r="68" spans="1:42" x14ac:dyDescent="0.4">
      <c r="A68" s="2" t="str">
        <f>HYPERLINK("https://my.zakupki.prom.ua/remote/dispatcher/state_purchase_view/28498196", "UA-2021-07-26-002060-b")</f>
        <v>UA-2021-07-26-002060-b</v>
      </c>
      <c r="B68" s="1" t="s">
        <v>299</v>
      </c>
      <c r="C68" s="1" t="s">
        <v>506</v>
      </c>
      <c r="D68" s="1" t="s">
        <v>213</v>
      </c>
      <c r="E68" s="1" t="s">
        <v>371</v>
      </c>
      <c r="F68" s="1" t="s">
        <v>440</v>
      </c>
      <c r="G68" s="1" t="s">
        <v>375</v>
      </c>
      <c r="H68" s="1" t="s">
        <v>89</v>
      </c>
      <c r="I68" s="1" t="s">
        <v>358</v>
      </c>
      <c r="J68" s="1" t="s">
        <v>358</v>
      </c>
      <c r="K68" s="5">
        <v>44403</v>
      </c>
      <c r="L68" s="1"/>
      <c r="M68" s="1"/>
      <c r="N68" s="1"/>
      <c r="O68" s="1"/>
      <c r="P68" s="1" t="s">
        <v>461</v>
      </c>
      <c r="Q68" s="4">
        <v>1</v>
      </c>
      <c r="R68" s="6">
        <v>2610</v>
      </c>
      <c r="S68" s="4">
        <v>1</v>
      </c>
      <c r="T68" s="6">
        <v>2610</v>
      </c>
      <c r="U68" s="1" t="s">
        <v>489</v>
      </c>
      <c r="V68" s="1" t="s">
        <v>485</v>
      </c>
      <c r="W68" s="1" t="s">
        <v>255</v>
      </c>
      <c r="X68" s="1" t="s">
        <v>440</v>
      </c>
      <c r="Y68" s="6">
        <v>2610</v>
      </c>
      <c r="Z68" s="6">
        <v>2610</v>
      </c>
      <c r="AA68" s="1"/>
      <c r="AB68" s="1" t="s">
        <v>148</v>
      </c>
      <c r="AC68" s="1"/>
      <c r="AD68" s="1" t="s">
        <v>9</v>
      </c>
      <c r="AE68" s="1"/>
      <c r="AF68" s="1"/>
      <c r="AG68" s="1"/>
      <c r="AH68" s="1" t="s">
        <v>470</v>
      </c>
      <c r="AI68" s="7">
        <v>44403.462189823229</v>
      </c>
      <c r="AJ68" s="1" t="s">
        <v>90</v>
      </c>
      <c r="AK68" s="6">
        <v>2610</v>
      </c>
      <c r="AL68" s="5">
        <v>44403</v>
      </c>
      <c r="AM68" s="5">
        <v>44561</v>
      </c>
      <c r="AN68" s="7">
        <v>44561</v>
      </c>
      <c r="AO68" s="1" t="s">
        <v>504</v>
      </c>
      <c r="AP68" s="1" t="s">
        <v>50</v>
      </c>
    </row>
    <row r="69" spans="1:42" x14ac:dyDescent="0.4">
      <c r="A69" s="2" t="str">
        <f>HYPERLINK("https://my.zakupki.prom.ua/remote/dispatcher/state_purchase_view/22942831", "UA-2021-01-14-000091-a")</f>
        <v>UA-2021-01-14-000091-a</v>
      </c>
      <c r="B69" s="1" t="s">
        <v>341</v>
      </c>
      <c r="C69" s="1" t="s">
        <v>363</v>
      </c>
      <c r="D69" s="1" t="s">
        <v>240</v>
      </c>
      <c r="E69" s="1" t="s">
        <v>371</v>
      </c>
      <c r="F69" s="1" t="s">
        <v>440</v>
      </c>
      <c r="G69" s="1" t="s">
        <v>375</v>
      </c>
      <c r="H69" s="1" t="s">
        <v>89</v>
      </c>
      <c r="I69" s="1" t="s">
        <v>358</v>
      </c>
      <c r="J69" s="1" t="s">
        <v>441</v>
      </c>
      <c r="K69" s="5">
        <v>44210</v>
      </c>
      <c r="L69" s="1"/>
      <c r="M69" s="1"/>
      <c r="N69" s="1"/>
      <c r="O69" s="1"/>
      <c r="P69" s="1" t="s">
        <v>461</v>
      </c>
      <c r="Q69" s="4">
        <v>1</v>
      </c>
      <c r="R69" s="6">
        <v>2400</v>
      </c>
      <c r="S69" s="4">
        <v>1</v>
      </c>
      <c r="T69" s="6">
        <v>2400</v>
      </c>
      <c r="U69" s="1" t="s">
        <v>489</v>
      </c>
      <c r="V69" s="1" t="s">
        <v>485</v>
      </c>
      <c r="W69" s="1" t="s">
        <v>255</v>
      </c>
      <c r="X69" s="1" t="s">
        <v>440</v>
      </c>
      <c r="Y69" s="6">
        <v>2400</v>
      </c>
      <c r="Z69" s="6">
        <v>2400</v>
      </c>
      <c r="AA69" s="1"/>
      <c r="AB69" s="1" t="s">
        <v>88</v>
      </c>
      <c r="AC69" s="1"/>
      <c r="AD69" s="1" t="s">
        <v>25</v>
      </c>
      <c r="AE69" s="1"/>
      <c r="AF69" s="1"/>
      <c r="AG69" s="1"/>
      <c r="AH69" s="1" t="s">
        <v>470</v>
      </c>
      <c r="AI69" s="7">
        <v>44210.359186414571</v>
      </c>
      <c r="AJ69" s="1" t="s">
        <v>210</v>
      </c>
      <c r="AK69" s="6">
        <v>2400</v>
      </c>
      <c r="AL69" s="5">
        <v>44197</v>
      </c>
      <c r="AM69" s="5">
        <v>44561</v>
      </c>
      <c r="AN69" s="7">
        <v>44561</v>
      </c>
      <c r="AO69" s="1" t="s">
        <v>504</v>
      </c>
      <c r="AP69" s="1" t="s">
        <v>50</v>
      </c>
    </row>
    <row r="70" spans="1:42" x14ac:dyDescent="0.4">
      <c r="A70" s="2" t="str">
        <f>HYPERLINK("https://my.zakupki.prom.ua/remote/dispatcher/state_purchase_view/25907489", "UA-2021-04-16-006544-b")</f>
        <v>UA-2021-04-16-006544-b</v>
      </c>
      <c r="B70" s="1" t="s">
        <v>336</v>
      </c>
      <c r="C70" s="1" t="s">
        <v>428</v>
      </c>
      <c r="D70" s="1" t="s">
        <v>229</v>
      </c>
      <c r="E70" s="1" t="s">
        <v>360</v>
      </c>
      <c r="F70" s="1" t="s">
        <v>440</v>
      </c>
      <c r="G70" s="1" t="s">
        <v>375</v>
      </c>
      <c r="H70" s="1" t="s">
        <v>89</v>
      </c>
      <c r="I70" s="1" t="s">
        <v>358</v>
      </c>
      <c r="J70" s="1" t="s">
        <v>358</v>
      </c>
      <c r="K70" s="5">
        <v>44302</v>
      </c>
      <c r="L70" s="5">
        <v>44302</v>
      </c>
      <c r="M70" s="5">
        <v>44308</v>
      </c>
      <c r="N70" s="5">
        <v>44308</v>
      </c>
      <c r="O70" s="5">
        <v>44315</v>
      </c>
      <c r="P70" s="7">
        <v>44315.498333333337</v>
      </c>
      <c r="Q70" s="4">
        <v>3</v>
      </c>
      <c r="R70" s="6">
        <v>30598.400000000001</v>
      </c>
      <c r="S70" s="4">
        <v>16</v>
      </c>
      <c r="T70" s="6">
        <v>1912.4</v>
      </c>
      <c r="U70" s="1" t="s">
        <v>489</v>
      </c>
      <c r="V70" s="6">
        <v>305.98</v>
      </c>
      <c r="W70" s="1" t="s">
        <v>255</v>
      </c>
      <c r="X70" s="1" t="s">
        <v>440</v>
      </c>
      <c r="Y70" s="6">
        <v>22576</v>
      </c>
      <c r="Z70" s="6">
        <v>1411</v>
      </c>
      <c r="AA70" s="1" t="s">
        <v>412</v>
      </c>
      <c r="AB70" s="1" t="s">
        <v>83</v>
      </c>
      <c r="AC70" s="1" t="s">
        <v>256</v>
      </c>
      <c r="AD70" s="1" t="s">
        <v>161</v>
      </c>
      <c r="AE70" s="7">
        <v>44321.636822132314</v>
      </c>
      <c r="AF70" s="5">
        <v>44324</v>
      </c>
      <c r="AG70" s="5">
        <v>44338</v>
      </c>
      <c r="AH70" s="1" t="s">
        <v>470</v>
      </c>
      <c r="AI70" s="7">
        <v>44335.406912259539</v>
      </c>
      <c r="AJ70" s="1" t="s">
        <v>86</v>
      </c>
      <c r="AK70" s="6">
        <v>22576</v>
      </c>
      <c r="AL70" s="1"/>
      <c r="AM70" s="5">
        <v>44561</v>
      </c>
      <c r="AN70" s="7">
        <v>44561</v>
      </c>
      <c r="AO70" s="1" t="s">
        <v>504</v>
      </c>
      <c r="AP70" s="1" t="s">
        <v>84</v>
      </c>
    </row>
    <row r="71" spans="1:42" x14ac:dyDescent="0.4">
      <c r="A71" s="2" t="str">
        <f>HYPERLINK("https://my.zakupki.prom.ua/remote/dispatcher/state_purchase_view/23696395", "UA-2021-02-05-004382-a")</f>
        <v>UA-2021-02-05-004382-a</v>
      </c>
      <c r="B71" s="1" t="s">
        <v>315</v>
      </c>
      <c r="C71" s="1" t="s">
        <v>274</v>
      </c>
      <c r="D71" s="1" t="s">
        <v>118</v>
      </c>
      <c r="E71" s="1" t="s">
        <v>360</v>
      </c>
      <c r="F71" s="1" t="s">
        <v>440</v>
      </c>
      <c r="G71" s="1" t="s">
        <v>375</v>
      </c>
      <c r="H71" s="1" t="s">
        <v>89</v>
      </c>
      <c r="I71" s="1" t="s">
        <v>358</v>
      </c>
      <c r="J71" s="1" t="s">
        <v>441</v>
      </c>
      <c r="K71" s="5">
        <v>44232</v>
      </c>
      <c r="L71" s="5">
        <v>44232</v>
      </c>
      <c r="M71" s="5">
        <v>44238</v>
      </c>
      <c r="N71" s="5">
        <v>44238</v>
      </c>
      <c r="O71" s="5">
        <v>44246</v>
      </c>
      <c r="P71" s="7">
        <v>44246.521469907406</v>
      </c>
      <c r="Q71" s="4">
        <v>3</v>
      </c>
      <c r="R71" s="6">
        <v>93242.13</v>
      </c>
      <c r="S71" s="1" t="s">
        <v>480</v>
      </c>
      <c r="T71" s="1" t="s">
        <v>480</v>
      </c>
      <c r="U71" s="1" t="s">
        <v>480</v>
      </c>
      <c r="V71" s="6">
        <v>932.42</v>
      </c>
      <c r="W71" s="1" t="s">
        <v>255</v>
      </c>
      <c r="X71" s="1" t="s">
        <v>440</v>
      </c>
      <c r="Y71" s="6">
        <v>50566.5</v>
      </c>
      <c r="Z71" s="1" t="s">
        <v>480</v>
      </c>
      <c r="AA71" s="1" t="s">
        <v>433</v>
      </c>
      <c r="AB71" s="1" t="s">
        <v>163</v>
      </c>
      <c r="AC71" s="1" t="s">
        <v>267</v>
      </c>
      <c r="AD71" s="1" t="s">
        <v>160</v>
      </c>
      <c r="AE71" s="7">
        <v>44249.630134109815</v>
      </c>
      <c r="AF71" s="5">
        <v>44252</v>
      </c>
      <c r="AG71" s="5">
        <v>44268</v>
      </c>
      <c r="AH71" s="1" t="s">
        <v>470</v>
      </c>
      <c r="AI71" s="7">
        <v>44264.410668559154</v>
      </c>
      <c r="AJ71" s="1" t="s">
        <v>108</v>
      </c>
      <c r="AK71" s="6">
        <v>56081.34</v>
      </c>
      <c r="AL71" s="1"/>
      <c r="AM71" s="5">
        <v>44561</v>
      </c>
      <c r="AN71" s="7">
        <v>44561</v>
      </c>
      <c r="AO71" s="1" t="s">
        <v>504</v>
      </c>
      <c r="AP71" s="1" t="s">
        <v>166</v>
      </c>
    </row>
    <row r="72" spans="1:42" x14ac:dyDescent="0.4">
      <c r="A72" s="2" t="str">
        <f>HYPERLINK("https://my.zakupki.prom.ua/remote/dispatcher/state_purchase_view/30516460", "UA-2021-10-06-001442-b")</f>
        <v>UA-2021-10-06-001442-b</v>
      </c>
      <c r="B72" s="1" t="s">
        <v>324</v>
      </c>
      <c r="C72" s="1" t="s">
        <v>278</v>
      </c>
      <c r="D72" s="1" t="s">
        <v>195</v>
      </c>
      <c r="E72" s="1" t="s">
        <v>371</v>
      </c>
      <c r="F72" s="1" t="s">
        <v>440</v>
      </c>
      <c r="G72" s="1" t="s">
        <v>375</v>
      </c>
      <c r="H72" s="1" t="s">
        <v>89</v>
      </c>
      <c r="I72" s="1" t="s">
        <v>358</v>
      </c>
      <c r="J72" s="1" t="s">
        <v>358</v>
      </c>
      <c r="K72" s="5">
        <v>44475</v>
      </c>
      <c r="L72" s="1"/>
      <c r="M72" s="1"/>
      <c r="N72" s="1"/>
      <c r="O72" s="1"/>
      <c r="P72" s="1" t="s">
        <v>461</v>
      </c>
      <c r="Q72" s="4">
        <v>1</v>
      </c>
      <c r="R72" s="6">
        <v>2990</v>
      </c>
      <c r="S72" s="4">
        <v>1</v>
      </c>
      <c r="T72" s="6">
        <v>2990</v>
      </c>
      <c r="U72" s="1" t="s">
        <v>511</v>
      </c>
      <c r="V72" s="1" t="s">
        <v>485</v>
      </c>
      <c r="W72" s="1" t="s">
        <v>255</v>
      </c>
      <c r="X72" s="1" t="s">
        <v>391</v>
      </c>
      <c r="Y72" s="6">
        <v>2990</v>
      </c>
      <c r="Z72" s="6">
        <v>2990</v>
      </c>
      <c r="AA72" s="1"/>
      <c r="AB72" s="1" t="s">
        <v>115</v>
      </c>
      <c r="AC72" s="1"/>
      <c r="AD72" s="1" t="s">
        <v>41</v>
      </c>
      <c r="AE72" s="1"/>
      <c r="AF72" s="1"/>
      <c r="AG72" s="1"/>
      <c r="AH72" s="1" t="s">
        <v>470</v>
      </c>
      <c r="AI72" s="7">
        <v>44475.405271630647</v>
      </c>
      <c r="AJ72" s="1" t="s">
        <v>231</v>
      </c>
      <c r="AK72" s="6">
        <v>2990</v>
      </c>
      <c r="AL72" s="5">
        <v>44475</v>
      </c>
      <c r="AM72" s="5">
        <v>44561</v>
      </c>
      <c r="AN72" s="7">
        <v>44561</v>
      </c>
      <c r="AO72" s="1" t="s">
        <v>504</v>
      </c>
      <c r="AP72" s="1" t="s">
        <v>50</v>
      </c>
    </row>
    <row r="73" spans="1:42" x14ac:dyDescent="0.4">
      <c r="A73" s="2" t="str">
        <f>HYPERLINK("https://my.zakupki.prom.ua/remote/dispatcher/state_purchase_view/32559011", "UA-2021-12-03-008910-c")</f>
        <v>UA-2021-12-03-008910-c</v>
      </c>
      <c r="B73" s="1" t="s">
        <v>379</v>
      </c>
      <c r="C73" s="1" t="s">
        <v>405</v>
      </c>
      <c r="D73" s="1" t="s">
        <v>252</v>
      </c>
      <c r="E73" s="1" t="s">
        <v>425</v>
      </c>
      <c r="F73" s="1" t="s">
        <v>440</v>
      </c>
      <c r="G73" s="1" t="s">
        <v>375</v>
      </c>
      <c r="H73" s="1" t="s">
        <v>89</v>
      </c>
      <c r="I73" s="1" t="s">
        <v>358</v>
      </c>
      <c r="J73" s="1" t="s">
        <v>358</v>
      </c>
      <c r="K73" s="5">
        <v>44533</v>
      </c>
      <c r="L73" s="5">
        <v>44533</v>
      </c>
      <c r="M73" s="5">
        <v>44539</v>
      </c>
      <c r="N73" s="5">
        <v>44540</v>
      </c>
      <c r="O73" s="5">
        <v>44547</v>
      </c>
      <c r="P73" s="7">
        <v>44547.628657407404</v>
      </c>
      <c r="Q73" s="4">
        <v>0</v>
      </c>
      <c r="R73" s="6">
        <v>198912</v>
      </c>
      <c r="S73" s="1" t="s">
        <v>480</v>
      </c>
      <c r="T73" s="1" t="s">
        <v>480</v>
      </c>
      <c r="U73" s="1" t="s">
        <v>480</v>
      </c>
      <c r="V73" s="6">
        <v>1989.12</v>
      </c>
      <c r="W73" s="1" t="s">
        <v>255</v>
      </c>
      <c r="X73" s="1" t="s">
        <v>440</v>
      </c>
      <c r="Y73" s="1"/>
      <c r="Z73" s="1" t="s">
        <v>480</v>
      </c>
      <c r="AA73" s="1"/>
      <c r="AB73" s="1"/>
      <c r="AC73" s="1"/>
      <c r="AD73" s="1"/>
      <c r="AE73" s="1"/>
      <c r="AF73" s="1"/>
      <c r="AG73" s="1"/>
      <c r="AH73" s="1" t="s">
        <v>503</v>
      </c>
      <c r="AI73" s="1"/>
      <c r="AJ73" s="1"/>
      <c r="AK73" s="1"/>
      <c r="AL73" s="5">
        <v>44562</v>
      </c>
      <c r="AM73" s="5">
        <v>44926</v>
      </c>
      <c r="AN73" s="1"/>
      <c r="AO73" s="1"/>
      <c r="AP73" s="1"/>
    </row>
    <row r="74" spans="1:42" x14ac:dyDescent="0.4">
      <c r="A74" s="2" t="str">
        <f>HYPERLINK("https://my.zakupki.prom.ua/remote/dispatcher/state_purchase_view/30412933", "UA-2021-10-01-006567-b")</f>
        <v>UA-2021-10-01-006567-b</v>
      </c>
      <c r="B74" s="1" t="s">
        <v>146</v>
      </c>
      <c r="C74" s="1" t="s">
        <v>382</v>
      </c>
      <c r="D74" s="1" t="s">
        <v>145</v>
      </c>
      <c r="E74" s="1" t="s">
        <v>425</v>
      </c>
      <c r="F74" s="1" t="s">
        <v>440</v>
      </c>
      <c r="G74" s="1" t="s">
        <v>375</v>
      </c>
      <c r="H74" s="1" t="s">
        <v>89</v>
      </c>
      <c r="I74" s="1" t="s">
        <v>358</v>
      </c>
      <c r="J74" s="1" t="s">
        <v>358</v>
      </c>
      <c r="K74" s="5">
        <v>44470</v>
      </c>
      <c r="L74" s="5">
        <v>44470</v>
      </c>
      <c r="M74" s="5">
        <v>44476</v>
      </c>
      <c r="N74" s="5">
        <v>44476</v>
      </c>
      <c r="O74" s="5">
        <v>44481</v>
      </c>
      <c r="P74" s="7">
        <v>44482.533472222225</v>
      </c>
      <c r="Q74" s="4">
        <v>3</v>
      </c>
      <c r="R74" s="6">
        <v>105195.59</v>
      </c>
      <c r="S74" s="1" t="s">
        <v>480</v>
      </c>
      <c r="T74" s="1" t="s">
        <v>480</v>
      </c>
      <c r="U74" s="1" t="s">
        <v>480</v>
      </c>
      <c r="V74" s="6">
        <v>1051.96</v>
      </c>
      <c r="W74" s="1" t="s">
        <v>255</v>
      </c>
      <c r="X74" s="1" t="s">
        <v>440</v>
      </c>
      <c r="Y74" s="6">
        <v>69132</v>
      </c>
      <c r="Z74" s="1" t="s">
        <v>480</v>
      </c>
      <c r="AA74" s="1" t="s">
        <v>451</v>
      </c>
      <c r="AB74" s="1" t="s">
        <v>141</v>
      </c>
      <c r="AC74" s="1" t="s">
        <v>265</v>
      </c>
      <c r="AD74" s="1" t="s">
        <v>44</v>
      </c>
      <c r="AE74" s="7">
        <v>44487.442118891828</v>
      </c>
      <c r="AF74" s="5">
        <v>44488</v>
      </c>
      <c r="AG74" s="5">
        <v>44507</v>
      </c>
      <c r="AH74" s="1" t="s">
        <v>470</v>
      </c>
      <c r="AI74" s="7">
        <v>44497.436714644849</v>
      </c>
      <c r="AJ74" s="1" t="s">
        <v>230</v>
      </c>
      <c r="AK74" s="6">
        <v>69132</v>
      </c>
      <c r="AL74" s="1"/>
      <c r="AM74" s="5">
        <v>44561</v>
      </c>
      <c r="AN74" s="7">
        <v>44561</v>
      </c>
      <c r="AO74" s="1" t="s">
        <v>504</v>
      </c>
      <c r="AP74" s="1" t="s">
        <v>142</v>
      </c>
    </row>
    <row r="75" spans="1:42" x14ac:dyDescent="0.4">
      <c r="A75" s="2" t="str">
        <f>HYPERLINK("https://my.zakupki.prom.ua/remote/dispatcher/state_purchase_view/32278571", "UA-2021-11-26-007154-a")</f>
        <v>UA-2021-11-26-007154-a</v>
      </c>
      <c r="B75" s="1" t="s">
        <v>342</v>
      </c>
      <c r="C75" s="1" t="s">
        <v>469</v>
      </c>
      <c r="D75" s="1" t="s">
        <v>240</v>
      </c>
      <c r="E75" s="1" t="s">
        <v>371</v>
      </c>
      <c r="F75" s="1" t="s">
        <v>440</v>
      </c>
      <c r="G75" s="1" t="s">
        <v>375</v>
      </c>
      <c r="H75" s="1" t="s">
        <v>89</v>
      </c>
      <c r="I75" s="1" t="s">
        <v>358</v>
      </c>
      <c r="J75" s="1" t="s">
        <v>358</v>
      </c>
      <c r="K75" s="5">
        <v>44526</v>
      </c>
      <c r="L75" s="1"/>
      <c r="M75" s="1"/>
      <c r="N75" s="1"/>
      <c r="O75" s="1"/>
      <c r="P75" s="1" t="s">
        <v>461</v>
      </c>
      <c r="Q75" s="4">
        <v>1</v>
      </c>
      <c r="R75" s="6">
        <v>2900</v>
      </c>
      <c r="S75" s="4">
        <v>1</v>
      </c>
      <c r="T75" s="6">
        <v>2900</v>
      </c>
      <c r="U75" s="1" t="s">
        <v>489</v>
      </c>
      <c r="V75" s="1" t="s">
        <v>485</v>
      </c>
      <c r="W75" s="1" t="s">
        <v>255</v>
      </c>
      <c r="X75" s="1" t="s">
        <v>440</v>
      </c>
      <c r="Y75" s="6">
        <v>2900</v>
      </c>
      <c r="Z75" s="6">
        <v>2900</v>
      </c>
      <c r="AA75" s="1"/>
      <c r="AB75" s="1" t="s">
        <v>88</v>
      </c>
      <c r="AC75" s="1"/>
      <c r="AD75" s="1" t="s">
        <v>40</v>
      </c>
      <c r="AE75" s="1"/>
      <c r="AF75" s="1"/>
      <c r="AG75" s="1"/>
      <c r="AH75" s="1" t="s">
        <v>470</v>
      </c>
      <c r="AI75" s="7">
        <v>44526.543785225738</v>
      </c>
      <c r="AJ75" s="1" t="s">
        <v>64</v>
      </c>
      <c r="AK75" s="6">
        <v>2900</v>
      </c>
      <c r="AL75" s="5">
        <v>44562</v>
      </c>
      <c r="AM75" s="5">
        <v>44926</v>
      </c>
      <c r="AN75" s="7">
        <v>44926</v>
      </c>
      <c r="AO75" s="1" t="s">
        <v>504</v>
      </c>
      <c r="AP75" s="1" t="s">
        <v>50</v>
      </c>
    </row>
    <row r="76" spans="1:42" x14ac:dyDescent="0.4">
      <c r="A76" s="2" t="str">
        <f>HYPERLINK("https://my.zakupki.prom.ua/remote/dispatcher/state_purchase_view/22918246", "UA-2021-01-12-002750-a")</f>
        <v>UA-2021-01-12-002750-a</v>
      </c>
      <c r="B76" s="1" t="s">
        <v>309</v>
      </c>
      <c r="C76" s="1" t="s">
        <v>468</v>
      </c>
      <c r="D76" s="1" t="s">
        <v>91</v>
      </c>
      <c r="E76" s="1" t="s">
        <v>371</v>
      </c>
      <c r="F76" s="1" t="s">
        <v>440</v>
      </c>
      <c r="G76" s="1" t="s">
        <v>375</v>
      </c>
      <c r="H76" s="1" t="s">
        <v>89</v>
      </c>
      <c r="I76" s="1" t="s">
        <v>358</v>
      </c>
      <c r="J76" s="1" t="s">
        <v>441</v>
      </c>
      <c r="K76" s="5">
        <v>44208</v>
      </c>
      <c r="L76" s="1"/>
      <c r="M76" s="1"/>
      <c r="N76" s="1"/>
      <c r="O76" s="1"/>
      <c r="P76" s="1" t="s">
        <v>461</v>
      </c>
      <c r="Q76" s="4">
        <v>1</v>
      </c>
      <c r="R76" s="6">
        <v>1908</v>
      </c>
      <c r="S76" s="4">
        <v>1</v>
      </c>
      <c r="T76" s="6">
        <v>1908</v>
      </c>
      <c r="U76" s="1" t="s">
        <v>489</v>
      </c>
      <c r="V76" s="1" t="s">
        <v>485</v>
      </c>
      <c r="W76" s="1" t="s">
        <v>255</v>
      </c>
      <c r="X76" s="1" t="s">
        <v>391</v>
      </c>
      <c r="Y76" s="6">
        <v>1908</v>
      </c>
      <c r="Z76" s="6">
        <v>1908</v>
      </c>
      <c r="AA76" s="1"/>
      <c r="AB76" s="1" t="s">
        <v>159</v>
      </c>
      <c r="AC76" s="1"/>
      <c r="AD76" s="1" t="s">
        <v>23</v>
      </c>
      <c r="AE76" s="1"/>
      <c r="AF76" s="1"/>
      <c r="AG76" s="1"/>
      <c r="AH76" s="1" t="s">
        <v>470</v>
      </c>
      <c r="AI76" s="7">
        <v>44208.612322552712</v>
      </c>
      <c r="AJ76" s="1" t="s">
        <v>170</v>
      </c>
      <c r="AK76" s="6">
        <v>1908</v>
      </c>
      <c r="AL76" s="5">
        <v>44197</v>
      </c>
      <c r="AM76" s="5">
        <v>44561</v>
      </c>
      <c r="AN76" s="7">
        <v>44561</v>
      </c>
      <c r="AO76" s="1" t="s">
        <v>504</v>
      </c>
      <c r="AP76" s="1" t="s">
        <v>50</v>
      </c>
    </row>
    <row r="77" spans="1:42" x14ac:dyDescent="0.4">
      <c r="A77" s="2" t="str">
        <f>HYPERLINK("https://my.zakupki.prom.ua/remote/dispatcher/state_purchase_view/23109628", "UA-2021-01-21-000603-b")</f>
        <v>UA-2021-01-21-000603-b</v>
      </c>
      <c r="B77" s="1" t="s">
        <v>347</v>
      </c>
      <c r="C77" s="1" t="s">
        <v>408</v>
      </c>
      <c r="D77" s="1" t="s">
        <v>251</v>
      </c>
      <c r="E77" s="1" t="s">
        <v>425</v>
      </c>
      <c r="F77" s="1" t="s">
        <v>440</v>
      </c>
      <c r="G77" s="1" t="s">
        <v>375</v>
      </c>
      <c r="H77" s="1" t="s">
        <v>89</v>
      </c>
      <c r="I77" s="1" t="s">
        <v>358</v>
      </c>
      <c r="J77" s="1" t="s">
        <v>441</v>
      </c>
      <c r="K77" s="5">
        <v>44217</v>
      </c>
      <c r="L77" s="5">
        <v>44217</v>
      </c>
      <c r="M77" s="5">
        <v>44223</v>
      </c>
      <c r="N77" s="5">
        <v>44223</v>
      </c>
      <c r="O77" s="5">
        <v>44237</v>
      </c>
      <c r="P77" s="1" t="s">
        <v>462</v>
      </c>
      <c r="Q77" s="4">
        <v>0</v>
      </c>
      <c r="R77" s="6">
        <v>81830</v>
      </c>
      <c r="S77" s="4">
        <v>1</v>
      </c>
      <c r="T77" s="6">
        <v>81830</v>
      </c>
      <c r="U77" s="1" t="s">
        <v>489</v>
      </c>
      <c r="V77" s="6">
        <v>818.3</v>
      </c>
      <c r="W77" s="1" t="s">
        <v>255</v>
      </c>
      <c r="X77" s="1" t="s">
        <v>440</v>
      </c>
      <c r="Y77" s="1"/>
      <c r="Z77" s="1"/>
      <c r="AA77" s="1"/>
      <c r="AB77" s="1"/>
      <c r="AC77" s="1"/>
      <c r="AD77" s="1"/>
      <c r="AE77" s="1"/>
      <c r="AF77" s="1"/>
      <c r="AG77" s="1"/>
      <c r="AH77" s="1" t="s">
        <v>471</v>
      </c>
      <c r="AI77" s="7">
        <v>44237.002563717608</v>
      </c>
      <c r="AJ77" s="1"/>
      <c r="AK77" s="1"/>
      <c r="AL77" s="1"/>
      <c r="AM77" s="5">
        <v>44561</v>
      </c>
      <c r="AN77" s="1"/>
      <c r="AO77" s="1"/>
      <c r="AP77" s="1"/>
    </row>
    <row r="78" spans="1:42" x14ac:dyDescent="0.4">
      <c r="A78" s="2" t="str">
        <f>HYPERLINK("https://my.zakupki.prom.ua/remote/dispatcher/state_purchase_view/25568186", "UA-2021-04-06-003099-b")</f>
        <v>UA-2021-04-06-003099-b</v>
      </c>
      <c r="B78" s="1" t="s">
        <v>474</v>
      </c>
      <c r="C78" s="1" t="s">
        <v>276</v>
      </c>
      <c r="D78" s="1" t="s">
        <v>57</v>
      </c>
      <c r="E78" s="1" t="s">
        <v>400</v>
      </c>
      <c r="F78" s="1" t="s">
        <v>440</v>
      </c>
      <c r="G78" s="1" t="s">
        <v>375</v>
      </c>
      <c r="H78" s="1" t="s">
        <v>89</v>
      </c>
      <c r="I78" s="1" t="s">
        <v>358</v>
      </c>
      <c r="J78" s="1" t="s">
        <v>358</v>
      </c>
      <c r="K78" s="5">
        <v>44292</v>
      </c>
      <c r="L78" s="1"/>
      <c r="M78" s="1"/>
      <c r="N78" s="1"/>
      <c r="O78" s="1"/>
      <c r="P78" s="1" t="s">
        <v>461</v>
      </c>
      <c r="Q78" s="4">
        <v>1</v>
      </c>
      <c r="R78" s="6">
        <v>449000</v>
      </c>
      <c r="S78" s="1" t="s">
        <v>480</v>
      </c>
      <c r="T78" s="1" t="s">
        <v>480</v>
      </c>
      <c r="U78" s="1" t="s">
        <v>480</v>
      </c>
      <c r="V78" s="1" t="s">
        <v>485</v>
      </c>
      <c r="W78" s="1" t="s">
        <v>255</v>
      </c>
      <c r="X78" s="1" t="s">
        <v>391</v>
      </c>
      <c r="Y78" s="6">
        <v>449000</v>
      </c>
      <c r="Z78" s="1" t="s">
        <v>480</v>
      </c>
      <c r="AA78" s="1"/>
      <c r="AB78" s="1" t="s">
        <v>179</v>
      </c>
      <c r="AC78" s="1"/>
      <c r="AD78" s="1" t="s">
        <v>34</v>
      </c>
      <c r="AE78" s="1"/>
      <c r="AF78" s="5">
        <v>44298</v>
      </c>
      <c r="AG78" s="5">
        <v>44313</v>
      </c>
      <c r="AH78" s="1" t="s">
        <v>470</v>
      </c>
      <c r="AI78" s="7">
        <v>44298.472943286906</v>
      </c>
      <c r="AJ78" s="1" t="s">
        <v>152</v>
      </c>
      <c r="AK78" s="6">
        <v>449000</v>
      </c>
      <c r="AL78" s="1"/>
      <c r="AM78" s="5">
        <v>44377</v>
      </c>
      <c r="AN78" s="7">
        <v>44377</v>
      </c>
      <c r="AO78" s="1" t="s">
        <v>504</v>
      </c>
      <c r="AP78" s="1" t="s">
        <v>50</v>
      </c>
    </row>
    <row r="79" spans="1:42" x14ac:dyDescent="0.4">
      <c r="A79" s="2" t="str">
        <f>HYPERLINK("https://my.zakupki.prom.ua/remote/dispatcher/state_purchase_view/26408615", "UA-2021-05-11-002628-a")</f>
        <v>UA-2021-05-11-002628-a</v>
      </c>
      <c r="B79" s="1" t="s">
        <v>295</v>
      </c>
      <c r="C79" s="1" t="s">
        <v>279</v>
      </c>
      <c r="D79" s="1" t="s">
        <v>197</v>
      </c>
      <c r="E79" s="1" t="s">
        <v>425</v>
      </c>
      <c r="F79" s="1" t="s">
        <v>440</v>
      </c>
      <c r="G79" s="1" t="s">
        <v>375</v>
      </c>
      <c r="H79" s="1" t="s">
        <v>89</v>
      </c>
      <c r="I79" s="1" t="s">
        <v>358</v>
      </c>
      <c r="J79" s="1" t="s">
        <v>358</v>
      </c>
      <c r="K79" s="5">
        <v>44327</v>
      </c>
      <c r="L79" s="5">
        <v>44327</v>
      </c>
      <c r="M79" s="5">
        <v>44333</v>
      </c>
      <c r="N79" s="5">
        <v>44333</v>
      </c>
      <c r="O79" s="5">
        <v>44340</v>
      </c>
      <c r="P79" s="1" t="s">
        <v>462</v>
      </c>
      <c r="Q79" s="4">
        <v>1</v>
      </c>
      <c r="R79" s="6">
        <v>149904</v>
      </c>
      <c r="S79" s="4">
        <v>120</v>
      </c>
      <c r="T79" s="6">
        <v>1249.2</v>
      </c>
      <c r="U79" s="1" t="s">
        <v>511</v>
      </c>
      <c r="V79" s="6">
        <v>1499.04</v>
      </c>
      <c r="W79" s="1" t="s">
        <v>255</v>
      </c>
      <c r="X79" s="1" t="s">
        <v>440</v>
      </c>
      <c r="Y79" s="6">
        <v>149880</v>
      </c>
      <c r="Z79" s="6">
        <v>1249</v>
      </c>
      <c r="AA79" s="1" t="s">
        <v>453</v>
      </c>
      <c r="AB79" s="1" t="s">
        <v>100</v>
      </c>
      <c r="AC79" s="1" t="s">
        <v>263</v>
      </c>
      <c r="AD79" s="1" t="s">
        <v>36</v>
      </c>
      <c r="AE79" s="7">
        <v>44341.636629457884</v>
      </c>
      <c r="AF79" s="5">
        <v>44342</v>
      </c>
      <c r="AG79" s="5">
        <v>44361</v>
      </c>
      <c r="AH79" s="1" t="s">
        <v>470</v>
      </c>
      <c r="AI79" s="7">
        <v>44355.581413620821</v>
      </c>
      <c r="AJ79" s="1" t="s">
        <v>218</v>
      </c>
      <c r="AK79" s="6">
        <v>149880</v>
      </c>
      <c r="AL79" s="1"/>
      <c r="AM79" s="5">
        <v>44561</v>
      </c>
      <c r="AN79" s="7">
        <v>44561</v>
      </c>
      <c r="AO79" s="1" t="s">
        <v>504</v>
      </c>
      <c r="AP79" s="1" t="s">
        <v>101</v>
      </c>
    </row>
    <row r="80" spans="1:42" x14ac:dyDescent="0.4">
      <c r="A80" s="2" t="str">
        <f>HYPERLINK("https://my.zakupki.prom.ua/remote/dispatcher/state_purchase_view/32098388", "UA-2021-11-23-005624-a")</f>
        <v>UA-2021-11-23-005624-a</v>
      </c>
      <c r="B80" s="1" t="s">
        <v>287</v>
      </c>
      <c r="C80" s="1" t="s">
        <v>406</v>
      </c>
      <c r="D80" s="1" t="s">
        <v>247</v>
      </c>
      <c r="E80" s="1" t="s">
        <v>371</v>
      </c>
      <c r="F80" s="1" t="s">
        <v>440</v>
      </c>
      <c r="G80" s="1" t="s">
        <v>375</v>
      </c>
      <c r="H80" s="1" t="s">
        <v>89</v>
      </c>
      <c r="I80" s="1" t="s">
        <v>358</v>
      </c>
      <c r="J80" s="1" t="s">
        <v>358</v>
      </c>
      <c r="K80" s="5">
        <v>44523</v>
      </c>
      <c r="L80" s="1"/>
      <c r="M80" s="1"/>
      <c r="N80" s="1"/>
      <c r="O80" s="1"/>
      <c r="P80" s="1" t="s">
        <v>461</v>
      </c>
      <c r="Q80" s="4">
        <v>1</v>
      </c>
      <c r="R80" s="6">
        <v>6000</v>
      </c>
      <c r="S80" s="4">
        <v>1</v>
      </c>
      <c r="T80" s="6">
        <v>6000</v>
      </c>
      <c r="U80" s="1" t="s">
        <v>489</v>
      </c>
      <c r="V80" s="1" t="s">
        <v>485</v>
      </c>
      <c r="W80" s="1" t="s">
        <v>255</v>
      </c>
      <c r="X80" s="1" t="s">
        <v>391</v>
      </c>
      <c r="Y80" s="6">
        <v>6000</v>
      </c>
      <c r="Z80" s="6">
        <v>6000</v>
      </c>
      <c r="AA80" s="1"/>
      <c r="AB80" s="1" t="s">
        <v>190</v>
      </c>
      <c r="AC80" s="1"/>
      <c r="AD80" s="1" t="s">
        <v>15</v>
      </c>
      <c r="AE80" s="1"/>
      <c r="AF80" s="1"/>
      <c r="AG80" s="1"/>
      <c r="AH80" s="1" t="s">
        <v>470</v>
      </c>
      <c r="AI80" s="7">
        <v>44523.476478612822</v>
      </c>
      <c r="AJ80" s="1" t="s">
        <v>174</v>
      </c>
      <c r="AK80" s="6">
        <v>6000</v>
      </c>
      <c r="AL80" s="5">
        <v>44562</v>
      </c>
      <c r="AM80" s="5">
        <v>44926</v>
      </c>
      <c r="AN80" s="7">
        <v>44926</v>
      </c>
      <c r="AO80" s="1" t="s">
        <v>504</v>
      </c>
      <c r="AP80" s="1" t="s">
        <v>50</v>
      </c>
    </row>
    <row r="81" spans="1:42" x14ac:dyDescent="0.4">
      <c r="A81" s="2" t="str">
        <f>HYPERLINK("https://my.zakupki.prom.ua/remote/dispatcher/state_purchase_view/26150860", "UA-2021-04-26-007472-a")</f>
        <v>UA-2021-04-26-007472-a</v>
      </c>
      <c r="B81" s="1" t="s">
        <v>314</v>
      </c>
      <c r="C81" s="1" t="s">
        <v>492</v>
      </c>
      <c r="D81" s="1" t="s">
        <v>105</v>
      </c>
      <c r="E81" s="1" t="s">
        <v>371</v>
      </c>
      <c r="F81" s="1" t="s">
        <v>440</v>
      </c>
      <c r="G81" s="1" t="s">
        <v>375</v>
      </c>
      <c r="H81" s="1" t="s">
        <v>89</v>
      </c>
      <c r="I81" s="1" t="s">
        <v>358</v>
      </c>
      <c r="J81" s="1" t="s">
        <v>358</v>
      </c>
      <c r="K81" s="5">
        <v>44312</v>
      </c>
      <c r="L81" s="1"/>
      <c r="M81" s="1"/>
      <c r="N81" s="1"/>
      <c r="O81" s="1"/>
      <c r="P81" s="1" t="s">
        <v>461</v>
      </c>
      <c r="Q81" s="4">
        <v>1</v>
      </c>
      <c r="R81" s="6">
        <v>37263.599999999999</v>
      </c>
      <c r="S81" s="4">
        <v>1</v>
      </c>
      <c r="T81" s="6">
        <v>37263.599999999999</v>
      </c>
      <c r="U81" s="1" t="s">
        <v>489</v>
      </c>
      <c r="V81" s="1" t="s">
        <v>485</v>
      </c>
      <c r="W81" s="1" t="s">
        <v>255</v>
      </c>
      <c r="X81" s="1" t="s">
        <v>440</v>
      </c>
      <c r="Y81" s="6">
        <v>37263.599999999999</v>
      </c>
      <c r="Z81" s="6">
        <v>37263.599999999999</v>
      </c>
      <c r="AA81" s="1"/>
      <c r="AB81" s="1" t="s">
        <v>191</v>
      </c>
      <c r="AC81" s="1"/>
      <c r="AD81" s="1" t="s">
        <v>35</v>
      </c>
      <c r="AE81" s="1"/>
      <c r="AF81" s="1"/>
      <c r="AG81" s="1"/>
      <c r="AH81" s="1" t="s">
        <v>470</v>
      </c>
      <c r="AI81" s="7">
        <v>44312.625799581154</v>
      </c>
      <c r="AJ81" s="1" t="s">
        <v>171</v>
      </c>
      <c r="AK81" s="6">
        <v>37263.599999999999</v>
      </c>
      <c r="AL81" s="5">
        <v>44309</v>
      </c>
      <c r="AM81" s="5">
        <v>44561</v>
      </c>
      <c r="AN81" s="7">
        <v>44561</v>
      </c>
      <c r="AO81" s="1" t="s">
        <v>504</v>
      </c>
      <c r="AP81" s="1" t="s">
        <v>50</v>
      </c>
    </row>
    <row r="82" spans="1:42" x14ac:dyDescent="0.4">
      <c r="A82" s="2" t="str">
        <f>HYPERLINK("https://my.zakupki.prom.ua/remote/dispatcher/state_purchase_view/28494672", "UA-2021-07-26-001193-b")</f>
        <v>UA-2021-07-26-001193-b</v>
      </c>
      <c r="B82" s="1" t="s">
        <v>317</v>
      </c>
      <c r="C82" s="1" t="s">
        <v>275</v>
      </c>
      <c r="D82" s="1" t="s">
        <v>120</v>
      </c>
      <c r="E82" s="1" t="s">
        <v>371</v>
      </c>
      <c r="F82" s="1" t="s">
        <v>440</v>
      </c>
      <c r="G82" s="1" t="s">
        <v>375</v>
      </c>
      <c r="H82" s="1" t="s">
        <v>89</v>
      </c>
      <c r="I82" s="1" t="s">
        <v>358</v>
      </c>
      <c r="J82" s="1" t="s">
        <v>358</v>
      </c>
      <c r="K82" s="5">
        <v>44403</v>
      </c>
      <c r="L82" s="1"/>
      <c r="M82" s="1"/>
      <c r="N82" s="1"/>
      <c r="O82" s="1"/>
      <c r="P82" s="1" t="s">
        <v>461</v>
      </c>
      <c r="Q82" s="4">
        <v>1</v>
      </c>
      <c r="R82" s="6">
        <v>24740</v>
      </c>
      <c r="S82" s="1" t="s">
        <v>480</v>
      </c>
      <c r="T82" s="1" t="s">
        <v>480</v>
      </c>
      <c r="U82" s="1" t="s">
        <v>480</v>
      </c>
      <c r="V82" s="1" t="s">
        <v>485</v>
      </c>
      <c r="W82" s="1" t="s">
        <v>255</v>
      </c>
      <c r="X82" s="1" t="s">
        <v>391</v>
      </c>
      <c r="Y82" s="6">
        <v>24740</v>
      </c>
      <c r="Z82" s="1" t="s">
        <v>480</v>
      </c>
      <c r="AA82" s="1"/>
      <c r="AB82" s="1" t="s">
        <v>110</v>
      </c>
      <c r="AC82" s="1"/>
      <c r="AD82" s="1" t="s">
        <v>43</v>
      </c>
      <c r="AE82" s="1"/>
      <c r="AF82" s="1"/>
      <c r="AG82" s="1"/>
      <c r="AH82" s="1" t="s">
        <v>470</v>
      </c>
      <c r="AI82" s="7">
        <v>44403.458981102143</v>
      </c>
      <c r="AJ82" s="1" t="s">
        <v>224</v>
      </c>
      <c r="AK82" s="6">
        <v>24740</v>
      </c>
      <c r="AL82" s="5">
        <v>44403</v>
      </c>
      <c r="AM82" s="5">
        <v>44561</v>
      </c>
      <c r="AN82" s="7">
        <v>44561</v>
      </c>
      <c r="AO82" s="1" t="s">
        <v>504</v>
      </c>
      <c r="AP82" s="1" t="s">
        <v>50</v>
      </c>
    </row>
    <row r="83" spans="1:42" x14ac:dyDescent="0.4">
      <c r="A83" s="2" t="str">
        <f>HYPERLINK("https://my.zakupki.prom.ua/remote/dispatcher/state_purchase_view/27708492", "UA-2021-06-23-010084-c")</f>
        <v>UA-2021-06-23-010084-c</v>
      </c>
      <c r="B83" s="1" t="s">
        <v>300</v>
      </c>
      <c r="C83" s="1" t="s">
        <v>499</v>
      </c>
      <c r="D83" s="1" t="s">
        <v>227</v>
      </c>
      <c r="E83" s="1" t="s">
        <v>371</v>
      </c>
      <c r="F83" s="1" t="s">
        <v>440</v>
      </c>
      <c r="G83" s="1" t="s">
        <v>375</v>
      </c>
      <c r="H83" s="1" t="s">
        <v>89</v>
      </c>
      <c r="I83" s="1" t="s">
        <v>358</v>
      </c>
      <c r="J83" s="1" t="s">
        <v>358</v>
      </c>
      <c r="K83" s="5">
        <v>44370</v>
      </c>
      <c r="L83" s="1"/>
      <c r="M83" s="1"/>
      <c r="N83" s="1"/>
      <c r="O83" s="1"/>
      <c r="P83" s="1" t="s">
        <v>461</v>
      </c>
      <c r="Q83" s="4">
        <v>1</v>
      </c>
      <c r="R83" s="6">
        <v>171791.42</v>
      </c>
      <c r="S83" s="4">
        <v>11508</v>
      </c>
      <c r="T83" s="6">
        <v>14.93</v>
      </c>
      <c r="U83" s="1" t="s">
        <v>483</v>
      </c>
      <c r="V83" s="1" t="s">
        <v>485</v>
      </c>
      <c r="W83" s="1" t="s">
        <v>255</v>
      </c>
      <c r="X83" s="1" t="s">
        <v>440</v>
      </c>
      <c r="Y83" s="6">
        <v>171791.42</v>
      </c>
      <c r="Z83" s="6">
        <v>14.927999652415712</v>
      </c>
      <c r="AA83" s="1"/>
      <c r="AB83" s="1" t="s">
        <v>52</v>
      </c>
      <c r="AC83" s="1"/>
      <c r="AD83" s="1" t="s">
        <v>55</v>
      </c>
      <c r="AE83" s="1"/>
      <c r="AF83" s="1"/>
      <c r="AG83" s="1"/>
      <c r="AH83" s="1" t="s">
        <v>470</v>
      </c>
      <c r="AI83" s="7">
        <v>44370.627745143996</v>
      </c>
      <c r="AJ83" s="1" t="s">
        <v>70</v>
      </c>
      <c r="AK83" s="6">
        <v>171791.42</v>
      </c>
      <c r="AL83" s="5">
        <v>44197</v>
      </c>
      <c r="AM83" s="5">
        <v>44561</v>
      </c>
      <c r="AN83" s="7">
        <v>44561</v>
      </c>
      <c r="AO83" s="1" t="s">
        <v>504</v>
      </c>
      <c r="AP83" s="1" t="s">
        <v>50</v>
      </c>
    </row>
    <row r="84" spans="1:42" x14ac:dyDescent="0.4">
      <c r="A84" s="2" t="str">
        <f>HYPERLINK("https://my.zakupki.prom.ua/remote/dispatcher/state_purchase_view/26378943", "UA-2021-05-07-003023-b")</f>
        <v>UA-2021-05-07-003023-b</v>
      </c>
      <c r="B84" s="1" t="s">
        <v>292</v>
      </c>
      <c r="C84" s="1" t="s">
        <v>417</v>
      </c>
      <c r="D84" s="1" t="s">
        <v>143</v>
      </c>
      <c r="E84" s="1" t="s">
        <v>425</v>
      </c>
      <c r="F84" s="1" t="s">
        <v>440</v>
      </c>
      <c r="G84" s="1" t="s">
        <v>375</v>
      </c>
      <c r="H84" s="1" t="s">
        <v>89</v>
      </c>
      <c r="I84" s="1" t="s">
        <v>358</v>
      </c>
      <c r="J84" s="1" t="s">
        <v>358</v>
      </c>
      <c r="K84" s="5">
        <v>44323</v>
      </c>
      <c r="L84" s="5">
        <v>44323</v>
      </c>
      <c r="M84" s="5">
        <v>44330</v>
      </c>
      <c r="N84" s="5">
        <v>44330</v>
      </c>
      <c r="O84" s="5">
        <v>44340</v>
      </c>
      <c r="P84" s="1" t="s">
        <v>462</v>
      </c>
      <c r="Q84" s="4">
        <v>1</v>
      </c>
      <c r="R84" s="6">
        <v>90276.4</v>
      </c>
      <c r="S84" s="4">
        <v>1</v>
      </c>
      <c r="T84" s="6">
        <v>90276.4</v>
      </c>
      <c r="U84" s="1" t="s">
        <v>511</v>
      </c>
      <c r="V84" s="6">
        <v>902.76</v>
      </c>
      <c r="W84" s="1" t="s">
        <v>255</v>
      </c>
      <c r="X84" s="1" t="s">
        <v>440</v>
      </c>
      <c r="Y84" s="6">
        <v>89000</v>
      </c>
      <c r="Z84" s="6">
        <v>89000</v>
      </c>
      <c r="AA84" s="1" t="s">
        <v>399</v>
      </c>
      <c r="AB84" s="1" t="s">
        <v>122</v>
      </c>
      <c r="AC84" s="1" t="s">
        <v>269</v>
      </c>
      <c r="AD84" s="1" t="s">
        <v>49</v>
      </c>
      <c r="AE84" s="7">
        <v>44340.584439794002</v>
      </c>
      <c r="AF84" s="5">
        <v>44341</v>
      </c>
      <c r="AG84" s="5">
        <v>44360</v>
      </c>
      <c r="AH84" s="1" t="s">
        <v>470</v>
      </c>
      <c r="AI84" s="7">
        <v>44354.382137608249</v>
      </c>
      <c r="AJ84" s="1" t="s">
        <v>217</v>
      </c>
      <c r="AK84" s="6">
        <v>89000</v>
      </c>
      <c r="AL84" s="1"/>
      <c r="AM84" s="5">
        <v>44561</v>
      </c>
      <c r="AN84" s="7">
        <v>44561</v>
      </c>
      <c r="AO84" s="1" t="s">
        <v>504</v>
      </c>
      <c r="AP84" s="1" t="s">
        <v>123</v>
      </c>
    </row>
    <row r="85" spans="1:42" x14ac:dyDescent="0.4">
      <c r="A85" s="2" t="str">
        <f>HYPERLINK("https://my.zakupki.prom.ua/remote/dispatcher/state_purchase_view/31714506", "UA-2021-11-12-002878-a")</f>
        <v>UA-2021-11-12-002878-a</v>
      </c>
      <c r="B85" s="1" t="s">
        <v>338</v>
      </c>
      <c r="C85" s="1" t="s">
        <v>407</v>
      </c>
      <c r="D85" s="1" t="s">
        <v>238</v>
      </c>
      <c r="E85" s="1" t="s">
        <v>371</v>
      </c>
      <c r="F85" s="1" t="s">
        <v>440</v>
      </c>
      <c r="G85" s="1" t="s">
        <v>375</v>
      </c>
      <c r="H85" s="1" t="s">
        <v>89</v>
      </c>
      <c r="I85" s="1" t="s">
        <v>358</v>
      </c>
      <c r="J85" s="1" t="s">
        <v>358</v>
      </c>
      <c r="K85" s="5">
        <v>44512</v>
      </c>
      <c r="L85" s="1"/>
      <c r="M85" s="1"/>
      <c r="N85" s="1"/>
      <c r="O85" s="1"/>
      <c r="P85" s="1" t="s">
        <v>461</v>
      </c>
      <c r="Q85" s="4">
        <v>1</v>
      </c>
      <c r="R85" s="6">
        <v>4500</v>
      </c>
      <c r="S85" s="4">
        <v>1</v>
      </c>
      <c r="T85" s="6">
        <v>4500</v>
      </c>
      <c r="U85" s="1" t="s">
        <v>489</v>
      </c>
      <c r="V85" s="1" t="s">
        <v>485</v>
      </c>
      <c r="W85" s="1" t="s">
        <v>255</v>
      </c>
      <c r="X85" s="1" t="s">
        <v>440</v>
      </c>
      <c r="Y85" s="6">
        <v>4500</v>
      </c>
      <c r="Z85" s="6">
        <v>4500</v>
      </c>
      <c r="AA85" s="1"/>
      <c r="AB85" s="1" t="s">
        <v>153</v>
      </c>
      <c r="AC85" s="1"/>
      <c r="AD85" s="1" t="s">
        <v>18</v>
      </c>
      <c r="AE85" s="1"/>
      <c r="AF85" s="1"/>
      <c r="AG85" s="1"/>
      <c r="AH85" s="1" t="s">
        <v>470</v>
      </c>
      <c r="AI85" s="7">
        <v>44512.43642984693</v>
      </c>
      <c r="AJ85" s="1" t="s">
        <v>221</v>
      </c>
      <c r="AK85" s="6">
        <v>4500</v>
      </c>
      <c r="AL85" s="5">
        <v>44562</v>
      </c>
      <c r="AM85" s="5">
        <v>44926</v>
      </c>
      <c r="AN85" s="7">
        <v>44926</v>
      </c>
      <c r="AO85" s="1" t="s">
        <v>504</v>
      </c>
      <c r="AP85" s="1" t="s">
        <v>50</v>
      </c>
    </row>
  </sheetData>
  <autoFilter ref="A1:AP85" xr:uid="{00000000-0009-0000-0000-000000000000}"/>
  <hyperlinks>
    <hyperlink ref="A2" r:id="rId1" display="https://my.zakupki.prom.ua/remote/dispatcher/state_purchase_view/24209892" xr:uid="{00000000-0004-0000-0000-000006000000}"/>
    <hyperlink ref="A3" r:id="rId2" display="https://my.zakupki.prom.ua/remote/dispatcher/state_purchase_view/23894831" xr:uid="{00000000-0004-0000-0000-000007000000}"/>
    <hyperlink ref="A4" r:id="rId3" display="https://my.zakupki.prom.ua/remote/dispatcher/state_purchase_view/23546758" xr:uid="{00000000-0004-0000-0000-000009000000}"/>
    <hyperlink ref="A5" r:id="rId4" display="https://my.zakupki.prom.ua/remote/dispatcher/state_purchase_view/26908952" xr:uid="{00000000-0004-0000-0000-00000C000000}"/>
    <hyperlink ref="A6" r:id="rId5" display="https://my.zakupki.prom.ua/remote/dispatcher/state_purchase_view/28413558" xr:uid="{00000000-0004-0000-0000-00000D000000}"/>
    <hyperlink ref="A7" r:id="rId6" display="https://my.zakupki.prom.ua/remote/dispatcher/state_purchase_view/23738925" xr:uid="{00000000-0004-0000-0000-000019000000}"/>
    <hyperlink ref="A8" r:id="rId7" display="https://my.zakupki.prom.ua/remote/dispatcher/state_purchase_view/25020813" xr:uid="{00000000-0004-0000-0000-00001A000000}"/>
    <hyperlink ref="A9" r:id="rId8" display="https://my.zakupki.prom.ua/remote/dispatcher/state_purchase_view/27705846" xr:uid="{00000000-0004-0000-0000-000023000000}"/>
    <hyperlink ref="A10" r:id="rId9" display="https://my.zakupki.prom.ua/remote/dispatcher/state_purchase_view/29827386" xr:uid="{00000000-0004-0000-0000-000024000000}"/>
    <hyperlink ref="A11" r:id="rId10" display="https://my.zakupki.prom.ua/remote/dispatcher/state_purchase_view/24159655" xr:uid="{00000000-0004-0000-0000-00002B000000}"/>
    <hyperlink ref="A12" r:id="rId11" display="https://my.zakupki.prom.ua/remote/dispatcher/state_purchase_view/25224692" xr:uid="{00000000-0004-0000-0000-00002C000000}"/>
    <hyperlink ref="A13" r:id="rId12" display="https://my.zakupki.prom.ua/remote/dispatcher/state_purchase_view/26638207" xr:uid="{00000000-0004-0000-0000-000030000000}"/>
    <hyperlink ref="A14" r:id="rId13" display="https://my.zakupki.prom.ua/remote/dispatcher/state_purchase_view/26996927" xr:uid="{00000000-0004-0000-0000-000031000000}"/>
    <hyperlink ref="A15" r:id="rId14" display="https://my.zakupki.prom.ua/remote/dispatcher/state_purchase_view/31827294" xr:uid="{00000000-0004-0000-0000-000032000000}"/>
    <hyperlink ref="A16" r:id="rId15" display="https://my.zakupki.prom.ua/remote/dispatcher/state_purchase_view/25028943" xr:uid="{00000000-0004-0000-0000-00003E000000}"/>
    <hyperlink ref="A17" r:id="rId16" display="https://my.zakupki.prom.ua/remote/dispatcher/state_purchase_view/23705309" xr:uid="{00000000-0004-0000-0000-000040000000}"/>
    <hyperlink ref="A18" r:id="rId17" display="https://my.zakupki.prom.ua/remote/dispatcher/state_purchase_view/25442995" xr:uid="{00000000-0004-0000-0000-000041000000}"/>
    <hyperlink ref="A19" r:id="rId18" display="https://my.zakupki.prom.ua/remote/dispatcher/state_purchase_view/25486103" xr:uid="{00000000-0004-0000-0000-000043000000}"/>
    <hyperlink ref="A20" r:id="rId19" display="https://my.zakupki.prom.ua/remote/dispatcher/state_purchase_view/25533491" xr:uid="{00000000-0004-0000-0000-000046000000}"/>
    <hyperlink ref="A21" r:id="rId20" display="https://my.zakupki.prom.ua/remote/dispatcher/state_purchase_view/30120972" xr:uid="{00000000-0004-0000-0000-000047000000}"/>
    <hyperlink ref="A22" r:id="rId21" display="https://my.zakupki.prom.ua/remote/dispatcher/state_purchase_view/25023516" xr:uid="{00000000-0004-0000-0000-000058000000}"/>
    <hyperlink ref="A23" r:id="rId22" display="https://my.zakupki.prom.ua/remote/dispatcher/state_purchase_view/23391503" xr:uid="{00000000-0004-0000-0000-000059000000}"/>
    <hyperlink ref="A24" r:id="rId23" display="https://my.zakupki.prom.ua/remote/dispatcher/state_purchase_view/23024889" xr:uid="{00000000-0004-0000-0000-00005B000000}"/>
    <hyperlink ref="A25" r:id="rId24" display="https://my.zakupki.prom.ua/remote/dispatcher/state_purchase_view/27274892" xr:uid="{00000000-0004-0000-0000-00005C000000}"/>
    <hyperlink ref="A26" r:id="rId25" display="https://my.zakupki.prom.ua/remote/dispatcher/state_purchase_view/30890967" xr:uid="{00000000-0004-0000-0000-00005D000000}"/>
    <hyperlink ref="A27" r:id="rId26" display="https://my.zakupki.prom.ua/remote/dispatcher/state_purchase_view/32201689" xr:uid="{00000000-0004-0000-0000-00005E000000}"/>
    <hyperlink ref="A28" r:id="rId27" display="https://my.zakupki.prom.ua/remote/dispatcher/state_purchase_view/32292156" xr:uid="{00000000-0004-0000-0000-00005F000000}"/>
    <hyperlink ref="A29" r:id="rId28" display="https://my.zakupki.prom.ua/remote/dispatcher/state_purchase_view/26599387" xr:uid="{00000000-0004-0000-0000-00006C000000}"/>
    <hyperlink ref="A30" r:id="rId29" display="https://my.zakupki.prom.ua/remote/dispatcher/state_purchase_view/30691760" xr:uid="{00000000-0004-0000-0000-00006D000000}"/>
    <hyperlink ref="A31" r:id="rId30" display="https://my.zakupki.prom.ua/remote/dispatcher/state_purchase_view/30268011" xr:uid="{00000000-0004-0000-0000-00006E000000}"/>
    <hyperlink ref="A32" r:id="rId31" display="https://my.zakupki.prom.ua/remote/dispatcher/state_purchase_view/29127500" xr:uid="{00000000-0004-0000-0000-00007B000000}"/>
    <hyperlink ref="A33" r:id="rId32" display="https://my.zakupki.prom.ua/remote/dispatcher/state_purchase_view/27805524" xr:uid="{00000000-0004-0000-0000-00007C000000}"/>
    <hyperlink ref="A34" r:id="rId33" display="https://my.zakupki.prom.ua/remote/dispatcher/state_purchase_view/32908942" xr:uid="{00000000-0004-0000-0000-00007D000000}"/>
    <hyperlink ref="A35" r:id="rId34" display="https://my.zakupki.prom.ua/remote/dispatcher/state_purchase_view/22953488" xr:uid="{00000000-0004-0000-0000-000084000000}"/>
    <hyperlink ref="A36" r:id="rId35" display="https://my.zakupki.prom.ua/remote/dispatcher/state_purchase_view/25125962" xr:uid="{00000000-0004-0000-0000-000087000000}"/>
    <hyperlink ref="A37" r:id="rId36" display="https://my.zakupki.prom.ua/remote/dispatcher/state_purchase_view/24487525" xr:uid="{00000000-0004-0000-0000-000088000000}"/>
    <hyperlink ref="A38" r:id="rId37" display="https://my.zakupki.prom.ua/remote/dispatcher/state_purchase_view/25381394" xr:uid="{00000000-0004-0000-0000-000089000000}"/>
    <hyperlink ref="A39" r:id="rId38" display="https://my.zakupki.prom.ua/remote/dispatcher/state_purchase_view/32539260" xr:uid="{00000000-0004-0000-0000-00008A000000}"/>
    <hyperlink ref="A40" r:id="rId39" display="https://my.zakupki.prom.ua/remote/dispatcher/state_purchase_view/23934078" xr:uid="{00000000-0004-0000-0000-00008F000000}"/>
    <hyperlink ref="A41" r:id="rId40" display="https://my.zakupki.prom.ua/remote/dispatcher/state_purchase_view/22864991" xr:uid="{00000000-0004-0000-0000-000092000000}"/>
    <hyperlink ref="A42" r:id="rId41" display="https://my.zakupki.prom.ua/remote/dispatcher/state_purchase_view/31843850" xr:uid="{00000000-0004-0000-0000-000098000000}"/>
    <hyperlink ref="A43" r:id="rId42" display="https://my.zakupki.prom.ua/remote/dispatcher/state_purchase_view/32537828" xr:uid="{00000000-0004-0000-0000-000099000000}"/>
    <hyperlink ref="A44" r:id="rId43" display="https://my.zakupki.prom.ua/remote/dispatcher/state_purchase_view/22883939" xr:uid="{00000000-0004-0000-0000-0000A7000000}"/>
    <hyperlink ref="A45" r:id="rId44" display="https://my.zakupki.prom.ua/remote/dispatcher/state_purchase_view/26463378" xr:uid="{00000000-0004-0000-0000-0000AE000000}"/>
    <hyperlink ref="A46" r:id="rId45" display="https://my.zakupki.prom.ua/remote/dispatcher/state_purchase_view/26465875" xr:uid="{00000000-0004-0000-0000-0000AF000000}"/>
    <hyperlink ref="A47" r:id="rId46" display="https://my.zakupki.prom.ua/remote/dispatcher/state_purchase_view/32377081" xr:uid="{00000000-0004-0000-0000-0000B0000000}"/>
    <hyperlink ref="A48" r:id="rId47" display="https://my.zakupki.prom.ua/remote/dispatcher/state_purchase_view/32538222" xr:uid="{00000000-0004-0000-0000-0000B1000000}"/>
    <hyperlink ref="A49" r:id="rId48" display="https://my.zakupki.prom.ua/remote/dispatcher/state_purchase_view/23541408" xr:uid="{00000000-0004-0000-0000-0000C6000000}"/>
    <hyperlink ref="A50" r:id="rId49" display="https://my.zakupki.prom.ua/remote/dispatcher/state_purchase_view/23598875" xr:uid="{00000000-0004-0000-0000-0000C7000000}"/>
    <hyperlink ref="A51" r:id="rId50" display="https://my.zakupki.prom.ua/remote/dispatcher/state_purchase_view/29116419" xr:uid="{00000000-0004-0000-0000-0000C8000000}"/>
    <hyperlink ref="A52" r:id="rId51" display="https://my.zakupki.prom.ua/remote/dispatcher/state_purchase_view/27364060" xr:uid="{00000000-0004-0000-0000-0000D5000000}"/>
    <hyperlink ref="A53" r:id="rId52" display="https://my.zakupki.prom.ua/remote/dispatcher/state_purchase_view/31834554" xr:uid="{00000000-0004-0000-0000-0000D6000000}"/>
    <hyperlink ref="A54" r:id="rId53" display="https://my.zakupki.prom.ua/remote/dispatcher/state_purchase_view/25970665" xr:uid="{00000000-0004-0000-0000-0000D7000000}"/>
    <hyperlink ref="A55" r:id="rId54" display="https://my.zakupki.prom.ua/remote/dispatcher/state_purchase_view/26164658" xr:uid="{00000000-0004-0000-0000-0000D8000000}"/>
    <hyperlink ref="A56" r:id="rId55" display="https://my.zakupki.prom.ua/remote/dispatcher/state_purchase_view/27740644" xr:uid="{00000000-0004-0000-0000-0000D9000000}"/>
    <hyperlink ref="A57" r:id="rId56" display="https://my.zakupki.prom.ua/remote/dispatcher/state_purchase_view/24157437" xr:uid="{00000000-0004-0000-0000-0000DB000000}"/>
    <hyperlink ref="A58" r:id="rId57" display="https://my.zakupki.prom.ua/remote/dispatcher/state_purchase_view/22841410" xr:uid="{00000000-0004-0000-0000-0000E9000000}"/>
    <hyperlink ref="A59" r:id="rId58" display="https://my.zakupki.prom.ua/remote/dispatcher/state_purchase_view/29089023" xr:uid="{00000000-0004-0000-0000-0000EA000000}"/>
    <hyperlink ref="A60" r:id="rId59" display="https://my.zakupki.prom.ua/remote/dispatcher/state_purchase_view/30691454" xr:uid="{00000000-0004-0000-0000-0000EB000000}"/>
    <hyperlink ref="A61" r:id="rId60" display="https://my.zakupki.prom.ua/remote/dispatcher/state_purchase_view/23745384" xr:uid="{00000000-0004-0000-0000-0000EC000000}"/>
    <hyperlink ref="A62" r:id="rId61" display="https://my.zakupki.prom.ua/remote/dispatcher/state_purchase_view/23699860" xr:uid="{00000000-0004-0000-0000-0000EE000000}"/>
    <hyperlink ref="A63" r:id="rId62" display="https://my.zakupki.prom.ua/remote/dispatcher/state_purchase_view/23697996" xr:uid="{00000000-0004-0000-0000-0000EF000000}"/>
    <hyperlink ref="A64" r:id="rId63" display="https://my.zakupki.prom.ua/remote/dispatcher/state_purchase_view/25419830" xr:uid="{00000000-0004-0000-0000-0000F0000000}"/>
    <hyperlink ref="A65" r:id="rId64" display="https://my.zakupki.prom.ua/remote/dispatcher/state_purchase_view/26154221" xr:uid="{00000000-0004-0000-0000-0000F2000000}"/>
    <hyperlink ref="A66" r:id="rId65" display="https://my.zakupki.prom.ua/remote/dispatcher/state_purchase_view/24306785" xr:uid="{00000000-0004-0000-0000-0000F3000000}"/>
    <hyperlink ref="A67" r:id="rId66" display="https://my.zakupki.prom.ua/remote/dispatcher/state_purchase_view/31882226" xr:uid="{00000000-0004-0000-0000-0000F5000000}"/>
    <hyperlink ref="A68" r:id="rId67" display="https://my.zakupki.prom.ua/remote/dispatcher/state_purchase_view/28498196" xr:uid="{00000000-0004-0000-0000-0000F6000000}"/>
    <hyperlink ref="A69" r:id="rId68" display="https://my.zakupki.prom.ua/remote/dispatcher/state_purchase_view/22942831" xr:uid="{00000000-0004-0000-0000-0000FC000000}"/>
    <hyperlink ref="A70" r:id="rId69" display="https://my.zakupki.prom.ua/remote/dispatcher/state_purchase_view/25907489" xr:uid="{00000000-0004-0000-0000-0000FD000000}"/>
    <hyperlink ref="A71" r:id="rId70" display="https://my.zakupki.prom.ua/remote/dispatcher/state_purchase_view/23696395" xr:uid="{00000000-0004-0000-0000-0000FF000000}"/>
    <hyperlink ref="A72" r:id="rId71" display="https://my.zakupki.prom.ua/remote/dispatcher/state_purchase_view/30516460" xr:uid="{00000000-0004-0000-0000-000001010000}"/>
    <hyperlink ref="A73" r:id="rId72" display="https://my.zakupki.prom.ua/remote/dispatcher/state_purchase_view/32559011" xr:uid="{00000000-0004-0000-0000-000002010000}"/>
    <hyperlink ref="A74" r:id="rId73" display="https://my.zakupki.prom.ua/remote/dispatcher/state_purchase_view/30412933" xr:uid="{00000000-0004-0000-0000-000003010000}"/>
    <hyperlink ref="A75" r:id="rId74" display="https://my.zakupki.prom.ua/remote/dispatcher/state_purchase_view/32278571" xr:uid="{00000000-0004-0000-0000-000005010000}"/>
    <hyperlink ref="A76" r:id="rId75" display="https://my.zakupki.prom.ua/remote/dispatcher/state_purchase_view/22918246" xr:uid="{00000000-0004-0000-0000-000012010000}"/>
    <hyperlink ref="A77" r:id="rId76" display="https://my.zakupki.prom.ua/remote/dispatcher/state_purchase_view/23109628" xr:uid="{00000000-0004-0000-0000-000013010000}"/>
    <hyperlink ref="A78" r:id="rId77" display="https://my.zakupki.prom.ua/remote/dispatcher/state_purchase_view/25568186" xr:uid="{00000000-0004-0000-0000-000014010000}"/>
    <hyperlink ref="A79" r:id="rId78" display="https://my.zakupki.prom.ua/remote/dispatcher/state_purchase_view/26408615" xr:uid="{00000000-0004-0000-0000-000019010000}"/>
    <hyperlink ref="A80" r:id="rId79" display="https://my.zakupki.prom.ua/remote/dispatcher/state_purchase_view/32098388" xr:uid="{00000000-0004-0000-0000-00001A010000}"/>
    <hyperlink ref="A81" r:id="rId80" display="https://my.zakupki.prom.ua/remote/dispatcher/state_purchase_view/26150860" xr:uid="{00000000-0004-0000-0000-000023010000}"/>
    <hyperlink ref="A82" r:id="rId81" display="https://my.zakupki.prom.ua/remote/dispatcher/state_purchase_view/28494672" xr:uid="{00000000-0004-0000-0000-000024010000}"/>
    <hyperlink ref="A83" r:id="rId82" display="https://my.zakupki.prom.ua/remote/dispatcher/state_purchase_view/27708492" xr:uid="{00000000-0004-0000-0000-000025010000}"/>
    <hyperlink ref="A84" r:id="rId83" display="https://my.zakupki.prom.ua/remote/dispatcher/state_purchase_view/26378943" xr:uid="{00000000-0004-0000-0000-000027010000}"/>
    <hyperlink ref="A85" r:id="rId84" display="https://my.zakupki.prom.ua/remote/dispatcher/state_purchase_view/31714506" xr:uid="{00000000-0004-0000-0000-000028010000}"/>
  </hyperlinks>
  <pageMargins left="0.75" right="0.75" top="1" bottom="1" header="0.5" footer="0.5"/>
  <pageSetup paperSize="9" orientation="portrait" horizontalDpi="0" verticalDpi="0" r:id="rId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Tatyana</cp:lastModifiedBy>
  <dcterms:created xsi:type="dcterms:W3CDTF">2021-12-14T11:19:28Z</dcterms:created>
  <dcterms:modified xsi:type="dcterms:W3CDTF">2021-12-14T10:52:03Z</dcterms:modified>
  <cp:category/>
</cp:coreProperties>
</file>