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<sst xmlns="http://schemas.openxmlformats.org/spreadsheetml/2006/main" count="1077" uniqueCount="481">
  <si>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</si>
  <si>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</si>
  <si>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</si>
  <si>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</si>
  <si>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</si>
  <si>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</si>
  <si>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</si>
  <si>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</si>
  <si>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</si>
  <si>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</si>
  <si>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</si>
  <si>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</si>
  <si>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</si>
  <si>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</si>
  <si>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</si>
  <si>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</si>
  <si>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</si>
  <si>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</si>
  <si>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</si>
  <si>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</si>
  <si>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</si>
  <si>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</si>
  <si>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</si>
  <si>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</si>
  <si>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</si>
  <si>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</si>
  <si>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</si>
  <si>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</si>
  <si>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</si>
  <si>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</si>
  <si>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</si>
  <si>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UA-2021-01-18-000757-a</t>
  </si>
  <si>
    <t xml:space="preserve"> теплова енергія 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</si>
  <si>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</si>
  <si>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</si>
  <si>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</si>
  <si>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</si>
  <si>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завершено</t>
  </si>
  <si>
    <t>080292</t>
  </si>
  <si>
    <t>UAH</t>
  </si>
  <si>
    <t>закритий</t>
  </si>
  <si>
    <t>UA-2021-01-18-004176-a</t>
  </si>
  <si>
    <t xml:space="preserve">Телекомунікаційні послуги </t>
  </si>
  <si>
    <t>72410000-7 - Послуги провайдерів</t>
  </si>
  <si>
    <t>Закупівля без використання електронної системи</t>
  </si>
  <si>
    <t>ТОВАРИСТВО З ОБМЕЖЕНОЮ ВІДПОВІДАЛЬНІСТЮ "СОЮЗ ТЕЛЕКОМ"</t>
  </si>
  <si>
    <t>42880795</t>
  </si>
  <si>
    <t>202012291</t>
  </si>
  <si>
    <t>активний</t>
  </si>
  <si>
    <t>UA-2021-01-19-004748-a</t>
  </si>
  <si>
    <t xml:space="preserve">Електрична енергія 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</si>
  <si>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</si>
  <si>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</si>
  <si>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</si>
  <si>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521000056396</t>
  </si>
  <si>
    <t>UA-2021-01-25-007532-b</t>
  </si>
  <si>
    <t>ДК 021:2015:90510000-5: Утилізація/видалення сміття та поводження зі сміттям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</si>
  <si>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</si>
  <si>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</si>
  <si>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</si>
  <si>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2501</t>
  </si>
  <si>
    <t>UA-2021-01-29-006449-b</t>
  </si>
  <si>
    <t xml:space="preserve">Утилізація/видалення сміття та поводження зі сміттям </t>
  </si>
  <si>
    <t>скасована</t>
  </si>
  <si>
    <t>У зв’язку із виявленими технічними помилками під час заповнення звіту,за предметом закупівлі Утилізація/видалення сміття та поводження зі сміттям, UA-2021-01-29-006449-b</t>
  </si>
  <si>
    <t>UA-2021-02-05-012301-a</t>
  </si>
  <si>
    <t xml:space="preserve">Послуги з розробки веб-сайтів </t>
  </si>
  <si>
    <t>72413000-8 - Послуги з розробки веб-сайтів</t>
  </si>
  <si>
    <t>ОНАСЕНКО ПАВЛО ВОЛОДИМИРОВИЧ</t>
  </si>
  <si>
    <t>2631200438</t>
  </si>
  <si>
    <t>21-1</t>
  </si>
  <si>
    <t>UA-2021-02-17-002160-b</t>
  </si>
  <si>
    <t>Утилізація/видалення сміття та поводження зі сміттям</t>
  </si>
  <si>
    <t>29011</t>
  </si>
  <si>
    <t>UA-2021-03-10-010412-b</t>
  </si>
  <si>
    <t>м/145/01/2021</t>
  </si>
  <si>
    <t>UA-2021-03-23-010231-c</t>
  </si>
  <si>
    <t>Послуги централізованого пожежного спостереження</t>
  </si>
  <si>
    <t>75250000-3 - Послуги пожежних і рятувальних служб</t>
  </si>
  <si>
    <t>ПРИВАТНЕ ПІДПРИЄМСТВО "СПЕЦАВТОМАТИКА-К"</t>
  </si>
  <si>
    <t>13460921</t>
  </si>
  <si>
    <t>100(2)-П/ПС</t>
  </si>
  <si>
    <t>UA-2021-03-24-007296-a</t>
  </si>
  <si>
    <t>Послуги з технічного обслуговування системи пожежної сигналізації</t>
  </si>
  <si>
    <t>50410000-2 - Послуги з ремонту і технічного обслуговування вимірювальних, випробувальних і контрольних приладів</t>
  </si>
  <si>
    <t>100(2)-ТО/ПС</t>
  </si>
  <si>
    <t>UA-2021-03-25-001159-b</t>
  </si>
  <si>
    <t>Послуги телефонного зв'язку та передачі даних (послуги рухомого (мобільного) зв'язку)</t>
  </si>
  <si>
    <t>64210000-1 - Послуги телефонного зв’язку та передачі даних</t>
  </si>
  <si>
    <t>ПРИВАТНЕ АКЦІОНЕРНЕ ТОВАРИСТВО "ВФ УКРАЇНА"</t>
  </si>
  <si>
    <t>14333937</t>
  </si>
  <si>
    <t>295415841374</t>
  </si>
  <si>
    <t>UA-2021-04-07-000060-a</t>
  </si>
  <si>
    <t xml:space="preserve">миючі засоби </t>
  </si>
  <si>
    <t>39830000-9 - Продукція для чищення</t>
  </si>
  <si>
    <t>ТОВАРИСТВО З ОБМЕЖЕНОЮ ВІДПОВІДАЛЬНІСТЮ "ЕПІЦЕНТР К"</t>
  </si>
  <si>
    <t>32490244</t>
  </si>
  <si>
    <t>11-ДП2/21</t>
  </si>
  <si>
    <t>UA-2021-04-07-011198-a</t>
  </si>
  <si>
    <t>Технічний супровід комп"ютерної програми "Єдина інформаційна система управління місцевим бюджетом" (ЄІСУБ для місцевого бюджету)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</si>
  <si>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</si>
  <si>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</si>
  <si>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</si>
  <si>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2104</t>
  </si>
  <si>
    <t>UA-2021-04-07-004693-b</t>
  </si>
  <si>
    <t>пуфи півмісяць</t>
  </si>
  <si>
    <t>39110000-6 - Сидіння, стільці та супутні вироби і частини до них</t>
  </si>
  <si>
    <t>10ДП2/21</t>
  </si>
  <si>
    <t>UA-2021-04-12-004048-a</t>
  </si>
  <si>
    <t xml:space="preserve">рукавички латексні </t>
  </si>
  <si>
    <t>18424000-7 - Рукавички</t>
  </si>
  <si>
    <t>11ДП2/21</t>
  </si>
  <si>
    <t>UA-2021-04-15-002931-a</t>
  </si>
  <si>
    <t>Послуги по аварійному ремонту елементів системи опалення з демонтажем та заміною незнімних конструкцій КП "Музей історії Дніпра" Дніпровської міської ради за адресою м. Дніпро, вул. Воскресенська, 14</t>
  </si>
  <si>
    <t>50720000-8 - Послуги з ремонту і технічного обслуговування систем центрального опалення</t>
  </si>
  <si>
    <t>НОСЕНКО ІРИНА ОЛЕКСАНДРІВНА</t>
  </si>
  <si>
    <t>2845104621</t>
  </si>
  <si>
    <t>1204</t>
  </si>
  <si>
    <t>UA-2021-04-16-002382-b</t>
  </si>
  <si>
    <t>Ворсове покриття на гумовій основі ГЕРКУЛЕС колір чорне золото в гумовому канті</t>
  </si>
  <si>
    <t>39530000-6 - Килимові покриття, килимки та килими</t>
  </si>
  <si>
    <t>МОСТОВИЙ БОРИС ОЛЕКСІЙОВИЧ</t>
  </si>
  <si>
    <t>2616717491</t>
  </si>
  <si>
    <t>1604</t>
  </si>
  <si>
    <t>UA-2021-04-19-005367-a</t>
  </si>
  <si>
    <t xml:space="preserve">Послуги з централізованого водовідведення 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</si>
  <si>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</si>
  <si>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</si>
  <si>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</si>
  <si>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15726с</t>
  </si>
  <si>
    <t>UA-2021-04-19-007069-a</t>
  </si>
  <si>
    <t xml:space="preserve">Послуги з централізованого водопостачання </t>
  </si>
  <si>
    <t>65110000-7 - Розподіл води</t>
  </si>
  <si>
    <t>15726в</t>
  </si>
  <si>
    <t>UA-2021-04-28-002290-a</t>
  </si>
  <si>
    <t>послуги по розміщенню веб-сайту midnipro.com.ua ("Хостинг") на сервері</t>
  </si>
  <si>
    <t>ТОВАРИСТВО З ОБМЕЖЕНОЮ ВІДПОВІДАЛЬНІСТЮ "ТЕХНОЛОГІЇ ЧАСУ"</t>
  </si>
  <si>
    <t>42929510</t>
  </si>
  <si>
    <t>1495280</t>
  </si>
  <si>
    <t>UA-2021-05-14-005179-b</t>
  </si>
  <si>
    <t>Професійні дизайнерські послуги(послуги розробки дизайну форменого одягу)</t>
  </si>
  <si>
    <t>79930000-2 - Професійні дизайнерські послуги</t>
  </si>
  <si>
    <t>ЛИГІНА ОЛЕНА ДМИТРІВНА</t>
  </si>
  <si>
    <t>2884904980</t>
  </si>
  <si>
    <t>1405</t>
  </si>
  <si>
    <t>UA-2021-05-14-005752-b</t>
  </si>
  <si>
    <t>Послуги зі створювання та інтерпретування мистецьких і літературних творів (послуги із організації видовищно-розважальної програми)</t>
  </si>
  <si>
    <t>92310000-7 - Послуги зі створювання та інтерпретування мистецьких і літературних творів</t>
  </si>
  <si>
    <t>САВЧЕНКО ТЕТЯНА ОЛЕКСАНДРІВНА</t>
  </si>
  <si>
    <t>2795419561</t>
  </si>
  <si>
    <t>0514</t>
  </si>
  <si>
    <t>UA-2021-05-18-006090-b</t>
  </si>
  <si>
    <t>Корзина для паперу, урна переносна, відро для сміття з педаллю</t>
  </si>
  <si>
    <t>39224340-3 - Відра для сміття</t>
  </si>
  <si>
    <t>75</t>
  </si>
  <si>
    <t>UA-2021-05-18-006614-b</t>
  </si>
  <si>
    <t>Набір дерев'яних вішалок, гачок меблевий, вішалка-стійка для одягу</t>
  </si>
  <si>
    <t>30195800-0 - Мобільні вішалки чи підвісні тримачі</t>
  </si>
  <si>
    <t>77</t>
  </si>
  <si>
    <t>UA-2021-05-20-004782-b</t>
  </si>
  <si>
    <t>Станція дезінфекції сенсорна</t>
  </si>
  <si>
    <t>33741300-9 - Антисептичні засоби для рук</t>
  </si>
  <si>
    <t>БОРИСОВА ІРИНА ВІКТОРІВНА</t>
  </si>
  <si>
    <t>2727816548</t>
  </si>
  <si>
    <t>БІВ-41/05</t>
  </si>
  <si>
    <t>UA-2021-06-01-011332-b</t>
  </si>
  <si>
    <t>Презентери повнокольорові</t>
  </si>
  <si>
    <t>22140000-3 - Проспекти</t>
  </si>
  <si>
    <t>КОНЄВ АНДРІЙ АНАТОЛІЙОВИЧ</t>
  </si>
  <si>
    <t>2514700198</t>
  </si>
  <si>
    <t>0106/05</t>
  </si>
  <si>
    <t>UA-2021-06-11-013238-b</t>
  </si>
  <si>
    <t>Рекламні матеріали</t>
  </si>
  <si>
    <t>22460000-2 - Рекламні матеріали, каталоги товарів та посібники</t>
  </si>
  <si>
    <t>Спрощена / Допорогова закупівля</t>
  </si>
  <si>
    <t>закупівля не відбулась</t>
  </si>
  <si>
    <t>UA-2021-06-11-013338-b</t>
  </si>
  <si>
    <t>Офісне устаткування та приладдя різне</t>
  </si>
  <si>
    <t>30190000-7 - Офісне устаткування та приладдя різне</t>
  </si>
  <si>
    <t>UA-2021-06-18-005265-c</t>
  </si>
  <si>
    <t>папір офісний (формат А4)</t>
  </si>
  <si>
    <t>ТОВАРИСТВО З ОБМЕЖЕНОЮ ВІДПОВІДАЛЬНІСТЮ "ПАПІРСЕРВІС"</t>
  </si>
  <si>
    <t>38911408</t>
  </si>
  <si>
    <t>1806</t>
  </si>
  <si>
    <t>UA-2021-06-18-007661-c</t>
  </si>
  <si>
    <t>Послуги з заправки та регенерації картриджів</t>
  </si>
  <si>
    <t>50310000-1 - Технічне обслуговування і ремонт офісної техніки</t>
  </si>
  <si>
    <t>ЗИМОВЕЦЬ ВАДИМ МИКОЛАЙОВИЧ</t>
  </si>
  <si>
    <t>2792307553</t>
  </si>
  <si>
    <t>7349</t>
  </si>
  <si>
    <t>UA-2021-08-02-007452-b</t>
  </si>
  <si>
    <t>Шарнірна драбина-стрем'янка</t>
  </si>
  <si>
    <t>44420000-0 - Будівельні товари</t>
  </si>
  <si>
    <t>UA-2021-08-16-009254-a</t>
  </si>
  <si>
    <t>Друкована продукція на замовлення</t>
  </si>
  <si>
    <t>22458000-5 - Друкована продукція на замовлення</t>
  </si>
  <si>
    <t>ПУЧКА ГАННА ОЛЕКСАНДРІВНА</t>
  </si>
  <si>
    <t>3065505947</t>
  </si>
  <si>
    <t>130821-1</t>
  </si>
  <si>
    <t>UA-2021-08-16-009378-a</t>
  </si>
  <si>
    <t>Будівельні конструкції різні</t>
  </si>
  <si>
    <t>44112000-8 - Будівельні конструкції різні</t>
  </si>
  <si>
    <t>130821-2</t>
  </si>
  <si>
    <t>UA-2021-08-16-009531-a</t>
  </si>
  <si>
    <t>Монтаж металевих конструкції</t>
  </si>
  <si>
    <t>45223100-7 - Монтаж металевих конструкцій</t>
  </si>
  <si>
    <t>UA-2021-08-19-008986-a</t>
  </si>
  <si>
    <t>UA-2021-09-09-011289-c</t>
  </si>
  <si>
    <t>Шатер 4*2,7 білий</t>
  </si>
  <si>
    <t>39520000-3 - Готові текстильні вироби</t>
  </si>
  <si>
    <t>КАЧКОВ ОЛЕКСАНДР СЕРГІЙОВИЧ</t>
  </si>
  <si>
    <t>3074408557</t>
  </si>
  <si>
    <t>090921-21</t>
  </si>
  <si>
    <t>UA-2021-09-15-012249-b</t>
  </si>
  <si>
    <t>«Реконструкція будівлі і приміщень та благоустрій об’єктів території Комунального закладу культури «Лоц-Кам'янський Будинок культури» Дніпровської міської ради за адресою: м. Дніпро, вул. Мільмана, 63 Б, для створення «Музею історії лоцманів Дніпровських порогів»</t>
  </si>
  <si>
    <t>45454000-4 - Реконструкція</t>
  </si>
  <si>
    <t>Відкриті торги</t>
  </si>
  <si>
    <t>42785524,ТОВ "САНСНОУ БІЛДІНГ",Україна</t>
  </si>
  <si>
    <t>UA-2021-09-16-009978-b</t>
  </si>
  <si>
    <t>Спостереження системи охоронної сигналізації, встановленої на об'єкті замовника</t>
  </si>
  <si>
    <t>79711000-1 - Послуги з моніторингу сигналів тривоги, що надходять з пристроїв охоронної сигналізації</t>
  </si>
  <si>
    <t>КОМУНАЛЬНЕ ПІДПРИЄМСТВО "МУНІЦИПАЛЬНА ВАРТА" ДНІПРОВСЬКОЇ МІСЬКОЇ РАДИ</t>
  </si>
  <si>
    <t>37538877</t>
  </si>
  <si>
    <t>102/21-к</t>
  </si>
  <si>
    <t>UA-2021-09-29-007403-b</t>
  </si>
  <si>
    <t>030921</t>
  </si>
  <si>
    <t>UA-2021-09-29-007865-b</t>
  </si>
  <si>
    <t>пакети з логотипом</t>
  </si>
  <si>
    <t>18930000-7 - Мішки та пакети</t>
  </si>
  <si>
    <t>020921</t>
  </si>
  <si>
    <t>UA-2021-09-29-008244-b</t>
  </si>
  <si>
    <t>стіл розкладний, лавка розкладна, стілець</t>
  </si>
  <si>
    <t>29ДП/21</t>
  </si>
  <si>
    <t>UA-2021-09-29-008527-b</t>
  </si>
  <si>
    <t>офісне устаткування та приладдя різне</t>
  </si>
  <si>
    <t>010921</t>
  </si>
  <si>
    <t>UA-2021-10-18-007172-c</t>
  </si>
  <si>
    <t>UA-2021-10-18-014255-c</t>
  </si>
  <si>
    <t>маски захисні</t>
  </si>
  <si>
    <t>33140000-3 - Медичні матеріали</t>
  </si>
  <si>
    <t>18ДП/21</t>
  </si>
  <si>
    <t>UA-2021-11-01-013981-a</t>
  </si>
  <si>
    <t>Продукція для чищення</t>
  </si>
  <si>
    <t>40966ДП/21</t>
  </si>
  <si>
    <t>UA-2021-11-01-014036-a</t>
  </si>
  <si>
    <t>Мітли, щітки та інше господарське приладдя</t>
  </si>
  <si>
    <t>39224000-8 - Мітли, щітки та інше господарське приладдя</t>
  </si>
  <si>
    <t>40967ДП/21</t>
  </si>
  <si>
    <t>UA-2021-11-01-014210-a</t>
  </si>
  <si>
    <t>Маски, рукавички, дезинфекційні засоби</t>
  </si>
  <si>
    <t>40963</t>
  </si>
  <si>
    <t>UA-2021-11-01-014257-a</t>
  </si>
  <si>
    <t xml:space="preserve">пилосос миючий </t>
  </si>
  <si>
    <t>39710000-2 - Електричні побутові прилади</t>
  </si>
  <si>
    <t>40969ДП/21</t>
  </si>
  <si>
    <t>UA-2021-11-02-014275-a</t>
  </si>
  <si>
    <t>UA-2021-11-08-014341-b</t>
  </si>
  <si>
    <t>папір та канцелярські вироби</t>
  </si>
  <si>
    <t>UA-2021-11-09-005716-a</t>
  </si>
  <si>
    <t>Друкована продукція: флаєри, буклети, флаєри-квиток, стікерпаки</t>
  </si>
  <si>
    <t>22160000-9 - Буклети</t>
  </si>
  <si>
    <t>UA-2021-11-16-012560-a</t>
  </si>
  <si>
    <t>Еко-торби</t>
  </si>
  <si>
    <t>UA-2021-11-17-013037-a</t>
  </si>
  <si>
    <t>Драбина</t>
  </si>
  <si>
    <t>UA-2021-11-17-013444-a</t>
  </si>
  <si>
    <t>Електричні інструменти</t>
  </si>
  <si>
    <t>43830000-0 - Електричні інструменти</t>
  </si>
  <si>
    <t>17ДП/21</t>
  </si>
  <si>
    <t>UA-2021-11-18-007891-a</t>
  </si>
  <si>
    <t>UA-2021-11-19-001311-a</t>
  </si>
  <si>
    <t>UA-2021-11-24-011358-a</t>
  </si>
  <si>
    <t>проводной портативний підсилювач</t>
  </si>
  <si>
    <t>32343000-9 - Підсилювачі</t>
  </si>
  <si>
    <t>ДРОБІНСЬКИЙ ВЛАДИСЛАВ АНДРІЙОВИЧ</t>
  </si>
  <si>
    <t>3408905519</t>
  </si>
  <si>
    <t>24</t>
  </si>
  <si>
    <t>UA-2021-11-24-013861-a</t>
  </si>
  <si>
    <t>браслети силіконові з друком логотипу</t>
  </si>
  <si>
    <t>18420000-9 - Аксесуари для одягу</t>
  </si>
  <si>
    <t>АФОНІН ДМИТРО ВІКТОРОВИЧ</t>
  </si>
  <si>
    <t>3052600213</t>
  </si>
  <si>
    <t>294/11</t>
  </si>
  <si>
    <t>UA-2021-11-24-014720-a</t>
  </si>
  <si>
    <t>Стойка для брошюр</t>
  </si>
  <si>
    <t>UA-2021-11-25-015027-a</t>
  </si>
  <si>
    <t>UA-2021-11-30-010192-c</t>
  </si>
  <si>
    <t>відсутність подальшої потреби в закупівлі товарів, робіт і послуг</t>
  </si>
  <si>
    <t>UA-2021-12-06-017325-c</t>
  </si>
  <si>
    <t>UA-2021-12-07-013807-c</t>
  </si>
  <si>
    <t>тарілки та чохли для навушників</t>
  </si>
  <si>
    <t>39221210-2 - Тарілки</t>
  </si>
  <si>
    <t>ЗУБАР РОМАН ВАЛЕНТИНОВИЧ</t>
  </si>
  <si>
    <t>3233619930</t>
  </si>
  <si>
    <t>612</t>
  </si>
  <si>
    <t>UA-2021-12-07-015568-c</t>
  </si>
  <si>
    <t>попсокети з логотипом</t>
  </si>
  <si>
    <t>19520000-7 - Пластмасові вироби</t>
  </si>
  <si>
    <t>ДУБОВЕЦЬКА ОЛЬГА ІВАНІВНА</t>
  </si>
  <si>
    <t>2388502683</t>
  </si>
  <si>
    <t>346</t>
  </si>
  <si>
    <t>UA-2021-12-08-016976-c</t>
  </si>
  <si>
    <t>UA-2021-12-13-002217-c</t>
  </si>
  <si>
    <t>Електрична енергія</t>
  </si>
  <si>
    <t>42082379,ТОВ "ДНІПРОВСЬКІ ЕНЕРГЕТИЧНІ ПОСЛУГИ",Україна</t>
  </si>
  <si>
    <t>UA-2021-12-14-019320-c</t>
  </si>
  <si>
    <t>штучна ялинка та бейджи</t>
  </si>
  <si>
    <t>142ДП2/21</t>
  </si>
  <si>
    <t>UA-2021-12-14-019811-c</t>
  </si>
  <si>
    <t>ялинкові гірлянди та прикраси</t>
  </si>
  <si>
    <t>31522000-1 - Ялинкові електричні гірлянди</t>
  </si>
  <si>
    <t>141ДП2/21</t>
  </si>
  <si>
    <t>UA-2021-12-14-020072-c</t>
  </si>
  <si>
    <t>пазли</t>
  </si>
  <si>
    <t>37523000-0 - Пазли</t>
  </si>
  <si>
    <t>Боярчук Євгеній  Олександрович</t>
  </si>
  <si>
    <t>3138210636</t>
  </si>
  <si>
    <t>22112021</t>
  </si>
  <si>
    <t>UA-2021-12-16-017034-c</t>
  </si>
  <si>
    <t>рекламна продукція, мінішоколад</t>
  </si>
  <si>
    <t>15840000-8 - Какао; шоколад та цукрові кондитерські вироби</t>
  </si>
  <si>
    <t>ТОВАРИСТВО З ОБМЕЖЕНОЮ ВІДПОВІДАЛЬНІСТЮ "РЕКЛАМА І ШОКОЛАД"</t>
  </si>
  <si>
    <t>38360229</t>
  </si>
  <si>
    <t>1411221</t>
  </si>
  <si>
    <t>UA-2021-12-20-020472-c</t>
  </si>
  <si>
    <t>Органайзери та приладдя до них</t>
  </si>
  <si>
    <t>30193000-8 - Органайзери та приладдя до них</t>
  </si>
  <si>
    <t>МАКАРЕНКО ЮРІЙ ВІКТОРОВИЧ</t>
  </si>
  <si>
    <t>2478315518</t>
  </si>
  <si>
    <t>2012</t>
  </si>
  <si>
    <t>UA-2021-12-21-017628-c</t>
  </si>
  <si>
    <t>Папір та канцелярські вироби</t>
  </si>
  <si>
    <t>ТОВАРИСТВО З ОБМЕЖЕНОЮ ВІДПОВІДАЛЬНІСТЮ "АВЕРС КАНЦЕЛЯРІЯ"</t>
  </si>
  <si>
    <t>39417349</t>
  </si>
  <si>
    <t>2112</t>
  </si>
  <si>
    <t>UA-2021-12-24-015296-c</t>
  </si>
  <si>
    <t>Ручки канцелярські з логотипом</t>
  </si>
  <si>
    <t>СТОЙЧЕВ ВІТАЛІЙ АНАТОЛІЙОВИЧ</t>
  </si>
  <si>
    <t>2801912577</t>
  </si>
  <si>
    <t>28-22</t>
  </si>
  <si>
    <t>UA-2021-12-24-015952-c</t>
  </si>
  <si>
    <t>ПРОНІНА ЛЮДМИЛА МИКОЛАЇВНА</t>
  </si>
  <si>
    <t>2877609200</t>
  </si>
  <si>
    <t>2412</t>
  </si>
  <si>
    <t>UA-2021-12-24-016357-c</t>
  </si>
  <si>
    <t>Стікерпак</t>
  </si>
  <si>
    <t>22816300-6 - Стікери</t>
  </si>
  <si>
    <t>2281</t>
  </si>
  <si>
    <t>UA-2021-12-28-009845-c</t>
  </si>
  <si>
    <t>Стійка для брошюр</t>
  </si>
  <si>
    <t>ТОВАРИСТВО З ОБМЕЖЕНОЮ ВІДПОВІДАЛЬНІСТЮ "МУЛЬТИСТЕНД"</t>
  </si>
  <si>
    <t>41092040</t>
  </si>
  <si>
    <t>49400</t>
  </si>
  <si>
    <t>UA-2021-12-30-006833-c</t>
  </si>
  <si>
    <t>Друкована продукція: флаєри, буклети, флаєри-квиток</t>
  </si>
  <si>
    <t>ТОВ "ПАПЕРОВИЙ ЗМІЙ-ОПТ"</t>
  </si>
  <si>
    <t>32982646</t>
  </si>
  <si>
    <t>1401</t>
  </si>
  <si>
    <t>32982646,ТОВ "ПАПЕРОВИЙ ЗМІЙ-ОПТ",Україна</t>
  </si>
  <si>
    <t>UA-2021-12-07-016864-c</t>
  </si>
  <si>
    <t>Охоронні послуги</t>
  </si>
  <si>
    <t>79710000-4 - Охоронні послуги</t>
  </si>
  <si>
    <t>ТОВ "СЛУЖБА ОХОРОНИ "ДЖЕБ"</t>
  </si>
  <si>
    <t>41612783</t>
  </si>
  <si>
    <t>2701</t>
  </si>
  <si>
    <t>37538877,КП "МУНІЦИПАЛЬНА ВАРТА" ДНІПРОВСЬКОЇ МІСЬКОЇ РАДИ",Україна;41612783,ТОВ "СЛУЖБА ОХОРОНИ "ДЖЕБ",Україна</t>
  </si>
  <si>
    <t>UA-2021-12-03-013998-c</t>
  </si>
  <si>
    <t>Лампи для проекторів</t>
  </si>
  <si>
    <t>31510000-4 - Електричні лампи розжарення</t>
  </si>
  <si>
    <t>ПП "ЛАМПЕКС"</t>
  </si>
  <si>
    <t>39725989</t>
  </si>
  <si>
    <t>3204010929,ФОП ДЯЧУК  ІРИНА  ЮРІЇВНА,Україна;39725989,ПП "ЛАМПЕКС",Україна</t>
  </si>
  <si>
    <t>UA-2021-11-09-005219-a</t>
  </si>
  <si>
    <t>Здійснення технічного нагляду по об’єкту будівництва «Реконструкція будівлі і приміщень та благоустрій об’єктів території Комунального закладу культури «Лоц-Кам’янський Будинок культури» Дніпровської міської ради за адресою: м. Дніпро, вул. Мільмана, 63 Б, для створення «Музею історії лоцманів Дніпровських порогів»</t>
  </si>
  <si>
    <t>ПП "ФЕНІКС"</t>
  </si>
  <si>
    <t>32781303</t>
  </si>
  <si>
    <t>26111</t>
  </si>
  <si>
    <t>32781303,ПП "ФЕНІКС",Україна</t>
  </si>
  <si>
    <t>UA-2021-11-09-005933-a</t>
  </si>
  <si>
    <t>Травлеві значки та тревел-кейси</t>
  </si>
  <si>
    <t>ФОП "ПУЧКА ГАННА ОЛЕКСАНДРІВНА"</t>
  </si>
  <si>
    <t>2611-21</t>
  </si>
  <si>
    <t>3065505947,ФОП "ПУЧКА ГАННА ОЛЕКСАНДРІВНА",Україна</t>
  </si>
  <si>
    <t>UA-2021-11-05-014395-b</t>
  </si>
  <si>
    <t>Формений одяг</t>
  </si>
  <si>
    <t>18110000-3 - Формений одяг</t>
  </si>
  <si>
    <t>1911-2021</t>
  </si>
  <si>
    <t>UA-2021-11-05-015314-b</t>
  </si>
  <si>
    <t>Флеш-пам’ять</t>
  </si>
  <si>
    <t>30234600-4 - Флеш-пам’ять</t>
  </si>
  <si>
    <t>1911-2021/2</t>
  </si>
  <si>
    <t>UA-2021-11-02-015100-a</t>
  </si>
  <si>
    <t xml:space="preserve">Жорсткий диск </t>
  </si>
  <si>
    <t>30234000-8 - Носії інформації</t>
  </si>
  <si>
    <t>ФОП ЄРОХІН ОЛЕКСАНДР ПЕТРОВИЧ</t>
  </si>
  <si>
    <t>2992010518</t>
  </si>
  <si>
    <t>1611</t>
  </si>
  <si>
    <t>2529215521,ФОП "АНДРУХ ВІКТОРІЯ ЛЕОНІДІВНА",Україна;2992010518,ФОП ЄРОХІН ОЛЕКСАНДР ПЕТРОВИЧ,Україна;2920012322,ФОП "Бібе Ганна Леонідівна",Україна</t>
  </si>
  <si>
    <t>UA-2021-10-28-008083-a</t>
  </si>
  <si>
    <t>Здійснення технічного нагляду по об’єкту будівництва «Ремонт (реставраційний) фасаду з благоустроєм території пам'ятки архітектури національного значення "Губернаторський будинок" (охор. №1076) по вул. Воскресенській, 14 в м. Дніпро»</t>
  </si>
  <si>
    <t>45453000-7 - Капітальний ремонт і реставрація</t>
  </si>
  <si>
    <t>1124</t>
  </si>
  <si>
    <t>UA-2021-10-19-005932-c</t>
  </si>
  <si>
    <t>ТОВ "САНСНОУ БІЛДІНГ"</t>
  </si>
  <si>
    <t>42785524</t>
  </si>
  <si>
    <t>26/11</t>
  </si>
  <si>
    <t>2564418853,ФОП "ПОСТОЛЬНИК АНДРІЙ ВІКТОРОВИЧ",Україна;42785524,ТОВ "САНСНОУ БІЛДІНГ",Україна</t>
  </si>
  <si>
    <t>UA-2021-10-21-011727-b</t>
  </si>
  <si>
    <t>неможливість усунення виявлених порушень законодавства у сфері публічних закупівель</t>
  </si>
  <si>
    <t>UA-2021-10-07-015646-b</t>
  </si>
  <si>
    <t>UA-2021-09-24-007899-b</t>
  </si>
  <si>
    <t>КП "МУНІЦИПАЛЬНА ВАРТА" ДНІПРОВСЬКОЇ МІСЬКОЇ РАДИ"</t>
  </si>
  <si>
    <t>1210</t>
  </si>
  <si>
    <t>37538877,КП "МУНІЦИПАЛЬНА ВАРТА" ДНІПРОВСЬКОЇ МІСЬКОЇ РАДИ",Україна</t>
  </si>
  <si>
    <t>UA-2021-09-17-010733-b</t>
  </si>
  <si>
    <t>Ремонт (реставраційний) фасаду з благоустроєм території пам’ятки архітектури національного значення «Губернаторський будинок» (охор.№1076) по вул. Воскресенській, 14 в м. Дніпро</t>
  </si>
  <si>
    <t>27/10</t>
  </si>
  <si>
    <t>41499614,ТОВ "ДІЄГК",Україна;42785524,ТОВ "САНСНОУ БІЛДІНГ",Україна</t>
  </si>
  <si>
    <t>UA-2021-09-16-011951-b</t>
  </si>
  <si>
    <t>79713000-5 - Послуги з охорони об’єктів та особистої охорони</t>
  </si>
  <si>
    <t>UA-2021-08-17-010764-a</t>
  </si>
  <si>
    <t>42785524,ТОВ "САНСНОУ БІЛДІНГ",Україна;41499614,ТОВ "ДІЄГК",Україна</t>
  </si>
  <si>
    <t>UA-2021-08-13-001643-a</t>
  </si>
  <si>
    <t>«Реконструкція будівлі і приміщень та благоустрій об’єктів території Комунального закладу культури «Лоц-Кам'янський Будинок культури» Дніпровської міської ради за адресою: м. Дніпро, вул. Мільмана,  63 Б, для створення «Музею історії лоцманів Дніпровських порогів»</t>
  </si>
  <si>
    <t>UA-2021-08-11-000556-a</t>
  </si>
  <si>
    <t>37538877,КП "МУНІЦИПАЛЬНА ВАРТА" ДНІПРОВСЬКОЇ МІСЬКОЇ РАДИ",Україна;35498094,ТОВ "АЛЬФА СФЕРА ОХОРОНА",Україна</t>
  </si>
  <si>
    <t>UA-2021-08-03-010700-b</t>
  </si>
  <si>
    <t>«Реконструкція будівлі і приміщень та благоустрій об’єктів території Комунального закладу культури «Лоц-Кам'янський Будинок культури» Дніпровської міської ради за адресою: 
м. Дніпро, вул. Мільмана,  63 Б, для створення «Музею історії лоцманів Дніпровських порогів»</t>
  </si>
  <si>
    <t>UA-2021-07-20-008045-b</t>
  </si>
  <si>
    <t>Роботи по виготовленню проєктно-кошторисної (науково-проєктної) документації по об'єкту будівництва: «Ремонт (реставраційний) з пристосуванням під «Музей історії Дніпра» 2-го та 3-го поверхів пам’ятки архітектури національного значення «Губернаторський будинок» (охор. № 1076) по вул. Воскресенській, 14 в м. Дніпро»</t>
  </si>
  <si>
    <t>ТОВ "ДНІПРОЕКТ"</t>
  </si>
  <si>
    <t>42151033</t>
  </si>
  <si>
    <t>1009</t>
  </si>
  <si>
    <t>42151033,ТОВ "ДНІПРОЕКТ",Україна;2991517475,ФОП "НАЗАРОВ МЕЛОР ЮРІЙОВИЧ",Україна</t>
  </si>
  <si>
    <t>UA-2021-07-14-002509-b</t>
  </si>
  <si>
    <t>Комп’ютерне обладнання</t>
  </si>
  <si>
    <t>30230000-0 - Комп’ютерне обладнання</t>
  </si>
  <si>
    <t>Товариство з обмеженою відповідальністю "КОМПАКОМ-2000"</t>
  </si>
  <si>
    <t>42668690</t>
  </si>
  <si>
    <t>0908</t>
  </si>
  <si>
    <t>42668690,ТОВ "КОМПАКОМ-2000",Україна</t>
  </si>
  <si>
    <t>UA-2021-06-29-007537-c</t>
  </si>
  <si>
    <t>ФОП "БОРИСОВА ІРИНА ВІКТОРІВНА"</t>
  </si>
  <si>
    <t>БІВ-52/07</t>
  </si>
  <si>
    <t>2727816548,ФОП "БОРИСОВА ІРИНА ВІКТОРІВНА",Україна</t>
  </si>
  <si>
    <t>UA-2021-06-29-007670-c</t>
  </si>
  <si>
    <t>БІВ-53/07</t>
  </si>
  <si>
    <t>UA-2021-06-10-010420-b</t>
  </si>
  <si>
    <t>UA-2021-06-11-013282-b</t>
  </si>
  <si>
    <t xml:space="preserve">Пластмасові вироби </t>
  </si>
  <si>
    <t>ФОП Кутенкова О.О.</t>
  </si>
  <si>
    <t>2974300628</t>
  </si>
  <si>
    <t>3107904501,ФОП "КОСТЕНКО АННА АНАТОЛІЇВНА",Україна;2974300628,ФОП Кутенкова О.О.,Україна</t>
  </si>
  <si>
    <t>UA-2021-06-11-013297-b</t>
  </si>
  <si>
    <t>ФОП "ТИЧИНА АННА МИКОЛАЇВНА"</t>
  </si>
  <si>
    <t>3172615965</t>
  </si>
  <si>
    <t>3172615965,ФОП "ТИЧИНА АННА МИКОЛАЇВНА",Україна</t>
  </si>
  <si>
    <t>UA-2021-06-11-013413-b</t>
  </si>
  <si>
    <t xml:space="preserve">Послуги зі створювання та інтерпретування мистецьких і літературних творів </t>
  </si>
  <si>
    <t>ФОП "КОСТЕНКО АННА АНАТОЛІЇВНА"</t>
  </si>
  <si>
    <t>3107904501</t>
  </si>
  <si>
    <t>3107904501,ФОП "КОСТЕНКО АННА АНАТОЛІЇВНА",Україна</t>
  </si>
  <si>
    <t>UA-2021-05-14-004849-b</t>
  </si>
  <si>
    <t>3105</t>
  </si>
  <si>
    <t>UA-2021-03-09-002619-b</t>
  </si>
  <si>
    <t>«Розроблення науково-проєктної документації по об’єкту будівництва «Ремонт (реставраційний) фасаду з благоустроєм території пам’ятки архітектури національного значення «Губернаторський будинок» (охор.№1076) по вул. Воскресенській, 14 в м. Дніпро», ДСТУ Б Д.1.1-1:2013</t>
  </si>
  <si>
    <t>ФОП "НАЗАРОВ МЕЛОР ЮРІЙОВИЧ"</t>
  </si>
  <si>
    <t>2991517475</t>
  </si>
  <si>
    <t>3103</t>
  </si>
  <si>
    <t>24941902,ТОВ КОНСЕРВАЦІЙНО-РЕСТАВРАЦІЙНИЙ ЦЕНТР,Україна;2991517475,ФОП "НАЗАРОВ МЕЛОР ЮРІЙОВИЧ",Україна</t>
  </si>
  <si>
    <t>UA-2021-02-16-002340-a</t>
  </si>
  <si>
    <t xml:space="preserve">Розроблення науково-проєктної документації по об’єкту будівництва: «Ремонт (реставраційний) фасаду з благоустроєм території пам’ятки архітектури національного значення "Губернаторський будинок" (охор.№1076) по вул. Воскресенській, 14 в м. Дніпро» </t>
  </si>
  <si>
    <t>71320000-7 - Послуги з інженерного проектування</t>
  </si>
  <si>
    <t>ТОВ КОНСЕРВАЦІЙНО-РЕСТАВРАЦІЙНИЙ ЦЕНТР</t>
  </si>
  <si>
    <t>24941902</t>
  </si>
  <si>
    <t xml:space="preserve">З підстави, що передбачена згідно пункту 1 частини 17 статті 14 Закону України «Про публічні закупівлі»:  відсутність подальшої потреби в закупівлі товарів, робіт і послуг. </t>
  </si>
  <si>
    <t>24941902,ТОВ КОНСЕРВАЦІЙНО-РЕСТАВРАЦІЙНИЙ ЦЕНТР,Україна</t>
  </si>
  <si>
    <t>UA-2021-02-02-013558-a</t>
  </si>
  <si>
    <t xml:space="preserve">Розроблення проєктно – кошторисної документації по об’єкту будівництва: «Ремонт (реставраційний) фасаду з благоустроєм території пам’ятки архітектури національного значення "Губернаторський будинок" (охор.№1076) по вул. Воскресенській, 14 в м. Дніпро» </t>
  </si>
  <si>
    <t>з підстави, що передбачена згідно з п.2  ч. 17  ст. 14 Закону, а саме: неможливість усунення порушень, що виникли через виявленні порушення законодавства з питань публічних закупівель</t>
  </si>
  <si>
    <t>Звіт створено 24 травня в 22:37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</si>
</sst>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44214</v>
      </c>
      <c r="G5" s="1"/>
      <c r="H5" s="6">
        <v>44221</v>
      </c>
      <c r="I5" s="4">
        <v>1</v>
      </c>
      <c r="J5" s="7">
        <v>178.15</v>
      </c>
      <c r="K5" s="7">
        <v>317146</v>
      </c>
      <c r="L5" s="7">
        <v>1780.2189166432781</v>
      </c>
      <c r="M5" s="7">
        <v>317146</v>
      </c>
      <c r="N5" s="7">
        <v>1780.2189166432781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HYPERLINK("https://my.zakupki.prom.ua/cabinet/purchases/state_purchase/view/22979156")</f>
        <v>https://my.zakupki.prom.ua/cabinet/purchases/state_purchase/view/22979156</v>
      </c>
      <c r="U5" s="1" t="s">
        <v>37</v>
      </c>
      <c r="V5" s="4">
        <v>0</v>
      </c>
      <c r="W5" s="1"/>
      <c r="X5" s="1" t="s">
        <v>38</v>
      </c>
      <c r="Y5" s="7">
        <v>317146</v>
      </c>
      <c r="Z5" s="1" t="s">
        <v>39</v>
      </c>
      <c r="AA5" s="1" t="s">
        <v>40</v>
      </c>
      <c r="AB5" s="1"/>
      <c r="AC5" s="1"/>
      <c r="AD5" s="1"/>
    </row>
    <row r="6" spans="1:30" ht="25.5">
      <c r="A6" s="4">
        <v>2</v>
      </c>
      <c r="B6" s="1" t="s">
        <v>41</v>
      </c>
      <c r="C6" s="5" t="s">
        <v>42</v>
      </c>
      <c r="D6" s="1" t="s">
        <v>43</v>
      </c>
      <c r="E6" s="1" t="s">
        <v>44</v>
      </c>
      <c r="F6" s="6">
        <v>44214</v>
      </c>
      <c r="G6" s="1"/>
      <c r="H6" s="6">
        <v>44214</v>
      </c>
      <c r="I6" s="4">
        <v>1</v>
      </c>
      <c r="J6" s="7">
        <v>12</v>
      </c>
      <c r="K6" s="7">
        <v>24240</v>
      </c>
      <c r="L6" s="7">
        <v>2020</v>
      </c>
      <c r="M6" s="7">
        <v>24240</v>
      </c>
      <c r="N6" s="7">
        <v>2020</v>
      </c>
      <c r="O6" s="8" t="s">
        <v>45</v>
      </c>
      <c r="P6" s="7">
        <v>0</v>
      </c>
      <c r="Q6" s="7">
        <v>0</v>
      </c>
      <c r="R6" s="1" t="s">
        <v>45</v>
      </c>
      <c r="S6" s="1" t="s">
        <v>46</v>
      </c>
      <c r="T6" s="9" t="str">
        <f>HYPERLINK("https://my.zakupki.prom.ua/cabinet/purchases/state_purchase/view/23029476")</f>
        <v>https://my.zakupki.prom.ua/cabinet/purchases/state_purchase/view/23029476</v>
      </c>
      <c r="U6" s="1" t="s">
        <v>37</v>
      </c>
      <c r="V6" s="4">
        <v>0</v>
      </c>
      <c r="W6" s="1"/>
      <c r="X6" s="1" t="s">
        <v>47</v>
      </c>
      <c r="Y6" s="7">
        <v>24240</v>
      </c>
      <c r="Z6" s="1" t="s">
        <v>39</v>
      </c>
      <c r="AA6" s="1" t="s">
        <v>48</v>
      </c>
      <c r="AB6" s="1"/>
      <c r="AC6" s="1"/>
      <c r="AD6" s="1"/>
    </row>
    <row r="7" spans="1:30" ht="38.25">
      <c r="A7" s="4">
        <v>3</v>
      </c>
      <c r="B7" s="1" t="s">
        <v>49</v>
      </c>
      <c r="C7" s="5" t="s">
        <v>50</v>
      </c>
      <c r="D7" s="1" t="s">
        <v>51</v>
      </c>
      <c r="E7" s="1" t="s">
        <v>34</v>
      </c>
      <c r="F7" s="6">
        <v>44215</v>
      </c>
      <c r="G7" s="1"/>
      <c r="H7" s="6">
        <v>44228</v>
      </c>
      <c r="I7" s="4">
        <v>1</v>
      </c>
      <c r="J7" s="7">
        <v>201552</v>
      </c>
      <c r="K7" s="7">
        <v>604656</v>
      </c>
      <c r="L7" s="7">
        <v>3</v>
      </c>
      <c r="M7" s="7">
        <v>604656</v>
      </c>
      <c r="N7" s="7">
        <v>3</v>
      </c>
      <c r="O7" s="8" t="s">
        <v>52</v>
      </c>
      <c r="P7" s="7">
        <v>0</v>
      </c>
      <c r="Q7" s="7">
        <v>0</v>
      </c>
      <c r="R7" s="1" t="s">
        <v>52</v>
      </c>
      <c r="S7" s="1" t="s">
        <v>53</v>
      </c>
      <c r="T7" s="9" t="str">
        <f>HYPERLINK("https://my.zakupki.prom.ua/cabinet/purchases/state_purchase/view/23060633")</f>
        <v>https://my.zakupki.prom.ua/cabinet/purchases/state_purchase/view/23060633</v>
      </c>
      <c r="U7" s="1" t="s">
        <v>37</v>
      </c>
      <c r="V7" s="4">
        <v>0</v>
      </c>
      <c r="W7" s="1"/>
      <c r="X7" s="1" t="s">
        <v>54</v>
      </c>
      <c r="Y7" s="7">
        <v>604656</v>
      </c>
      <c r="Z7" s="1" t="s">
        <v>39</v>
      </c>
      <c r="AA7" s="1" t="s">
        <v>48</v>
      </c>
      <c r="AB7" s="1"/>
      <c r="AC7" s="1"/>
      <c r="AD7" s="1"/>
    </row>
    <row r="8" spans="1:30" ht="25.5">
      <c r="A8" s="4">
        <v>4</v>
      </c>
      <c r="B8" s="1" t="s">
        <v>55</v>
      </c>
      <c r="C8" s="5" t="s">
        <v>56</v>
      </c>
      <c r="D8" s="1" t="s">
        <v>57</v>
      </c>
      <c r="E8" s="1" t="s">
        <v>44</v>
      </c>
      <c r="F8" s="6">
        <v>44221</v>
      </c>
      <c r="G8" s="1"/>
      <c r="H8" s="6">
        <v>44221</v>
      </c>
      <c r="I8" s="4">
        <v>1</v>
      </c>
      <c r="J8" s="7">
        <v>25.3</v>
      </c>
      <c r="K8" s="7">
        <v>2965.39</v>
      </c>
      <c r="L8" s="7">
        <v>117.2090909090909</v>
      </c>
      <c r="M8" s="7">
        <v>2965.39</v>
      </c>
      <c r="N8" s="7">
        <v>117.2090909090909</v>
      </c>
      <c r="O8" s="8" t="s">
        <v>58</v>
      </c>
      <c r="P8" s="7">
        <v>0</v>
      </c>
      <c r="Q8" s="7">
        <v>0</v>
      </c>
      <c r="R8" s="1" t="s">
        <v>58</v>
      </c>
      <c r="S8" s="1" t="s">
        <v>59</v>
      </c>
      <c r="T8" s="9" t="str">
        <f>HYPERLINK("https://my.zakupki.prom.ua/cabinet/purchases/state_purchase/view/23230375")</f>
        <v>https://my.zakupki.prom.ua/cabinet/purchases/state_purchase/view/23230375</v>
      </c>
      <c r="U8" s="1" t="s">
        <v>37</v>
      </c>
      <c r="V8" s="4">
        <v>0</v>
      </c>
      <c r="W8" s="1"/>
      <c r="X8" s="1" t="s">
        <v>60</v>
      </c>
      <c r="Y8" s="7">
        <v>2965.39</v>
      </c>
      <c r="Z8" s="1" t="s">
        <v>39</v>
      </c>
      <c r="AA8" s="1" t="s">
        <v>40</v>
      </c>
      <c r="AB8" s="1"/>
      <c r="AC8" s="1"/>
      <c r="AD8" s="1"/>
    </row>
    <row r="9" spans="1:30" ht="25.5">
      <c r="A9" s="4">
        <v>5</v>
      </c>
      <c r="B9" s="1" t="s">
        <v>61</v>
      </c>
      <c r="C9" s="5" t="s">
        <v>62</v>
      </c>
      <c r="D9" s="1" t="s">
        <v>57</v>
      </c>
      <c r="E9" s="1" t="s">
        <v>44</v>
      </c>
      <c r="F9" s="6">
        <v>44225</v>
      </c>
      <c r="G9" s="1"/>
      <c r="H9" s="6">
        <v>44228</v>
      </c>
      <c r="I9" s="4">
        <v>1</v>
      </c>
      <c r="J9" s="7">
        <v>23</v>
      </c>
      <c r="K9" s="7">
        <v>3261.86</v>
      </c>
      <c r="L9" s="7">
        <v>141.82</v>
      </c>
      <c r="M9" s="7">
        <v>3261.86</v>
      </c>
      <c r="N9" s="7">
        <v>141.82</v>
      </c>
      <c r="O9" s="8" t="s">
        <v>58</v>
      </c>
      <c r="P9" s="7">
        <v>0</v>
      </c>
      <c r="Q9" s="7">
        <v>0</v>
      </c>
      <c r="R9" s="1" t="s">
        <v>58</v>
      </c>
      <c r="S9" s="1" t="s">
        <v>59</v>
      </c>
      <c r="T9" s="9" t="str">
        <f>HYPERLINK("https://my.zakupki.prom.ua/cabinet/purchases/state_purchase/view/23437106")</f>
        <v>https://my.zakupki.prom.ua/cabinet/purchases/state_purchase/view/23437106</v>
      </c>
      <c r="U9" s="1" t="s">
        <v>63</v>
      </c>
      <c r="V9" s="4">
        <v>0</v>
      </c>
      <c r="W9" s="1" t="s">
        <v>64</v>
      </c>
      <c r="X9" s="1"/>
      <c r="Y9" s="1"/>
      <c r="Z9" s="1"/>
      <c r="AA9" s="1"/>
      <c r="AB9" s="1"/>
      <c r="AC9" s="1"/>
      <c r="AD9" s="1"/>
    </row>
    <row r="10" spans="1:30" ht="12.75">
      <c r="A10" s="4">
        <v>6</v>
      </c>
      <c r="B10" s="1" t="s">
        <v>65</v>
      </c>
      <c r="C10" s="5" t="s">
        <v>66</v>
      </c>
      <c r="D10" s="1" t="s">
        <v>67</v>
      </c>
      <c r="E10" s="1" t="s">
        <v>44</v>
      </c>
      <c r="F10" s="6">
        <v>44232</v>
      </c>
      <c r="G10" s="1"/>
      <c r="H10" s="6">
        <v>44232</v>
      </c>
      <c r="I10" s="4">
        <v>1</v>
      </c>
      <c r="J10" s="7">
        <v>1</v>
      </c>
      <c r="K10" s="7">
        <v>38900</v>
      </c>
      <c r="L10" s="7">
        <v>38900</v>
      </c>
      <c r="M10" s="7">
        <v>38900</v>
      </c>
      <c r="N10" s="7">
        <v>38900</v>
      </c>
      <c r="O10" s="8" t="s">
        <v>68</v>
      </c>
      <c r="P10" s="7">
        <v>0</v>
      </c>
      <c r="Q10" s="7">
        <v>0</v>
      </c>
      <c r="R10" s="1" t="s">
        <v>68</v>
      </c>
      <c r="S10" s="1" t="s">
        <v>69</v>
      </c>
      <c r="T10" s="9" t="str">
        <f>HYPERLINK("https://my.zakupki.prom.ua/cabinet/purchases/state_purchase/view/23716376")</f>
        <v>https://my.zakupki.prom.ua/cabinet/purchases/state_purchase/view/23716376</v>
      </c>
      <c r="U10" s="1" t="s">
        <v>37</v>
      </c>
      <c r="V10" s="4">
        <v>0</v>
      </c>
      <c r="W10" s="1"/>
      <c r="X10" s="1" t="s">
        <v>70</v>
      </c>
      <c r="Y10" s="7">
        <v>38900</v>
      </c>
      <c r="Z10" s="1" t="s">
        <v>39</v>
      </c>
      <c r="AA10" s="1" t="s">
        <v>40</v>
      </c>
      <c r="AB10" s="1"/>
      <c r="AC10" s="1"/>
      <c r="AD10" s="1"/>
    </row>
    <row r="11" spans="1:30" ht="25.5">
      <c r="A11" s="4">
        <v>7</v>
      </c>
      <c r="B11" s="1" t="s">
        <v>71</v>
      </c>
      <c r="C11" s="5" t="s">
        <v>72</v>
      </c>
      <c r="D11" s="1" t="s">
        <v>57</v>
      </c>
      <c r="E11" s="1" t="s">
        <v>44</v>
      </c>
      <c r="F11" s="6">
        <v>44244</v>
      </c>
      <c r="G11" s="1"/>
      <c r="H11" s="6">
        <v>44244</v>
      </c>
      <c r="I11" s="4">
        <v>1</v>
      </c>
      <c r="J11" s="7">
        <v>22</v>
      </c>
      <c r="K11" s="7">
        <v>3120.04</v>
      </c>
      <c r="L11" s="7">
        <v>141.82</v>
      </c>
      <c r="M11" s="7">
        <v>3120.04</v>
      </c>
      <c r="N11" s="7">
        <v>141.82</v>
      </c>
      <c r="O11" s="8" t="s">
        <v>58</v>
      </c>
      <c r="P11" s="7">
        <v>0</v>
      </c>
      <c r="Q11" s="7">
        <v>0</v>
      </c>
      <c r="R11" s="1" t="s">
        <v>58</v>
      </c>
      <c r="S11" s="1" t="s">
        <v>59</v>
      </c>
      <c r="T11" s="9" t="str">
        <f>HYPERLINK("https://my.zakupki.prom.ua/cabinet/purchases/state_purchase/view/24114057")</f>
        <v>https://my.zakupki.prom.ua/cabinet/purchases/state_purchase/view/24114057</v>
      </c>
      <c r="U11" s="1" t="s">
        <v>37</v>
      </c>
      <c r="V11" s="4">
        <v>0</v>
      </c>
      <c r="W11" s="1"/>
      <c r="X11" s="1" t="s">
        <v>73</v>
      </c>
      <c r="Y11" s="7">
        <v>3120.04</v>
      </c>
      <c r="Z11" s="1" t="s">
        <v>39</v>
      </c>
      <c r="AA11" s="1" t="s">
        <v>40</v>
      </c>
      <c r="AB11" s="1"/>
      <c r="AC11" s="1"/>
      <c r="AD11" s="1"/>
    </row>
    <row r="12" spans="1:30" ht="25.5">
      <c r="A12" s="4">
        <v>8</v>
      </c>
      <c r="B12" s="1" t="s">
        <v>74</v>
      </c>
      <c r="C12" s="5" t="s">
        <v>72</v>
      </c>
      <c r="D12" s="1" t="s">
        <v>57</v>
      </c>
      <c r="E12" s="1" t="s">
        <v>44</v>
      </c>
      <c r="F12" s="6">
        <v>44265</v>
      </c>
      <c r="G12" s="1"/>
      <c r="H12" s="6">
        <v>44265</v>
      </c>
      <c r="I12" s="4">
        <v>1</v>
      </c>
      <c r="J12" s="7">
        <v>22</v>
      </c>
      <c r="K12" s="7">
        <v>3120.04</v>
      </c>
      <c r="L12" s="7">
        <v>141.82</v>
      </c>
      <c r="M12" s="7">
        <v>3120.04</v>
      </c>
      <c r="N12" s="7">
        <v>141.82</v>
      </c>
      <c r="O12" s="8" t="s">
        <v>58</v>
      </c>
      <c r="P12" s="7">
        <v>0</v>
      </c>
      <c r="Q12" s="7">
        <v>0</v>
      </c>
      <c r="R12" s="1" t="s">
        <v>58</v>
      </c>
      <c r="S12" s="1" t="s">
        <v>59</v>
      </c>
      <c r="T12" s="9" t="str">
        <f>HYPERLINK("https://my.zakupki.prom.ua/cabinet/purchases/state_purchase/view/24762441")</f>
        <v>https://my.zakupki.prom.ua/cabinet/purchases/state_purchase/view/24762441</v>
      </c>
      <c r="U12" s="1" t="s">
        <v>37</v>
      </c>
      <c r="V12" s="4">
        <v>0</v>
      </c>
      <c r="W12" s="1"/>
      <c r="X12" s="1" t="s">
        <v>75</v>
      </c>
      <c r="Y12" s="7">
        <v>3120.04</v>
      </c>
      <c r="Z12" s="1" t="s">
        <v>39</v>
      </c>
      <c r="AA12" s="1" t="s">
        <v>40</v>
      </c>
      <c r="AB12" s="1"/>
      <c r="AC12" s="1"/>
      <c r="AD12" s="1"/>
    </row>
    <row r="13" spans="1:30" ht="25.5">
      <c r="A13" s="4">
        <v>9</v>
      </c>
      <c r="B13" s="1" t="s">
        <v>76</v>
      </c>
      <c r="C13" s="5" t="s">
        <v>77</v>
      </c>
      <c r="D13" s="1" t="s">
        <v>78</v>
      </c>
      <c r="E13" s="1" t="s">
        <v>44</v>
      </c>
      <c r="F13" s="6">
        <v>44278</v>
      </c>
      <c r="G13" s="1"/>
      <c r="H13" s="6">
        <v>44278</v>
      </c>
      <c r="I13" s="4">
        <v>1</v>
      </c>
      <c r="J13" s="7">
        <v>10</v>
      </c>
      <c r="K13" s="7">
        <v>2000</v>
      </c>
      <c r="L13" s="7">
        <v>200</v>
      </c>
      <c r="M13" s="7">
        <v>2000</v>
      </c>
      <c r="N13" s="7">
        <v>200</v>
      </c>
      <c r="O13" s="8" t="s">
        <v>79</v>
      </c>
      <c r="P13" s="7">
        <v>0</v>
      </c>
      <c r="Q13" s="7">
        <v>0</v>
      </c>
      <c r="R13" s="1" t="s">
        <v>79</v>
      </c>
      <c r="S13" s="1" t="s">
        <v>80</v>
      </c>
      <c r="T13" s="9" t="str">
        <f>HYPERLINK("https://my.zakupki.prom.ua/cabinet/purchases/state_purchase/view/25179672")</f>
        <v>https://my.zakupki.prom.ua/cabinet/purchases/state_purchase/view/25179672</v>
      </c>
      <c r="U13" s="1" t="s">
        <v>37</v>
      </c>
      <c r="V13" s="4">
        <v>0</v>
      </c>
      <c r="W13" s="1"/>
      <c r="X13" s="1" t="s">
        <v>81</v>
      </c>
      <c r="Y13" s="7">
        <v>2000</v>
      </c>
      <c r="Z13" s="1" t="s">
        <v>39</v>
      </c>
      <c r="AA13" s="1" t="s">
        <v>40</v>
      </c>
      <c r="AB13" s="1"/>
      <c r="AC13" s="1"/>
      <c r="AD13" s="1"/>
    </row>
    <row r="14" spans="1:30" ht="25.5">
      <c r="A14" s="4">
        <v>10</v>
      </c>
      <c r="B14" s="1" t="s">
        <v>82</v>
      </c>
      <c r="C14" s="5" t="s">
        <v>83</v>
      </c>
      <c r="D14" s="1" t="s">
        <v>84</v>
      </c>
      <c r="E14" s="1" t="s">
        <v>44</v>
      </c>
      <c r="F14" s="6">
        <v>44279</v>
      </c>
      <c r="G14" s="1"/>
      <c r="H14" s="6">
        <v>44279</v>
      </c>
      <c r="I14" s="4">
        <v>1</v>
      </c>
      <c r="J14" s="7">
        <v>10</v>
      </c>
      <c r="K14" s="7">
        <v>2000</v>
      </c>
      <c r="L14" s="7">
        <v>200</v>
      </c>
      <c r="M14" s="7">
        <v>2000</v>
      </c>
      <c r="N14" s="7">
        <v>200</v>
      </c>
      <c r="O14" s="8" t="s">
        <v>79</v>
      </c>
      <c r="P14" s="7">
        <v>0</v>
      </c>
      <c r="Q14" s="7">
        <v>0</v>
      </c>
      <c r="R14" s="1" t="s">
        <v>79</v>
      </c>
      <c r="S14" s="1" t="s">
        <v>80</v>
      </c>
      <c r="T14" s="9" t="str">
        <f>HYPERLINK("https://my.zakupki.prom.ua/cabinet/purchases/state_purchase/view/25210951")</f>
        <v>https://my.zakupki.prom.ua/cabinet/purchases/state_purchase/view/25210951</v>
      </c>
      <c r="U14" s="1" t="s">
        <v>37</v>
      </c>
      <c r="V14" s="4">
        <v>0</v>
      </c>
      <c r="W14" s="1"/>
      <c r="X14" s="1" t="s">
        <v>85</v>
      </c>
      <c r="Y14" s="7">
        <v>2000</v>
      </c>
      <c r="Z14" s="1" t="s">
        <v>39</v>
      </c>
      <c r="AA14" s="1" t="s">
        <v>40</v>
      </c>
      <c r="AB14" s="1"/>
      <c r="AC14" s="1"/>
      <c r="AD14" s="1"/>
    </row>
    <row r="15" spans="1:30" ht="25.5">
      <c r="A15" s="4">
        <v>11</v>
      </c>
      <c r="B15" s="1" t="s">
        <v>86</v>
      </c>
      <c r="C15" s="5" t="s">
        <v>87</v>
      </c>
      <c r="D15" s="1" t="s">
        <v>88</v>
      </c>
      <c r="E15" s="1" t="s">
        <v>44</v>
      </c>
      <c r="F15" s="6">
        <v>44280</v>
      </c>
      <c r="G15" s="1"/>
      <c r="H15" s="6">
        <v>44280</v>
      </c>
      <c r="I15" s="4">
        <v>1</v>
      </c>
      <c r="J15" s="7">
        <v>12</v>
      </c>
      <c r="K15" s="7">
        <v>1500</v>
      </c>
      <c r="L15" s="7">
        <v>125</v>
      </c>
      <c r="M15" s="7">
        <v>1500</v>
      </c>
      <c r="N15" s="7">
        <v>125</v>
      </c>
      <c r="O15" s="8" t="s">
        <v>89</v>
      </c>
      <c r="P15" s="7">
        <v>0</v>
      </c>
      <c r="Q15" s="7">
        <v>0</v>
      </c>
      <c r="R15" s="1" t="s">
        <v>89</v>
      </c>
      <c r="S15" s="1" t="s">
        <v>90</v>
      </c>
      <c r="T15" s="9" t="str">
        <f>HYPERLINK("https://my.zakupki.prom.ua/cabinet/purchases/state_purchase/view/25212468")</f>
        <v>https://my.zakupki.prom.ua/cabinet/purchases/state_purchase/view/25212468</v>
      </c>
      <c r="U15" s="1" t="s">
        <v>37</v>
      </c>
      <c r="V15" s="4">
        <v>0</v>
      </c>
      <c r="W15" s="1"/>
      <c r="X15" s="1" t="s">
        <v>91</v>
      </c>
      <c r="Y15" s="7">
        <v>1500</v>
      </c>
      <c r="Z15" s="1" t="s">
        <v>39</v>
      </c>
      <c r="AA15" s="1" t="s">
        <v>40</v>
      </c>
      <c r="AB15" s="1"/>
      <c r="AC15" s="1"/>
      <c r="AD15" s="1"/>
    </row>
    <row r="16" spans="1:30" ht="25.5">
      <c r="A16" s="4">
        <v>12</v>
      </c>
      <c r="B16" s="1" t="s">
        <v>92</v>
      </c>
      <c r="C16" s="5" t="s">
        <v>93</v>
      </c>
      <c r="D16" s="1" t="s">
        <v>94</v>
      </c>
      <c r="E16" s="1" t="s">
        <v>44</v>
      </c>
      <c r="F16" s="6">
        <v>44293</v>
      </c>
      <c r="G16" s="1"/>
      <c r="H16" s="6">
        <v>44293</v>
      </c>
      <c r="I16" s="4">
        <v>1</v>
      </c>
      <c r="J16" s="7">
        <v>13</v>
      </c>
      <c r="K16" s="7">
        <v>2999</v>
      </c>
      <c r="L16" s="7">
        <v>230.69230769230768</v>
      </c>
      <c r="M16" s="7">
        <v>2466.82</v>
      </c>
      <c r="N16" s="7">
        <v>189.75538461538463</v>
      </c>
      <c r="O16" s="8" t="s">
        <v>95</v>
      </c>
      <c r="P16" s="7">
        <v>532.18</v>
      </c>
      <c r="Q16" s="7">
        <v>17.75</v>
      </c>
      <c r="R16" s="1" t="s">
        <v>95</v>
      </c>
      <c r="S16" s="1" t="s">
        <v>96</v>
      </c>
      <c r="T16" s="9" t="str">
        <f>HYPERLINK("https://my.zakupki.prom.ua/cabinet/purchases/state_purchase/view/25586391")</f>
        <v>https://my.zakupki.prom.ua/cabinet/purchases/state_purchase/view/25586391</v>
      </c>
      <c r="U16" s="1" t="s">
        <v>37</v>
      </c>
      <c r="V16" s="4">
        <v>0</v>
      </c>
      <c r="W16" s="1"/>
      <c r="X16" s="1" t="s">
        <v>97</v>
      </c>
      <c r="Y16" s="7">
        <v>2466.82</v>
      </c>
      <c r="Z16" s="1" t="s">
        <v>39</v>
      </c>
      <c r="AA16" s="1" t="s">
        <v>40</v>
      </c>
      <c r="AB16" s="1"/>
      <c r="AC16" s="1"/>
      <c r="AD16" s="1"/>
    </row>
    <row r="17" spans="1:30" ht="51">
      <c r="A17" s="4">
        <v>13</v>
      </c>
      <c r="B17" s="1" t="s">
        <v>98</v>
      </c>
      <c r="C17" s="5" t="s">
        <v>99</v>
      </c>
      <c r="D17" s="1" t="s">
        <v>100</v>
      </c>
      <c r="E17" s="1" t="s">
        <v>44</v>
      </c>
      <c r="F17" s="6">
        <v>44293</v>
      </c>
      <c r="G17" s="1"/>
      <c r="H17" s="6">
        <v>44293</v>
      </c>
      <c r="I17" s="4">
        <v>1</v>
      </c>
      <c r="J17" s="7">
        <v>12</v>
      </c>
      <c r="K17" s="7">
        <v>4800</v>
      </c>
      <c r="L17" s="7">
        <v>400</v>
      </c>
      <c r="M17" s="7">
        <v>4800</v>
      </c>
      <c r="N17" s="7">
        <v>400</v>
      </c>
      <c r="O17" s="8" t="s">
        <v>101</v>
      </c>
      <c r="P17" s="7">
        <v>0</v>
      </c>
      <c r="Q17" s="7">
        <v>0</v>
      </c>
      <c r="R17" s="1" t="s">
        <v>101</v>
      </c>
      <c r="S17" s="1" t="s">
        <v>102</v>
      </c>
      <c r="T17" s="9" t="str">
        <f>HYPERLINK("https://my.zakupki.prom.ua/cabinet/purchases/state_purchase/view/25622181")</f>
        <v>https://my.zakupki.prom.ua/cabinet/purchases/state_purchase/view/25622181</v>
      </c>
      <c r="U17" s="1" t="s">
        <v>37</v>
      </c>
      <c r="V17" s="4">
        <v>0</v>
      </c>
      <c r="W17" s="1"/>
      <c r="X17" s="1" t="s">
        <v>103</v>
      </c>
      <c r="Y17" s="7">
        <v>4800</v>
      </c>
      <c r="Z17" s="1" t="s">
        <v>39</v>
      </c>
      <c r="AA17" s="1" t="s">
        <v>40</v>
      </c>
      <c r="AB17" s="1"/>
      <c r="AC17" s="1"/>
      <c r="AD17" s="1"/>
    </row>
    <row r="18" spans="1:30" ht="25.5">
      <c r="A18" s="4">
        <v>14</v>
      </c>
      <c r="B18" s="1" t="s">
        <v>104</v>
      </c>
      <c r="C18" s="5" t="s">
        <v>105</v>
      </c>
      <c r="D18" s="1" t="s">
        <v>106</v>
      </c>
      <c r="E18" s="1" t="s">
        <v>44</v>
      </c>
      <c r="F18" s="6">
        <v>44293</v>
      </c>
      <c r="G18" s="1"/>
      <c r="H18" s="6">
        <v>44293</v>
      </c>
      <c r="I18" s="4">
        <v>1</v>
      </c>
      <c r="J18" s="7">
        <v>3</v>
      </c>
      <c r="K18" s="7">
        <v>2999</v>
      </c>
      <c r="L18" s="7">
        <v>999.6666666666666</v>
      </c>
      <c r="M18" s="7">
        <v>1188</v>
      </c>
      <c r="N18" s="7">
        <v>396</v>
      </c>
      <c r="O18" s="8" t="s">
        <v>95</v>
      </c>
      <c r="P18" s="7">
        <v>1811</v>
      </c>
      <c r="Q18" s="7">
        <v>60.39</v>
      </c>
      <c r="R18" s="1" t="s">
        <v>95</v>
      </c>
      <c r="S18" s="1" t="s">
        <v>96</v>
      </c>
      <c r="T18" s="9" t="str">
        <f>HYPERLINK("https://my.zakupki.prom.ua/cabinet/purchases/state_purchase/view/25624611")</f>
        <v>https://my.zakupki.prom.ua/cabinet/purchases/state_purchase/view/25624611</v>
      </c>
      <c r="U18" s="1" t="s">
        <v>37</v>
      </c>
      <c r="V18" s="4">
        <v>0</v>
      </c>
      <c r="W18" s="1"/>
      <c r="X18" s="1" t="s">
        <v>107</v>
      </c>
      <c r="Y18" s="7">
        <v>1188</v>
      </c>
      <c r="Z18" s="1" t="s">
        <v>39</v>
      </c>
      <c r="AA18" s="1" t="s">
        <v>40</v>
      </c>
      <c r="AB18" s="1"/>
      <c r="AC18" s="1"/>
      <c r="AD18" s="1"/>
    </row>
    <row r="19" spans="1:30" ht="25.5">
      <c r="A19" s="4">
        <v>15</v>
      </c>
      <c r="B19" s="1" t="s">
        <v>108</v>
      </c>
      <c r="C19" s="5" t="s">
        <v>109</v>
      </c>
      <c r="D19" s="1" t="s">
        <v>110</v>
      </c>
      <c r="E19" s="1" t="s">
        <v>44</v>
      </c>
      <c r="F19" s="6">
        <v>44298</v>
      </c>
      <c r="G19" s="1"/>
      <c r="H19" s="6">
        <v>44298</v>
      </c>
      <c r="I19" s="4">
        <v>1</v>
      </c>
      <c r="J19" s="7">
        <v>10</v>
      </c>
      <c r="K19" s="7">
        <v>435</v>
      </c>
      <c r="L19" s="7">
        <v>43.5</v>
      </c>
      <c r="M19" s="7">
        <v>435</v>
      </c>
      <c r="N19" s="7">
        <v>43.5</v>
      </c>
      <c r="O19" s="8" t="s">
        <v>95</v>
      </c>
      <c r="P19" s="7">
        <v>0</v>
      </c>
      <c r="Q19" s="7">
        <v>0</v>
      </c>
      <c r="R19" s="1" t="s">
        <v>95</v>
      </c>
      <c r="S19" s="1" t="s">
        <v>96</v>
      </c>
      <c r="T19" s="9" t="str">
        <f>HYPERLINK("https://my.zakupki.prom.ua/cabinet/purchases/state_purchase/view/25723136")</f>
        <v>https://my.zakupki.prom.ua/cabinet/purchases/state_purchase/view/25723136</v>
      </c>
      <c r="U19" s="1" t="s">
        <v>37</v>
      </c>
      <c r="V19" s="4">
        <v>0</v>
      </c>
      <c r="W19" s="1"/>
      <c r="X19" s="1" t="s">
        <v>111</v>
      </c>
      <c r="Y19" s="7">
        <v>435</v>
      </c>
      <c r="Z19" s="1" t="s">
        <v>39</v>
      </c>
      <c r="AA19" s="1" t="s">
        <v>40</v>
      </c>
      <c r="AB19" s="1"/>
      <c r="AC19" s="1"/>
      <c r="AD19" s="1"/>
    </row>
    <row r="20" spans="1:30" ht="63.75">
      <c r="A20" s="4">
        <v>16</v>
      </c>
      <c r="B20" s="1" t="s">
        <v>112</v>
      </c>
      <c r="C20" s="5" t="s">
        <v>113</v>
      </c>
      <c r="D20" s="1" t="s">
        <v>114</v>
      </c>
      <c r="E20" s="1" t="s">
        <v>44</v>
      </c>
      <c r="F20" s="6">
        <v>44301</v>
      </c>
      <c r="G20" s="1"/>
      <c r="H20" s="6">
        <v>44301</v>
      </c>
      <c r="I20" s="4">
        <v>1</v>
      </c>
      <c r="J20" s="7">
        <v>1</v>
      </c>
      <c r="K20" s="7">
        <v>35216.68</v>
      </c>
      <c r="L20" s="7">
        <v>35216.68</v>
      </c>
      <c r="M20" s="7">
        <v>35216.68</v>
      </c>
      <c r="N20" s="7">
        <v>35216.68</v>
      </c>
      <c r="O20" s="8" t="s">
        <v>115</v>
      </c>
      <c r="P20" s="7">
        <v>0</v>
      </c>
      <c r="Q20" s="7">
        <v>0</v>
      </c>
      <c r="R20" s="1" t="s">
        <v>115</v>
      </c>
      <c r="S20" s="1" t="s">
        <v>116</v>
      </c>
      <c r="T20" s="9" t="str">
        <f>HYPERLINK("https://my.zakupki.prom.ua/cabinet/purchases/state_purchase/view/25871304")</f>
        <v>https://my.zakupki.prom.ua/cabinet/purchases/state_purchase/view/25871304</v>
      </c>
      <c r="U20" s="1" t="s">
        <v>37</v>
      </c>
      <c r="V20" s="4">
        <v>0</v>
      </c>
      <c r="W20" s="1"/>
      <c r="X20" s="1" t="s">
        <v>117</v>
      </c>
      <c r="Y20" s="7">
        <v>35216.68</v>
      </c>
      <c r="Z20" s="1" t="s">
        <v>39</v>
      </c>
      <c r="AA20" s="1" t="s">
        <v>40</v>
      </c>
      <c r="AB20" s="1"/>
      <c r="AC20" s="1"/>
      <c r="AD20" s="1"/>
    </row>
    <row r="21" spans="1:30" ht="25.5">
      <c r="A21" s="4">
        <v>17</v>
      </c>
      <c r="B21" s="1" t="s">
        <v>118</v>
      </c>
      <c r="C21" s="5" t="s">
        <v>119</v>
      </c>
      <c r="D21" s="1" t="s">
        <v>120</v>
      </c>
      <c r="E21" s="1" t="s">
        <v>44</v>
      </c>
      <c r="F21" s="6">
        <v>44302</v>
      </c>
      <c r="G21" s="1"/>
      <c r="H21" s="6">
        <v>44302</v>
      </c>
      <c r="I21" s="4">
        <v>1</v>
      </c>
      <c r="J21" s="7">
        <v>4.08</v>
      </c>
      <c r="K21" s="7">
        <v>5508</v>
      </c>
      <c r="L21" s="7">
        <v>1350</v>
      </c>
      <c r="M21" s="7">
        <v>5508</v>
      </c>
      <c r="N21" s="7">
        <v>1350</v>
      </c>
      <c r="O21" s="8" t="s">
        <v>121</v>
      </c>
      <c r="P21" s="7">
        <v>0</v>
      </c>
      <c r="Q21" s="7">
        <v>0</v>
      </c>
      <c r="R21" s="1" t="s">
        <v>121</v>
      </c>
      <c r="S21" s="1" t="s">
        <v>122</v>
      </c>
      <c r="T21" s="9" t="str">
        <f>HYPERLINK("https://my.zakupki.prom.ua/cabinet/purchases/state_purchase/view/25886884")</f>
        <v>https://my.zakupki.prom.ua/cabinet/purchases/state_purchase/view/25886884</v>
      </c>
      <c r="U21" s="1" t="s">
        <v>37</v>
      </c>
      <c r="V21" s="4">
        <v>0</v>
      </c>
      <c r="W21" s="1"/>
      <c r="X21" s="1" t="s">
        <v>123</v>
      </c>
      <c r="Y21" s="7">
        <v>5508</v>
      </c>
      <c r="Z21" s="1" t="s">
        <v>39</v>
      </c>
      <c r="AA21" s="1" t="s">
        <v>40</v>
      </c>
      <c r="AB21" s="1"/>
      <c r="AC21" s="1"/>
      <c r="AD21" s="1"/>
    </row>
    <row r="22" spans="1:30" ht="38.25">
      <c r="A22" s="4">
        <v>18</v>
      </c>
      <c r="B22" s="1" t="s">
        <v>124</v>
      </c>
      <c r="C22" s="5" t="s">
        <v>125</v>
      </c>
      <c r="D22" s="1" t="s">
        <v>126</v>
      </c>
      <c r="E22" s="1" t="s">
        <v>44</v>
      </c>
      <c r="F22" s="6">
        <v>44305</v>
      </c>
      <c r="G22" s="1"/>
      <c r="H22" s="6">
        <v>44305</v>
      </c>
      <c r="I22" s="4">
        <v>1</v>
      </c>
      <c r="J22" s="7">
        <v>408</v>
      </c>
      <c r="K22" s="7">
        <v>4225.24</v>
      </c>
      <c r="L22" s="7">
        <v>10.355980392156862</v>
      </c>
      <c r="M22" s="7">
        <v>4225.24</v>
      </c>
      <c r="N22" s="7">
        <v>10.355980392156862</v>
      </c>
      <c r="O22" s="8" t="s">
        <v>127</v>
      </c>
      <c r="P22" s="7">
        <v>0</v>
      </c>
      <c r="Q22" s="7">
        <v>0</v>
      </c>
      <c r="R22" s="1" t="s">
        <v>127</v>
      </c>
      <c r="S22" s="1" t="s">
        <v>128</v>
      </c>
      <c r="T22" s="9" t="str">
        <f>HYPERLINK("https://my.zakupki.prom.ua/cabinet/purchases/state_purchase/view/25949328")</f>
        <v>https://my.zakupki.prom.ua/cabinet/purchases/state_purchase/view/25949328</v>
      </c>
      <c r="U22" s="1" t="s">
        <v>37</v>
      </c>
      <c r="V22" s="4">
        <v>0</v>
      </c>
      <c r="W22" s="1"/>
      <c r="X22" s="1" t="s">
        <v>129</v>
      </c>
      <c r="Y22" s="7">
        <v>4225.24</v>
      </c>
      <c r="Z22" s="1" t="s">
        <v>39</v>
      </c>
      <c r="AA22" s="1" t="s">
        <v>40</v>
      </c>
      <c r="AB22" s="1"/>
      <c r="AC22" s="1"/>
      <c r="AD22" s="1"/>
    </row>
    <row r="23" spans="1:30" ht="38.25">
      <c r="A23" s="4">
        <v>19</v>
      </c>
      <c r="B23" s="1" t="s">
        <v>130</v>
      </c>
      <c r="C23" s="5" t="s">
        <v>131</v>
      </c>
      <c r="D23" s="1" t="s">
        <v>132</v>
      </c>
      <c r="E23" s="1" t="s">
        <v>44</v>
      </c>
      <c r="F23" s="6">
        <v>44305</v>
      </c>
      <c r="G23" s="1"/>
      <c r="H23" s="6">
        <v>44305</v>
      </c>
      <c r="I23" s="4">
        <v>1</v>
      </c>
      <c r="J23" s="7">
        <v>408</v>
      </c>
      <c r="K23" s="7">
        <v>6090.62</v>
      </c>
      <c r="L23" s="7">
        <v>14.927990196078431</v>
      </c>
      <c r="M23" s="7">
        <v>6090.624</v>
      </c>
      <c r="N23" s="7">
        <v>14.928</v>
      </c>
      <c r="O23" s="8" t="s">
        <v>127</v>
      </c>
      <c r="P23" s="7">
        <v>-0.004</v>
      </c>
      <c r="Q23" s="7">
        <v>0</v>
      </c>
      <c r="R23" s="1" t="s">
        <v>127</v>
      </c>
      <c r="S23" s="1" t="s">
        <v>128</v>
      </c>
      <c r="T23" s="9" t="str">
        <f>HYPERLINK("https://my.zakupki.prom.ua/cabinet/purchases/state_purchase/view/25955841")</f>
        <v>https://my.zakupki.prom.ua/cabinet/purchases/state_purchase/view/25955841</v>
      </c>
      <c r="U23" s="1" t="s">
        <v>37</v>
      </c>
      <c r="V23" s="4">
        <v>0</v>
      </c>
      <c r="W23" s="1"/>
      <c r="X23" s="1" t="s">
        <v>133</v>
      </c>
      <c r="Y23" s="7">
        <v>6090.62</v>
      </c>
      <c r="Z23" s="1" t="s">
        <v>39</v>
      </c>
      <c r="AA23" s="1" t="s">
        <v>40</v>
      </c>
      <c r="AB23" s="1"/>
      <c r="AC23" s="1"/>
      <c r="AD23" s="1"/>
    </row>
    <row r="24" spans="1:30" ht="25.5">
      <c r="A24" s="4">
        <v>20</v>
      </c>
      <c r="B24" s="1" t="s">
        <v>134</v>
      </c>
      <c r="C24" s="5" t="s">
        <v>135</v>
      </c>
      <c r="D24" s="1" t="s">
        <v>43</v>
      </c>
      <c r="E24" s="1" t="s">
        <v>44</v>
      </c>
      <c r="F24" s="6">
        <v>44314</v>
      </c>
      <c r="G24" s="1"/>
      <c r="H24" s="6">
        <v>44314</v>
      </c>
      <c r="I24" s="4">
        <v>1</v>
      </c>
      <c r="J24" s="7">
        <v>1</v>
      </c>
      <c r="K24" s="7">
        <v>2586.39</v>
      </c>
      <c r="L24" s="7">
        <v>2586.39</v>
      </c>
      <c r="M24" s="7">
        <v>2586.39</v>
      </c>
      <c r="N24" s="7">
        <v>2586.39</v>
      </c>
      <c r="O24" s="8" t="s">
        <v>136</v>
      </c>
      <c r="P24" s="7">
        <v>0</v>
      </c>
      <c r="Q24" s="7">
        <v>0</v>
      </c>
      <c r="R24" s="1" t="s">
        <v>136</v>
      </c>
      <c r="S24" s="1" t="s">
        <v>137</v>
      </c>
      <c r="T24" s="9" t="str">
        <f>HYPERLINK("https://my.zakupki.prom.ua/cabinet/purchases/state_purchase/view/26226412")</f>
        <v>https://my.zakupki.prom.ua/cabinet/purchases/state_purchase/view/26226412</v>
      </c>
      <c r="U24" s="1" t="s">
        <v>37</v>
      </c>
      <c r="V24" s="4">
        <v>0</v>
      </c>
      <c r="W24" s="1"/>
      <c r="X24" s="1" t="s">
        <v>138</v>
      </c>
      <c r="Y24" s="7">
        <v>2586.39</v>
      </c>
      <c r="Z24" s="1" t="s">
        <v>39</v>
      </c>
      <c r="AA24" s="1" t="s">
        <v>40</v>
      </c>
      <c r="AB24" s="1"/>
      <c r="AC24" s="1"/>
      <c r="AD24" s="1"/>
    </row>
    <row r="25" spans="1:30" ht="25.5">
      <c r="A25" s="4">
        <v>21</v>
      </c>
      <c r="B25" s="1" t="s">
        <v>139</v>
      </c>
      <c r="C25" s="5" t="s">
        <v>140</v>
      </c>
      <c r="D25" s="1" t="s">
        <v>141</v>
      </c>
      <c r="E25" s="1" t="s">
        <v>44</v>
      </c>
      <c r="F25" s="6">
        <v>44330</v>
      </c>
      <c r="G25" s="1"/>
      <c r="H25" s="6">
        <v>44331</v>
      </c>
      <c r="I25" s="4">
        <v>1</v>
      </c>
      <c r="J25" s="7">
        <v>6</v>
      </c>
      <c r="K25" s="7">
        <v>7200</v>
      </c>
      <c r="L25" s="7">
        <v>1200</v>
      </c>
      <c r="M25" s="7">
        <v>7200</v>
      </c>
      <c r="N25" s="7">
        <v>1200</v>
      </c>
      <c r="O25" s="8" t="s">
        <v>142</v>
      </c>
      <c r="P25" s="7">
        <v>0</v>
      </c>
      <c r="Q25" s="7">
        <v>0</v>
      </c>
      <c r="R25" s="1" t="s">
        <v>142</v>
      </c>
      <c r="S25" s="1" t="s">
        <v>143</v>
      </c>
      <c r="T25" s="9" t="str">
        <f>HYPERLINK("https://my.zakupki.prom.ua/cabinet/purchases/state_purchase/view/26557970")</f>
        <v>https://my.zakupki.prom.ua/cabinet/purchases/state_purchase/view/26557970</v>
      </c>
      <c r="U25" s="1" t="s">
        <v>37</v>
      </c>
      <c r="V25" s="4">
        <v>0</v>
      </c>
      <c r="W25" s="1"/>
      <c r="X25" s="1" t="s">
        <v>144</v>
      </c>
      <c r="Y25" s="7">
        <v>7200</v>
      </c>
      <c r="Z25" s="1" t="s">
        <v>39</v>
      </c>
      <c r="AA25" s="1" t="s">
        <v>40</v>
      </c>
      <c r="AB25" s="1"/>
      <c r="AC25" s="1"/>
      <c r="AD25" s="1"/>
    </row>
    <row r="26" spans="1:30" ht="38.25">
      <c r="A26" s="4">
        <v>22</v>
      </c>
      <c r="B26" s="1" t="s">
        <v>145</v>
      </c>
      <c r="C26" s="5" t="s">
        <v>146</v>
      </c>
      <c r="D26" s="1" t="s">
        <v>147</v>
      </c>
      <c r="E26" s="1" t="s">
        <v>44</v>
      </c>
      <c r="F26" s="6">
        <v>44330</v>
      </c>
      <c r="G26" s="1"/>
      <c r="H26" s="6">
        <v>44331</v>
      </c>
      <c r="I26" s="4">
        <v>1</v>
      </c>
      <c r="J26" s="7">
        <v>1</v>
      </c>
      <c r="K26" s="7">
        <v>20150</v>
      </c>
      <c r="L26" s="7">
        <v>20150</v>
      </c>
      <c r="M26" s="7">
        <v>20150</v>
      </c>
      <c r="N26" s="7">
        <v>20150</v>
      </c>
      <c r="O26" s="8" t="s">
        <v>148</v>
      </c>
      <c r="P26" s="7">
        <v>0</v>
      </c>
      <c r="Q26" s="7">
        <v>0</v>
      </c>
      <c r="R26" s="1" t="s">
        <v>148</v>
      </c>
      <c r="S26" s="1" t="s">
        <v>149</v>
      </c>
      <c r="T26" s="9" t="str">
        <f>HYPERLINK("https://my.zakupki.prom.ua/cabinet/purchases/state_purchase/view/26559557")</f>
        <v>https://my.zakupki.prom.ua/cabinet/purchases/state_purchase/view/26559557</v>
      </c>
      <c r="U26" s="1" t="s">
        <v>37</v>
      </c>
      <c r="V26" s="4">
        <v>0</v>
      </c>
      <c r="W26" s="1"/>
      <c r="X26" s="1" t="s">
        <v>150</v>
      </c>
      <c r="Y26" s="7">
        <v>20150</v>
      </c>
      <c r="Z26" s="1" t="s">
        <v>39</v>
      </c>
      <c r="AA26" s="1" t="s">
        <v>40</v>
      </c>
      <c r="AB26" s="1"/>
      <c r="AC26" s="1"/>
      <c r="AD26" s="1"/>
    </row>
    <row r="27" spans="1:30" ht="25.5">
      <c r="A27" s="4">
        <v>23</v>
      </c>
      <c r="B27" s="1" t="s">
        <v>151</v>
      </c>
      <c r="C27" s="5" t="s">
        <v>152</v>
      </c>
      <c r="D27" s="1" t="s">
        <v>153</v>
      </c>
      <c r="E27" s="1" t="s">
        <v>44</v>
      </c>
      <c r="F27" s="6">
        <v>44334</v>
      </c>
      <c r="G27" s="1"/>
      <c r="H27" s="6">
        <v>44334</v>
      </c>
      <c r="I27" s="4">
        <v>1</v>
      </c>
      <c r="J27" s="7">
        <v>3</v>
      </c>
      <c r="K27" s="7">
        <v>2307.62</v>
      </c>
      <c r="L27" s="7">
        <v>769.2066666666667</v>
      </c>
      <c r="M27" s="7">
        <v>2307.62</v>
      </c>
      <c r="N27" s="7">
        <v>769.2066666666667</v>
      </c>
      <c r="O27" s="8" t="s">
        <v>95</v>
      </c>
      <c r="P27" s="7">
        <v>0</v>
      </c>
      <c r="Q27" s="7">
        <v>0</v>
      </c>
      <c r="R27" s="1" t="s">
        <v>95</v>
      </c>
      <c r="S27" s="1" t="s">
        <v>96</v>
      </c>
      <c r="T27" s="9" t="str">
        <f>HYPERLINK("https://my.zakupki.prom.ua/cabinet/purchases/state_purchase/view/26633154")</f>
        <v>https://my.zakupki.prom.ua/cabinet/purchases/state_purchase/view/26633154</v>
      </c>
      <c r="U27" s="1" t="s">
        <v>37</v>
      </c>
      <c r="V27" s="4">
        <v>0</v>
      </c>
      <c r="W27" s="1"/>
      <c r="X27" s="1" t="s">
        <v>154</v>
      </c>
      <c r="Y27" s="7">
        <v>2307.62</v>
      </c>
      <c r="Z27" s="1" t="s">
        <v>39</v>
      </c>
      <c r="AA27" s="1" t="s">
        <v>40</v>
      </c>
      <c r="AB27" s="1"/>
      <c r="AC27" s="1"/>
      <c r="AD27" s="1"/>
    </row>
    <row r="28" spans="1:30" ht="25.5">
      <c r="A28" s="4">
        <v>24</v>
      </c>
      <c r="B28" s="1" t="s">
        <v>155</v>
      </c>
      <c r="C28" s="5" t="s">
        <v>156</v>
      </c>
      <c r="D28" s="1" t="s">
        <v>157</v>
      </c>
      <c r="E28" s="1" t="s">
        <v>44</v>
      </c>
      <c r="F28" s="6">
        <v>44334</v>
      </c>
      <c r="G28" s="1"/>
      <c r="H28" s="6">
        <v>44334</v>
      </c>
      <c r="I28" s="4">
        <v>1</v>
      </c>
      <c r="J28" s="7">
        <v>35</v>
      </c>
      <c r="K28" s="7">
        <v>2525.34</v>
      </c>
      <c r="L28" s="7">
        <v>72.15257142857143</v>
      </c>
      <c r="M28" s="7">
        <v>2525.34</v>
      </c>
      <c r="N28" s="7">
        <v>72.15257142857143</v>
      </c>
      <c r="O28" s="8" t="s">
        <v>95</v>
      </c>
      <c r="P28" s="7">
        <v>0</v>
      </c>
      <c r="Q28" s="7">
        <v>0</v>
      </c>
      <c r="R28" s="1" t="s">
        <v>95</v>
      </c>
      <c r="S28" s="1" t="s">
        <v>96</v>
      </c>
      <c r="T28" s="9" t="str">
        <f>HYPERLINK("https://my.zakupki.prom.ua/cabinet/purchases/state_purchase/view/26635101")</f>
        <v>https://my.zakupki.prom.ua/cabinet/purchases/state_purchase/view/26635101</v>
      </c>
      <c r="U28" s="1" t="s">
        <v>37</v>
      </c>
      <c r="V28" s="4">
        <v>0</v>
      </c>
      <c r="W28" s="1"/>
      <c r="X28" s="1" t="s">
        <v>158</v>
      </c>
      <c r="Y28" s="7">
        <v>2525.34</v>
      </c>
      <c r="Z28" s="1" t="s">
        <v>39</v>
      </c>
      <c r="AA28" s="1" t="s">
        <v>40</v>
      </c>
      <c r="AB28" s="1"/>
      <c r="AC28" s="1"/>
      <c r="AD28" s="1"/>
    </row>
    <row r="29" spans="1:30" ht="12.75">
      <c r="A29" s="4">
        <v>25</v>
      </c>
      <c r="B29" s="1" t="s">
        <v>159</v>
      </c>
      <c r="C29" s="5" t="s">
        <v>160</v>
      </c>
      <c r="D29" s="1" t="s">
        <v>161</v>
      </c>
      <c r="E29" s="1" t="s">
        <v>44</v>
      </c>
      <c r="F29" s="6">
        <v>44336</v>
      </c>
      <c r="G29" s="1"/>
      <c r="H29" s="6">
        <v>44336</v>
      </c>
      <c r="I29" s="4">
        <v>1</v>
      </c>
      <c r="J29" s="7">
        <v>1</v>
      </c>
      <c r="K29" s="7">
        <v>6940</v>
      </c>
      <c r="L29" s="7">
        <v>6940</v>
      </c>
      <c r="M29" s="7">
        <v>6940</v>
      </c>
      <c r="N29" s="7">
        <v>6940</v>
      </c>
      <c r="O29" s="8" t="s">
        <v>162</v>
      </c>
      <c r="P29" s="7">
        <v>0</v>
      </c>
      <c r="Q29" s="7">
        <v>0</v>
      </c>
      <c r="R29" s="1" t="s">
        <v>162</v>
      </c>
      <c r="S29" s="1" t="s">
        <v>163</v>
      </c>
      <c r="T29" s="9" t="str">
        <f>HYPERLINK("https://my.zakupki.prom.ua/cabinet/purchases/state_purchase/view/26721386")</f>
        <v>https://my.zakupki.prom.ua/cabinet/purchases/state_purchase/view/26721386</v>
      </c>
      <c r="U29" s="1" t="s">
        <v>37</v>
      </c>
      <c r="V29" s="4">
        <v>0</v>
      </c>
      <c r="W29" s="1"/>
      <c r="X29" s="1" t="s">
        <v>164</v>
      </c>
      <c r="Y29" s="7">
        <v>6940</v>
      </c>
      <c r="Z29" s="1" t="s">
        <v>39</v>
      </c>
      <c r="AA29" s="1" t="s">
        <v>40</v>
      </c>
      <c r="AB29" s="1"/>
      <c r="AC29" s="1"/>
      <c r="AD29" s="1"/>
    </row>
    <row r="30" spans="1:30" ht="12.75">
      <c r="A30" s="4">
        <v>26</v>
      </c>
      <c r="B30" s="1" t="s">
        <v>165</v>
      </c>
      <c r="C30" s="5" t="s">
        <v>166</v>
      </c>
      <c r="D30" s="1" t="s">
        <v>167</v>
      </c>
      <c r="E30" s="1" t="s">
        <v>44</v>
      </c>
      <c r="F30" s="6">
        <v>44348</v>
      </c>
      <c r="G30" s="1"/>
      <c r="H30" s="6">
        <v>44348</v>
      </c>
      <c r="I30" s="4">
        <v>1</v>
      </c>
      <c r="J30" s="7">
        <v>360</v>
      </c>
      <c r="K30" s="7">
        <v>2664</v>
      </c>
      <c r="L30" s="7">
        <v>7.4</v>
      </c>
      <c r="M30" s="7">
        <v>2664</v>
      </c>
      <c r="N30" s="7">
        <v>7.4</v>
      </c>
      <c r="O30" s="8" t="s">
        <v>168</v>
      </c>
      <c r="P30" s="7">
        <v>0</v>
      </c>
      <c r="Q30" s="7">
        <v>0</v>
      </c>
      <c r="R30" s="1" t="s">
        <v>168</v>
      </c>
      <c r="S30" s="1" t="s">
        <v>169</v>
      </c>
      <c r="T30" s="9" t="str">
        <f>HYPERLINK("https://my.zakupki.prom.ua/cabinet/purchases/state_purchase/view/27075767")</f>
        <v>https://my.zakupki.prom.ua/cabinet/purchases/state_purchase/view/27075767</v>
      </c>
      <c r="U30" s="1" t="s">
        <v>37</v>
      </c>
      <c r="V30" s="4">
        <v>0</v>
      </c>
      <c r="W30" s="1"/>
      <c r="X30" s="1" t="s">
        <v>170</v>
      </c>
      <c r="Y30" s="7">
        <v>2664</v>
      </c>
      <c r="Z30" s="1" t="s">
        <v>39</v>
      </c>
      <c r="AA30" s="1" t="s">
        <v>40</v>
      </c>
      <c r="AB30" s="1"/>
      <c r="AC30" s="1"/>
      <c r="AD30" s="1"/>
    </row>
    <row r="31" spans="1:30" ht="12.75">
      <c r="A31" s="4">
        <v>27</v>
      </c>
      <c r="B31" s="1" t="s">
        <v>171</v>
      </c>
      <c r="C31" s="5" t="s">
        <v>172</v>
      </c>
      <c r="D31" s="1" t="s">
        <v>173</v>
      </c>
      <c r="E31" s="1" t="s">
        <v>174</v>
      </c>
      <c r="F31" s="6">
        <v>44358</v>
      </c>
      <c r="G31" s="1"/>
      <c r="H31" s="6">
        <v>44370</v>
      </c>
      <c r="I31" s="4">
        <v>0</v>
      </c>
      <c r="J31" s="7">
        <v>16304</v>
      </c>
      <c r="K31" s="7">
        <v>14000</v>
      </c>
      <c r="L31" s="7">
        <v>0.858684985279686</v>
      </c>
      <c r="M31" s="4">
        <v>0</v>
      </c>
      <c r="N31" s="1"/>
      <c r="O31" s="8"/>
      <c r="P31" s="1"/>
      <c r="Q31" s="1"/>
      <c r="R31" s="1"/>
      <c r="S31" s="1"/>
      <c r="T31" s="9" t="str">
        <f>HYPERLINK("https://my.zakupki.prom.ua/cabinet/purchases/state_purchase/view/27422144")</f>
        <v>https://my.zakupki.prom.ua/cabinet/purchases/state_purchase/view/27422144</v>
      </c>
      <c r="U31" s="1" t="s">
        <v>175</v>
      </c>
      <c r="V31" s="4">
        <v>0</v>
      </c>
      <c r="W31" s="1"/>
      <c r="X31" s="1"/>
      <c r="Y31" s="1"/>
      <c r="Z31" s="1"/>
      <c r="AA31" s="1"/>
      <c r="AB31" s="1"/>
      <c r="AC31" s="1"/>
      <c r="AD31" s="1"/>
    </row>
    <row r="32" spans="1:30" ht="12.75">
      <c r="A32" s="4">
        <v>28</v>
      </c>
      <c r="B32" s="1" t="s">
        <v>176</v>
      </c>
      <c r="C32" s="5" t="s">
        <v>177</v>
      </c>
      <c r="D32" s="1" t="s">
        <v>178</v>
      </c>
      <c r="E32" s="1" t="s">
        <v>174</v>
      </c>
      <c r="F32" s="6">
        <v>44358</v>
      </c>
      <c r="G32" s="1"/>
      <c r="H32" s="6">
        <v>44370</v>
      </c>
      <c r="I32" s="4">
        <v>0</v>
      </c>
      <c r="J32" s="7">
        <v>24</v>
      </c>
      <c r="K32" s="7">
        <v>22400</v>
      </c>
      <c r="L32" s="7">
        <v>933.3333333333334</v>
      </c>
      <c r="M32" s="4">
        <v>0</v>
      </c>
      <c r="N32" s="1"/>
      <c r="O32" s="8"/>
      <c r="P32" s="1"/>
      <c r="Q32" s="1"/>
      <c r="R32" s="1"/>
      <c r="S32" s="1"/>
      <c r="T32" s="9" t="str">
        <f>HYPERLINK("https://my.zakupki.prom.ua/cabinet/purchases/state_purchase/view/27422434")</f>
        <v>https://my.zakupki.prom.ua/cabinet/purchases/state_purchase/view/27422434</v>
      </c>
      <c r="U32" s="1" t="s">
        <v>175</v>
      </c>
      <c r="V32" s="4">
        <v>0</v>
      </c>
      <c r="W32" s="1"/>
      <c r="X32" s="1"/>
      <c r="Y32" s="1"/>
      <c r="Z32" s="1"/>
      <c r="AA32" s="1"/>
      <c r="AB32" s="1"/>
      <c r="AC32" s="1"/>
      <c r="AD32" s="1"/>
    </row>
    <row r="33" spans="1:30" ht="25.5">
      <c r="A33" s="4">
        <v>29</v>
      </c>
      <c r="B33" s="1" t="s">
        <v>179</v>
      </c>
      <c r="C33" s="5" t="s">
        <v>180</v>
      </c>
      <c r="D33" s="1" t="s">
        <v>178</v>
      </c>
      <c r="E33" s="1" t="s">
        <v>44</v>
      </c>
      <c r="F33" s="6">
        <v>44365</v>
      </c>
      <c r="G33" s="1"/>
      <c r="H33" s="6">
        <v>44365</v>
      </c>
      <c r="I33" s="4">
        <v>1</v>
      </c>
      <c r="J33" s="7">
        <v>35</v>
      </c>
      <c r="K33" s="7">
        <v>2998.8</v>
      </c>
      <c r="L33" s="7">
        <v>85.68</v>
      </c>
      <c r="M33" s="7">
        <v>2998.8</v>
      </c>
      <c r="N33" s="7">
        <v>85.68</v>
      </c>
      <c r="O33" s="8" t="s">
        <v>181</v>
      </c>
      <c r="P33" s="7">
        <v>0</v>
      </c>
      <c r="Q33" s="7">
        <v>0</v>
      </c>
      <c r="R33" s="1" t="s">
        <v>181</v>
      </c>
      <c r="S33" s="1" t="s">
        <v>182</v>
      </c>
      <c r="T33" s="9" t="str">
        <f>HYPERLINK("https://my.zakupki.prom.ua/cabinet/purchases/state_purchase/view/27612702")</f>
        <v>https://my.zakupki.prom.ua/cabinet/purchases/state_purchase/view/27612702</v>
      </c>
      <c r="U33" s="1" t="s">
        <v>37</v>
      </c>
      <c r="V33" s="4">
        <v>0</v>
      </c>
      <c r="W33" s="1"/>
      <c r="X33" s="1" t="s">
        <v>183</v>
      </c>
      <c r="Y33" s="7">
        <v>2998.8</v>
      </c>
      <c r="Z33" s="1" t="s">
        <v>39</v>
      </c>
      <c r="AA33" s="1" t="s">
        <v>40</v>
      </c>
      <c r="AB33" s="1"/>
      <c r="AC33" s="1"/>
      <c r="AD33" s="1"/>
    </row>
    <row r="34" spans="1:30" ht="12.75">
      <c r="A34" s="4">
        <v>30</v>
      </c>
      <c r="B34" s="1" t="s">
        <v>184</v>
      </c>
      <c r="C34" s="5" t="s">
        <v>185</v>
      </c>
      <c r="D34" s="1" t="s">
        <v>186</v>
      </c>
      <c r="E34" s="1" t="s">
        <v>44</v>
      </c>
      <c r="F34" s="6">
        <v>44365</v>
      </c>
      <c r="G34" s="1"/>
      <c r="H34" s="6">
        <v>44365</v>
      </c>
      <c r="I34" s="4">
        <v>1</v>
      </c>
      <c r="J34" s="7">
        <v>6</v>
      </c>
      <c r="K34" s="7">
        <v>2982</v>
      </c>
      <c r="L34" s="7">
        <v>497</v>
      </c>
      <c r="M34" s="7">
        <v>2982</v>
      </c>
      <c r="N34" s="7">
        <v>497</v>
      </c>
      <c r="O34" s="8" t="s">
        <v>187</v>
      </c>
      <c r="P34" s="7">
        <v>0</v>
      </c>
      <c r="Q34" s="7">
        <v>0</v>
      </c>
      <c r="R34" s="1" t="s">
        <v>187</v>
      </c>
      <c r="S34" s="1" t="s">
        <v>188</v>
      </c>
      <c r="T34" s="9" t="str">
        <f>HYPERLINK("https://my.zakupki.prom.ua/cabinet/purchases/state_purchase/view/27619930")</f>
        <v>https://my.zakupki.prom.ua/cabinet/purchases/state_purchase/view/27619930</v>
      </c>
      <c r="U34" s="1" t="s">
        <v>37</v>
      </c>
      <c r="V34" s="4">
        <v>0</v>
      </c>
      <c r="W34" s="1"/>
      <c r="X34" s="1" t="s">
        <v>189</v>
      </c>
      <c r="Y34" s="7">
        <v>2982</v>
      </c>
      <c r="Z34" s="1" t="s">
        <v>39</v>
      </c>
      <c r="AA34" s="1" t="s">
        <v>40</v>
      </c>
      <c r="AB34" s="1"/>
      <c r="AC34" s="1"/>
      <c r="AD34" s="1"/>
    </row>
    <row r="35" spans="1:30" ht="12.75">
      <c r="A35" s="4">
        <v>31</v>
      </c>
      <c r="B35" s="1" t="s">
        <v>190</v>
      </c>
      <c r="C35" s="5" t="s">
        <v>191</v>
      </c>
      <c r="D35" s="1" t="s">
        <v>192</v>
      </c>
      <c r="E35" s="1" t="s">
        <v>174</v>
      </c>
      <c r="F35" s="6">
        <v>44410</v>
      </c>
      <c r="G35" s="1"/>
      <c r="H35" s="6">
        <v>44419</v>
      </c>
      <c r="I35" s="4">
        <v>0</v>
      </c>
      <c r="J35" s="7">
        <v>1</v>
      </c>
      <c r="K35" s="7">
        <v>3780</v>
      </c>
      <c r="L35" s="7">
        <v>3780</v>
      </c>
      <c r="M35" s="4">
        <v>0</v>
      </c>
      <c r="N35" s="1"/>
      <c r="O35" s="8"/>
      <c r="P35" s="1"/>
      <c r="Q35" s="1"/>
      <c r="R35" s="1"/>
      <c r="S35" s="1"/>
      <c r="T35" s="9" t="str">
        <f>HYPERLINK("https://my.zakupki.prom.ua/cabinet/purchases/state_purchase/view/28669742")</f>
        <v>https://my.zakupki.prom.ua/cabinet/purchases/state_purchase/view/28669742</v>
      </c>
      <c r="U35" s="1" t="s">
        <v>175</v>
      </c>
      <c r="V35" s="4">
        <v>0</v>
      </c>
      <c r="W35" s="1"/>
      <c r="X35" s="1"/>
      <c r="Y35" s="1"/>
      <c r="Z35" s="1"/>
      <c r="AA35" s="1"/>
      <c r="AB35" s="1"/>
      <c r="AC35" s="1"/>
      <c r="AD35" s="1"/>
    </row>
    <row r="36" spans="1:30" ht="12.75">
      <c r="A36" s="4">
        <v>32</v>
      </c>
      <c r="B36" s="1" t="s">
        <v>193</v>
      </c>
      <c r="C36" s="5" t="s">
        <v>194</v>
      </c>
      <c r="D36" s="1" t="s">
        <v>195</v>
      </c>
      <c r="E36" s="1" t="s">
        <v>44</v>
      </c>
      <c r="F36" s="6">
        <v>44424</v>
      </c>
      <c r="G36" s="1"/>
      <c r="H36" s="6">
        <v>44424</v>
      </c>
      <c r="I36" s="4">
        <v>1</v>
      </c>
      <c r="J36" s="7">
        <v>1</v>
      </c>
      <c r="K36" s="7">
        <v>2985</v>
      </c>
      <c r="L36" s="7">
        <v>2985</v>
      </c>
      <c r="M36" s="7">
        <v>2985</v>
      </c>
      <c r="N36" s="7">
        <v>2985</v>
      </c>
      <c r="O36" s="8" t="s">
        <v>196</v>
      </c>
      <c r="P36" s="7">
        <v>0</v>
      </c>
      <c r="Q36" s="7">
        <v>0</v>
      </c>
      <c r="R36" s="1" t="s">
        <v>196</v>
      </c>
      <c r="S36" s="1" t="s">
        <v>197</v>
      </c>
      <c r="T36" s="9" t="str">
        <f>HYPERLINK("https://my.zakupki.prom.ua/cabinet/purchases/state_purchase/view/29062571")</f>
        <v>https://my.zakupki.prom.ua/cabinet/purchases/state_purchase/view/29062571</v>
      </c>
      <c r="U36" s="1" t="s">
        <v>37</v>
      </c>
      <c r="V36" s="4">
        <v>0</v>
      </c>
      <c r="W36" s="1"/>
      <c r="X36" s="1" t="s">
        <v>198</v>
      </c>
      <c r="Y36" s="7">
        <v>2985</v>
      </c>
      <c r="Z36" s="1" t="s">
        <v>39</v>
      </c>
      <c r="AA36" s="1" t="s">
        <v>40</v>
      </c>
      <c r="AB36" s="1"/>
      <c r="AC36" s="1"/>
      <c r="AD36" s="1"/>
    </row>
    <row r="37" spans="1:30" ht="12.75">
      <c r="A37" s="4">
        <v>33</v>
      </c>
      <c r="B37" s="1" t="s">
        <v>199</v>
      </c>
      <c r="C37" s="5" t="s">
        <v>200</v>
      </c>
      <c r="D37" s="1" t="s">
        <v>201</v>
      </c>
      <c r="E37" s="1" t="s">
        <v>44</v>
      </c>
      <c r="F37" s="6">
        <v>44424</v>
      </c>
      <c r="G37" s="1"/>
      <c r="H37" s="6">
        <v>44424</v>
      </c>
      <c r="I37" s="4">
        <v>1</v>
      </c>
      <c r="J37" s="7">
        <v>1</v>
      </c>
      <c r="K37" s="7">
        <v>2820</v>
      </c>
      <c r="L37" s="7">
        <v>2820</v>
      </c>
      <c r="M37" s="7">
        <v>2820</v>
      </c>
      <c r="N37" s="7">
        <v>2820</v>
      </c>
      <c r="O37" s="8" t="s">
        <v>196</v>
      </c>
      <c r="P37" s="7">
        <v>0</v>
      </c>
      <c r="Q37" s="7">
        <v>0</v>
      </c>
      <c r="R37" s="1" t="s">
        <v>196</v>
      </c>
      <c r="S37" s="1" t="s">
        <v>197</v>
      </c>
      <c r="T37" s="9" t="str">
        <f>HYPERLINK("https://my.zakupki.prom.ua/cabinet/purchases/state_purchase/view/29062984")</f>
        <v>https://my.zakupki.prom.ua/cabinet/purchases/state_purchase/view/29062984</v>
      </c>
      <c r="U37" s="1" t="s">
        <v>37</v>
      </c>
      <c r="V37" s="4">
        <v>0</v>
      </c>
      <c r="W37" s="1"/>
      <c r="X37" s="1" t="s">
        <v>202</v>
      </c>
      <c r="Y37" s="7">
        <v>2820</v>
      </c>
      <c r="Z37" s="1" t="s">
        <v>39</v>
      </c>
      <c r="AA37" s="1" t="s">
        <v>40</v>
      </c>
      <c r="AB37" s="1"/>
      <c r="AC37" s="1"/>
      <c r="AD37" s="1"/>
    </row>
    <row r="38" spans="1:30" ht="12.75">
      <c r="A38" s="4">
        <v>34</v>
      </c>
      <c r="B38" s="1" t="s">
        <v>203</v>
      </c>
      <c r="C38" s="5" t="s">
        <v>204</v>
      </c>
      <c r="D38" s="1" t="s">
        <v>205</v>
      </c>
      <c r="E38" s="1" t="s">
        <v>44</v>
      </c>
      <c r="F38" s="6">
        <v>44424</v>
      </c>
      <c r="G38" s="1"/>
      <c r="H38" s="6">
        <v>44424</v>
      </c>
      <c r="I38" s="4">
        <v>1</v>
      </c>
      <c r="J38" s="7">
        <v>1</v>
      </c>
      <c r="K38" s="7">
        <v>1817.8</v>
      </c>
      <c r="L38" s="7">
        <v>1817.8</v>
      </c>
      <c r="M38" s="7">
        <v>1817.8</v>
      </c>
      <c r="N38" s="7">
        <v>1817.8</v>
      </c>
      <c r="O38" s="8" t="s">
        <v>142</v>
      </c>
      <c r="P38" s="7">
        <v>0</v>
      </c>
      <c r="Q38" s="7">
        <v>0</v>
      </c>
      <c r="R38" s="1" t="s">
        <v>142</v>
      </c>
      <c r="S38" s="1" t="s">
        <v>143</v>
      </c>
      <c r="T38" s="9" t="str">
        <f>HYPERLINK("https://my.zakupki.prom.ua/cabinet/purchases/state_purchase/view/29063553")</f>
        <v>https://my.zakupki.prom.ua/cabinet/purchases/state_purchase/view/29063553</v>
      </c>
      <c r="U38" s="1" t="s">
        <v>37</v>
      </c>
      <c r="V38" s="4">
        <v>0</v>
      </c>
      <c r="W38" s="1"/>
      <c r="X38" s="1" t="s">
        <v>198</v>
      </c>
      <c r="Y38" s="7">
        <v>1817.8</v>
      </c>
      <c r="Z38" s="1" t="s">
        <v>39</v>
      </c>
      <c r="AA38" s="1" t="s">
        <v>40</v>
      </c>
      <c r="AB38" s="1"/>
      <c r="AC38" s="1"/>
      <c r="AD38" s="1"/>
    </row>
    <row r="39" spans="1:30" ht="12.75">
      <c r="A39" s="4">
        <v>35</v>
      </c>
      <c r="B39" s="1" t="s">
        <v>206</v>
      </c>
      <c r="C39" s="5" t="s">
        <v>191</v>
      </c>
      <c r="D39" s="1" t="s">
        <v>192</v>
      </c>
      <c r="E39" s="1" t="s">
        <v>174</v>
      </c>
      <c r="F39" s="6">
        <v>44427</v>
      </c>
      <c r="G39" s="1"/>
      <c r="H39" s="6">
        <v>44439</v>
      </c>
      <c r="I39" s="4">
        <v>0</v>
      </c>
      <c r="J39" s="7">
        <v>1</v>
      </c>
      <c r="K39" s="7">
        <v>3780</v>
      </c>
      <c r="L39" s="7">
        <v>3780</v>
      </c>
      <c r="M39" s="4">
        <v>0</v>
      </c>
      <c r="N39" s="1"/>
      <c r="O39" s="8"/>
      <c r="P39" s="1"/>
      <c r="Q39" s="1"/>
      <c r="R39" s="1"/>
      <c r="S39" s="1"/>
      <c r="T39" s="9" t="str">
        <f>HYPERLINK("https://my.zakupki.prom.ua/cabinet/purchases/state_purchase/view/29175574")</f>
        <v>https://my.zakupki.prom.ua/cabinet/purchases/state_purchase/view/29175574</v>
      </c>
      <c r="U39" s="1" t="s">
        <v>175</v>
      </c>
      <c r="V39" s="4">
        <v>0</v>
      </c>
      <c r="W39" s="1"/>
      <c r="X39" s="1"/>
      <c r="Y39" s="1"/>
      <c r="Z39" s="1"/>
      <c r="AA39" s="1"/>
      <c r="AB39" s="1"/>
      <c r="AC39" s="1"/>
      <c r="AD39" s="1"/>
    </row>
    <row r="40" spans="1:30" ht="12.75">
      <c r="A40" s="4">
        <v>36</v>
      </c>
      <c r="B40" s="1" t="s">
        <v>207</v>
      </c>
      <c r="C40" s="5" t="s">
        <v>208</v>
      </c>
      <c r="D40" s="1" t="s">
        <v>209</v>
      </c>
      <c r="E40" s="1" t="s">
        <v>44</v>
      </c>
      <c r="F40" s="6">
        <v>44448</v>
      </c>
      <c r="G40" s="1"/>
      <c r="H40" s="6">
        <v>44448</v>
      </c>
      <c r="I40" s="4">
        <v>1</v>
      </c>
      <c r="J40" s="7">
        <v>1</v>
      </c>
      <c r="K40" s="7">
        <v>8609</v>
      </c>
      <c r="L40" s="7">
        <v>8609</v>
      </c>
      <c r="M40" s="7">
        <v>8609</v>
      </c>
      <c r="N40" s="7">
        <v>8609</v>
      </c>
      <c r="O40" s="8" t="s">
        <v>210</v>
      </c>
      <c r="P40" s="7">
        <v>0</v>
      </c>
      <c r="Q40" s="7">
        <v>0</v>
      </c>
      <c r="R40" s="1" t="s">
        <v>210</v>
      </c>
      <c r="S40" s="1" t="s">
        <v>211</v>
      </c>
      <c r="T40" s="9" t="str">
        <f>HYPERLINK("https://my.zakupki.prom.ua/cabinet/purchases/state_purchase/view/29715360")</f>
        <v>https://my.zakupki.prom.ua/cabinet/purchases/state_purchase/view/29715360</v>
      </c>
      <c r="U40" s="1" t="s">
        <v>37</v>
      </c>
      <c r="V40" s="4">
        <v>0</v>
      </c>
      <c r="W40" s="1"/>
      <c r="X40" s="1" t="s">
        <v>212</v>
      </c>
      <c r="Y40" s="7">
        <v>8609</v>
      </c>
      <c r="Z40" s="1" t="s">
        <v>39</v>
      </c>
      <c r="AA40" s="1" t="s">
        <v>40</v>
      </c>
      <c r="AB40" s="1"/>
      <c r="AC40" s="1"/>
      <c r="AD40" s="1"/>
    </row>
    <row r="41" spans="1:30" ht="76.5">
      <c r="A41" s="4">
        <v>37</v>
      </c>
      <c r="B41" s="1" t="s">
        <v>213</v>
      </c>
      <c r="C41" s="5" t="s">
        <v>214</v>
      </c>
      <c r="D41" s="1" t="s">
        <v>215</v>
      </c>
      <c r="E41" s="1" t="s">
        <v>216</v>
      </c>
      <c r="F41" s="6">
        <v>44454</v>
      </c>
      <c r="G41" s="1"/>
      <c r="H41" s="6">
        <v>44484</v>
      </c>
      <c r="I41" s="4">
        <v>1</v>
      </c>
      <c r="J41" s="7">
        <v>1</v>
      </c>
      <c r="K41" s="7">
        <v>14648250</v>
      </c>
      <c r="L41" s="7">
        <v>14648250</v>
      </c>
      <c r="M41" s="4">
        <v>0</v>
      </c>
      <c r="N41" s="1"/>
      <c r="O41" s="8"/>
      <c r="P41" s="1"/>
      <c r="Q41" s="1"/>
      <c r="R41" s="1"/>
      <c r="S41" s="1"/>
      <c r="T41" s="9" t="str">
        <f>HYPERLINK("https://my.zakupki.prom.ua/cabinet/purchases/state_purchase/view/29899859")</f>
        <v>https://my.zakupki.prom.ua/cabinet/purchases/state_purchase/view/29899859</v>
      </c>
      <c r="U41" s="1" t="s">
        <v>175</v>
      </c>
      <c r="V41" s="4">
        <v>0</v>
      </c>
      <c r="W41" s="1"/>
      <c r="X41" s="1"/>
      <c r="Y41" s="1"/>
      <c r="Z41" s="1"/>
      <c r="AA41" s="1"/>
      <c r="AB41" s="1"/>
      <c r="AC41" s="1"/>
      <c r="AD41" s="1" t="s">
        <v>217</v>
      </c>
    </row>
    <row r="42" spans="1:30" ht="38.25">
      <c r="A42" s="4">
        <v>38</v>
      </c>
      <c r="B42" s="1" t="s">
        <v>218</v>
      </c>
      <c r="C42" s="5" t="s">
        <v>219</v>
      </c>
      <c r="D42" s="1" t="s">
        <v>220</v>
      </c>
      <c r="E42" s="1" t="s">
        <v>44</v>
      </c>
      <c r="F42" s="6">
        <v>44455</v>
      </c>
      <c r="G42" s="1"/>
      <c r="H42" s="6">
        <v>44455</v>
      </c>
      <c r="I42" s="4">
        <v>1</v>
      </c>
      <c r="J42" s="7">
        <v>4</v>
      </c>
      <c r="K42" s="7">
        <v>2000</v>
      </c>
      <c r="L42" s="7">
        <v>500</v>
      </c>
      <c r="M42" s="7">
        <v>2000</v>
      </c>
      <c r="N42" s="7">
        <v>500</v>
      </c>
      <c r="O42" s="8" t="s">
        <v>221</v>
      </c>
      <c r="P42" s="7">
        <v>0</v>
      </c>
      <c r="Q42" s="7">
        <v>0</v>
      </c>
      <c r="R42" s="1" t="s">
        <v>221</v>
      </c>
      <c r="S42" s="1" t="s">
        <v>222</v>
      </c>
      <c r="T42" s="9" t="str">
        <f>HYPERLINK("https://my.zakupki.prom.ua/cabinet/purchases/state_purchase/view/29937832")</f>
        <v>https://my.zakupki.prom.ua/cabinet/purchases/state_purchase/view/29937832</v>
      </c>
      <c r="U42" s="1" t="s">
        <v>37</v>
      </c>
      <c r="V42" s="4">
        <v>0</v>
      </c>
      <c r="W42" s="1"/>
      <c r="X42" s="1" t="s">
        <v>223</v>
      </c>
      <c r="Y42" s="7">
        <v>2000</v>
      </c>
      <c r="Z42" s="1" t="s">
        <v>39</v>
      </c>
      <c r="AA42" s="1" t="s">
        <v>40</v>
      </c>
      <c r="AB42" s="1"/>
      <c r="AC42" s="1"/>
      <c r="AD42" s="1"/>
    </row>
    <row r="43" spans="1:30" ht="12.75">
      <c r="A43" s="4">
        <v>39</v>
      </c>
      <c r="B43" s="1" t="s">
        <v>224</v>
      </c>
      <c r="C43" s="5" t="s">
        <v>194</v>
      </c>
      <c r="D43" s="1" t="s">
        <v>195</v>
      </c>
      <c r="E43" s="1" t="s">
        <v>44</v>
      </c>
      <c r="F43" s="6">
        <v>44468</v>
      </c>
      <c r="G43" s="1"/>
      <c r="H43" s="6">
        <v>44468</v>
      </c>
      <c r="I43" s="4">
        <v>1</v>
      </c>
      <c r="J43" s="7">
        <v>1</v>
      </c>
      <c r="K43" s="7">
        <v>1600</v>
      </c>
      <c r="L43" s="7">
        <v>1600</v>
      </c>
      <c r="M43" s="7">
        <v>1600</v>
      </c>
      <c r="N43" s="7">
        <v>1600</v>
      </c>
      <c r="O43" s="8" t="s">
        <v>196</v>
      </c>
      <c r="P43" s="7">
        <v>0</v>
      </c>
      <c r="Q43" s="7">
        <v>0</v>
      </c>
      <c r="R43" s="1" t="s">
        <v>196</v>
      </c>
      <c r="S43" s="1" t="s">
        <v>197</v>
      </c>
      <c r="T43" s="9" t="str">
        <f>HYPERLINK("https://my.zakupki.prom.ua/cabinet/purchases/state_purchase/view/30348493")</f>
        <v>https://my.zakupki.prom.ua/cabinet/purchases/state_purchase/view/30348493</v>
      </c>
      <c r="U43" s="1" t="s">
        <v>37</v>
      </c>
      <c r="V43" s="4">
        <v>0</v>
      </c>
      <c r="W43" s="1"/>
      <c r="X43" s="1" t="s">
        <v>225</v>
      </c>
      <c r="Y43" s="7">
        <v>1600</v>
      </c>
      <c r="Z43" s="1" t="s">
        <v>39</v>
      </c>
      <c r="AA43" s="1" t="s">
        <v>40</v>
      </c>
      <c r="AB43" s="1"/>
      <c r="AC43" s="1"/>
      <c r="AD43" s="1"/>
    </row>
    <row r="44" spans="1:30" ht="12.75">
      <c r="A44" s="4">
        <v>40</v>
      </c>
      <c r="B44" s="1" t="s">
        <v>226</v>
      </c>
      <c r="C44" s="5" t="s">
        <v>227</v>
      </c>
      <c r="D44" s="1" t="s">
        <v>228</v>
      </c>
      <c r="E44" s="1" t="s">
        <v>44</v>
      </c>
      <c r="F44" s="6">
        <v>44468</v>
      </c>
      <c r="G44" s="1"/>
      <c r="H44" s="6">
        <v>44469</v>
      </c>
      <c r="I44" s="4">
        <v>1</v>
      </c>
      <c r="J44" s="7">
        <v>80</v>
      </c>
      <c r="K44" s="7">
        <v>10800</v>
      </c>
      <c r="L44" s="7">
        <v>135</v>
      </c>
      <c r="M44" s="7">
        <v>10800</v>
      </c>
      <c r="N44" s="7">
        <v>135</v>
      </c>
      <c r="O44" s="8" t="s">
        <v>196</v>
      </c>
      <c r="P44" s="7">
        <v>0</v>
      </c>
      <c r="Q44" s="7">
        <v>0</v>
      </c>
      <c r="R44" s="1" t="s">
        <v>196</v>
      </c>
      <c r="S44" s="1" t="s">
        <v>197</v>
      </c>
      <c r="T44" s="9" t="str">
        <f>HYPERLINK("https://my.zakupki.prom.ua/cabinet/purchases/state_purchase/view/30349963")</f>
        <v>https://my.zakupki.prom.ua/cabinet/purchases/state_purchase/view/30349963</v>
      </c>
      <c r="U44" s="1" t="s">
        <v>37</v>
      </c>
      <c r="V44" s="4">
        <v>0</v>
      </c>
      <c r="W44" s="1"/>
      <c r="X44" s="1" t="s">
        <v>229</v>
      </c>
      <c r="Y44" s="7">
        <v>10800</v>
      </c>
      <c r="Z44" s="1" t="s">
        <v>39</v>
      </c>
      <c r="AA44" s="1" t="s">
        <v>40</v>
      </c>
      <c r="AB44" s="1"/>
      <c r="AC44" s="1"/>
      <c r="AD44" s="1"/>
    </row>
    <row r="45" spans="1:30" ht="25.5">
      <c r="A45" s="4">
        <v>41</v>
      </c>
      <c r="B45" s="1" t="s">
        <v>230</v>
      </c>
      <c r="C45" s="5" t="s">
        <v>231</v>
      </c>
      <c r="D45" s="1" t="s">
        <v>106</v>
      </c>
      <c r="E45" s="1" t="s">
        <v>44</v>
      </c>
      <c r="F45" s="6">
        <v>44468</v>
      </c>
      <c r="G45" s="1"/>
      <c r="H45" s="6">
        <v>44468</v>
      </c>
      <c r="I45" s="4">
        <v>1</v>
      </c>
      <c r="J45" s="7">
        <v>7</v>
      </c>
      <c r="K45" s="7">
        <v>6671.7</v>
      </c>
      <c r="L45" s="7">
        <v>953.1</v>
      </c>
      <c r="M45" s="7">
        <v>6671.7</v>
      </c>
      <c r="N45" s="7">
        <v>953.1</v>
      </c>
      <c r="O45" s="8" t="s">
        <v>95</v>
      </c>
      <c r="P45" s="7">
        <v>0</v>
      </c>
      <c r="Q45" s="7">
        <v>0</v>
      </c>
      <c r="R45" s="1" t="s">
        <v>95</v>
      </c>
      <c r="S45" s="1" t="s">
        <v>96</v>
      </c>
      <c r="T45" s="9" t="str">
        <f>HYPERLINK("https://my.zakupki.prom.ua/cabinet/purchases/state_purchase/view/30351265")</f>
        <v>https://my.zakupki.prom.ua/cabinet/purchases/state_purchase/view/30351265</v>
      </c>
      <c r="U45" s="1" t="s">
        <v>37</v>
      </c>
      <c r="V45" s="4">
        <v>0</v>
      </c>
      <c r="W45" s="1"/>
      <c r="X45" s="1" t="s">
        <v>232</v>
      </c>
      <c r="Y45" s="7">
        <v>6671.7</v>
      </c>
      <c r="Z45" s="1" t="s">
        <v>39</v>
      </c>
      <c r="AA45" s="1" t="s">
        <v>40</v>
      </c>
      <c r="AB45" s="1"/>
      <c r="AC45" s="1"/>
      <c r="AD45" s="1"/>
    </row>
    <row r="46" spans="1:30" ht="12.75">
      <c r="A46" s="4">
        <v>42</v>
      </c>
      <c r="B46" s="1" t="s">
        <v>233</v>
      </c>
      <c r="C46" s="5" t="s">
        <v>234</v>
      </c>
      <c r="D46" s="1" t="s">
        <v>178</v>
      </c>
      <c r="E46" s="1" t="s">
        <v>44</v>
      </c>
      <c r="F46" s="6">
        <v>44468</v>
      </c>
      <c r="G46" s="1"/>
      <c r="H46" s="6">
        <v>44468</v>
      </c>
      <c r="I46" s="4">
        <v>1</v>
      </c>
      <c r="J46" s="7">
        <v>1</v>
      </c>
      <c r="K46" s="7">
        <v>3400</v>
      </c>
      <c r="L46" s="7">
        <v>3400</v>
      </c>
      <c r="M46" s="7">
        <v>3400</v>
      </c>
      <c r="N46" s="7">
        <v>3400</v>
      </c>
      <c r="O46" s="8" t="s">
        <v>196</v>
      </c>
      <c r="P46" s="7">
        <v>0</v>
      </c>
      <c r="Q46" s="7">
        <v>0</v>
      </c>
      <c r="R46" s="1" t="s">
        <v>196</v>
      </c>
      <c r="S46" s="1" t="s">
        <v>197</v>
      </c>
      <c r="T46" s="9" t="str">
        <f>HYPERLINK("https://my.zakupki.prom.ua/cabinet/purchases/state_purchase/view/30352673")</f>
        <v>https://my.zakupki.prom.ua/cabinet/purchases/state_purchase/view/30352673</v>
      </c>
      <c r="U46" s="1" t="s">
        <v>37</v>
      </c>
      <c r="V46" s="4">
        <v>0</v>
      </c>
      <c r="W46" s="1"/>
      <c r="X46" s="1" t="s">
        <v>235</v>
      </c>
      <c r="Y46" s="7">
        <v>3400</v>
      </c>
      <c r="Z46" s="1" t="s">
        <v>39</v>
      </c>
      <c r="AA46" s="1" t="s">
        <v>40</v>
      </c>
      <c r="AB46" s="1"/>
      <c r="AC46" s="1"/>
      <c r="AD46" s="1"/>
    </row>
    <row r="47" spans="1:30" ht="12.75">
      <c r="A47" s="4">
        <v>43</v>
      </c>
      <c r="B47" s="1" t="s">
        <v>236</v>
      </c>
      <c r="C47" s="5" t="s">
        <v>191</v>
      </c>
      <c r="D47" s="1" t="s">
        <v>192</v>
      </c>
      <c r="E47" s="1" t="s">
        <v>174</v>
      </c>
      <c r="F47" s="6">
        <v>44487</v>
      </c>
      <c r="G47" s="1"/>
      <c r="H47" s="6">
        <v>44498</v>
      </c>
      <c r="I47" s="4">
        <v>0</v>
      </c>
      <c r="J47" s="7">
        <v>1</v>
      </c>
      <c r="K47" s="7">
        <v>4200</v>
      </c>
      <c r="L47" s="7">
        <v>4200</v>
      </c>
      <c r="M47" s="4">
        <v>0</v>
      </c>
      <c r="N47" s="1"/>
      <c r="O47" s="8"/>
      <c r="P47" s="1"/>
      <c r="Q47" s="1"/>
      <c r="R47" s="1"/>
      <c r="S47" s="1"/>
      <c r="T47" s="9" t="str">
        <f>HYPERLINK("https://my.zakupki.prom.ua/cabinet/purchases/state_purchase/view/30776471")</f>
        <v>https://my.zakupki.prom.ua/cabinet/purchases/state_purchase/view/30776471</v>
      </c>
      <c r="U47" s="1" t="s">
        <v>175</v>
      </c>
      <c r="V47" s="4">
        <v>0</v>
      </c>
      <c r="W47" s="1"/>
      <c r="X47" s="1"/>
      <c r="Y47" s="1"/>
      <c r="Z47" s="1"/>
      <c r="AA47" s="1"/>
      <c r="AB47" s="1"/>
      <c r="AC47" s="1"/>
      <c r="AD47" s="1"/>
    </row>
    <row r="48" spans="1:30" ht="25.5">
      <c r="A48" s="4">
        <v>44</v>
      </c>
      <c r="B48" s="1" t="s">
        <v>237</v>
      </c>
      <c r="C48" s="5" t="s">
        <v>238</v>
      </c>
      <c r="D48" s="1" t="s">
        <v>239</v>
      </c>
      <c r="E48" s="1" t="s">
        <v>44</v>
      </c>
      <c r="F48" s="6">
        <v>44487</v>
      </c>
      <c r="G48" s="1"/>
      <c r="H48" s="6">
        <v>44488</v>
      </c>
      <c r="I48" s="4">
        <v>1</v>
      </c>
      <c r="J48" s="7">
        <v>4</v>
      </c>
      <c r="K48" s="7">
        <v>999.84</v>
      </c>
      <c r="L48" s="7">
        <v>249.96</v>
      </c>
      <c r="M48" s="7">
        <v>999.84</v>
      </c>
      <c r="N48" s="7">
        <v>249.96</v>
      </c>
      <c r="O48" s="8" t="s">
        <v>95</v>
      </c>
      <c r="P48" s="7">
        <v>0</v>
      </c>
      <c r="Q48" s="7">
        <v>0</v>
      </c>
      <c r="R48" s="1" t="s">
        <v>95</v>
      </c>
      <c r="S48" s="1" t="s">
        <v>96</v>
      </c>
      <c r="T48" s="9" t="str">
        <f>HYPERLINK("https://my.zakupki.prom.ua/cabinet/purchases/state_purchase/view/30835962")</f>
        <v>https://my.zakupki.prom.ua/cabinet/purchases/state_purchase/view/30835962</v>
      </c>
      <c r="U48" s="1" t="s">
        <v>37</v>
      </c>
      <c r="V48" s="4">
        <v>0</v>
      </c>
      <c r="W48" s="1"/>
      <c r="X48" s="1" t="s">
        <v>240</v>
      </c>
      <c r="Y48" s="7">
        <v>999.84</v>
      </c>
      <c r="Z48" s="1" t="s">
        <v>39</v>
      </c>
      <c r="AA48" s="1" t="s">
        <v>40</v>
      </c>
      <c r="AB48" s="1"/>
      <c r="AC48" s="1"/>
      <c r="AD48" s="1"/>
    </row>
    <row r="49" spans="1:30" ht="25.5">
      <c r="A49" s="4">
        <v>45</v>
      </c>
      <c r="B49" s="1" t="s">
        <v>241</v>
      </c>
      <c r="C49" s="5" t="s">
        <v>242</v>
      </c>
      <c r="D49" s="1" t="s">
        <v>94</v>
      </c>
      <c r="E49" s="1" t="s">
        <v>44</v>
      </c>
      <c r="F49" s="6">
        <v>44501</v>
      </c>
      <c r="G49" s="1"/>
      <c r="H49" s="6">
        <v>44502</v>
      </c>
      <c r="I49" s="4">
        <v>1</v>
      </c>
      <c r="J49" s="7">
        <v>191</v>
      </c>
      <c r="K49" s="7">
        <v>7373.53</v>
      </c>
      <c r="L49" s="7">
        <v>38.60486910994764</v>
      </c>
      <c r="M49" s="7">
        <v>7373.53</v>
      </c>
      <c r="N49" s="7">
        <v>38.60486910994764</v>
      </c>
      <c r="O49" s="8" t="s">
        <v>95</v>
      </c>
      <c r="P49" s="7">
        <v>0</v>
      </c>
      <c r="Q49" s="7">
        <v>0</v>
      </c>
      <c r="R49" s="1" t="s">
        <v>95</v>
      </c>
      <c r="S49" s="1" t="s">
        <v>96</v>
      </c>
      <c r="T49" s="9" t="str">
        <f>HYPERLINK("https://my.zakupki.prom.ua/cabinet/purchases/state_purchase/view/31309662")</f>
        <v>https://my.zakupki.prom.ua/cabinet/purchases/state_purchase/view/31309662</v>
      </c>
      <c r="U49" s="1" t="s">
        <v>37</v>
      </c>
      <c r="V49" s="4">
        <v>0</v>
      </c>
      <c r="W49" s="1"/>
      <c r="X49" s="1" t="s">
        <v>243</v>
      </c>
      <c r="Y49" s="7">
        <v>7373.53</v>
      </c>
      <c r="Z49" s="1" t="s">
        <v>39</v>
      </c>
      <c r="AA49" s="1" t="s">
        <v>40</v>
      </c>
      <c r="AB49" s="1"/>
      <c r="AC49" s="1"/>
      <c r="AD49" s="1"/>
    </row>
    <row r="50" spans="1:30" ht="25.5">
      <c r="A50" s="4">
        <v>46</v>
      </c>
      <c r="B50" s="1" t="s">
        <v>244</v>
      </c>
      <c r="C50" s="5" t="s">
        <v>245</v>
      </c>
      <c r="D50" s="1" t="s">
        <v>246</v>
      </c>
      <c r="E50" s="1" t="s">
        <v>44</v>
      </c>
      <c r="F50" s="6">
        <v>44501</v>
      </c>
      <c r="G50" s="1"/>
      <c r="H50" s="6">
        <v>44502</v>
      </c>
      <c r="I50" s="4">
        <v>1</v>
      </c>
      <c r="J50" s="7">
        <v>10</v>
      </c>
      <c r="K50" s="7">
        <v>3015.04</v>
      </c>
      <c r="L50" s="7">
        <v>301.504</v>
      </c>
      <c r="M50" s="7">
        <v>3015.04</v>
      </c>
      <c r="N50" s="7">
        <v>301.504</v>
      </c>
      <c r="O50" s="8" t="s">
        <v>95</v>
      </c>
      <c r="P50" s="7">
        <v>0</v>
      </c>
      <c r="Q50" s="7">
        <v>0</v>
      </c>
      <c r="R50" s="1" t="s">
        <v>95</v>
      </c>
      <c r="S50" s="1" t="s">
        <v>96</v>
      </c>
      <c r="T50" s="9" t="str">
        <f>HYPERLINK("https://my.zakupki.prom.ua/cabinet/purchases/state_purchase/view/31309797")</f>
        <v>https://my.zakupki.prom.ua/cabinet/purchases/state_purchase/view/31309797</v>
      </c>
      <c r="U50" s="1" t="s">
        <v>37</v>
      </c>
      <c r="V50" s="4">
        <v>0</v>
      </c>
      <c r="W50" s="1"/>
      <c r="X50" s="1" t="s">
        <v>247</v>
      </c>
      <c r="Y50" s="7">
        <v>3015.04</v>
      </c>
      <c r="Z50" s="1" t="s">
        <v>39</v>
      </c>
      <c r="AA50" s="1" t="s">
        <v>40</v>
      </c>
      <c r="AB50" s="1"/>
      <c r="AC50" s="1"/>
      <c r="AD50" s="1"/>
    </row>
    <row r="51" spans="1:30" ht="25.5">
      <c r="A51" s="4">
        <v>47</v>
      </c>
      <c r="B51" s="1" t="s">
        <v>248</v>
      </c>
      <c r="C51" s="5" t="s">
        <v>249</v>
      </c>
      <c r="D51" s="1" t="s">
        <v>239</v>
      </c>
      <c r="E51" s="1" t="s">
        <v>44</v>
      </c>
      <c r="F51" s="6">
        <v>44501</v>
      </c>
      <c r="G51" s="1"/>
      <c r="H51" s="6">
        <v>44502</v>
      </c>
      <c r="I51" s="4">
        <v>1</v>
      </c>
      <c r="J51" s="7">
        <v>34</v>
      </c>
      <c r="K51" s="7">
        <v>6559.56</v>
      </c>
      <c r="L51" s="7">
        <v>192.92823529411766</v>
      </c>
      <c r="M51" s="7">
        <v>6559.56</v>
      </c>
      <c r="N51" s="7">
        <v>192.92823529411766</v>
      </c>
      <c r="O51" s="8" t="s">
        <v>95</v>
      </c>
      <c r="P51" s="7">
        <v>0</v>
      </c>
      <c r="Q51" s="7">
        <v>0</v>
      </c>
      <c r="R51" s="1" t="s">
        <v>95</v>
      </c>
      <c r="S51" s="1" t="s">
        <v>96</v>
      </c>
      <c r="T51" s="9" t="str">
        <f>HYPERLINK("https://my.zakupki.prom.ua/cabinet/purchases/state_purchase/view/31310274")</f>
        <v>https://my.zakupki.prom.ua/cabinet/purchases/state_purchase/view/31310274</v>
      </c>
      <c r="U51" s="1" t="s">
        <v>37</v>
      </c>
      <c r="V51" s="4">
        <v>0</v>
      </c>
      <c r="W51" s="1"/>
      <c r="X51" s="1" t="s">
        <v>250</v>
      </c>
      <c r="Y51" s="7">
        <v>6559.56</v>
      </c>
      <c r="Z51" s="1" t="s">
        <v>39</v>
      </c>
      <c r="AA51" s="1" t="s">
        <v>40</v>
      </c>
      <c r="AB51" s="1"/>
      <c r="AC51" s="1"/>
      <c r="AD51" s="1"/>
    </row>
    <row r="52" spans="1:30" ht="25.5">
      <c r="A52" s="4">
        <v>48</v>
      </c>
      <c r="B52" s="1" t="s">
        <v>251</v>
      </c>
      <c r="C52" s="5" t="s">
        <v>252</v>
      </c>
      <c r="D52" s="1" t="s">
        <v>253</v>
      </c>
      <c r="E52" s="1" t="s">
        <v>44</v>
      </c>
      <c r="F52" s="6">
        <v>44501</v>
      </c>
      <c r="G52" s="1"/>
      <c r="H52" s="6">
        <v>44502</v>
      </c>
      <c r="I52" s="4">
        <v>1</v>
      </c>
      <c r="J52" s="7">
        <v>1</v>
      </c>
      <c r="K52" s="7">
        <v>10998.96</v>
      </c>
      <c r="L52" s="7">
        <v>10998.96</v>
      </c>
      <c r="M52" s="7">
        <v>10998.96</v>
      </c>
      <c r="N52" s="7">
        <v>10998.96</v>
      </c>
      <c r="O52" s="8" t="s">
        <v>95</v>
      </c>
      <c r="P52" s="7">
        <v>0</v>
      </c>
      <c r="Q52" s="7">
        <v>0</v>
      </c>
      <c r="R52" s="1" t="s">
        <v>95</v>
      </c>
      <c r="S52" s="1" t="s">
        <v>96</v>
      </c>
      <c r="T52" s="9" t="str">
        <f>HYPERLINK("https://my.zakupki.prom.ua/cabinet/purchases/state_purchase/view/31310380")</f>
        <v>https://my.zakupki.prom.ua/cabinet/purchases/state_purchase/view/31310380</v>
      </c>
      <c r="U52" s="1" t="s">
        <v>37</v>
      </c>
      <c r="V52" s="4">
        <v>0</v>
      </c>
      <c r="W52" s="1"/>
      <c r="X52" s="1" t="s">
        <v>254</v>
      </c>
      <c r="Y52" s="7">
        <v>10998.96</v>
      </c>
      <c r="Z52" s="1" t="s">
        <v>39</v>
      </c>
      <c r="AA52" s="1" t="s">
        <v>40</v>
      </c>
      <c r="AB52" s="1"/>
      <c r="AC52" s="1"/>
      <c r="AD52" s="1"/>
    </row>
    <row r="53" spans="1:30" ht="12.75">
      <c r="A53" s="4">
        <v>49</v>
      </c>
      <c r="B53" s="1" t="s">
        <v>255</v>
      </c>
      <c r="C53" s="5" t="s">
        <v>191</v>
      </c>
      <c r="D53" s="1" t="s">
        <v>192</v>
      </c>
      <c r="E53" s="1" t="s">
        <v>174</v>
      </c>
      <c r="F53" s="6">
        <v>44502</v>
      </c>
      <c r="G53" s="1"/>
      <c r="H53" s="6">
        <v>44511</v>
      </c>
      <c r="I53" s="4">
        <v>0</v>
      </c>
      <c r="J53" s="7">
        <v>1</v>
      </c>
      <c r="K53" s="7">
        <v>4200</v>
      </c>
      <c r="L53" s="7">
        <v>4200</v>
      </c>
      <c r="M53" s="4">
        <v>0</v>
      </c>
      <c r="N53" s="1"/>
      <c r="O53" s="8"/>
      <c r="P53" s="1"/>
      <c r="Q53" s="1"/>
      <c r="R53" s="1"/>
      <c r="S53" s="1"/>
      <c r="T53" s="9" t="str">
        <f>HYPERLINK("https://my.zakupki.prom.ua/cabinet/purchases/state_purchase/view/31352261")</f>
        <v>https://my.zakupki.prom.ua/cabinet/purchases/state_purchase/view/31352261</v>
      </c>
      <c r="U53" s="1" t="s">
        <v>175</v>
      </c>
      <c r="V53" s="4">
        <v>0</v>
      </c>
      <c r="W53" s="1"/>
      <c r="X53" s="1"/>
      <c r="Y53" s="1"/>
      <c r="Z53" s="1"/>
      <c r="AA53" s="1"/>
      <c r="AB53" s="1"/>
      <c r="AC53" s="1"/>
      <c r="AD53" s="1"/>
    </row>
    <row r="54" spans="1:30" ht="12.75">
      <c r="A54" s="4">
        <v>50</v>
      </c>
      <c r="B54" s="1" t="s">
        <v>256</v>
      </c>
      <c r="C54" s="5" t="s">
        <v>257</v>
      </c>
      <c r="D54" s="1" t="s">
        <v>178</v>
      </c>
      <c r="E54" s="1" t="s">
        <v>174</v>
      </c>
      <c r="F54" s="6">
        <v>44508</v>
      </c>
      <c r="G54" s="1"/>
      <c r="H54" s="6">
        <v>44517</v>
      </c>
      <c r="I54" s="4">
        <v>0</v>
      </c>
      <c r="J54" s="7">
        <v>313</v>
      </c>
      <c r="K54" s="7">
        <v>8000</v>
      </c>
      <c r="L54" s="7">
        <v>25.559105431309906</v>
      </c>
      <c r="M54" s="4">
        <v>0</v>
      </c>
      <c r="N54" s="1"/>
      <c r="O54" s="8"/>
      <c r="P54" s="1"/>
      <c r="Q54" s="1"/>
      <c r="R54" s="1"/>
      <c r="S54" s="1"/>
      <c r="T54" s="9" t="str">
        <f>HYPERLINK("https://my.zakupki.prom.ua/cabinet/purchases/state_purchase/view/31545054")</f>
        <v>https://my.zakupki.prom.ua/cabinet/purchases/state_purchase/view/31545054</v>
      </c>
      <c r="U54" s="1" t="s">
        <v>175</v>
      </c>
      <c r="V54" s="4">
        <v>0</v>
      </c>
      <c r="W54" s="1"/>
      <c r="X54" s="1"/>
      <c r="Y54" s="1"/>
      <c r="Z54" s="1"/>
      <c r="AA54" s="1"/>
      <c r="AB54" s="1"/>
      <c r="AC54" s="1"/>
      <c r="AD54" s="1"/>
    </row>
    <row r="55" spans="1:30" ht="25.5">
      <c r="A55" s="4">
        <v>51</v>
      </c>
      <c r="B55" s="1" t="s">
        <v>258</v>
      </c>
      <c r="C55" s="5" t="s">
        <v>259</v>
      </c>
      <c r="D55" s="1" t="s">
        <v>260</v>
      </c>
      <c r="E55" s="1" t="s">
        <v>174</v>
      </c>
      <c r="F55" s="6">
        <v>44509</v>
      </c>
      <c r="G55" s="1"/>
      <c r="H55" s="6">
        <v>44518</v>
      </c>
      <c r="I55" s="4">
        <v>0</v>
      </c>
      <c r="J55" s="7">
        <v>10400</v>
      </c>
      <c r="K55" s="7">
        <v>15900</v>
      </c>
      <c r="L55" s="7">
        <v>1.5288461538461537</v>
      </c>
      <c r="M55" s="4">
        <v>0</v>
      </c>
      <c r="N55" s="1"/>
      <c r="O55" s="8"/>
      <c r="P55" s="1"/>
      <c r="Q55" s="1"/>
      <c r="R55" s="1"/>
      <c r="S55" s="1"/>
      <c r="T55" s="9" t="str">
        <f>HYPERLINK("https://my.zakupki.prom.ua/cabinet/purchases/state_purchase/view/31598705")</f>
        <v>https://my.zakupki.prom.ua/cabinet/purchases/state_purchase/view/31598705</v>
      </c>
      <c r="U55" s="1" t="s">
        <v>175</v>
      </c>
      <c r="V55" s="4">
        <v>0</v>
      </c>
      <c r="W55" s="1"/>
      <c r="X55" s="1"/>
      <c r="Y55" s="1"/>
      <c r="Z55" s="1"/>
      <c r="AA55" s="1"/>
      <c r="AB55" s="1"/>
      <c r="AC55" s="1"/>
      <c r="AD55" s="1"/>
    </row>
    <row r="56" spans="1:30" ht="12.75">
      <c r="A56" s="4">
        <v>52</v>
      </c>
      <c r="B56" s="1" t="s">
        <v>261</v>
      </c>
      <c r="C56" s="5" t="s">
        <v>262</v>
      </c>
      <c r="D56" s="1" t="s">
        <v>228</v>
      </c>
      <c r="E56" s="1" t="s">
        <v>174</v>
      </c>
      <c r="F56" s="6">
        <v>44516</v>
      </c>
      <c r="G56" s="1"/>
      <c r="H56" s="6">
        <v>44525</v>
      </c>
      <c r="I56" s="4">
        <v>0</v>
      </c>
      <c r="J56" s="7">
        <v>120</v>
      </c>
      <c r="K56" s="7">
        <v>7000</v>
      </c>
      <c r="L56" s="7">
        <v>58.333333333333336</v>
      </c>
      <c r="M56" s="4">
        <v>0</v>
      </c>
      <c r="N56" s="1"/>
      <c r="O56" s="8"/>
      <c r="P56" s="1"/>
      <c r="Q56" s="1"/>
      <c r="R56" s="1"/>
      <c r="S56" s="1"/>
      <c r="T56" s="9" t="str">
        <f>HYPERLINK("https://my.zakupki.prom.ua/cabinet/purchases/state_purchase/view/31853238")</f>
        <v>https://my.zakupki.prom.ua/cabinet/purchases/state_purchase/view/31853238</v>
      </c>
      <c r="U56" s="1" t="s">
        <v>175</v>
      </c>
      <c r="V56" s="4">
        <v>0</v>
      </c>
      <c r="W56" s="1"/>
      <c r="X56" s="1"/>
      <c r="Y56" s="1"/>
      <c r="Z56" s="1"/>
      <c r="AA56" s="1"/>
      <c r="AB56" s="1"/>
      <c r="AC56" s="1"/>
      <c r="AD56" s="1"/>
    </row>
    <row r="57" spans="1:30" ht="25.5">
      <c r="A57" s="4">
        <v>53</v>
      </c>
      <c r="B57" s="1" t="s">
        <v>263</v>
      </c>
      <c r="C57" s="5" t="s">
        <v>264</v>
      </c>
      <c r="D57" s="1" t="s">
        <v>192</v>
      </c>
      <c r="E57" s="1" t="s">
        <v>44</v>
      </c>
      <c r="F57" s="6">
        <v>44517</v>
      </c>
      <c r="G57" s="1"/>
      <c r="H57" s="6">
        <v>44517</v>
      </c>
      <c r="I57" s="4">
        <v>1</v>
      </c>
      <c r="J57" s="7">
        <v>1</v>
      </c>
      <c r="K57" s="7">
        <v>3360</v>
      </c>
      <c r="L57" s="7">
        <v>3360</v>
      </c>
      <c r="M57" s="7">
        <v>3360</v>
      </c>
      <c r="N57" s="7">
        <v>3360</v>
      </c>
      <c r="O57" s="8" t="s">
        <v>95</v>
      </c>
      <c r="P57" s="7">
        <v>0</v>
      </c>
      <c r="Q57" s="7">
        <v>0</v>
      </c>
      <c r="R57" s="1" t="s">
        <v>95</v>
      </c>
      <c r="S57" s="1" t="s">
        <v>96</v>
      </c>
      <c r="T57" s="9" t="str">
        <f>HYPERLINK("https://my.zakupki.prom.ua/cabinet/purchases/state_purchase/view/31908819")</f>
        <v>https://my.zakupki.prom.ua/cabinet/purchases/state_purchase/view/31908819</v>
      </c>
      <c r="U57" s="1" t="s">
        <v>37</v>
      </c>
      <c r="V57" s="4">
        <v>0</v>
      </c>
      <c r="W57" s="1"/>
      <c r="X57" s="1" t="s">
        <v>240</v>
      </c>
      <c r="Y57" s="7">
        <v>3360</v>
      </c>
      <c r="Z57" s="1" t="s">
        <v>39</v>
      </c>
      <c r="AA57" s="1" t="s">
        <v>40</v>
      </c>
      <c r="AB57" s="1"/>
      <c r="AC57" s="1"/>
      <c r="AD57" s="1"/>
    </row>
    <row r="58" spans="1:30" ht="25.5">
      <c r="A58" s="4">
        <v>54</v>
      </c>
      <c r="B58" s="1" t="s">
        <v>265</v>
      </c>
      <c r="C58" s="5" t="s">
        <v>266</v>
      </c>
      <c r="D58" s="1" t="s">
        <v>267</v>
      </c>
      <c r="E58" s="1" t="s">
        <v>44</v>
      </c>
      <c r="F58" s="6">
        <v>44517</v>
      </c>
      <c r="G58" s="1"/>
      <c r="H58" s="6">
        <v>44517</v>
      </c>
      <c r="I58" s="4">
        <v>1</v>
      </c>
      <c r="J58" s="7">
        <v>2</v>
      </c>
      <c r="K58" s="7">
        <v>3655.24</v>
      </c>
      <c r="L58" s="7">
        <v>1827.62</v>
      </c>
      <c r="M58" s="7">
        <v>3655.24</v>
      </c>
      <c r="N58" s="7">
        <v>1827.62</v>
      </c>
      <c r="O58" s="8" t="s">
        <v>95</v>
      </c>
      <c r="P58" s="7">
        <v>0</v>
      </c>
      <c r="Q58" s="7">
        <v>0</v>
      </c>
      <c r="R58" s="1" t="s">
        <v>95</v>
      </c>
      <c r="S58" s="1" t="s">
        <v>96</v>
      </c>
      <c r="T58" s="9" t="str">
        <f>HYPERLINK("https://my.zakupki.prom.ua/cabinet/purchases/state_purchase/view/31910291")</f>
        <v>https://my.zakupki.prom.ua/cabinet/purchases/state_purchase/view/31910291</v>
      </c>
      <c r="U58" s="1" t="s">
        <v>37</v>
      </c>
      <c r="V58" s="4">
        <v>0</v>
      </c>
      <c r="W58" s="1"/>
      <c r="X58" s="1" t="s">
        <v>268</v>
      </c>
      <c r="Y58" s="7">
        <v>3655.24</v>
      </c>
      <c r="Z58" s="1" t="s">
        <v>39</v>
      </c>
      <c r="AA58" s="1" t="s">
        <v>40</v>
      </c>
      <c r="AB58" s="1"/>
      <c r="AC58" s="1"/>
      <c r="AD58" s="1"/>
    </row>
    <row r="59" spans="1:30" ht="12.75">
      <c r="A59" s="4">
        <v>55</v>
      </c>
      <c r="B59" s="1" t="s">
        <v>269</v>
      </c>
      <c r="C59" s="5" t="s">
        <v>257</v>
      </c>
      <c r="D59" s="1" t="s">
        <v>178</v>
      </c>
      <c r="E59" s="1" t="s">
        <v>174</v>
      </c>
      <c r="F59" s="6">
        <v>44518</v>
      </c>
      <c r="G59" s="1"/>
      <c r="H59" s="6">
        <v>44529</v>
      </c>
      <c r="I59" s="4">
        <v>0</v>
      </c>
      <c r="J59" s="7">
        <v>313</v>
      </c>
      <c r="K59" s="7">
        <v>8000</v>
      </c>
      <c r="L59" s="7">
        <v>25.559105431309906</v>
      </c>
      <c r="M59" s="4">
        <v>0</v>
      </c>
      <c r="N59" s="1"/>
      <c r="O59" s="8"/>
      <c r="P59" s="1"/>
      <c r="Q59" s="1"/>
      <c r="R59" s="1"/>
      <c r="S59" s="1"/>
      <c r="T59" s="9" t="str">
        <f>HYPERLINK("https://my.zakupki.prom.ua/cabinet/purchases/state_purchase/view/31946287")</f>
        <v>https://my.zakupki.prom.ua/cabinet/purchases/state_purchase/view/31946287</v>
      </c>
      <c r="U59" s="1" t="s">
        <v>175</v>
      </c>
      <c r="V59" s="4">
        <v>0</v>
      </c>
      <c r="W59" s="1"/>
      <c r="X59" s="1"/>
      <c r="Y59" s="1"/>
      <c r="Z59" s="1"/>
      <c r="AA59" s="1"/>
      <c r="AB59" s="1"/>
      <c r="AC59" s="1"/>
      <c r="AD59" s="1"/>
    </row>
    <row r="60" spans="1:30" ht="25.5">
      <c r="A60" s="4">
        <v>56</v>
      </c>
      <c r="B60" s="1" t="s">
        <v>270</v>
      </c>
      <c r="C60" s="5" t="s">
        <v>259</v>
      </c>
      <c r="D60" s="1" t="s">
        <v>260</v>
      </c>
      <c r="E60" s="1" t="s">
        <v>174</v>
      </c>
      <c r="F60" s="6">
        <v>44519</v>
      </c>
      <c r="G60" s="1"/>
      <c r="H60" s="6">
        <v>44530</v>
      </c>
      <c r="I60" s="4">
        <v>0</v>
      </c>
      <c r="J60" s="7">
        <v>10400</v>
      </c>
      <c r="K60" s="7">
        <v>15900</v>
      </c>
      <c r="L60" s="7">
        <v>1.5288461538461537</v>
      </c>
      <c r="M60" s="4">
        <v>0</v>
      </c>
      <c r="N60" s="1"/>
      <c r="O60" s="8"/>
      <c r="P60" s="1"/>
      <c r="Q60" s="1"/>
      <c r="R60" s="1"/>
      <c r="S60" s="1"/>
      <c r="T60" s="9" t="str">
        <f>HYPERLINK("https://my.zakupki.prom.ua/cabinet/purchases/state_purchase/view/31977312")</f>
        <v>https://my.zakupki.prom.ua/cabinet/purchases/state_purchase/view/31977312</v>
      </c>
      <c r="U60" s="1" t="s">
        <v>175</v>
      </c>
      <c r="V60" s="4">
        <v>0</v>
      </c>
      <c r="W60" s="1"/>
      <c r="X60" s="1"/>
      <c r="Y60" s="1"/>
      <c r="Z60" s="1"/>
      <c r="AA60" s="1"/>
      <c r="AB60" s="1"/>
      <c r="AC60" s="1"/>
      <c r="AD60" s="1"/>
    </row>
    <row r="61" spans="1:30" ht="12.75">
      <c r="A61" s="4">
        <v>57</v>
      </c>
      <c r="B61" s="1" t="s">
        <v>271</v>
      </c>
      <c r="C61" s="5" t="s">
        <v>272</v>
      </c>
      <c r="D61" s="1" t="s">
        <v>273</v>
      </c>
      <c r="E61" s="1" t="s">
        <v>44</v>
      </c>
      <c r="F61" s="6">
        <v>44524</v>
      </c>
      <c r="G61" s="1"/>
      <c r="H61" s="6">
        <v>44524</v>
      </c>
      <c r="I61" s="4">
        <v>1</v>
      </c>
      <c r="J61" s="7">
        <v>1</v>
      </c>
      <c r="K61" s="7">
        <v>1000</v>
      </c>
      <c r="L61" s="7">
        <v>1000</v>
      </c>
      <c r="M61" s="7">
        <v>1000</v>
      </c>
      <c r="N61" s="7">
        <v>1000</v>
      </c>
      <c r="O61" s="8" t="s">
        <v>274</v>
      </c>
      <c r="P61" s="7">
        <v>0</v>
      </c>
      <c r="Q61" s="7">
        <v>0</v>
      </c>
      <c r="R61" s="1" t="s">
        <v>274</v>
      </c>
      <c r="S61" s="1" t="s">
        <v>275</v>
      </c>
      <c r="T61" s="9" t="str">
        <f>HYPERLINK("https://my.zakupki.prom.ua/cabinet/purchases/state_purchase/view/32178839")</f>
        <v>https://my.zakupki.prom.ua/cabinet/purchases/state_purchase/view/32178839</v>
      </c>
      <c r="U61" s="1" t="s">
        <v>37</v>
      </c>
      <c r="V61" s="4">
        <v>0</v>
      </c>
      <c r="W61" s="1"/>
      <c r="X61" s="1" t="s">
        <v>276</v>
      </c>
      <c r="Y61" s="7">
        <v>1000</v>
      </c>
      <c r="Z61" s="1" t="s">
        <v>39</v>
      </c>
      <c r="AA61" s="1" t="s">
        <v>40</v>
      </c>
      <c r="AB61" s="1"/>
      <c r="AC61" s="1"/>
      <c r="AD61" s="1"/>
    </row>
    <row r="62" spans="1:30" ht="12.75">
      <c r="A62" s="4">
        <v>58</v>
      </c>
      <c r="B62" s="1" t="s">
        <v>277</v>
      </c>
      <c r="C62" s="5" t="s">
        <v>278</v>
      </c>
      <c r="D62" s="1" t="s">
        <v>279</v>
      </c>
      <c r="E62" s="1" t="s">
        <v>44</v>
      </c>
      <c r="F62" s="6">
        <v>44524</v>
      </c>
      <c r="G62" s="1"/>
      <c r="H62" s="6">
        <v>44524</v>
      </c>
      <c r="I62" s="4">
        <v>1</v>
      </c>
      <c r="J62" s="7">
        <v>120</v>
      </c>
      <c r="K62" s="7">
        <v>1958.4</v>
      </c>
      <c r="L62" s="7">
        <v>16.32</v>
      </c>
      <c r="M62" s="7">
        <v>1958.4</v>
      </c>
      <c r="N62" s="7">
        <v>16.32</v>
      </c>
      <c r="O62" s="8" t="s">
        <v>280</v>
      </c>
      <c r="P62" s="7">
        <v>0</v>
      </c>
      <c r="Q62" s="7">
        <v>0</v>
      </c>
      <c r="R62" s="1" t="s">
        <v>280</v>
      </c>
      <c r="S62" s="1" t="s">
        <v>281</v>
      </c>
      <c r="T62" s="9" t="str">
        <f>HYPERLINK("https://my.zakupki.prom.ua/cabinet/purchases/state_purchase/view/32187218")</f>
        <v>https://my.zakupki.prom.ua/cabinet/purchases/state_purchase/view/32187218</v>
      </c>
      <c r="U62" s="1" t="s">
        <v>37</v>
      </c>
      <c r="V62" s="4">
        <v>0</v>
      </c>
      <c r="W62" s="1"/>
      <c r="X62" s="1" t="s">
        <v>282</v>
      </c>
      <c r="Y62" s="7">
        <v>1958.4</v>
      </c>
      <c r="Z62" s="1" t="s">
        <v>39</v>
      </c>
      <c r="AA62" s="1" t="s">
        <v>40</v>
      </c>
      <c r="AB62" s="1"/>
      <c r="AC62" s="1"/>
      <c r="AD62" s="1"/>
    </row>
    <row r="63" spans="1:30" ht="12.75">
      <c r="A63" s="4">
        <v>59</v>
      </c>
      <c r="B63" s="1" t="s">
        <v>283</v>
      </c>
      <c r="C63" s="5" t="s">
        <v>284</v>
      </c>
      <c r="D63" s="1" t="s">
        <v>178</v>
      </c>
      <c r="E63" s="1" t="s">
        <v>174</v>
      </c>
      <c r="F63" s="6">
        <v>44524</v>
      </c>
      <c r="G63" s="1"/>
      <c r="H63" s="6">
        <v>44533</v>
      </c>
      <c r="I63" s="4">
        <v>0</v>
      </c>
      <c r="J63" s="7">
        <v>1</v>
      </c>
      <c r="K63" s="7">
        <v>3800</v>
      </c>
      <c r="L63" s="7">
        <v>3800</v>
      </c>
      <c r="M63" s="4">
        <v>0</v>
      </c>
      <c r="N63" s="1"/>
      <c r="O63" s="8"/>
      <c r="P63" s="1"/>
      <c r="Q63" s="1"/>
      <c r="R63" s="1"/>
      <c r="S63" s="1"/>
      <c r="T63" s="9" t="str">
        <f>HYPERLINK("https://my.zakupki.prom.ua/cabinet/purchases/state_purchase/view/32190225")</f>
        <v>https://my.zakupki.prom.ua/cabinet/purchases/state_purchase/view/32190225</v>
      </c>
      <c r="U63" s="1" t="s">
        <v>175</v>
      </c>
      <c r="V63" s="4">
        <v>0</v>
      </c>
      <c r="W63" s="1"/>
      <c r="X63" s="1"/>
      <c r="Y63" s="1"/>
      <c r="Z63" s="1"/>
      <c r="AA63" s="1"/>
      <c r="AB63" s="1"/>
      <c r="AC63" s="1"/>
      <c r="AD63" s="1"/>
    </row>
    <row r="64" spans="1:30" ht="12.75">
      <c r="A64" s="4">
        <v>60</v>
      </c>
      <c r="B64" s="1" t="s">
        <v>285</v>
      </c>
      <c r="C64" s="5" t="s">
        <v>262</v>
      </c>
      <c r="D64" s="1" t="s">
        <v>228</v>
      </c>
      <c r="E64" s="1" t="s">
        <v>174</v>
      </c>
      <c r="F64" s="6">
        <v>44525</v>
      </c>
      <c r="G64" s="1"/>
      <c r="H64" s="6">
        <v>44536</v>
      </c>
      <c r="I64" s="4">
        <v>0</v>
      </c>
      <c r="J64" s="7">
        <v>120</v>
      </c>
      <c r="K64" s="7">
        <v>8000</v>
      </c>
      <c r="L64" s="7">
        <v>66.66666666666667</v>
      </c>
      <c r="M64" s="4">
        <v>0</v>
      </c>
      <c r="N64" s="1"/>
      <c r="O64" s="8"/>
      <c r="P64" s="1"/>
      <c r="Q64" s="1"/>
      <c r="R64" s="1"/>
      <c r="S64" s="1"/>
      <c r="T64" s="9" t="str">
        <f>HYPERLINK("https://my.zakupki.prom.ua/cabinet/purchases/state_purchase/view/32248691")</f>
        <v>https://my.zakupki.prom.ua/cabinet/purchases/state_purchase/view/32248691</v>
      </c>
      <c r="U64" s="1" t="s">
        <v>175</v>
      </c>
      <c r="V64" s="4">
        <v>0</v>
      </c>
      <c r="W64" s="1"/>
      <c r="X64" s="1"/>
      <c r="Y64" s="1"/>
      <c r="Z64" s="1"/>
      <c r="AA64" s="1"/>
      <c r="AB64" s="1"/>
      <c r="AC64" s="1"/>
      <c r="AD64" s="1"/>
    </row>
    <row r="65" spans="1:30" ht="25.5">
      <c r="A65" s="4">
        <v>61</v>
      </c>
      <c r="B65" s="1" t="s">
        <v>286</v>
      </c>
      <c r="C65" s="5" t="s">
        <v>259</v>
      </c>
      <c r="D65" s="1" t="s">
        <v>260</v>
      </c>
      <c r="E65" s="1" t="s">
        <v>174</v>
      </c>
      <c r="F65" s="6">
        <v>44530</v>
      </c>
      <c r="G65" s="1"/>
      <c r="H65" s="6">
        <v>44533</v>
      </c>
      <c r="I65" s="4">
        <v>0</v>
      </c>
      <c r="J65" s="7">
        <v>10400</v>
      </c>
      <c r="K65" s="7">
        <v>15900</v>
      </c>
      <c r="L65" s="7">
        <v>1.5288461538461537</v>
      </c>
      <c r="M65" s="4">
        <v>0</v>
      </c>
      <c r="N65" s="1"/>
      <c r="O65" s="8"/>
      <c r="P65" s="1"/>
      <c r="Q65" s="1"/>
      <c r="R65" s="1"/>
      <c r="S65" s="1"/>
      <c r="T65" s="9" t="str">
        <f>HYPERLINK("https://my.zakupki.prom.ua/cabinet/purchases/state_purchase/view/32401705")</f>
        <v>https://my.zakupki.prom.ua/cabinet/purchases/state_purchase/view/32401705</v>
      </c>
      <c r="U65" s="1" t="s">
        <v>63</v>
      </c>
      <c r="V65" s="4">
        <v>0</v>
      </c>
      <c r="W65" s="1" t="s">
        <v>287</v>
      </c>
      <c r="X65" s="1"/>
      <c r="Y65" s="1"/>
      <c r="Z65" s="1"/>
      <c r="AA65" s="1"/>
      <c r="AB65" s="1"/>
      <c r="AC65" s="1"/>
      <c r="AD65" s="1"/>
    </row>
    <row r="66" spans="1:30" ht="12.75">
      <c r="A66" s="4">
        <v>62</v>
      </c>
      <c r="B66" s="1" t="s">
        <v>288</v>
      </c>
      <c r="C66" s="5" t="s">
        <v>284</v>
      </c>
      <c r="D66" s="1" t="s">
        <v>178</v>
      </c>
      <c r="E66" s="1" t="s">
        <v>174</v>
      </c>
      <c r="F66" s="6">
        <v>44536</v>
      </c>
      <c r="G66" s="1"/>
      <c r="H66" s="6">
        <v>44545</v>
      </c>
      <c r="I66" s="4">
        <v>0</v>
      </c>
      <c r="J66" s="7">
        <v>1</v>
      </c>
      <c r="K66" s="7">
        <v>3800</v>
      </c>
      <c r="L66" s="7">
        <v>3800</v>
      </c>
      <c r="M66" s="4">
        <v>0</v>
      </c>
      <c r="N66" s="1"/>
      <c r="O66" s="8"/>
      <c r="P66" s="1"/>
      <c r="Q66" s="1"/>
      <c r="R66" s="1"/>
      <c r="S66" s="1"/>
      <c r="T66" s="9" t="str">
        <f>HYPERLINK("https://my.zakupki.prom.ua/cabinet/purchases/state_purchase/view/32657544")</f>
        <v>https://my.zakupki.prom.ua/cabinet/purchases/state_purchase/view/32657544</v>
      </c>
      <c r="U66" s="1" t="s">
        <v>175</v>
      </c>
      <c r="V66" s="4">
        <v>0</v>
      </c>
      <c r="W66" s="1"/>
      <c r="X66" s="1"/>
      <c r="Y66" s="1"/>
      <c r="Z66" s="1"/>
      <c r="AA66" s="1"/>
      <c r="AB66" s="1"/>
      <c r="AC66" s="1"/>
      <c r="AD66" s="1"/>
    </row>
    <row r="67" spans="1:30" ht="12.75">
      <c r="A67" s="4">
        <v>63</v>
      </c>
      <c r="B67" s="1" t="s">
        <v>289</v>
      </c>
      <c r="C67" s="5" t="s">
        <v>290</v>
      </c>
      <c r="D67" s="1" t="s">
        <v>291</v>
      </c>
      <c r="E67" s="1" t="s">
        <v>44</v>
      </c>
      <c r="F67" s="6">
        <v>44537</v>
      </c>
      <c r="G67" s="1"/>
      <c r="H67" s="6">
        <v>44537</v>
      </c>
      <c r="I67" s="4">
        <v>1</v>
      </c>
      <c r="J67" s="7">
        <v>6</v>
      </c>
      <c r="K67" s="7">
        <v>1209</v>
      </c>
      <c r="L67" s="7">
        <v>201.5</v>
      </c>
      <c r="M67" s="7">
        <v>1209</v>
      </c>
      <c r="N67" s="7">
        <v>201.5</v>
      </c>
      <c r="O67" s="8" t="s">
        <v>292</v>
      </c>
      <c r="P67" s="7">
        <v>0</v>
      </c>
      <c r="Q67" s="7">
        <v>0</v>
      </c>
      <c r="R67" s="1" t="s">
        <v>292</v>
      </c>
      <c r="S67" s="1" t="s">
        <v>293</v>
      </c>
      <c r="T67" s="9" t="str">
        <f>HYPERLINK("https://my.zakupki.prom.ua/cabinet/purchases/state_purchase/view/32711601")</f>
        <v>https://my.zakupki.prom.ua/cabinet/purchases/state_purchase/view/32711601</v>
      </c>
      <c r="U67" s="1" t="s">
        <v>37</v>
      </c>
      <c r="V67" s="4">
        <v>0</v>
      </c>
      <c r="W67" s="1"/>
      <c r="X67" s="1" t="s">
        <v>294</v>
      </c>
      <c r="Y67" s="7">
        <v>1209</v>
      </c>
      <c r="Z67" s="1" t="s">
        <v>39</v>
      </c>
      <c r="AA67" s="1" t="s">
        <v>40</v>
      </c>
      <c r="AB67" s="1"/>
      <c r="AC67" s="1"/>
      <c r="AD67" s="1"/>
    </row>
    <row r="68" spans="1:30" ht="12.75">
      <c r="A68" s="4">
        <v>64</v>
      </c>
      <c r="B68" s="1" t="s">
        <v>295</v>
      </c>
      <c r="C68" s="5" t="s">
        <v>296</v>
      </c>
      <c r="D68" s="1" t="s">
        <v>297</v>
      </c>
      <c r="E68" s="1" t="s">
        <v>44</v>
      </c>
      <c r="F68" s="6">
        <v>44537</v>
      </c>
      <c r="G68" s="1"/>
      <c r="H68" s="6">
        <v>44537</v>
      </c>
      <c r="I68" s="4">
        <v>1</v>
      </c>
      <c r="J68" s="7">
        <v>50</v>
      </c>
      <c r="K68" s="7">
        <v>2999</v>
      </c>
      <c r="L68" s="7">
        <v>59.98</v>
      </c>
      <c r="M68" s="7">
        <v>2999</v>
      </c>
      <c r="N68" s="7">
        <v>59.98</v>
      </c>
      <c r="O68" s="8" t="s">
        <v>298</v>
      </c>
      <c r="P68" s="7">
        <v>0</v>
      </c>
      <c r="Q68" s="7">
        <v>0</v>
      </c>
      <c r="R68" s="1" t="s">
        <v>298</v>
      </c>
      <c r="S68" s="1" t="s">
        <v>299</v>
      </c>
      <c r="T68" s="9" t="str">
        <f>HYPERLINK("https://my.zakupki.prom.ua/cabinet/purchases/state_purchase/view/32717605")</f>
        <v>https://my.zakupki.prom.ua/cabinet/purchases/state_purchase/view/32717605</v>
      </c>
      <c r="U68" s="1" t="s">
        <v>37</v>
      </c>
      <c r="V68" s="4">
        <v>0</v>
      </c>
      <c r="W68" s="1"/>
      <c r="X68" s="1" t="s">
        <v>300</v>
      </c>
      <c r="Y68" s="7">
        <v>2999</v>
      </c>
      <c r="Z68" s="1" t="s">
        <v>39</v>
      </c>
      <c r="AA68" s="1" t="s">
        <v>40</v>
      </c>
      <c r="AB68" s="1"/>
      <c r="AC68" s="1"/>
      <c r="AD68" s="1"/>
    </row>
    <row r="69" spans="1:30" ht="12.75">
      <c r="A69" s="4">
        <v>65</v>
      </c>
      <c r="B69" s="1" t="s">
        <v>301</v>
      </c>
      <c r="C69" s="5" t="s">
        <v>262</v>
      </c>
      <c r="D69" s="1" t="s">
        <v>228</v>
      </c>
      <c r="E69" s="1" t="s">
        <v>174</v>
      </c>
      <c r="F69" s="6">
        <v>44538</v>
      </c>
      <c r="G69" s="1"/>
      <c r="H69" s="6">
        <v>44547</v>
      </c>
      <c r="I69" s="4">
        <v>0</v>
      </c>
      <c r="J69" s="7">
        <v>120</v>
      </c>
      <c r="K69" s="7">
        <v>8000</v>
      </c>
      <c r="L69" s="7">
        <v>66.66666666666667</v>
      </c>
      <c r="M69" s="4">
        <v>0</v>
      </c>
      <c r="N69" s="1"/>
      <c r="O69" s="8"/>
      <c r="P69" s="1"/>
      <c r="Q69" s="1"/>
      <c r="R69" s="1"/>
      <c r="S69" s="1"/>
      <c r="T69" s="9" t="str">
        <f>HYPERLINK("https://my.zakupki.prom.ua/cabinet/purchases/state_purchase/view/32789866")</f>
        <v>https://my.zakupki.prom.ua/cabinet/purchases/state_purchase/view/32789866</v>
      </c>
      <c r="U69" s="1" t="s">
        <v>175</v>
      </c>
      <c r="V69" s="4">
        <v>0</v>
      </c>
      <c r="W69" s="1"/>
      <c r="X69" s="1"/>
      <c r="Y69" s="1"/>
      <c r="Z69" s="1"/>
      <c r="AA69" s="1"/>
      <c r="AB69" s="1"/>
      <c r="AC69" s="1"/>
      <c r="AD69" s="1"/>
    </row>
    <row r="70" spans="1:30" ht="12.75">
      <c r="A70" s="4">
        <v>66</v>
      </c>
      <c r="B70" s="1" t="s">
        <v>302</v>
      </c>
      <c r="C70" s="5" t="s">
        <v>303</v>
      </c>
      <c r="D70" s="1" t="s">
        <v>51</v>
      </c>
      <c r="E70" s="1" t="s">
        <v>216</v>
      </c>
      <c r="F70" s="6">
        <v>44543</v>
      </c>
      <c r="G70" s="1"/>
      <c r="H70" s="6">
        <v>44562</v>
      </c>
      <c r="I70" s="4">
        <v>1</v>
      </c>
      <c r="J70" s="7">
        <v>118667.82</v>
      </c>
      <c r="K70" s="7">
        <v>652673</v>
      </c>
      <c r="L70" s="7">
        <v>5.499999915731156</v>
      </c>
      <c r="M70" s="4">
        <v>0</v>
      </c>
      <c r="N70" s="1"/>
      <c r="O70" s="8"/>
      <c r="P70" s="1"/>
      <c r="Q70" s="1"/>
      <c r="R70" s="1"/>
      <c r="S70" s="1"/>
      <c r="T70" s="9" t="str">
        <f>HYPERLINK("https://my.zakupki.prom.ua/cabinet/purchases/state_purchase/view/32963786")</f>
        <v>https://my.zakupki.prom.ua/cabinet/purchases/state_purchase/view/32963786</v>
      </c>
      <c r="U70" s="1" t="s">
        <v>175</v>
      </c>
      <c r="V70" s="4">
        <v>0</v>
      </c>
      <c r="W70" s="1"/>
      <c r="X70" s="1"/>
      <c r="Y70" s="1"/>
      <c r="Z70" s="1"/>
      <c r="AA70" s="1"/>
      <c r="AB70" s="1"/>
      <c r="AC70" s="1"/>
      <c r="AD70" s="1" t="s">
        <v>304</v>
      </c>
    </row>
    <row r="71" spans="1:30" ht="25.5">
      <c r="A71" s="4">
        <v>67</v>
      </c>
      <c r="B71" s="1" t="s">
        <v>305</v>
      </c>
      <c r="C71" s="5" t="s">
        <v>306</v>
      </c>
      <c r="D71" s="1" t="s">
        <v>297</v>
      </c>
      <c r="E71" s="1" t="s">
        <v>44</v>
      </c>
      <c r="F71" s="6">
        <v>44544</v>
      </c>
      <c r="G71" s="1"/>
      <c r="H71" s="6">
        <v>44545</v>
      </c>
      <c r="I71" s="4">
        <v>1</v>
      </c>
      <c r="J71" s="7">
        <v>29</v>
      </c>
      <c r="K71" s="7">
        <v>2890.4</v>
      </c>
      <c r="L71" s="7">
        <v>99.66896551724138</v>
      </c>
      <c r="M71" s="7">
        <v>2890.4</v>
      </c>
      <c r="N71" s="7">
        <v>99.66896551724138</v>
      </c>
      <c r="O71" s="8" t="s">
        <v>95</v>
      </c>
      <c r="P71" s="7">
        <v>0</v>
      </c>
      <c r="Q71" s="7">
        <v>0</v>
      </c>
      <c r="R71" s="1" t="s">
        <v>95</v>
      </c>
      <c r="S71" s="1" t="s">
        <v>96</v>
      </c>
      <c r="T71" s="9" t="str">
        <f>HYPERLINK("https://my.zakupki.prom.ua/cabinet/purchases/state_purchase/view/33095776")</f>
        <v>https://my.zakupki.prom.ua/cabinet/purchases/state_purchase/view/33095776</v>
      </c>
      <c r="U71" s="1" t="s">
        <v>37</v>
      </c>
      <c r="V71" s="4">
        <v>0</v>
      </c>
      <c r="W71" s="1"/>
      <c r="X71" s="1" t="s">
        <v>307</v>
      </c>
      <c r="Y71" s="7">
        <v>2890.4</v>
      </c>
      <c r="Z71" s="1" t="s">
        <v>39</v>
      </c>
      <c r="AA71" s="1" t="s">
        <v>40</v>
      </c>
      <c r="AB71" s="1"/>
      <c r="AC71" s="1"/>
      <c r="AD71" s="1"/>
    </row>
    <row r="72" spans="1:30" ht="25.5">
      <c r="A72" s="4">
        <v>68</v>
      </c>
      <c r="B72" s="1" t="s">
        <v>308</v>
      </c>
      <c r="C72" s="5" t="s">
        <v>309</v>
      </c>
      <c r="D72" s="1" t="s">
        <v>310</v>
      </c>
      <c r="E72" s="1" t="s">
        <v>44</v>
      </c>
      <c r="F72" s="6">
        <v>44544</v>
      </c>
      <c r="G72" s="1"/>
      <c r="H72" s="6">
        <v>44545</v>
      </c>
      <c r="I72" s="4">
        <v>1</v>
      </c>
      <c r="J72" s="7">
        <v>21</v>
      </c>
      <c r="K72" s="7">
        <v>1937.05</v>
      </c>
      <c r="L72" s="7">
        <v>92.24047619047619</v>
      </c>
      <c r="M72" s="7">
        <v>1937.05</v>
      </c>
      <c r="N72" s="7">
        <v>92.24047619047619</v>
      </c>
      <c r="O72" s="8" t="s">
        <v>95</v>
      </c>
      <c r="P72" s="7">
        <v>0</v>
      </c>
      <c r="Q72" s="7">
        <v>0</v>
      </c>
      <c r="R72" s="1" t="s">
        <v>95</v>
      </c>
      <c r="S72" s="1" t="s">
        <v>96</v>
      </c>
      <c r="T72" s="9" t="str">
        <f>HYPERLINK("https://my.zakupki.prom.ua/cabinet/purchases/state_purchase/view/33097317")</f>
        <v>https://my.zakupki.prom.ua/cabinet/purchases/state_purchase/view/33097317</v>
      </c>
      <c r="U72" s="1" t="s">
        <v>37</v>
      </c>
      <c r="V72" s="4">
        <v>0</v>
      </c>
      <c r="W72" s="1"/>
      <c r="X72" s="1" t="s">
        <v>311</v>
      </c>
      <c r="Y72" s="7">
        <v>1937.05</v>
      </c>
      <c r="Z72" s="1" t="s">
        <v>39</v>
      </c>
      <c r="AA72" s="1" t="s">
        <v>40</v>
      </c>
      <c r="AB72" s="1"/>
      <c r="AC72" s="1"/>
      <c r="AD72" s="1"/>
    </row>
    <row r="73" spans="1:30" ht="12.75">
      <c r="A73" s="4">
        <v>69</v>
      </c>
      <c r="B73" s="1" t="s">
        <v>312</v>
      </c>
      <c r="C73" s="5" t="s">
        <v>313</v>
      </c>
      <c r="D73" s="1" t="s">
        <v>314</v>
      </c>
      <c r="E73" s="1" t="s">
        <v>44</v>
      </c>
      <c r="F73" s="6">
        <v>44544</v>
      </c>
      <c r="G73" s="1"/>
      <c r="H73" s="6">
        <v>44545</v>
      </c>
      <c r="I73" s="4">
        <v>1</v>
      </c>
      <c r="J73" s="7">
        <v>7</v>
      </c>
      <c r="K73" s="7">
        <v>2936</v>
      </c>
      <c r="L73" s="7">
        <v>419.42857142857144</v>
      </c>
      <c r="M73" s="7">
        <v>2936</v>
      </c>
      <c r="N73" s="7">
        <v>419.42857142857144</v>
      </c>
      <c r="O73" s="8" t="s">
        <v>315</v>
      </c>
      <c r="P73" s="7">
        <v>0</v>
      </c>
      <c r="Q73" s="7">
        <v>0</v>
      </c>
      <c r="R73" s="1" t="s">
        <v>315</v>
      </c>
      <c r="S73" s="1" t="s">
        <v>316</v>
      </c>
      <c r="T73" s="9" t="str">
        <f>HYPERLINK("https://my.zakupki.prom.ua/cabinet/purchases/state_purchase/view/33097958")</f>
        <v>https://my.zakupki.prom.ua/cabinet/purchases/state_purchase/view/33097958</v>
      </c>
      <c r="U73" s="1" t="s">
        <v>37</v>
      </c>
      <c r="V73" s="4">
        <v>0</v>
      </c>
      <c r="W73" s="1"/>
      <c r="X73" s="1" t="s">
        <v>317</v>
      </c>
      <c r="Y73" s="7">
        <v>2936</v>
      </c>
      <c r="Z73" s="1" t="s">
        <v>39</v>
      </c>
      <c r="AA73" s="1" t="s">
        <v>40</v>
      </c>
      <c r="AB73" s="1"/>
      <c r="AC73" s="1"/>
      <c r="AD73" s="1"/>
    </row>
    <row r="74" spans="1:30" ht="25.5">
      <c r="A74" s="4">
        <v>70</v>
      </c>
      <c r="B74" s="1" t="s">
        <v>318</v>
      </c>
      <c r="C74" s="5" t="s">
        <v>319</v>
      </c>
      <c r="D74" s="1" t="s">
        <v>320</v>
      </c>
      <c r="E74" s="1" t="s">
        <v>44</v>
      </c>
      <c r="F74" s="6">
        <v>44546</v>
      </c>
      <c r="G74" s="1"/>
      <c r="H74" s="6">
        <v>44546</v>
      </c>
      <c r="I74" s="4">
        <v>1</v>
      </c>
      <c r="J74" s="7">
        <v>1000</v>
      </c>
      <c r="K74" s="7">
        <v>2448</v>
      </c>
      <c r="L74" s="7">
        <v>2.448</v>
      </c>
      <c r="M74" s="7">
        <v>2448</v>
      </c>
      <c r="N74" s="7">
        <v>2.448</v>
      </c>
      <c r="O74" s="8" t="s">
        <v>321</v>
      </c>
      <c r="P74" s="7">
        <v>0</v>
      </c>
      <c r="Q74" s="7">
        <v>0</v>
      </c>
      <c r="R74" s="1" t="s">
        <v>321</v>
      </c>
      <c r="S74" s="1" t="s">
        <v>322</v>
      </c>
      <c r="T74" s="9" t="str">
        <f>HYPERLINK("https://my.zakupki.prom.ua/cabinet/purchases/state_purchase/view/33245181")</f>
        <v>https://my.zakupki.prom.ua/cabinet/purchases/state_purchase/view/33245181</v>
      </c>
      <c r="U74" s="1" t="s">
        <v>37</v>
      </c>
      <c r="V74" s="4">
        <v>0</v>
      </c>
      <c r="W74" s="1"/>
      <c r="X74" s="1" t="s">
        <v>323</v>
      </c>
      <c r="Y74" s="7">
        <v>2448</v>
      </c>
      <c r="Z74" s="1" t="s">
        <v>39</v>
      </c>
      <c r="AA74" s="1" t="s">
        <v>40</v>
      </c>
      <c r="AB74" s="1"/>
      <c r="AC74" s="1"/>
      <c r="AD74" s="1"/>
    </row>
    <row r="75" spans="1:30" ht="12.75">
      <c r="A75" s="4">
        <v>71</v>
      </c>
      <c r="B75" s="1" t="s">
        <v>324</v>
      </c>
      <c r="C75" s="5" t="s">
        <v>325</v>
      </c>
      <c r="D75" s="1" t="s">
        <v>326</v>
      </c>
      <c r="E75" s="1" t="s">
        <v>44</v>
      </c>
      <c r="F75" s="6">
        <v>44550</v>
      </c>
      <c r="G75" s="1"/>
      <c r="H75" s="6">
        <v>44551</v>
      </c>
      <c r="I75" s="4">
        <v>1</v>
      </c>
      <c r="J75" s="7">
        <v>93</v>
      </c>
      <c r="K75" s="7">
        <v>2984.03</v>
      </c>
      <c r="L75" s="7">
        <v>32.086344086021505</v>
      </c>
      <c r="M75" s="7">
        <v>2984.03</v>
      </c>
      <c r="N75" s="7">
        <v>32.086344086021505</v>
      </c>
      <c r="O75" s="8" t="s">
        <v>327</v>
      </c>
      <c r="P75" s="7">
        <v>0</v>
      </c>
      <c r="Q75" s="7">
        <v>0</v>
      </c>
      <c r="R75" s="1" t="s">
        <v>327</v>
      </c>
      <c r="S75" s="1" t="s">
        <v>328</v>
      </c>
      <c r="T75" s="9" t="str">
        <f>HYPERLINK("https://my.zakupki.prom.ua/cabinet/purchases/state_purchase/view/33427019")</f>
        <v>https://my.zakupki.prom.ua/cabinet/purchases/state_purchase/view/33427019</v>
      </c>
      <c r="U75" s="1" t="s">
        <v>37</v>
      </c>
      <c r="V75" s="4">
        <v>0</v>
      </c>
      <c r="W75" s="1"/>
      <c r="X75" s="1" t="s">
        <v>329</v>
      </c>
      <c r="Y75" s="7">
        <v>2984.03</v>
      </c>
      <c r="Z75" s="1" t="s">
        <v>39</v>
      </c>
      <c r="AA75" s="1" t="s">
        <v>40</v>
      </c>
      <c r="AB75" s="1"/>
      <c r="AC75" s="1"/>
      <c r="AD75" s="1"/>
    </row>
    <row r="76" spans="1:30" ht="25.5">
      <c r="A76" s="4">
        <v>72</v>
      </c>
      <c r="B76" s="1" t="s">
        <v>330</v>
      </c>
      <c r="C76" s="5" t="s">
        <v>331</v>
      </c>
      <c r="D76" s="1" t="s">
        <v>178</v>
      </c>
      <c r="E76" s="1" t="s">
        <v>44</v>
      </c>
      <c r="F76" s="6">
        <v>44551</v>
      </c>
      <c r="G76" s="1"/>
      <c r="H76" s="6">
        <v>44551</v>
      </c>
      <c r="I76" s="4">
        <v>1</v>
      </c>
      <c r="J76" s="7">
        <v>299</v>
      </c>
      <c r="K76" s="7">
        <v>7952.46</v>
      </c>
      <c r="L76" s="7">
        <v>26.59685618729097</v>
      </c>
      <c r="M76" s="7">
        <v>7952.46</v>
      </c>
      <c r="N76" s="7">
        <v>26.59685618729097</v>
      </c>
      <c r="O76" s="8" t="s">
        <v>332</v>
      </c>
      <c r="P76" s="7">
        <v>0</v>
      </c>
      <c r="Q76" s="7">
        <v>0</v>
      </c>
      <c r="R76" s="1" t="s">
        <v>332</v>
      </c>
      <c r="S76" s="1" t="s">
        <v>333</v>
      </c>
      <c r="T76" s="9" t="str">
        <f>HYPERLINK("https://my.zakupki.prom.ua/cabinet/purchases/state_purchase/view/33496115")</f>
        <v>https://my.zakupki.prom.ua/cabinet/purchases/state_purchase/view/33496115</v>
      </c>
      <c r="U76" s="1" t="s">
        <v>37</v>
      </c>
      <c r="V76" s="4">
        <v>0</v>
      </c>
      <c r="W76" s="1"/>
      <c r="X76" s="1" t="s">
        <v>334</v>
      </c>
      <c r="Y76" s="7">
        <v>7952.46</v>
      </c>
      <c r="Z76" s="1" t="s">
        <v>39</v>
      </c>
      <c r="AA76" s="1" t="s">
        <v>40</v>
      </c>
      <c r="AB76" s="1"/>
      <c r="AC76" s="1"/>
      <c r="AD76" s="1"/>
    </row>
    <row r="77" spans="1:30" ht="12.75">
      <c r="A77" s="4">
        <v>73</v>
      </c>
      <c r="B77" s="1" t="s">
        <v>335</v>
      </c>
      <c r="C77" s="5" t="s">
        <v>336</v>
      </c>
      <c r="D77" s="1" t="s">
        <v>178</v>
      </c>
      <c r="E77" s="1" t="s">
        <v>44</v>
      </c>
      <c r="F77" s="6">
        <v>44554</v>
      </c>
      <c r="G77" s="1"/>
      <c r="H77" s="6">
        <v>44554</v>
      </c>
      <c r="I77" s="4">
        <v>1</v>
      </c>
      <c r="J77" s="7">
        <v>300</v>
      </c>
      <c r="K77" s="7">
        <v>2890</v>
      </c>
      <c r="L77" s="7">
        <v>9.633333333333333</v>
      </c>
      <c r="M77" s="7">
        <v>2890</v>
      </c>
      <c r="N77" s="7">
        <v>9.633333333333333</v>
      </c>
      <c r="O77" s="8" t="s">
        <v>337</v>
      </c>
      <c r="P77" s="7">
        <v>0</v>
      </c>
      <c r="Q77" s="7">
        <v>0</v>
      </c>
      <c r="R77" s="1" t="s">
        <v>337</v>
      </c>
      <c r="S77" s="1" t="s">
        <v>338</v>
      </c>
      <c r="T77" s="9" t="str">
        <f>HYPERLINK("https://my.zakupki.prom.ua/cabinet/purchases/state_purchase/view/33727546")</f>
        <v>https://my.zakupki.prom.ua/cabinet/purchases/state_purchase/view/33727546</v>
      </c>
      <c r="U77" s="1" t="s">
        <v>37</v>
      </c>
      <c r="V77" s="4">
        <v>0</v>
      </c>
      <c r="W77" s="1"/>
      <c r="X77" s="1" t="s">
        <v>339</v>
      </c>
      <c r="Y77" s="7">
        <v>2890</v>
      </c>
      <c r="Z77" s="1" t="s">
        <v>39</v>
      </c>
      <c r="AA77" s="1" t="s">
        <v>40</v>
      </c>
      <c r="AB77" s="1"/>
      <c r="AC77" s="1"/>
      <c r="AD77" s="1"/>
    </row>
    <row r="78" spans="1:30" ht="12.75">
      <c r="A78" s="4">
        <v>74</v>
      </c>
      <c r="B78" s="1" t="s">
        <v>340</v>
      </c>
      <c r="C78" s="5" t="s">
        <v>262</v>
      </c>
      <c r="D78" s="1" t="s">
        <v>228</v>
      </c>
      <c r="E78" s="1" t="s">
        <v>44</v>
      </c>
      <c r="F78" s="6">
        <v>44554</v>
      </c>
      <c r="G78" s="1"/>
      <c r="H78" s="6">
        <v>44554</v>
      </c>
      <c r="I78" s="4">
        <v>1</v>
      </c>
      <c r="J78" s="7">
        <v>100</v>
      </c>
      <c r="K78" s="7">
        <v>8000</v>
      </c>
      <c r="L78" s="7">
        <v>80</v>
      </c>
      <c r="M78" s="7">
        <v>8000</v>
      </c>
      <c r="N78" s="7">
        <v>80</v>
      </c>
      <c r="O78" s="8" t="s">
        <v>341</v>
      </c>
      <c r="P78" s="7">
        <v>0</v>
      </c>
      <c r="Q78" s="7">
        <v>0</v>
      </c>
      <c r="R78" s="1" t="s">
        <v>341</v>
      </c>
      <c r="S78" s="1" t="s">
        <v>342</v>
      </c>
      <c r="T78" s="9" t="str">
        <f>HYPERLINK("https://my.zakupki.prom.ua/cabinet/purchases/state_purchase/view/33730340")</f>
        <v>https://my.zakupki.prom.ua/cabinet/purchases/state_purchase/view/33730340</v>
      </c>
      <c r="U78" s="1" t="s">
        <v>37</v>
      </c>
      <c r="V78" s="4">
        <v>0</v>
      </c>
      <c r="W78" s="1"/>
      <c r="X78" s="1" t="s">
        <v>343</v>
      </c>
      <c r="Y78" s="7">
        <v>8000</v>
      </c>
      <c r="Z78" s="1" t="s">
        <v>39</v>
      </c>
      <c r="AA78" s="1" t="s">
        <v>40</v>
      </c>
      <c r="AB78" s="1"/>
      <c r="AC78" s="1"/>
      <c r="AD78" s="1"/>
    </row>
    <row r="79" spans="1:30" ht="12.75">
      <c r="A79" s="4">
        <v>75</v>
      </c>
      <c r="B79" s="1" t="s">
        <v>344</v>
      </c>
      <c r="C79" s="5" t="s">
        <v>345</v>
      </c>
      <c r="D79" s="1" t="s">
        <v>346</v>
      </c>
      <c r="E79" s="1" t="s">
        <v>44</v>
      </c>
      <c r="F79" s="6">
        <v>44554</v>
      </c>
      <c r="G79" s="1"/>
      <c r="H79" s="6">
        <v>44554</v>
      </c>
      <c r="I79" s="4">
        <v>1</v>
      </c>
      <c r="J79" s="7">
        <v>300</v>
      </c>
      <c r="K79" s="7">
        <v>2988</v>
      </c>
      <c r="L79" s="7">
        <v>9.96</v>
      </c>
      <c r="M79" s="7">
        <v>2988</v>
      </c>
      <c r="N79" s="7">
        <v>9.96</v>
      </c>
      <c r="O79" s="8" t="s">
        <v>341</v>
      </c>
      <c r="P79" s="7">
        <v>0</v>
      </c>
      <c r="Q79" s="7">
        <v>0</v>
      </c>
      <c r="R79" s="1" t="s">
        <v>341</v>
      </c>
      <c r="S79" s="1" t="s">
        <v>342</v>
      </c>
      <c r="T79" s="9" t="str">
        <f>HYPERLINK("https://my.zakupki.prom.ua/cabinet/purchases/state_purchase/view/33731909")</f>
        <v>https://my.zakupki.prom.ua/cabinet/purchases/state_purchase/view/33731909</v>
      </c>
      <c r="U79" s="1" t="s">
        <v>37</v>
      </c>
      <c r="V79" s="4">
        <v>0</v>
      </c>
      <c r="W79" s="1"/>
      <c r="X79" s="1" t="s">
        <v>347</v>
      </c>
      <c r="Y79" s="7">
        <v>2988</v>
      </c>
      <c r="Z79" s="1" t="s">
        <v>39</v>
      </c>
      <c r="AA79" s="1" t="s">
        <v>40</v>
      </c>
      <c r="AB79" s="1"/>
      <c r="AC79" s="1"/>
      <c r="AD79" s="1"/>
    </row>
    <row r="80" spans="1:30" ht="25.5">
      <c r="A80" s="4">
        <v>76</v>
      </c>
      <c r="B80" s="1" t="s">
        <v>348</v>
      </c>
      <c r="C80" s="5" t="s">
        <v>349</v>
      </c>
      <c r="D80" s="1" t="s">
        <v>178</v>
      </c>
      <c r="E80" s="1" t="s">
        <v>44</v>
      </c>
      <c r="F80" s="6">
        <v>44558</v>
      </c>
      <c r="G80" s="1"/>
      <c r="H80" s="6">
        <v>44558</v>
      </c>
      <c r="I80" s="4">
        <v>1</v>
      </c>
      <c r="J80" s="7">
        <v>1</v>
      </c>
      <c r="K80" s="7">
        <v>3290</v>
      </c>
      <c r="L80" s="7">
        <v>3290</v>
      </c>
      <c r="M80" s="7">
        <v>3290</v>
      </c>
      <c r="N80" s="7">
        <v>3290</v>
      </c>
      <c r="O80" s="8" t="s">
        <v>350</v>
      </c>
      <c r="P80" s="7">
        <v>0</v>
      </c>
      <c r="Q80" s="7">
        <v>0</v>
      </c>
      <c r="R80" s="1" t="s">
        <v>350</v>
      </c>
      <c r="S80" s="1" t="s">
        <v>351</v>
      </c>
      <c r="T80" s="9" t="str">
        <f>HYPERLINK("https://my.zakupki.prom.ua/cabinet/purchases/state_purchase/view/33794268")</f>
        <v>https://my.zakupki.prom.ua/cabinet/purchases/state_purchase/view/33794268</v>
      </c>
      <c r="U80" s="1" t="s">
        <v>37</v>
      </c>
      <c r="V80" s="4">
        <v>0</v>
      </c>
      <c r="W80" s="1"/>
      <c r="X80" s="1" t="s">
        <v>352</v>
      </c>
      <c r="Y80" s="7">
        <v>3290</v>
      </c>
      <c r="Z80" s="1" t="s">
        <v>39</v>
      </c>
      <c r="AA80" s="1" t="s">
        <v>40</v>
      </c>
      <c r="AB80" s="1"/>
      <c r="AC80" s="1"/>
      <c r="AD80" s="1"/>
    </row>
    <row r="81" spans="1:30" ht="25.5">
      <c r="A81" s="4">
        <v>77</v>
      </c>
      <c r="B81" s="1" t="s">
        <v>353</v>
      </c>
      <c r="C81" s="5" t="s">
        <v>354</v>
      </c>
      <c r="D81" s="1" t="s">
        <v>260</v>
      </c>
      <c r="E81" s="1" t="s">
        <v>174</v>
      </c>
      <c r="F81" s="6">
        <v>44560</v>
      </c>
      <c r="G81" s="6">
        <v>44573</v>
      </c>
      <c r="H81" s="6">
        <v>44575</v>
      </c>
      <c r="I81" s="4">
        <v>1</v>
      </c>
      <c r="J81" s="7">
        <v>8600</v>
      </c>
      <c r="K81" s="7">
        <v>12400</v>
      </c>
      <c r="L81" s="7">
        <v>1.441860465116279</v>
      </c>
      <c r="M81" s="7">
        <v>11400</v>
      </c>
      <c r="N81" s="7">
        <v>1.3255813953488371</v>
      </c>
      <c r="O81" s="8" t="s">
        <v>355</v>
      </c>
      <c r="P81" s="7">
        <v>1000</v>
      </c>
      <c r="Q81" s="7">
        <v>8.06</v>
      </c>
      <c r="R81" s="1" t="s">
        <v>355</v>
      </c>
      <c r="S81" s="1" t="s">
        <v>356</v>
      </c>
      <c r="T81" s="9" t="str">
        <f>HYPERLINK("https://my.zakupki.prom.ua/cabinet/purchases/state_purchase/view/33883810")</f>
        <v>https://my.zakupki.prom.ua/cabinet/purchases/state_purchase/view/33883810</v>
      </c>
      <c r="U81" s="1" t="s">
        <v>37</v>
      </c>
      <c r="V81" s="4">
        <v>0</v>
      </c>
      <c r="W81" s="1"/>
      <c r="X81" s="1" t="s">
        <v>357</v>
      </c>
      <c r="Y81" s="7">
        <v>11400</v>
      </c>
      <c r="Z81" s="1" t="s">
        <v>39</v>
      </c>
      <c r="AA81" s="1" t="s">
        <v>48</v>
      </c>
      <c r="AB81" s="1"/>
      <c r="AC81" s="1"/>
      <c r="AD81" s="1" t="s">
        <v>358</v>
      </c>
    </row>
    <row r="82" spans="1:30" ht="12.75">
      <c r="A82" s="4">
        <v>78</v>
      </c>
      <c r="B82" s="1" t="s">
        <v>359</v>
      </c>
      <c r="C82" s="5" t="s">
        <v>360</v>
      </c>
      <c r="D82" s="1" t="s">
        <v>361</v>
      </c>
      <c r="E82" s="1" t="s">
        <v>216</v>
      </c>
      <c r="F82" s="6">
        <v>44537</v>
      </c>
      <c r="G82" s="6">
        <v>44571</v>
      </c>
      <c r="H82" s="6">
        <v>44588</v>
      </c>
      <c r="I82" s="4">
        <v>2</v>
      </c>
      <c r="J82" s="7">
        <v>3910.5</v>
      </c>
      <c r="K82" s="7">
        <v>397899</v>
      </c>
      <c r="L82" s="7">
        <v>101.75143843498275</v>
      </c>
      <c r="M82" s="7">
        <v>349505.5</v>
      </c>
      <c r="N82" s="7">
        <v>89.3761667305971</v>
      </c>
      <c r="O82" s="8" t="s">
        <v>362</v>
      </c>
      <c r="P82" s="7">
        <v>48393.5</v>
      </c>
      <c r="Q82" s="7">
        <v>12.16</v>
      </c>
      <c r="R82" s="1" t="s">
        <v>362</v>
      </c>
      <c r="S82" s="1" t="s">
        <v>363</v>
      </c>
      <c r="T82" s="9" t="str">
        <f>HYPERLINK("https://my.zakupki.prom.ua/cabinet/purchases/state_purchase/view/32722182")</f>
        <v>https://my.zakupki.prom.ua/cabinet/purchases/state_purchase/view/32722182</v>
      </c>
      <c r="U82" s="1" t="s">
        <v>37</v>
      </c>
      <c r="V82" s="4">
        <v>0</v>
      </c>
      <c r="W82" s="1"/>
      <c r="X82" s="1" t="s">
        <v>364</v>
      </c>
      <c r="Y82" s="7">
        <v>349442.28</v>
      </c>
      <c r="Z82" s="1" t="s">
        <v>39</v>
      </c>
      <c r="AA82" s="1" t="s">
        <v>48</v>
      </c>
      <c r="AB82" s="1"/>
      <c r="AC82" s="1"/>
      <c r="AD82" s="1" t="s">
        <v>365</v>
      </c>
    </row>
    <row r="83" spans="1:30" ht="12.75">
      <c r="A83" s="4">
        <v>79</v>
      </c>
      <c r="B83" s="1" t="s">
        <v>366</v>
      </c>
      <c r="C83" s="5" t="s">
        <v>367</v>
      </c>
      <c r="D83" s="1" t="s">
        <v>368</v>
      </c>
      <c r="E83" s="1" t="s">
        <v>174</v>
      </c>
      <c r="F83" s="6">
        <v>44533</v>
      </c>
      <c r="G83" s="6">
        <v>44545</v>
      </c>
      <c r="H83" s="6">
        <v>44550</v>
      </c>
      <c r="I83" s="4">
        <v>2</v>
      </c>
      <c r="J83" s="7">
        <v>14</v>
      </c>
      <c r="K83" s="7">
        <v>100000</v>
      </c>
      <c r="L83" s="7">
        <v>7142.857142857143</v>
      </c>
      <c r="M83" s="7">
        <v>74800</v>
      </c>
      <c r="N83" s="7">
        <v>5342.857142857143</v>
      </c>
      <c r="O83" s="8" t="s">
        <v>369</v>
      </c>
      <c r="P83" s="7">
        <v>25200</v>
      </c>
      <c r="Q83" s="7">
        <v>25.2</v>
      </c>
      <c r="R83" s="1" t="s">
        <v>369</v>
      </c>
      <c r="S83" s="1" t="s">
        <v>370</v>
      </c>
      <c r="T83" s="9" t="str">
        <f>HYPERLINK("https://my.zakupki.prom.ua/cabinet/purchases/state_purchase/view/32575963")</f>
        <v>https://my.zakupki.prom.ua/cabinet/purchases/state_purchase/view/32575963</v>
      </c>
      <c r="U83" s="1" t="s">
        <v>63</v>
      </c>
      <c r="V83" s="4">
        <v>0</v>
      </c>
      <c r="W83" s="1" t="s">
        <v>287</v>
      </c>
      <c r="X83" s="1"/>
      <c r="Y83" s="1"/>
      <c r="Z83" s="1"/>
      <c r="AA83" s="1"/>
      <c r="AB83" s="1"/>
      <c r="AC83" s="1"/>
      <c r="AD83" s="1" t="s">
        <v>371</v>
      </c>
    </row>
    <row r="84" spans="1:30" ht="89.25">
      <c r="A84" s="4">
        <v>80</v>
      </c>
      <c r="B84" s="1" t="s">
        <v>372</v>
      </c>
      <c r="C84" s="5" t="s">
        <v>373</v>
      </c>
      <c r="D84" s="1" t="s">
        <v>215</v>
      </c>
      <c r="E84" s="1" t="s">
        <v>174</v>
      </c>
      <c r="F84" s="6">
        <v>44509</v>
      </c>
      <c r="G84" s="6">
        <v>44519</v>
      </c>
      <c r="H84" s="6">
        <v>44529</v>
      </c>
      <c r="I84" s="4">
        <v>1</v>
      </c>
      <c r="J84" s="7">
        <v>1</v>
      </c>
      <c r="K84" s="7">
        <v>214452</v>
      </c>
      <c r="L84" s="7">
        <v>214452</v>
      </c>
      <c r="M84" s="7">
        <v>214452</v>
      </c>
      <c r="N84" s="7">
        <v>214452</v>
      </c>
      <c r="O84" s="8" t="s">
        <v>374</v>
      </c>
      <c r="P84" s="7">
        <v>0</v>
      </c>
      <c r="Q84" s="7">
        <v>0</v>
      </c>
      <c r="R84" s="1" t="s">
        <v>374</v>
      </c>
      <c r="S84" s="1" t="s">
        <v>375</v>
      </c>
      <c r="T84" s="9" t="str">
        <f>HYPERLINK("https://my.zakupki.prom.ua/cabinet/purchases/state_purchase/view/31596930")</f>
        <v>https://my.zakupki.prom.ua/cabinet/purchases/state_purchase/view/31596930</v>
      </c>
      <c r="U84" s="1" t="s">
        <v>37</v>
      </c>
      <c r="V84" s="4">
        <v>0</v>
      </c>
      <c r="W84" s="1"/>
      <c r="X84" s="1" t="s">
        <v>376</v>
      </c>
      <c r="Y84" s="7">
        <v>214452</v>
      </c>
      <c r="Z84" s="1" t="s">
        <v>39</v>
      </c>
      <c r="AA84" s="1" t="s">
        <v>48</v>
      </c>
      <c r="AB84" s="1"/>
      <c r="AC84" s="1"/>
      <c r="AD84" s="1" t="s">
        <v>377</v>
      </c>
    </row>
    <row r="85" spans="1:30" ht="12.75">
      <c r="A85" s="4">
        <v>81</v>
      </c>
      <c r="B85" s="1" t="s">
        <v>378</v>
      </c>
      <c r="C85" s="5" t="s">
        <v>379</v>
      </c>
      <c r="D85" s="1" t="s">
        <v>178</v>
      </c>
      <c r="E85" s="1" t="s">
        <v>174</v>
      </c>
      <c r="F85" s="6">
        <v>44509</v>
      </c>
      <c r="G85" s="6">
        <v>44518</v>
      </c>
      <c r="H85" s="6">
        <v>44529</v>
      </c>
      <c r="I85" s="4">
        <v>1</v>
      </c>
      <c r="J85" s="7">
        <v>41</v>
      </c>
      <c r="K85" s="7">
        <v>14500</v>
      </c>
      <c r="L85" s="7">
        <v>353.6585365853659</v>
      </c>
      <c r="M85" s="7">
        <v>14500</v>
      </c>
      <c r="N85" s="7">
        <v>353.6585365853659</v>
      </c>
      <c r="O85" s="8" t="s">
        <v>380</v>
      </c>
      <c r="P85" s="7">
        <v>0</v>
      </c>
      <c r="Q85" s="7">
        <v>0</v>
      </c>
      <c r="R85" s="1" t="s">
        <v>380</v>
      </c>
      <c r="S85" s="1" t="s">
        <v>197</v>
      </c>
      <c r="T85" s="9" t="str">
        <f>HYPERLINK("https://my.zakupki.prom.ua/cabinet/purchases/state_purchase/view/31599282")</f>
        <v>https://my.zakupki.prom.ua/cabinet/purchases/state_purchase/view/31599282</v>
      </c>
      <c r="U85" s="1" t="s">
        <v>37</v>
      </c>
      <c r="V85" s="4">
        <v>0</v>
      </c>
      <c r="W85" s="1"/>
      <c r="X85" s="1" t="s">
        <v>381</v>
      </c>
      <c r="Y85" s="7">
        <v>14500</v>
      </c>
      <c r="Z85" s="1" t="s">
        <v>39</v>
      </c>
      <c r="AA85" s="1" t="s">
        <v>40</v>
      </c>
      <c r="AB85" s="1"/>
      <c r="AC85" s="1"/>
      <c r="AD85" s="1" t="s">
        <v>382</v>
      </c>
    </row>
    <row r="86" spans="1:30" ht="12.75">
      <c r="A86" s="4">
        <v>82</v>
      </c>
      <c r="B86" s="1" t="s">
        <v>383</v>
      </c>
      <c r="C86" s="5" t="s">
        <v>384</v>
      </c>
      <c r="D86" s="1" t="s">
        <v>385</v>
      </c>
      <c r="E86" s="1" t="s">
        <v>174</v>
      </c>
      <c r="F86" s="6">
        <v>44505</v>
      </c>
      <c r="G86" s="6">
        <v>44516</v>
      </c>
      <c r="H86" s="6">
        <v>44519</v>
      </c>
      <c r="I86" s="4">
        <v>1</v>
      </c>
      <c r="J86" s="7">
        <v>184</v>
      </c>
      <c r="K86" s="7">
        <v>128655</v>
      </c>
      <c r="L86" s="7">
        <v>699.2119565217391</v>
      </c>
      <c r="M86" s="7">
        <v>128655</v>
      </c>
      <c r="N86" s="7">
        <v>699.2119565217391</v>
      </c>
      <c r="O86" s="8" t="s">
        <v>380</v>
      </c>
      <c r="P86" s="7">
        <v>0</v>
      </c>
      <c r="Q86" s="7">
        <v>0</v>
      </c>
      <c r="R86" s="1" t="s">
        <v>380</v>
      </c>
      <c r="S86" s="1" t="s">
        <v>197</v>
      </c>
      <c r="T86" s="9" t="str">
        <f>HYPERLINK("https://my.zakupki.prom.ua/cabinet/purchases/state_purchase/view/31495696")</f>
        <v>https://my.zakupki.prom.ua/cabinet/purchases/state_purchase/view/31495696</v>
      </c>
      <c r="U86" s="1" t="s">
        <v>37</v>
      </c>
      <c r="V86" s="4">
        <v>0</v>
      </c>
      <c r="W86" s="1"/>
      <c r="X86" s="1" t="s">
        <v>386</v>
      </c>
      <c r="Y86" s="7">
        <v>128655</v>
      </c>
      <c r="Z86" s="1" t="s">
        <v>39</v>
      </c>
      <c r="AA86" s="1" t="s">
        <v>40</v>
      </c>
      <c r="AB86" s="1"/>
      <c r="AC86" s="1"/>
      <c r="AD86" s="1" t="s">
        <v>382</v>
      </c>
    </row>
    <row r="87" spans="1:30" ht="12.75">
      <c r="A87" s="4">
        <v>83</v>
      </c>
      <c r="B87" s="1" t="s">
        <v>387</v>
      </c>
      <c r="C87" s="5" t="s">
        <v>388</v>
      </c>
      <c r="D87" s="1" t="s">
        <v>389</v>
      </c>
      <c r="E87" s="1" t="s">
        <v>174</v>
      </c>
      <c r="F87" s="6">
        <v>44505</v>
      </c>
      <c r="G87" s="6">
        <v>44516</v>
      </c>
      <c r="H87" s="6">
        <v>44519</v>
      </c>
      <c r="I87" s="4">
        <v>1</v>
      </c>
      <c r="J87" s="7">
        <v>120</v>
      </c>
      <c r="K87" s="7">
        <v>35000</v>
      </c>
      <c r="L87" s="7">
        <v>291.6666666666667</v>
      </c>
      <c r="M87" s="7">
        <v>34999.2</v>
      </c>
      <c r="N87" s="7">
        <v>291.66</v>
      </c>
      <c r="O87" s="8" t="s">
        <v>380</v>
      </c>
      <c r="P87" s="7">
        <v>0.8</v>
      </c>
      <c r="Q87" s="7">
        <v>0</v>
      </c>
      <c r="R87" s="1" t="s">
        <v>380</v>
      </c>
      <c r="S87" s="1" t="s">
        <v>197</v>
      </c>
      <c r="T87" s="9" t="str">
        <f>HYPERLINK("https://my.zakupki.prom.ua/cabinet/purchases/state_purchase/view/31498066")</f>
        <v>https://my.zakupki.prom.ua/cabinet/purchases/state_purchase/view/31498066</v>
      </c>
      <c r="U87" s="1" t="s">
        <v>37</v>
      </c>
      <c r="V87" s="4">
        <v>0</v>
      </c>
      <c r="W87" s="1"/>
      <c r="X87" s="1" t="s">
        <v>390</v>
      </c>
      <c r="Y87" s="7">
        <v>34999.2</v>
      </c>
      <c r="Z87" s="1" t="s">
        <v>39</v>
      </c>
      <c r="AA87" s="1" t="s">
        <v>40</v>
      </c>
      <c r="AB87" s="1"/>
      <c r="AC87" s="1"/>
      <c r="AD87" s="1" t="s">
        <v>382</v>
      </c>
    </row>
    <row r="88" spans="1:30" ht="12.75">
      <c r="A88" s="4">
        <v>84</v>
      </c>
      <c r="B88" s="1" t="s">
        <v>391</v>
      </c>
      <c r="C88" s="5" t="s">
        <v>392</v>
      </c>
      <c r="D88" s="1" t="s">
        <v>393</v>
      </c>
      <c r="E88" s="1" t="s">
        <v>174</v>
      </c>
      <c r="F88" s="6">
        <v>44502</v>
      </c>
      <c r="G88" s="6">
        <v>44512</v>
      </c>
      <c r="H88" s="6">
        <v>44516</v>
      </c>
      <c r="I88" s="4">
        <v>3</v>
      </c>
      <c r="J88" s="7">
        <v>2</v>
      </c>
      <c r="K88" s="7">
        <v>16800</v>
      </c>
      <c r="L88" s="7">
        <v>8400</v>
      </c>
      <c r="M88" s="7">
        <v>13799</v>
      </c>
      <c r="N88" s="7">
        <v>6899.5</v>
      </c>
      <c r="O88" s="8" t="s">
        <v>394</v>
      </c>
      <c r="P88" s="7">
        <v>3001</v>
      </c>
      <c r="Q88" s="7">
        <v>17.86</v>
      </c>
      <c r="R88" s="1" t="s">
        <v>394</v>
      </c>
      <c r="S88" s="1" t="s">
        <v>395</v>
      </c>
      <c r="T88" s="9" t="str">
        <f>HYPERLINK("https://my.zakupki.prom.ua/cabinet/purchases/state_purchase/view/31354459")</f>
        <v>https://my.zakupki.prom.ua/cabinet/purchases/state_purchase/view/31354459</v>
      </c>
      <c r="U88" s="1" t="s">
        <v>37</v>
      </c>
      <c r="V88" s="4">
        <v>0</v>
      </c>
      <c r="W88" s="1"/>
      <c r="X88" s="1" t="s">
        <v>396</v>
      </c>
      <c r="Y88" s="7">
        <v>13799</v>
      </c>
      <c r="Z88" s="1" t="s">
        <v>39</v>
      </c>
      <c r="AA88" s="1" t="s">
        <v>40</v>
      </c>
      <c r="AB88" s="1"/>
      <c r="AC88" s="1"/>
      <c r="AD88" s="1" t="s">
        <v>397</v>
      </c>
    </row>
    <row r="89" spans="1:30" ht="76.5">
      <c r="A89" s="4">
        <v>85</v>
      </c>
      <c r="B89" s="1" t="s">
        <v>398</v>
      </c>
      <c r="C89" s="5" t="s">
        <v>399</v>
      </c>
      <c r="D89" s="1" t="s">
        <v>400</v>
      </c>
      <c r="E89" s="1" t="s">
        <v>174</v>
      </c>
      <c r="F89" s="6">
        <v>44497</v>
      </c>
      <c r="G89" s="6">
        <v>44509</v>
      </c>
      <c r="H89" s="6">
        <v>44524</v>
      </c>
      <c r="I89" s="4">
        <v>1</v>
      </c>
      <c r="J89" s="7">
        <v>1</v>
      </c>
      <c r="K89" s="7">
        <v>244664</v>
      </c>
      <c r="L89" s="7">
        <v>244664</v>
      </c>
      <c r="M89" s="7">
        <v>244664</v>
      </c>
      <c r="N89" s="7">
        <v>244664</v>
      </c>
      <c r="O89" s="8" t="s">
        <v>374</v>
      </c>
      <c r="P89" s="7">
        <v>0</v>
      </c>
      <c r="Q89" s="7">
        <v>0</v>
      </c>
      <c r="R89" s="1" t="s">
        <v>374</v>
      </c>
      <c r="S89" s="1" t="s">
        <v>375</v>
      </c>
      <c r="T89" s="9" t="str">
        <f>HYPERLINK("https://my.zakupki.prom.ua/cabinet/purchases/state_purchase/view/31220422")</f>
        <v>https://my.zakupki.prom.ua/cabinet/purchases/state_purchase/view/31220422</v>
      </c>
      <c r="U89" s="1" t="s">
        <v>37</v>
      </c>
      <c r="V89" s="4">
        <v>0</v>
      </c>
      <c r="W89" s="1"/>
      <c r="X89" s="1" t="s">
        <v>401</v>
      </c>
      <c r="Y89" s="7">
        <v>244664</v>
      </c>
      <c r="Z89" s="1" t="s">
        <v>39</v>
      </c>
      <c r="AA89" s="1" t="s">
        <v>48</v>
      </c>
      <c r="AB89" s="1"/>
      <c r="AC89" s="1"/>
      <c r="AD89" s="1" t="s">
        <v>377</v>
      </c>
    </row>
    <row r="90" spans="1:30" ht="76.5">
      <c r="A90" s="4">
        <v>86</v>
      </c>
      <c r="B90" s="1" t="s">
        <v>402</v>
      </c>
      <c r="C90" s="5" t="s">
        <v>214</v>
      </c>
      <c r="D90" s="1" t="s">
        <v>215</v>
      </c>
      <c r="E90" s="1" t="s">
        <v>216</v>
      </c>
      <c r="F90" s="6">
        <v>44488</v>
      </c>
      <c r="G90" s="6">
        <v>44505</v>
      </c>
      <c r="H90" s="6">
        <v>44526</v>
      </c>
      <c r="I90" s="4">
        <v>2</v>
      </c>
      <c r="J90" s="7">
        <v>1</v>
      </c>
      <c r="K90" s="7">
        <v>14648250</v>
      </c>
      <c r="L90" s="7">
        <v>14648250</v>
      </c>
      <c r="M90" s="7">
        <v>14557586.6</v>
      </c>
      <c r="N90" s="7">
        <v>14557586.6</v>
      </c>
      <c r="O90" s="8" t="s">
        <v>403</v>
      </c>
      <c r="P90" s="7">
        <v>90663.4</v>
      </c>
      <c r="Q90" s="7">
        <v>0.62</v>
      </c>
      <c r="R90" s="1" t="s">
        <v>403</v>
      </c>
      <c r="S90" s="1" t="s">
        <v>404</v>
      </c>
      <c r="T90" s="9" t="str">
        <f>HYPERLINK("https://my.zakupki.prom.ua/cabinet/purchases/state_purchase/view/30856346")</f>
        <v>https://my.zakupki.prom.ua/cabinet/purchases/state_purchase/view/30856346</v>
      </c>
      <c r="U90" s="1" t="s">
        <v>37</v>
      </c>
      <c r="V90" s="4">
        <v>0</v>
      </c>
      <c r="W90" s="1"/>
      <c r="X90" s="1" t="s">
        <v>405</v>
      </c>
      <c r="Y90" s="7">
        <v>14557586.6</v>
      </c>
      <c r="Z90" s="1" t="s">
        <v>39</v>
      </c>
      <c r="AA90" s="1" t="s">
        <v>48</v>
      </c>
      <c r="AB90" s="1"/>
      <c r="AC90" s="1"/>
      <c r="AD90" s="1" t="s">
        <v>406</v>
      </c>
    </row>
    <row r="91" spans="1:30" ht="76.5">
      <c r="A91" s="4">
        <v>87</v>
      </c>
      <c r="B91" s="1" t="s">
        <v>407</v>
      </c>
      <c r="C91" s="5" t="s">
        <v>399</v>
      </c>
      <c r="D91" s="1" t="s">
        <v>400</v>
      </c>
      <c r="E91" s="1" t="s">
        <v>174</v>
      </c>
      <c r="F91" s="6">
        <v>44490</v>
      </c>
      <c r="G91" s="6">
        <v>44502</v>
      </c>
      <c r="H91" s="6">
        <v>44497</v>
      </c>
      <c r="I91" s="4">
        <v>0</v>
      </c>
      <c r="J91" s="7">
        <v>1</v>
      </c>
      <c r="K91" s="7">
        <v>244664</v>
      </c>
      <c r="L91" s="7">
        <v>244664</v>
      </c>
      <c r="M91" s="4">
        <v>0</v>
      </c>
      <c r="N91" s="1"/>
      <c r="O91" s="8"/>
      <c r="P91" s="1"/>
      <c r="Q91" s="1"/>
      <c r="R91" s="1"/>
      <c r="S91" s="1"/>
      <c r="T91" s="9" t="str">
        <f>HYPERLINK("https://my.zakupki.prom.ua/cabinet/purchases/state_purchase/view/30973857")</f>
        <v>https://my.zakupki.prom.ua/cabinet/purchases/state_purchase/view/30973857</v>
      </c>
      <c r="U91" s="1" t="s">
        <v>63</v>
      </c>
      <c r="V91" s="4">
        <v>0</v>
      </c>
      <c r="W91" s="1" t="s">
        <v>408</v>
      </c>
      <c r="X91" s="1"/>
      <c r="Y91" s="1"/>
      <c r="Z91" s="1"/>
      <c r="AA91" s="1"/>
      <c r="AB91" s="1"/>
      <c r="AC91" s="1"/>
      <c r="AD91" s="1"/>
    </row>
    <row r="92" spans="1:30" ht="76.5">
      <c r="A92" s="4">
        <v>88</v>
      </c>
      <c r="B92" s="1" t="s">
        <v>409</v>
      </c>
      <c r="C92" s="5" t="s">
        <v>399</v>
      </c>
      <c r="D92" s="1" t="s">
        <v>400</v>
      </c>
      <c r="E92" s="1" t="s">
        <v>174</v>
      </c>
      <c r="F92" s="6">
        <v>44476</v>
      </c>
      <c r="G92" s="6">
        <v>44491</v>
      </c>
      <c r="H92" s="6">
        <v>44489</v>
      </c>
      <c r="I92" s="4">
        <v>0</v>
      </c>
      <c r="J92" s="7">
        <v>1</v>
      </c>
      <c r="K92" s="7">
        <v>244664</v>
      </c>
      <c r="L92" s="7">
        <v>244664</v>
      </c>
      <c r="M92" s="4">
        <v>0</v>
      </c>
      <c r="N92" s="1"/>
      <c r="O92" s="8"/>
      <c r="P92" s="1"/>
      <c r="Q92" s="1"/>
      <c r="R92" s="1"/>
      <c r="S92" s="1"/>
      <c r="T92" s="9" t="str">
        <f>HYPERLINK("https://my.zakupki.prom.ua/cabinet/purchases/state_purchase/view/30602270")</f>
        <v>https://my.zakupki.prom.ua/cabinet/purchases/state_purchase/view/30602270</v>
      </c>
      <c r="U92" s="1" t="s">
        <v>63</v>
      </c>
      <c r="V92" s="4">
        <v>0</v>
      </c>
      <c r="W92" s="1" t="s">
        <v>408</v>
      </c>
      <c r="X92" s="1"/>
      <c r="Y92" s="1"/>
      <c r="Z92" s="1"/>
      <c r="AA92" s="1"/>
      <c r="AB92" s="1"/>
      <c r="AC92" s="1"/>
      <c r="AD92" s="1"/>
    </row>
    <row r="93" spans="1:30" ht="25.5">
      <c r="A93" s="4">
        <v>89</v>
      </c>
      <c r="B93" s="1" t="s">
        <v>410</v>
      </c>
      <c r="C93" s="5" t="s">
        <v>360</v>
      </c>
      <c r="D93" s="1" t="s">
        <v>361</v>
      </c>
      <c r="E93" s="1" t="s">
        <v>174</v>
      </c>
      <c r="F93" s="6">
        <v>44463</v>
      </c>
      <c r="G93" s="6">
        <v>44474</v>
      </c>
      <c r="H93" s="6">
        <v>44481</v>
      </c>
      <c r="I93" s="4">
        <v>1</v>
      </c>
      <c r="J93" s="7">
        <v>3</v>
      </c>
      <c r="K93" s="7">
        <v>105000</v>
      </c>
      <c r="L93" s="7">
        <v>35000</v>
      </c>
      <c r="M93" s="7">
        <v>104400</v>
      </c>
      <c r="N93" s="7">
        <v>34800</v>
      </c>
      <c r="O93" s="8" t="s">
        <v>411</v>
      </c>
      <c r="P93" s="7">
        <v>600</v>
      </c>
      <c r="Q93" s="7">
        <v>0.57</v>
      </c>
      <c r="R93" s="1" t="s">
        <v>411</v>
      </c>
      <c r="S93" s="1" t="s">
        <v>222</v>
      </c>
      <c r="T93" s="9" t="str">
        <f>HYPERLINK("https://my.zakupki.prom.ua/cabinet/purchases/state_purchase/view/30216306")</f>
        <v>https://my.zakupki.prom.ua/cabinet/purchases/state_purchase/view/30216306</v>
      </c>
      <c r="U93" s="1" t="s">
        <v>37</v>
      </c>
      <c r="V93" s="4">
        <v>0</v>
      </c>
      <c r="W93" s="1"/>
      <c r="X93" s="1" t="s">
        <v>412</v>
      </c>
      <c r="Y93" s="7">
        <v>104400</v>
      </c>
      <c r="Z93" s="1" t="s">
        <v>39</v>
      </c>
      <c r="AA93" s="1" t="s">
        <v>48</v>
      </c>
      <c r="AB93" s="1"/>
      <c r="AC93" s="1"/>
      <c r="AD93" s="1" t="s">
        <v>413</v>
      </c>
    </row>
    <row r="94" spans="1:30" ht="63.75">
      <c r="A94" s="4">
        <v>90</v>
      </c>
      <c r="B94" s="1" t="s">
        <v>414</v>
      </c>
      <c r="C94" s="5" t="s">
        <v>415</v>
      </c>
      <c r="D94" s="1" t="s">
        <v>400</v>
      </c>
      <c r="E94" s="1" t="s">
        <v>216</v>
      </c>
      <c r="F94" s="6">
        <v>44456</v>
      </c>
      <c r="G94" s="6">
        <v>44473</v>
      </c>
      <c r="H94" s="6">
        <v>44497</v>
      </c>
      <c r="I94" s="4">
        <v>2</v>
      </c>
      <c r="J94" s="7">
        <v>1</v>
      </c>
      <c r="K94" s="7">
        <v>16951407</v>
      </c>
      <c r="L94" s="7">
        <v>16951407</v>
      </c>
      <c r="M94" s="7">
        <v>16820229.94</v>
      </c>
      <c r="N94" s="7">
        <v>16820229.94</v>
      </c>
      <c r="O94" s="8" t="s">
        <v>403</v>
      </c>
      <c r="P94" s="7">
        <v>131177.06</v>
      </c>
      <c r="Q94" s="7">
        <v>0.77</v>
      </c>
      <c r="R94" s="1" t="s">
        <v>403</v>
      </c>
      <c r="S94" s="1" t="s">
        <v>404</v>
      </c>
      <c r="T94" s="9" t="str">
        <f>HYPERLINK("https://my.zakupki.prom.ua/cabinet/purchases/state_purchase/view/29986443")</f>
        <v>https://my.zakupki.prom.ua/cabinet/purchases/state_purchase/view/29986443</v>
      </c>
      <c r="U94" s="1" t="s">
        <v>37</v>
      </c>
      <c r="V94" s="4">
        <v>0</v>
      </c>
      <c r="W94" s="1"/>
      <c r="X94" s="1" t="s">
        <v>416</v>
      </c>
      <c r="Y94" s="7">
        <v>16820229.94</v>
      </c>
      <c r="Z94" s="1" t="s">
        <v>39</v>
      </c>
      <c r="AA94" s="1" t="s">
        <v>48</v>
      </c>
      <c r="AB94" s="1"/>
      <c r="AC94" s="1"/>
      <c r="AD94" s="1" t="s">
        <v>417</v>
      </c>
    </row>
    <row r="95" spans="1:30" ht="12.75">
      <c r="A95" s="4">
        <v>91</v>
      </c>
      <c r="B95" s="1" t="s">
        <v>418</v>
      </c>
      <c r="C95" s="5" t="s">
        <v>360</v>
      </c>
      <c r="D95" s="1" t="s">
        <v>419</v>
      </c>
      <c r="E95" s="1" t="s">
        <v>174</v>
      </c>
      <c r="F95" s="6">
        <v>44455</v>
      </c>
      <c r="G95" s="6">
        <v>44467</v>
      </c>
      <c r="H95" s="6">
        <v>44462</v>
      </c>
      <c r="I95" s="4">
        <v>0</v>
      </c>
      <c r="J95" s="7">
        <v>4</v>
      </c>
      <c r="K95" s="7">
        <v>106000</v>
      </c>
      <c r="L95" s="7">
        <v>26500</v>
      </c>
      <c r="M95" s="4">
        <v>0</v>
      </c>
      <c r="N95" s="1"/>
      <c r="O95" s="8"/>
      <c r="P95" s="1"/>
      <c r="Q95" s="1"/>
      <c r="R95" s="1"/>
      <c r="S95" s="1"/>
      <c r="T95" s="9" t="str">
        <f>HYPERLINK("https://my.zakupki.prom.ua/cabinet/purchases/state_purchase/view/29945271")</f>
        <v>https://my.zakupki.prom.ua/cabinet/purchases/state_purchase/view/29945271</v>
      </c>
      <c r="U95" s="1" t="s">
        <v>63</v>
      </c>
      <c r="V95" s="4">
        <v>0</v>
      </c>
      <c r="W95" s="1" t="s">
        <v>287</v>
      </c>
      <c r="X95" s="1"/>
      <c r="Y95" s="1"/>
      <c r="Z95" s="1"/>
      <c r="AA95" s="1"/>
      <c r="AB95" s="1"/>
      <c r="AC95" s="1"/>
      <c r="AD95" s="1"/>
    </row>
    <row r="96" spans="1:30" ht="63.75">
      <c r="A96" s="4">
        <v>92</v>
      </c>
      <c r="B96" s="1" t="s">
        <v>420</v>
      </c>
      <c r="C96" s="5" t="s">
        <v>415</v>
      </c>
      <c r="D96" s="1" t="s">
        <v>400</v>
      </c>
      <c r="E96" s="1" t="s">
        <v>216</v>
      </c>
      <c r="F96" s="6">
        <v>44425</v>
      </c>
      <c r="G96" s="6">
        <v>44441</v>
      </c>
      <c r="H96" s="6">
        <v>44466</v>
      </c>
      <c r="I96" s="4">
        <v>2</v>
      </c>
      <c r="J96" s="7">
        <v>1</v>
      </c>
      <c r="K96" s="7">
        <v>16951407</v>
      </c>
      <c r="L96" s="7">
        <v>16951407</v>
      </c>
      <c r="M96" s="4">
        <v>0</v>
      </c>
      <c r="N96" s="1"/>
      <c r="O96" s="8"/>
      <c r="P96" s="1"/>
      <c r="Q96" s="1"/>
      <c r="R96" s="1"/>
      <c r="S96" s="1"/>
      <c r="T96" s="9" t="str">
        <f>HYPERLINK("https://my.zakupki.prom.ua/cabinet/purchases/state_purchase/view/29104585")</f>
        <v>https://my.zakupki.prom.ua/cabinet/purchases/state_purchase/view/29104585</v>
      </c>
      <c r="U96" s="1" t="s">
        <v>175</v>
      </c>
      <c r="V96" s="4">
        <v>0</v>
      </c>
      <c r="W96" s="1"/>
      <c r="X96" s="1"/>
      <c r="Y96" s="1"/>
      <c r="Z96" s="1"/>
      <c r="AA96" s="1"/>
      <c r="AB96" s="1"/>
      <c r="AC96" s="1"/>
      <c r="AD96" s="1" t="s">
        <v>421</v>
      </c>
    </row>
    <row r="97" spans="1:30" ht="76.5">
      <c r="A97" s="4">
        <v>93</v>
      </c>
      <c r="B97" s="1" t="s">
        <v>422</v>
      </c>
      <c r="C97" s="5" t="s">
        <v>423</v>
      </c>
      <c r="D97" s="1" t="s">
        <v>215</v>
      </c>
      <c r="E97" s="1" t="s">
        <v>216</v>
      </c>
      <c r="F97" s="6">
        <v>44421</v>
      </c>
      <c r="G97" s="6">
        <v>44439</v>
      </c>
      <c r="H97" s="6">
        <v>44465</v>
      </c>
      <c r="I97" s="4">
        <v>2</v>
      </c>
      <c r="J97" s="7">
        <v>1</v>
      </c>
      <c r="K97" s="7">
        <v>14648250</v>
      </c>
      <c r="L97" s="7">
        <v>14648250</v>
      </c>
      <c r="M97" s="4">
        <v>0</v>
      </c>
      <c r="N97" s="1"/>
      <c r="O97" s="8"/>
      <c r="P97" s="1"/>
      <c r="Q97" s="1"/>
      <c r="R97" s="1"/>
      <c r="S97" s="1"/>
      <c r="T97" s="9" t="str">
        <f>HYPERLINK("https://my.zakupki.prom.ua/cabinet/purchases/state_purchase/view/28998144")</f>
        <v>https://my.zakupki.prom.ua/cabinet/purchases/state_purchase/view/28998144</v>
      </c>
      <c r="U97" s="1" t="s">
        <v>175</v>
      </c>
      <c r="V97" s="4">
        <v>0</v>
      </c>
      <c r="W97" s="1"/>
      <c r="X97" s="1"/>
      <c r="Y97" s="1"/>
      <c r="Z97" s="1"/>
      <c r="AA97" s="1"/>
      <c r="AB97" s="1"/>
      <c r="AC97" s="1"/>
      <c r="AD97" s="1" t="s">
        <v>417</v>
      </c>
    </row>
    <row r="98" spans="1:30" ht="25.5">
      <c r="A98" s="4">
        <v>94</v>
      </c>
      <c r="B98" s="1" t="s">
        <v>424</v>
      </c>
      <c r="C98" s="5" t="s">
        <v>360</v>
      </c>
      <c r="D98" s="1" t="s">
        <v>361</v>
      </c>
      <c r="E98" s="1" t="s">
        <v>216</v>
      </c>
      <c r="F98" s="6">
        <v>44419</v>
      </c>
      <c r="G98" s="6">
        <v>44435</v>
      </c>
      <c r="H98" s="6">
        <v>44466</v>
      </c>
      <c r="I98" s="4">
        <v>2</v>
      </c>
      <c r="J98" s="7">
        <v>4</v>
      </c>
      <c r="K98" s="7">
        <v>111000</v>
      </c>
      <c r="L98" s="7">
        <v>27750</v>
      </c>
      <c r="M98" s="7">
        <v>108000</v>
      </c>
      <c r="N98" s="7">
        <v>27000</v>
      </c>
      <c r="O98" s="8" t="s">
        <v>411</v>
      </c>
      <c r="P98" s="7">
        <v>3000</v>
      </c>
      <c r="Q98" s="7">
        <v>2.7</v>
      </c>
      <c r="R98" s="1" t="s">
        <v>411</v>
      </c>
      <c r="S98" s="1" t="s">
        <v>222</v>
      </c>
      <c r="T98" s="9" t="str">
        <f>HYPERLINK("https://my.zakupki.prom.ua/cabinet/purchases/state_purchase/view/28914049")</f>
        <v>https://my.zakupki.prom.ua/cabinet/purchases/state_purchase/view/28914049</v>
      </c>
      <c r="U98" s="1" t="s">
        <v>63</v>
      </c>
      <c r="V98" s="4">
        <v>0</v>
      </c>
      <c r="W98" s="1" t="s">
        <v>287</v>
      </c>
      <c r="X98" s="1"/>
      <c r="Y98" s="1"/>
      <c r="Z98" s="1"/>
      <c r="AA98" s="1"/>
      <c r="AB98" s="1"/>
      <c r="AC98" s="1"/>
      <c r="AD98" s="1" t="s">
        <v>425</v>
      </c>
    </row>
    <row r="99" spans="1:30" ht="76.5">
      <c r="A99" s="4">
        <v>95</v>
      </c>
      <c r="B99" s="1" t="s">
        <v>426</v>
      </c>
      <c r="C99" s="5" t="s">
        <v>427</v>
      </c>
      <c r="D99" s="1" t="s">
        <v>215</v>
      </c>
      <c r="E99" s="1" t="s">
        <v>216</v>
      </c>
      <c r="F99" s="6">
        <v>44411</v>
      </c>
      <c r="G99" s="6">
        <v>44427</v>
      </c>
      <c r="H99" s="6">
        <v>44430</v>
      </c>
      <c r="I99" s="4">
        <v>0</v>
      </c>
      <c r="J99" s="7">
        <v>1</v>
      </c>
      <c r="K99" s="7">
        <v>12952658</v>
      </c>
      <c r="L99" s="7">
        <v>12952658</v>
      </c>
      <c r="M99" s="4">
        <v>0</v>
      </c>
      <c r="N99" s="1"/>
      <c r="O99" s="8"/>
      <c r="P99" s="1"/>
      <c r="Q99" s="1"/>
      <c r="R99" s="1"/>
      <c r="S99" s="1"/>
      <c r="T99" s="9" t="str">
        <f>HYPERLINK("https://my.zakupki.prom.ua/cabinet/purchases/state_purchase/view/28714599")</f>
        <v>https://my.zakupki.prom.ua/cabinet/purchases/state_purchase/view/28714599</v>
      </c>
      <c r="U99" s="1" t="s">
        <v>63</v>
      </c>
      <c r="V99" s="4">
        <v>0</v>
      </c>
      <c r="W99" s="1" t="s">
        <v>287</v>
      </c>
      <c r="X99" s="1"/>
      <c r="Y99" s="1"/>
      <c r="Z99" s="1"/>
      <c r="AA99" s="1"/>
      <c r="AB99" s="1"/>
      <c r="AC99" s="1"/>
      <c r="AD99" s="1"/>
    </row>
    <row r="100" spans="1:30" ht="102">
      <c r="A100" s="4">
        <v>96</v>
      </c>
      <c r="B100" s="1" t="s">
        <v>428</v>
      </c>
      <c r="C100" s="5" t="s">
        <v>429</v>
      </c>
      <c r="D100" s="1" t="s">
        <v>400</v>
      </c>
      <c r="E100" s="1" t="s">
        <v>216</v>
      </c>
      <c r="F100" s="6">
        <v>44397</v>
      </c>
      <c r="G100" s="6">
        <v>44414</v>
      </c>
      <c r="H100" s="6">
        <v>44449</v>
      </c>
      <c r="I100" s="4">
        <v>2</v>
      </c>
      <c r="J100" s="7">
        <v>1</v>
      </c>
      <c r="K100" s="7">
        <v>1670000</v>
      </c>
      <c r="L100" s="7">
        <v>1670000</v>
      </c>
      <c r="M100" s="7">
        <v>1669211.92</v>
      </c>
      <c r="N100" s="7">
        <v>1669211.92</v>
      </c>
      <c r="O100" s="8" t="s">
        <v>430</v>
      </c>
      <c r="P100" s="7">
        <v>788.08</v>
      </c>
      <c r="Q100" s="7">
        <v>0.05</v>
      </c>
      <c r="R100" s="1" t="s">
        <v>430</v>
      </c>
      <c r="S100" s="1" t="s">
        <v>431</v>
      </c>
      <c r="T100" s="9" t="str">
        <f>HYPERLINK("https://my.zakupki.prom.ua/cabinet/purchases/state_purchase/view/28376030")</f>
        <v>https://my.zakupki.prom.ua/cabinet/purchases/state_purchase/view/28376030</v>
      </c>
      <c r="U100" s="1" t="s">
        <v>37</v>
      </c>
      <c r="V100" s="4">
        <v>0</v>
      </c>
      <c r="W100" s="1"/>
      <c r="X100" s="1" t="s">
        <v>432</v>
      </c>
      <c r="Y100" s="7">
        <v>1669211.92</v>
      </c>
      <c r="Z100" s="1" t="s">
        <v>39</v>
      </c>
      <c r="AA100" s="1" t="s">
        <v>48</v>
      </c>
      <c r="AB100" s="1"/>
      <c r="AC100" s="1"/>
      <c r="AD100" s="1" t="s">
        <v>433</v>
      </c>
    </row>
    <row r="101" spans="1:30" ht="25.5">
      <c r="A101" s="4">
        <v>97</v>
      </c>
      <c r="B101" s="1" t="s">
        <v>434</v>
      </c>
      <c r="C101" s="5" t="s">
        <v>435</v>
      </c>
      <c r="D101" s="1" t="s">
        <v>436</v>
      </c>
      <c r="E101" s="1" t="s">
        <v>174</v>
      </c>
      <c r="F101" s="6">
        <v>44391</v>
      </c>
      <c r="G101" s="6">
        <v>44400</v>
      </c>
      <c r="H101" s="6">
        <v>44417</v>
      </c>
      <c r="I101" s="4">
        <v>1</v>
      </c>
      <c r="J101" s="7">
        <v>4</v>
      </c>
      <c r="K101" s="7">
        <v>5340</v>
      </c>
      <c r="L101" s="7">
        <v>1335</v>
      </c>
      <c r="M101" s="7">
        <v>5276</v>
      </c>
      <c r="N101" s="7">
        <v>1319</v>
      </c>
      <c r="O101" s="8" t="s">
        <v>437</v>
      </c>
      <c r="P101" s="7">
        <v>64</v>
      </c>
      <c r="Q101" s="7">
        <v>1.2</v>
      </c>
      <c r="R101" s="1" t="s">
        <v>437</v>
      </c>
      <c r="S101" s="1" t="s">
        <v>438</v>
      </c>
      <c r="T101" s="9" t="str">
        <f>HYPERLINK("https://my.zakupki.prom.ua/cabinet/purchases/state_purchase/view/28239392")</f>
        <v>https://my.zakupki.prom.ua/cabinet/purchases/state_purchase/view/28239392</v>
      </c>
      <c r="U101" s="1" t="s">
        <v>37</v>
      </c>
      <c r="V101" s="4">
        <v>0</v>
      </c>
      <c r="W101" s="1"/>
      <c r="X101" s="1" t="s">
        <v>439</v>
      </c>
      <c r="Y101" s="7">
        <v>5276</v>
      </c>
      <c r="Z101" s="1" t="s">
        <v>39</v>
      </c>
      <c r="AA101" s="1" t="s">
        <v>40</v>
      </c>
      <c r="AB101" s="1"/>
      <c r="AC101" s="1"/>
      <c r="AD101" s="1" t="s">
        <v>440</v>
      </c>
    </row>
    <row r="102" spans="1:30" ht="12.75">
      <c r="A102" s="4">
        <v>98</v>
      </c>
      <c r="B102" s="1" t="s">
        <v>441</v>
      </c>
      <c r="C102" s="5" t="s">
        <v>177</v>
      </c>
      <c r="D102" s="1" t="s">
        <v>178</v>
      </c>
      <c r="E102" s="1" t="s">
        <v>174</v>
      </c>
      <c r="F102" s="6">
        <v>44376</v>
      </c>
      <c r="G102" s="6">
        <v>44385</v>
      </c>
      <c r="H102" s="6">
        <v>44391</v>
      </c>
      <c r="I102" s="4">
        <v>1</v>
      </c>
      <c r="J102" s="7">
        <v>24</v>
      </c>
      <c r="K102" s="7">
        <v>22400</v>
      </c>
      <c r="L102" s="7">
        <v>933.3333333333334</v>
      </c>
      <c r="M102" s="7">
        <v>22400</v>
      </c>
      <c r="N102" s="7">
        <v>933.3333333333334</v>
      </c>
      <c r="O102" s="8" t="s">
        <v>442</v>
      </c>
      <c r="P102" s="7">
        <v>0</v>
      </c>
      <c r="Q102" s="7">
        <v>0</v>
      </c>
      <c r="R102" s="1" t="s">
        <v>442</v>
      </c>
      <c r="S102" s="1" t="s">
        <v>163</v>
      </c>
      <c r="T102" s="9" t="str">
        <f>HYPERLINK("https://my.zakupki.prom.ua/cabinet/purchases/state_purchase/view/27831362")</f>
        <v>https://my.zakupki.prom.ua/cabinet/purchases/state_purchase/view/27831362</v>
      </c>
      <c r="U102" s="1" t="s">
        <v>37</v>
      </c>
      <c r="V102" s="4">
        <v>0</v>
      </c>
      <c r="W102" s="1"/>
      <c r="X102" s="1" t="s">
        <v>443</v>
      </c>
      <c r="Y102" s="7">
        <v>22400</v>
      </c>
      <c r="Z102" s="1" t="s">
        <v>39</v>
      </c>
      <c r="AA102" s="1" t="s">
        <v>40</v>
      </c>
      <c r="AB102" s="1"/>
      <c r="AC102" s="1"/>
      <c r="AD102" s="1" t="s">
        <v>444</v>
      </c>
    </row>
    <row r="103" spans="1:30" ht="12.75">
      <c r="A103" s="4">
        <v>99</v>
      </c>
      <c r="B103" s="1" t="s">
        <v>445</v>
      </c>
      <c r="C103" s="5" t="s">
        <v>172</v>
      </c>
      <c r="D103" s="1" t="s">
        <v>173</v>
      </c>
      <c r="E103" s="1" t="s">
        <v>174</v>
      </c>
      <c r="F103" s="6">
        <v>44376</v>
      </c>
      <c r="G103" s="6">
        <v>44385</v>
      </c>
      <c r="H103" s="6">
        <v>44391</v>
      </c>
      <c r="I103" s="4">
        <v>1</v>
      </c>
      <c r="J103" s="7">
        <v>18304</v>
      </c>
      <c r="K103" s="7">
        <v>18000</v>
      </c>
      <c r="L103" s="7">
        <v>0.9833916083916084</v>
      </c>
      <c r="M103" s="7">
        <v>18000</v>
      </c>
      <c r="N103" s="7">
        <v>0.9833916083916084</v>
      </c>
      <c r="O103" s="8" t="s">
        <v>442</v>
      </c>
      <c r="P103" s="7">
        <v>0</v>
      </c>
      <c r="Q103" s="7">
        <v>0</v>
      </c>
      <c r="R103" s="1" t="s">
        <v>442</v>
      </c>
      <c r="S103" s="1" t="s">
        <v>163</v>
      </c>
      <c r="T103" s="9" t="str">
        <f>HYPERLINK("https://my.zakupki.prom.ua/cabinet/purchases/state_purchase/view/27831907")</f>
        <v>https://my.zakupki.prom.ua/cabinet/purchases/state_purchase/view/27831907</v>
      </c>
      <c r="U103" s="1" t="s">
        <v>37</v>
      </c>
      <c r="V103" s="4">
        <v>0</v>
      </c>
      <c r="W103" s="1"/>
      <c r="X103" s="1" t="s">
        <v>446</v>
      </c>
      <c r="Y103" s="7">
        <v>18000</v>
      </c>
      <c r="Z103" s="1" t="s">
        <v>39</v>
      </c>
      <c r="AA103" s="1" t="s">
        <v>40</v>
      </c>
      <c r="AB103" s="1"/>
      <c r="AC103" s="1"/>
      <c r="AD103" s="1" t="s">
        <v>444</v>
      </c>
    </row>
    <row r="104" spans="1:30" ht="102">
      <c r="A104" s="4">
        <v>100</v>
      </c>
      <c r="B104" s="1" t="s">
        <v>447</v>
      </c>
      <c r="C104" s="5" t="s">
        <v>429</v>
      </c>
      <c r="D104" s="1" t="s">
        <v>400</v>
      </c>
      <c r="E104" s="1" t="s">
        <v>216</v>
      </c>
      <c r="F104" s="6">
        <v>44357</v>
      </c>
      <c r="G104" s="6">
        <v>44376</v>
      </c>
      <c r="H104" s="6">
        <v>44408</v>
      </c>
      <c r="I104" s="4">
        <v>2</v>
      </c>
      <c r="J104" s="7">
        <v>1</v>
      </c>
      <c r="K104" s="7">
        <v>1680000</v>
      </c>
      <c r="L104" s="7">
        <v>1680000</v>
      </c>
      <c r="M104" s="4">
        <v>0</v>
      </c>
      <c r="N104" s="1"/>
      <c r="O104" s="8"/>
      <c r="P104" s="1"/>
      <c r="Q104" s="1"/>
      <c r="R104" s="1"/>
      <c r="S104" s="1"/>
      <c r="T104" s="9" t="str">
        <f>HYPERLINK("https://my.zakupki.prom.ua/cabinet/purchases/state_purchase/view/27375365")</f>
        <v>https://my.zakupki.prom.ua/cabinet/purchases/state_purchase/view/27375365</v>
      </c>
      <c r="U104" s="1" t="s">
        <v>175</v>
      </c>
      <c r="V104" s="4">
        <v>0</v>
      </c>
      <c r="W104" s="1"/>
      <c r="X104" s="1"/>
      <c r="Y104" s="1"/>
      <c r="Z104" s="1"/>
      <c r="AA104" s="1"/>
      <c r="AB104" s="1"/>
      <c r="AC104" s="1"/>
      <c r="AD104" s="1" t="s">
        <v>433</v>
      </c>
    </row>
    <row r="105" spans="1:30" ht="12.75">
      <c r="A105" s="4">
        <v>101</v>
      </c>
      <c r="B105" s="1" t="s">
        <v>448</v>
      </c>
      <c r="C105" s="5" t="s">
        <v>449</v>
      </c>
      <c r="D105" s="1" t="s">
        <v>297</v>
      </c>
      <c r="E105" s="1" t="s">
        <v>174</v>
      </c>
      <c r="F105" s="6">
        <v>44358</v>
      </c>
      <c r="G105" s="6">
        <v>44371</v>
      </c>
      <c r="H105" s="6">
        <v>44376</v>
      </c>
      <c r="I105" s="4">
        <v>2</v>
      </c>
      <c r="J105" s="7">
        <v>2</v>
      </c>
      <c r="K105" s="7">
        <v>8000</v>
      </c>
      <c r="L105" s="7">
        <v>4000</v>
      </c>
      <c r="M105" s="7">
        <v>7960</v>
      </c>
      <c r="N105" s="7">
        <v>3980</v>
      </c>
      <c r="O105" s="8" t="s">
        <v>450</v>
      </c>
      <c r="P105" s="7">
        <v>40</v>
      </c>
      <c r="Q105" s="7">
        <v>0.5</v>
      </c>
      <c r="R105" s="1" t="s">
        <v>450</v>
      </c>
      <c r="S105" s="1" t="s">
        <v>451</v>
      </c>
      <c r="T105" s="9" t="str">
        <f>HYPERLINK("https://my.zakupki.prom.ua/cabinet/purchases/state_purchase/view/27422269")</f>
        <v>https://my.zakupki.prom.ua/cabinet/purchases/state_purchase/view/27422269</v>
      </c>
      <c r="U105" s="1" t="s">
        <v>63</v>
      </c>
      <c r="V105" s="4">
        <v>0</v>
      </c>
      <c r="W105" s="1" t="s">
        <v>287</v>
      </c>
      <c r="X105" s="1"/>
      <c r="Y105" s="1"/>
      <c r="Z105" s="1"/>
      <c r="AA105" s="1"/>
      <c r="AB105" s="1"/>
      <c r="AC105" s="1"/>
      <c r="AD105" s="1" t="s">
        <v>452</v>
      </c>
    </row>
    <row r="106" spans="1:30" ht="12.75">
      <c r="A106" s="4">
        <v>102</v>
      </c>
      <c r="B106" s="1" t="s">
        <v>453</v>
      </c>
      <c r="C106" s="5" t="s">
        <v>384</v>
      </c>
      <c r="D106" s="1" t="s">
        <v>385</v>
      </c>
      <c r="E106" s="1" t="s">
        <v>174</v>
      </c>
      <c r="F106" s="6">
        <v>44358</v>
      </c>
      <c r="G106" s="6">
        <v>44370</v>
      </c>
      <c r="H106" s="6">
        <v>44376</v>
      </c>
      <c r="I106" s="4">
        <v>1</v>
      </c>
      <c r="J106" s="7">
        <v>7</v>
      </c>
      <c r="K106" s="7">
        <v>25100</v>
      </c>
      <c r="L106" s="7">
        <v>3585.714285714286</v>
      </c>
      <c r="M106" s="7">
        <v>22750</v>
      </c>
      <c r="N106" s="7">
        <v>3250</v>
      </c>
      <c r="O106" s="8" t="s">
        <v>454</v>
      </c>
      <c r="P106" s="7">
        <v>2350</v>
      </c>
      <c r="Q106" s="7">
        <v>9.36</v>
      </c>
      <c r="R106" s="1" t="s">
        <v>454</v>
      </c>
      <c r="S106" s="1" t="s">
        <v>455</v>
      </c>
      <c r="T106" s="9" t="str">
        <f>HYPERLINK("https://my.zakupki.prom.ua/cabinet/purchases/state_purchase/view/27422324")</f>
        <v>https://my.zakupki.prom.ua/cabinet/purchases/state_purchase/view/27422324</v>
      </c>
      <c r="U106" s="1" t="s">
        <v>63</v>
      </c>
      <c r="V106" s="4">
        <v>0</v>
      </c>
      <c r="W106" s="1" t="s">
        <v>287</v>
      </c>
      <c r="X106" s="1"/>
      <c r="Y106" s="1"/>
      <c r="Z106" s="1"/>
      <c r="AA106" s="1"/>
      <c r="AB106" s="1"/>
      <c r="AC106" s="1"/>
      <c r="AD106" s="1" t="s">
        <v>456</v>
      </c>
    </row>
    <row r="107" spans="1:30" ht="25.5">
      <c r="A107" s="4">
        <v>103</v>
      </c>
      <c r="B107" s="1" t="s">
        <v>457</v>
      </c>
      <c r="C107" s="5" t="s">
        <v>458</v>
      </c>
      <c r="D107" s="1" t="s">
        <v>147</v>
      </c>
      <c r="E107" s="1" t="s">
        <v>174</v>
      </c>
      <c r="F107" s="6">
        <v>44358</v>
      </c>
      <c r="G107" s="6">
        <v>44370</v>
      </c>
      <c r="H107" s="6">
        <v>44376</v>
      </c>
      <c r="I107" s="4">
        <v>1</v>
      </c>
      <c r="J107" s="7">
        <v>120</v>
      </c>
      <c r="K107" s="7">
        <v>40000</v>
      </c>
      <c r="L107" s="7">
        <v>333.3333333333333</v>
      </c>
      <c r="M107" s="7">
        <v>40000</v>
      </c>
      <c r="N107" s="7">
        <v>333.3333333333333</v>
      </c>
      <c r="O107" s="8" t="s">
        <v>459</v>
      </c>
      <c r="P107" s="7">
        <v>0</v>
      </c>
      <c r="Q107" s="7">
        <v>0</v>
      </c>
      <c r="R107" s="1" t="s">
        <v>459</v>
      </c>
      <c r="S107" s="1" t="s">
        <v>460</v>
      </c>
      <c r="T107" s="9" t="str">
        <f>HYPERLINK("https://my.zakupki.prom.ua/cabinet/purchases/state_purchase/view/27422624")</f>
        <v>https://my.zakupki.prom.ua/cabinet/purchases/state_purchase/view/27422624</v>
      </c>
      <c r="U107" s="1" t="s">
        <v>63</v>
      </c>
      <c r="V107" s="4">
        <v>0</v>
      </c>
      <c r="W107" s="1" t="s">
        <v>287</v>
      </c>
      <c r="X107" s="1"/>
      <c r="Y107" s="1"/>
      <c r="Z107" s="1"/>
      <c r="AA107" s="1"/>
      <c r="AB107" s="1"/>
      <c r="AC107" s="1"/>
      <c r="AD107" s="1" t="s">
        <v>461</v>
      </c>
    </row>
    <row r="108" spans="1:30" ht="12.75">
      <c r="A108" s="4">
        <v>104</v>
      </c>
      <c r="B108" s="1" t="s">
        <v>462</v>
      </c>
      <c r="C108" s="5" t="s">
        <v>384</v>
      </c>
      <c r="D108" s="1" t="s">
        <v>385</v>
      </c>
      <c r="E108" s="1" t="s">
        <v>174</v>
      </c>
      <c r="F108" s="6">
        <v>44330</v>
      </c>
      <c r="G108" s="6">
        <v>44341</v>
      </c>
      <c r="H108" s="6">
        <v>44347</v>
      </c>
      <c r="I108" s="4">
        <v>1</v>
      </c>
      <c r="J108" s="7">
        <v>74</v>
      </c>
      <c r="K108" s="7">
        <v>92400</v>
      </c>
      <c r="L108" s="7">
        <v>1248.6486486486488</v>
      </c>
      <c r="M108" s="7">
        <v>92400</v>
      </c>
      <c r="N108" s="7">
        <v>1248.6486486486488</v>
      </c>
      <c r="O108" s="8" t="s">
        <v>380</v>
      </c>
      <c r="P108" s="7">
        <v>0</v>
      </c>
      <c r="Q108" s="7">
        <v>0</v>
      </c>
      <c r="R108" s="1" t="s">
        <v>380</v>
      </c>
      <c r="S108" s="1" t="s">
        <v>197</v>
      </c>
      <c r="T108" s="9" t="str">
        <f>HYPERLINK("https://my.zakupki.prom.ua/cabinet/purchases/state_purchase/view/26556997")</f>
        <v>https://my.zakupki.prom.ua/cabinet/purchases/state_purchase/view/26556997</v>
      </c>
      <c r="U108" s="1" t="s">
        <v>37</v>
      </c>
      <c r="V108" s="4">
        <v>0</v>
      </c>
      <c r="W108" s="1"/>
      <c r="X108" s="1" t="s">
        <v>463</v>
      </c>
      <c r="Y108" s="7">
        <v>92400</v>
      </c>
      <c r="Z108" s="1" t="s">
        <v>39</v>
      </c>
      <c r="AA108" s="1" t="s">
        <v>40</v>
      </c>
      <c r="AB108" s="1"/>
      <c r="AC108" s="1"/>
      <c r="AD108" s="1" t="s">
        <v>382</v>
      </c>
    </row>
    <row r="109" spans="1:30" ht="89.25">
      <c r="A109" s="4">
        <v>105</v>
      </c>
      <c r="B109" s="1" t="s">
        <v>464</v>
      </c>
      <c r="C109" s="5" t="s">
        <v>465</v>
      </c>
      <c r="D109" s="1" t="s">
        <v>400</v>
      </c>
      <c r="E109" s="1" t="s">
        <v>174</v>
      </c>
      <c r="F109" s="6">
        <v>44264</v>
      </c>
      <c r="G109" s="6">
        <v>44274</v>
      </c>
      <c r="H109" s="6">
        <v>44287</v>
      </c>
      <c r="I109" s="4">
        <v>2</v>
      </c>
      <c r="J109" s="7">
        <v>1</v>
      </c>
      <c r="K109" s="7">
        <v>1000000</v>
      </c>
      <c r="L109" s="7">
        <v>1000000</v>
      </c>
      <c r="M109" s="7">
        <v>918210.48</v>
      </c>
      <c r="N109" s="7">
        <v>918210.48</v>
      </c>
      <c r="O109" s="8" t="s">
        <v>466</v>
      </c>
      <c r="P109" s="7">
        <v>81789.52</v>
      </c>
      <c r="Q109" s="7">
        <v>8.18</v>
      </c>
      <c r="R109" s="1" t="s">
        <v>466</v>
      </c>
      <c r="S109" s="1" t="s">
        <v>467</v>
      </c>
      <c r="T109" s="9" t="str">
        <f>HYPERLINK("https://my.zakupki.prom.ua/cabinet/purchases/state_purchase/view/24721247")</f>
        <v>https://my.zakupki.prom.ua/cabinet/purchases/state_purchase/view/24721247</v>
      </c>
      <c r="U109" s="1" t="s">
        <v>37</v>
      </c>
      <c r="V109" s="4">
        <v>0</v>
      </c>
      <c r="W109" s="1"/>
      <c r="X109" s="1" t="s">
        <v>468</v>
      </c>
      <c r="Y109" s="7">
        <v>918210.48</v>
      </c>
      <c r="Z109" s="1" t="s">
        <v>39</v>
      </c>
      <c r="AA109" s="1" t="s">
        <v>40</v>
      </c>
      <c r="AB109" s="1"/>
      <c r="AC109" s="1"/>
      <c r="AD109" s="1" t="s">
        <v>469</v>
      </c>
    </row>
    <row r="110" spans="1:30" ht="76.5">
      <c r="A110" s="4">
        <v>106</v>
      </c>
      <c r="B110" s="1" t="s">
        <v>470</v>
      </c>
      <c r="C110" s="5" t="s">
        <v>471</v>
      </c>
      <c r="D110" s="1" t="s">
        <v>472</v>
      </c>
      <c r="E110" s="1" t="s">
        <v>174</v>
      </c>
      <c r="F110" s="6">
        <v>44243</v>
      </c>
      <c r="G110" s="6">
        <v>44252</v>
      </c>
      <c r="H110" s="6">
        <v>44258</v>
      </c>
      <c r="I110" s="4">
        <v>1</v>
      </c>
      <c r="J110" s="7">
        <v>1</v>
      </c>
      <c r="K110" s="7">
        <v>1000000</v>
      </c>
      <c r="L110" s="7">
        <v>1000000</v>
      </c>
      <c r="M110" s="7">
        <v>925612.08</v>
      </c>
      <c r="N110" s="7">
        <v>925612.08</v>
      </c>
      <c r="O110" s="8" t="s">
        <v>473</v>
      </c>
      <c r="P110" s="7">
        <v>74387.92</v>
      </c>
      <c r="Q110" s="7">
        <v>7.44</v>
      </c>
      <c r="R110" s="1" t="s">
        <v>473</v>
      </c>
      <c r="S110" s="1" t="s">
        <v>474</v>
      </c>
      <c r="T110" s="9" t="str">
        <f>HYPERLINK("https://my.zakupki.prom.ua/cabinet/purchases/state_purchase/view/24042375")</f>
        <v>https://my.zakupki.prom.ua/cabinet/purchases/state_purchase/view/24042375</v>
      </c>
      <c r="U110" s="1" t="s">
        <v>63</v>
      </c>
      <c r="V110" s="4">
        <v>0</v>
      </c>
      <c r="W110" s="1" t="s">
        <v>475</v>
      </c>
      <c r="X110" s="1"/>
      <c r="Y110" s="1"/>
      <c r="Z110" s="1"/>
      <c r="AA110" s="1"/>
      <c r="AB110" s="1"/>
      <c r="AC110" s="1"/>
      <c r="AD110" s="1" t="s">
        <v>476</v>
      </c>
    </row>
    <row r="111" spans="1:30" ht="76.5">
      <c r="A111" s="4">
        <v>107</v>
      </c>
      <c r="B111" s="1" t="s">
        <v>477</v>
      </c>
      <c r="C111" s="5" t="s">
        <v>478</v>
      </c>
      <c r="D111" s="1" t="s">
        <v>472</v>
      </c>
      <c r="E111" s="1" t="s">
        <v>174</v>
      </c>
      <c r="F111" s="6">
        <v>44229</v>
      </c>
      <c r="G111" s="6">
        <v>44239</v>
      </c>
      <c r="H111" s="6">
        <v>44242</v>
      </c>
      <c r="I111" s="4">
        <v>1</v>
      </c>
      <c r="J111" s="7">
        <v>1</v>
      </c>
      <c r="K111" s="7">
        <v>1000000</v>
      </c>
      <c r="L111" s="7">
        <v>1000000</v>
      </c>
      <c r="M111" s="7">
        <v>925612.08</v>
      </c>
      <c r="N111" s="7">
        <v>925612.08</v>
      </c>
      <c r="O111" s="8" t="s">
        <v>473</v>
      </c>
      <c r="P111" s="7">
        <v>74387.92</v>
      </c>
      <c r="Q111" s="7">
        <v>7.44</v>
      </c>
      <c r="R111" s="1" t="s">
        <v>473</v>
      </c>
      <c r="S111" s="1" t="s">
        <v>474</v>
      </c>
      <c r="T111" s="9" t="str">
        <f>HYPERLINK("https://my.zakupki.prom.ua/cabinet/purchases/state_purchase/view/23556569")</f>
        <v>https://my.zakupki.prom.ua/cabinet/purchases/state_purchase/view/23556569</v>
      </c>
      <c r="U111" s="1" t="s">
        <v>63</v>
      </c>
      <c r="V111" s="4">
        <v>0</v>
      </c>
      <c r="W111" s="1" t="s">
        <v>479</v>
      </c>
      <c r="X111" s="1"/>
      <c r="Y111" s="1"/>
      <c r="Z111" s="1"/>
      <c r="AA111" s="1"/>
      <c r="AB111" s="1"/>
      <c r="AC111" s="1"/>
      <c r="AD111" s="1" t="s">
        <v>476</v>
      </c>
    </row>
    <row r="112" ht="12.75">
      <c r="A112" s="1" t="s">
        <v>480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Слава</cp:lastModifiedBy>
  <dcterms:created xsi:type="dcterms:W3CDTF">2022-05-24T19:42:44Z</dcterms:created>
  <dcterms:modified xsi:type="dcterms:W3CDTF">2022-05-24T19:43:03Z</dcterms:modified>
  <cp:category/>
  <cp:version/>
  <cp:contentType/>
  <cp:contentStatus/>
</cp:coreProperties>
</file>