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/>
</workbook>
</file>

<file path=xl/sharedStrings.xml><?xml version="1.0" encoding="utf-8"?>
<sst xmlns="http://schemas.openxmlformats.org/spreadsheetml/2006/main" count="109" uniqueCount="99">
  <si>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</si>
  <si>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</si>
  <si>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</si>
  <si>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</si>
  <si>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</si>
  <si>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</si>
  <si>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</si>
  <si>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</si>
  <si>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</si>
  <si>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</si>
  <si>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</si>
  <si>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</si>
  <si>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</si>
  <si>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</si>
  <si>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</si>
  <si>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</si>
  <si>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</si>
  <si>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</si>
  <si>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</si>
  <si>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</si>
  <si>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</si>
  <si>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</si>
  <si>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</si>
  <si>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</si>
  <si>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</si>
  <si>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</si>
  <si>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</si>
  <si>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</si>
  <si>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</si>
  <si>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</si>
  <si>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</si>
  <si>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</si>
  <si>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</si>
  <si>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</si>
  <si>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</si>
  <si>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</si>
  <si>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</si>
  <si>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</si>
  <si>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</si>
  <si>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</si>
  <si>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</si>
  <si>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</si>
  <si>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</si>
  <si>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</si>
  <si>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</si>
  <si>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</si>
  <si>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</si>
  <si>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</si>
  <si>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</si>
  <si>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</si>
  <si>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</si>
  <si>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</si>
  <si>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</si>
  <si>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</si>
  <si>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</si>
  <si>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</si>
  <si>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</si>
  <si>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</si>
  <si>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</si>
  <si>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</si>
  <si>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</si>
  <si>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</si>
  <si>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</si>
  <si>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</si>
  <si>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</si>
  <si>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</si>
  <si>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</si>
  <si>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</si>
  <si>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</si>
  <si>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</si>
  <si>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</si>
  <si>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</si>
  <si>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</si>
  <si>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</si>
  <si>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</si>
  <si>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</si>
  <si>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</si>
  <si>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</si>
  <si>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</si>
  <si>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</si>
  <si>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</si>
  <si>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</si>
  <si>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</si>
  <si>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</si>
  <si>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</si>
  <si>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</si>
  <si>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</si>
  <si>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основні засоби</t>
  </si>
  <si>
    <t>інші необоротни матеріальни активи</t>
  </si>
  <si>
    <t>нематеріальні активи</t>
  </si>
  <si>
    <t>Марта ВАСИЛИШИНА</t>
  </si>
  <si>
    <t>Надія СИРОТА</t>
  </si>
  <si>
    <t>Головний бухгалтер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</si>
  <si>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</si>
  <si>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</si>
  <si>
    <t xml:space="preserve">                                                                  </t>
  </si>
  <si>
    <t>за  2022 рік   (квартал, рік)</t>
  </si>
  <si>
    <t>Звітний період (4  квартал 2022року)</t>
  </si>
  <si>
    <t xml:space="preserve">Інші надходження 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</si>
</sst>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b/>
      <sz val="13.5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b/>
      <sz val="13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27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7" fillId="0" borderId="0" xfId="49" applyNumberFormat="1" applyFont="1" applyFill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50" fillId="33" borderId="0" xfId="49" applyFont="1" applyFill="1">
      <alignment/>
      <protection/>
    </xf>
    <xf numFmtId="0" fontId="49" fillId="0" borderId="0" xfId="0" applyFont="1" applyAlignment="1" applyProtection="1">
      <alignment/>
      <protection locked="0"/>
    </xf>
    <xf numFmtId="0" fontId="51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/>
      <protection locked="0"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6" fillId="34" borderId="20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4" xfId="49" applyFont="1" applyBorder="1" applyAlignment="1" applyProtection="1">
      <alignment horizontal="center" vertical="center" wrapText="1"/>
      <protection locked="0"/>
    </xf>
    <xf numFmtId="0" fontId="4" fillId="34" borderId="0" xfId="49" applyFont="1" applyFill="1" applyBorder="1" applyAlignment="1">
      <alignment horizontal="center" vertical="center" wrapText="1"/>
      <protection/>
    </xf>
    <xf numFmtId="0" fontId="6" fillId="0" borderId="2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9" fillId="33" borderId="28" xfId="49" applyFont="1" applyFill="1" applyBorder="1" applyAlignment="1">
      <alignment horizontal="left" vertical="center" wrapText="1"/>
      <protection/>
    </xf>
    <xf numFmtId="0" fontId="49" fillId="33" borderId="0" xfId="49" applyFont="1" applyFill="1" applyAlignment="1">
      <alignment horizontal="left" vertical="center" wrapText="1"/>
      <protection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29" xfId="49" applyFont="1" applyFill="1" applyBorder="1" applyAlignment="1">
      <alignment horizontal="center" vertical="center" wrapText="1"/>
      <protection/>
    </xf>
    <xf numFmtId="0" fontId="9" fillId="34" borderId="30" xfId="49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9" zoomScaleNormal="89" zoomScalePageLayoutView="0" workbookViewId="0" topLeftCell="A1">
      <selection activeCell="K78" sqref="K78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15" t="s">
        <v>1</v>
      </c>
      <c r="F2" s="115"/>
      <c r="G2" s="115"/>
      <c r="H2" s="115"/>
      <c r="I2" s="115"/>
      <c r="J2" s="115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07"/>
    </row>
    <row r="5" spans="1:10" s="8" customFormat="1" ht="18.75">
      <c r="A5" s="118" t="s">
        <v>94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s="8" customFormat="1" ht="12.75" customHeight="1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s="8" customFormat="1" ht="20.25" customHeight="1">
      <c r="A7" s="131" t="s">
        <v>96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13" t="s">
        <v>3</v>
      </c>
      <c r="B9" s="113" t="s">
        <v>4</v>
      </c>
      <c r="C9" s="133" t="s">
        <v>97</v>
      </c>
      <c r="D9" s="134"/>
      <c r="E9" s="134"/>
      <c r="F9" s="135"/>
      <c r="G9" s="114" t="s">
        <v>56</v>
      </c>
      <c r="H9" s="114"/>
      <c r="I9" s="114"/>
      <c r="J9" s="114"/>
    </row>
    <row r="10" spans="1:10" s="8" customFormat="1" ht="36" customHeight="1">
      <c r="A10" s="113"/>
      <c r="B10" s="113"/>
      <c r="C10" s="63" t="s">
        <v>53</v>
      </c>
      <c r="D10" s="63" t="s">
        <v>0</v>
      </c>
      <c r="E10" s="63" t="s">
        <v>54</v>
      </c>
      <c r="F10" s="64" t="s">
        <v>55</v>
      </c>
      <c r="G10" s="63" t="s">
        <v>53</v>
      </c>
      <c r="H10" s="63" t="s">
        <v>0</v>
      </c>
      <c r="I10" s="68" t="s">
        <v>54</v>
      </c>
      <c r="J10" s="67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11" t="s">
        <v>14</v>
      </c>
      <c r="B12" s="119"/>
      <c r="C12" s="119"/>
      <c r="D12" s="119"/>
      <c r="E12" s="119"/>
      <c r="F12" s="119"/>
      <c r="G12" s="119"/>
      <c r="H12" s="119"/>
      <c r="I12" s="119"/>
      <c r="J12" s="112"/>
    </row>
    <row r="13" spans="1:10" s="8" customFormat="1" ht="13.5" customHeight="1">
      <c r="A13" s="76" t="s">
        <v>15</v>
      </c>
      <c r="B13" s="83" t="s">
        <v>12</v>
      </c>
      <c r="C13" s="69">
        <f>C14+C15</f>
        <v>3377131</v>
      </c>
      <c r="D13" s="69">
        <f>D14+D15</f>
        <v>3377131</v>
      </c>
      <c r="E13" s="69">
        <f>D13-C13</f>
        <v>0</v>
      </c>
      <c r="F13" s="88">
        <f>(D13/C13)*100</f>
        <v>100</v>
      </c>
      <c r="G13" s="69">
        <f>G14+G15</f>
        <v>13508522</v>
      </c>
      <c r="H13" s="69">
        <f>H14+H15</f>
        <v>13508522</v>
      </c>
      <c r="I13" s="69">
        <f>H13-G13</f>
        <v>0</v>
      </c>
      <c r="J13" s="89">
        <f aca="true" t="shared" si="0" ref="J13:J24">(H13/G13)*100</f>
        <v>100</v>
      </c>
    </row>
    <row r="14" spans="1:18" s="3" customFormat="1" ht="18">
      <c r="A14" s="20" t="s">
        <v>16</v>
      </c>
      <c r="B14" s="17" t="s">
        <v>17</v>
      </c>
      <c r="C14" s="18">
        <v>3377131</v>
      </c>
      <c r="D14" s="18">
        <v>3377131</v>
      </c>
      <c r="E14" s="69">
        <f aca="true" t="shared" si="1" ref="E14:E66">D14-C14</f>
        <v>0</v>
      </c>
      <c r="F14" s="88">
        <f aca="true" t="shared" si="2" ref="F14:F41">(D14/C14)*100</f>
        <v>100</v>
      </c>
      <c r="G14" s="19">
        <v>13508522</v>
      </c>
      <c r="H14" s="19">
        <v>13508522</v>
      </c>
      <c r="I14" s="69">
        <f aca="true" t="shared" si="3" ref="I14:I24">H14-G14</f>
        <v>0</v>
      </c>
      <c r="J14" s="89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5" t="s">
        <v>84</v>
      </c>
      <c r="B15" s="74" t="s">
        <v>18</v>
      </c>
      <c r="C15" s="21"/>
      <c r="D15" s="21"/>
      <c r="E15" s="69">
        <f t="shared" si="1"/>
        <v>0</v>
      </c>
      <c r="F15" s="88" t="e">
        <f t="shared" si="2"/>
        <v>#DIV/0!</v>
      </c>
      <c r="G15" s="59"/>
      <c r="H15" s="60"/>
      <c r="I15" s="69">
        <f t="shared" si="3"/>
        <v>0</v>
      </c>
      <c r="J15" s="89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7" t="s">
        <v>71</v>
      </c>
      <c r="B16" s="98" t="s">
        <v>13</v>
      </c>
      <c r="C16" s="99">
        <f>C17</f>
        <v>1444694</v>
      </c>
      <c r="D16" s="99">
        <f>D17</f>
        <v>1283438</v>
      </c>
      <c r="E16" s="90">
        <f t="shared" si="1"/>
        <v>-161256</v>
      </c>
      <c r="F16" s="91">
        <f t="shared" si="2"/>
        <v>88.83805151817616</v>
      </c>
      <c r="G16" s="99">
        <f>G17</f>
        <v>6214922</v>
      </c>
      <c r="H16" s="99">
        <f>H17</f>
        <v>4916564</v>
      </c>
      <c r="I16" s="90">
        <f t="shared" si="3"/>
        <v>-1298358</v>
      </c>
      <c r="J16" s="92">
        <f t="shared" si="0"/>
        <v>79.10902180268714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5" t="s">
        <v>85</v>
      </c>
      <c r="B17" s="101" t="s">
        <v>82</v>
      </c>
      <c r="C17" s="100">
        <v>1444694</v>
      </c>
      <c r="D17" s="100">
        <f>1673660-390222</f>
        <v>1283438</v>
      </c>
      <c r="E17" s="90">
        <f>D17-C17</f>
        <v>-161256</v>
      </c>
      <c r="F17" s="91">
        <f>(D17/C17)*100</f>
        <v>88.83805151817616</v>
      </c>
      <c r="G17" s="100">
        <v>6214922</v>
      </c>
      <c r="H17" s="100">
        <v>4916564</v>
      </c>
      <c r="I17" s="69">
        <f>H17-G17</f>
        <v>-1298358</v>
      </c>
      <c r="J17" s="89">
        <f>(H17/G17)*100</f>
        <v>79.10902180268714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02" t="s">
        <v>19</v>
      </c>
      <c r="B18" s="103">
        <v>1030</v>
      </c>
      <c r="C18" s="95">
        <f>C19+C20+C21+C22+C23+C24+C25+C26+C27</f>
        <v>10535861</v>
      </c>
      <c r="D18" s="95">
        <f>D19+D20+D21+D22+D23+D24+D25+D26+D27</f>
        <v>8693226</v>
      </c>
      <c r="E18" s="69">
        <f t="shared" si="1"/>
        <v>-1842635</v>
      </c>
      <c r="F18" s="89">
        <f t="shared" si="2"/>
        <v>82.5108265949978</v>
      </c>
      <c r="G18" s="95">
        <f>G19+G20+G21+G22+G23+G24+G25+G26+G27</f>
        <v>29211442</v>
      </c>
      <c r="H18" s="95">
        <f>H19+H20+H21+H22+H23+H24+H25+H26+H27</f>
        <v>30509800</v>
      </c>
      <c r="I18" s="69">
        <f t="shared" si="3"/>
        <v>1298358</v>
      </c>
      <c r="J18" s="89">
        <f t="shared" si="0"/>
        <v>104.4446898581727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2" t="s">
        <v>65</v>
      </c>
      <c r="B19" s="26">
        <v>1031</v>
      </c>
      <c r="C19" s="27"/>
      <c r="D19" s="27"/>
      <c r="E19" s="69">
        <f t="shared" si="1"/>
        <v>0</v>
      </c>
      <c r="F19" s="96" t="e">
        <f t="shared" si="2"/>
        <v>#DIV/0!</v>
      </c>
      <c r="G19" s="27"/>
      <c r="H19" s="24"/>
      <c r="I19" s="69">
        <f t="shared" si="3"/>
        <v>0</v>
      </c>
      <c r="J19" s="89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2" t="s">
        <v>79</v>
      </c>
      <c r="B20" s="26">
        <v>1032</v>
      </c>
      <c r="C20" s="27">
        <v>10245360</v>
      </c>
      <c r="D20" s="27">
        <f>8302659.42-0.42</f>
        <v>8302659</v>
      </c>
      <c r="E20" s="69">
        <f t="shared" si="1"/>
        <v>-1942701</v>
      </c>
      <c r="F20" s="88">
        <f t="shared" si="2"/>
        <v>81.03823584529972</v>
      </c>
      <c r="G20" s="27">
        <f>29756199-1200000-200000-10839</f>
        <v>28345360</v>
      </c>
      <c r="H20" s="24">
        <v>29541562</v>
      </c>
      <c r="I20" s="69">
        <f t="shared" si="3"/>
        <v>1196202</v>
      </c>
      <c r="J20" s="89">
        <f t="shared" si="0"/>
        <v>104.22009810423998</v>
      </c>
    </row>
    <row r="21" spans="1:10" ht="18">
      <c r="A21" s="28" t="s">
        <v>7</v>
      </c>
      <c r="B21" s="26">
        <v>1033</v>
      </c>
      <c r="C21" s="27"/>
      <c r="D21" s="27"/>
      <c r="E21" s="69">
        <f t="shared" si="1"/>
        <v>0</v>
      </c>
      <c r="F21" s="88" t="e">
        <f t="shared" si="2"/>
        <v>#DIV/0!</v>
      </c>
      <c r="G21" s="27"/>
      <c r="H21" s="24"/>
      <c r="I21" s="69">
        <f t="shared" si="3"/>
        <v>0</v>
      </c>
      <c r="J21" s="89" t="e">
        <f t="shared" si="0"/>
        <v>#DIV/0!</v>
      </c>
    </row>
    <row r="22" spans="1:10" ht="18">
      <c r="A22" s="72" t="s">
        <v>80</v>
      </c>
      <c r="B22" s="26">
        <v>1034</v>
      </c>
      <c r="C22" s="27"/>
      <c r="D22" s="27"/>
      <c r="E22" s="69">
        <f t="shared" si="1"/>
        <v>0</v>
      </c>
      <c r="F22" s="88" t="e">
        <f t="shared" si="2"/>
        <v>#DIV/0!</v>
      </c>
      <c r="G22" s="29"/>
      <c r="H22" s="24"/>
      <c r="I22" s="69">
        <f t="shared" si="3"/>
        <v>0</v>
      </c>
      <c r="J22" s="89" t="e">
        <f t="shared" si="0"/>
        <v>#DIV/0!</v>
      </c>
    </row>
    <row r="23" spans="1:10" ht="18">
      <c r="A23" s="28" t="s">
        <v>83</v>
      </c>
      <c r="B23" s="26">
        <v>1035</v>
      </c>
      <c r="C23" s="27"/>
      <c r="D23" s="27"/>
      <c r="E23" s="69">
        <f t="shared" si="1"/>
        <v>0</v>
      </c>
      <c r="F23" s="88" t="e">
        <f t="shared" si="2"/>
        <v>#DIV/0!</v>
      </c>
      <c r="G23" s="29"/>
      <c r="H23" s="24"/>
      <c r="I23" s="69">
        <f t="shared" si="3"/>
        <v>0</v>
      </c>
      <c r="J23" s="89" t="e">
        <f t="shared" si="0"/>
        <v>#DIV/0!</v>
      </c>
    </row>
    <row r="24" spans="1:10" ht="18">
      <c r="A24" s="25" t="s">
        <v>64</v>
      </c>
      <c r="B24" s="26">
        <v>1036</v>
      </c>
      <c r="C24" s="40"/>
      <c r="D24" s="40"/>
      <c r="E24" s="90">
        <f t="shared" si="1"/>
        <v>0</v>
      </c>
      <c r="F24" s="91" t="e">
        <f t="shared" si="2"/>
        <v>#DIV/0!</v>
      </c>
      <c r="G24" s="40"/>
      <c r="H24" s="60"/>
      <c r="I24" s="90">
        <f t="shared" si="3"/>
        <v>0</v>
      </c>
      <c r="J24" s="92" t="e">
        <f t="shared" si="0"/>
        <v>#DIV/0!</v>
      </c>
    </row>
    <row r="25" spans="1:10" ht="18">
      <c r="A25" s="93" t="s">
        <v>81</v>
      </c>
      <c r="B25" s="94">
        <v>1037</v>
      </c>
      <c r="C25" s="40"/>
      <c r="D25" s="40"/>
      <c r="E25" s="90">
        <f>D25-C25</f>
        <v>0</v>
      </c>
      <c r="F25" s="91" t="e">
        <f>(D25/C25)*100</f>
        <v>#DIV/0!</v>
      </c>
      <c r="G25" s="40"/>
      <c r="H25" s="60"/>
      <c r="I25" s="90">
        <f>H25-G25</f>
        <v>0</v>
      </c>
      <c r="J25" s="92" t="e">
        <f>(H25/G25)*100</f>
        <v>#DIV/0!</v>
      </c>
    </row>
    <row r="26" spans="1:10" ht="18">
      <c r="A26" s="72" t="s">
        <v>98</v>
      </c>
      <c r="B26" s="26">
        <v>1038</v>
      </c>
      <c r="C26" s="27"/>
      <c r="D26" s="27"/>
      <c r="E26" s="90">
        <f>D26-C26</f>
        <v>0</v>
      </c>
      <c r="F26" s="91" t="e">
        <f>(D26/C26)*100</f>
        <v>#DIV/0!</v>
      </c>
      <c r="G26" s="40"/>
      <c r="H26" s="60"/>
      <c r="I26" s="90">
        <f>H26-G26</f>
        <v>0</v>
      </c>
      <c r="J26" s="92" t="e">
        <f>(H26/G26)*100</f>
        <v>#DIV/0!</v>
      </c>
    </row>
    <row r="27" spans="1:10" s="106" customFormat="1" ht="18">
      <c r="A27" s="72" t="s">
        <v>93</v>
      </c>
      <c r="B27" s="110">
        <v>1039</v>
      </c>
      <c r="C27" s="26">
        <v>290501</v>
      </c>
      <c r="D27" s="104">
        <f>390222+345</f>
        <v>390567</v>
      </c>
      <c r="E27" s="90">
        <f>D27-C27</f>
        <v>100066</v>
      </c>
      <c r="F27" s="91">
        <f>(D27/C27)*100</f>
        <v>134.44600879170812</v>
      </c>
      <c r="G27" s="40">
        <v>866082</v>
      </c>
      <c r="H27" s="60">
        <f>967693+545</f>
        <v>968238</v>
      </c>
      <c r="I27" s="90">
        <f>H27-G27</f>
        <v>102156</v>
      </c>
      <c r="J27" s="92">
        <f>(H27/G27)*100</f>
        <v>111.79518798450955</v>
      </c>
    </row>
    <row r="28" spans="1:10" ht="18">
      <c r="A28" s="132" t="s">
        <v>66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18">
      <c r="A29" s="42" t="s">
        <v>20</v>
      </c>
      <c r="B29" s="31">
        <v>1040</v>
      </c>
      <c r="C29" s="32">
        <v>9540725</v>
      </c>
      <c r="D29" s="32">
        <v>7347434</v>
      </c>
      <c r="E29" s="95">
        <f t="shared" si="1"/>
        <v>-2193291</v>
      </c>
      <c r="F29" s="96">
        <f t="shared" si="2"/>
        <v>77.01127534857152</v>
      </c>
      <c r="G29" s="33">
        <v>29255205</v>
      </c>
      <c r="H29" s="33">
        <v>29255205</v>
      </c>
      <c r="I29" s="95">
        <f aca="true" t="shared" si="4" ref="I29:I41">H29-G29</f>
        <v>0</v>
      </c>
      <c r="J29" s="97">
        <f aca="true" t="shared" si="5" ref="J29:J41">(H29/G29)*100</f>
        <v>100</v>
      </c>
    </row>
    <row r="30" spans="1:10" ht="18">
      <c r="A30" s="30" t="s">
        <v>21</v>
      </c>
      <c r="B30" s="34">
        <v>1050</v>
      </c>
      <c r="C30" s="22">
        <v>2074260</v>
      </c>
      <c r="D30" s="22">
        <v>1606583</v>
      </c>
      <c r="E30" s="69">
        <f t="shared" si="1"/>
        <v>-467677</v>
      </c>
      <c r="F30" s="88">
        <f t="shared" si="2"/>
        <v>77.45330864983174</v>
      </c>
      <c r="G30" s="33">
        <v>6452789</v>
      </c>
      <c r="H30" s="33">
        <v>6452789</v>
      </c>
      <c r="I30" s="69">
        <f t="shared" si="4"/>
        <v>0</v>
      </c>
      <c r="J30" s="89">
        <f t="shared" si="5"/>
        <v>100</v>
      </c>
    </row>
    <row r="31" spans="1:10" ht="18">
      <c r="A31" s="30" t="s">
        <v>22</v>
      </c>
      <c r="B31" s="34">
        <v>1060</v>
      </c>
      <c r="C31" s="22">
        <v>102921</v>
      </c>
      <c r="D31" s="22">
        <f>136707</f>
        <v>136707</v>
      </c>
      <c r="E31" s="69">
        <f t="shared" si="1"/>
        <v>33786</v>
      </c>
      <c r="F31" s="88">
        <f t="shared" si="2"/>
        <v>132.82711982977236</v>
      </c>
      <c r="G31" s="33">
        <v>525497</v>
      </c>
      <c r="H31" s="33">
        <v>525497</v>
      </c>
      <c r="I31" s="69">
        <f t="shared" si="4"/>
        <v>0</v>
      </c>
      <c r="J31" s="89">
        <f t="shared" si="5"/>
        <v>100</v>
      </c>
    </row>
    <row r="32" spans="1:10" ht="18">
      <c r="A32" s="30" t="s">
        <v>23</v>
      </c>
      <c r="B32" s="34">
        <v>1070</v>
      </c>
      <c r="C32" s="22">
        <v>923129</v>
      </c>
      <c r="D32" s="22">
        <v>1248911</v>
      </c>
      <c r="E32" s="69">
        <f t="shared" si="1"/>
        <v>325782</v>
      </c>
      <c r="F32" s="88">
        <f t="shared" si="2"/>
        <v>135.2910589960883</v>
      </c>
      <c r="G32" s="33">
        <v>4349129</v>
      </c>
      <c r="H32" s="33">
        <v>4349129</v>
      </c>
      <c r="I32" s="69">
        <f t="shared" si="4"/>
        <v>0</v>
      </c>
      <c r="J32" s="89">
        <f t="shared" si="5"/>
        <v>100</v>
      </c>
    </row>
    <row r="33" spans="1:10" ht="18">
      <c r="A33" s="30" t="s">
        <v>24</v>
      </c>
      <c r="B33" s="34">
        <v>1080</v>
      </c>
      <c r="C33" s="22"/>
      <c r="D33" s="22"/>
      <c r="E33" s="69">
        <f t="shared" si="1"/>
        <v>0</v>
      </c>
      <c r="F33" s="88" t="e">
        <f t="shared" si="2"/>
        <v>#DIV/0!</v>
      </c>
      <c r="G33" s="33">
        <f>C33</f>
        <v>0</v>
      </c>
      <c r="H33" s="33">
        <f>D33</f>
        <v>0</v>
      </c>
      <c r="I33" s="69">
        <f t="shared" si="4"/>
        <v>0</v>
      </c>
      <c r="J33" s="89" t="e">
        <f t="shared" si="5"/>
        <v>#DIV/0!</v>
      </c>
    </row>
    <row r="34" spans="1:10" ht="18">
      <c r="A34" s="30" t="s">
        <v>25</v>
      </c>
      <c r="B34" s="34">
        <v>1090</v>
      </c>
      <c r="C34" s="22">
        <v>618577</v>
      </c>
      <c r="D34" s="22">
        <v>436289</v>
      </c>
      <c r="E34" s="69">
        <f t="shared" si="1"/>
        <v>-182288</v>
      </c>
      <c r="F34" s="88">
        <f t="shared" si="2"/>
        <v>70.53107373859682</v>
      </c>
      <c r="G34" s="33">
        <v>1339335</v>
      </c>
      <c r="H34" s="33">
        <f>1286377+52958</f>
        <v>1339335</v>
      </c>
      <c r="I34" s="69">
        <f t="shared" si="4"/>
        <v>0</v>
      </c>
      <c r="J34" s="89">
        <f t="shared" si="5"/>
        <v>100</v>
      </c>
    </row>
    <row r="35" spans="1:10" ht="18">
      <c r="A35" s="30" t="s">
        <v>26</v>
      </c>
      <c r="B35" s="34">
        <v>1100</v>
      </c>
      <c r="C35" s="22">
        <v>1000</v>
      </c>
      <c r="D35" s="22"/>
      <c r="E35" s="69">
        <f>D35</f>
        <v>0</v>
      </c>
      <c r="F35" s="88">
        <f t="shared" si="2"/>
        <v>0</v>
      </c>
      <c r="G35" s="33">
        <v>1000</v>
      </c>
      <c r="H35" s="33">
        <v>1000</v>
      </c>
      <c r="I35" s="69">
        <f t="shared" si="4"/>
        <v>0</v>
      </c>
      <c r="J35" s="89">
        <f t="shared" si="5"/>
        <v>100</v>
      </c>
    </row>
    <row r="36" spans="1:10" ht="18">
      <c r="A36" s="30" t="s">
        <v>58</v>
      </c>
      <c r="B36" s="34">
        <v>1110</v>
      </c>
      <c r="C36" s="22">
        <v>608855</v>
      </c>
      <c r="D36" s="22">
        <v>546091</v>
      </c>
      <c r="E36" s="69">
        <f t="shared" si="1"/>
        <v>-62764</v>
      </c>
      <c r="F36" s="88">
        <f t="shared" si="2"/>
        <v>89.69147005444647</v>
      </c>
      <c r="G36" s="33">
        <v>1990411</v>
      </c>
      <c r="H36" s="33">
        <v>1990411</v>
      </c>
      <c r="I36" s="69">
        <f t="shared" si="4"/>
        <v>0</v>
      </c>
      <c r="J36" s="89">
        <f t="shared" si="5"/>
        <v>100</v>
      </c>
    </row>
    <row r="37" spans="1:10" ht="31.5">
      <c r="A37" s="35" t="s">
        <v>27</v>
      </c>
      <c r="B37" s="34">
        <v>1120</v>
      </c>
      <c r="C37" s="22">
        <v>1897</v>
      </c>
      <c r="D37" s="22">
        <v>1254</v>
      </c>
      <c r="E37" s="69">
        <f t="shared" si="1"/>
        <v>-643</v>
      </c>
      <c r="F37" s="88">
        <f t="shared" si="2"/>
        <v>66.10437532946759</v>
      </c>
      <c r="G37" s="33">
        <v>19897</v>
      </c>
      <c r="H37" s="33">
        <v>19897</v>
      </c>
      <c r="I37" s="69">
        <f t="shared" si="4"/>
        <v>0</v>
      </c>
      <c r="J37" s="89">
        <f t="shared" si="5"/>
        <v>100</v>
      </c>
    </row>
    <row r="38" spans="1:10" ht="18">
      <c r="A38" s="35" t="s">
        <v>28</v>
      </c>
      <c r="B38" s="34">
        <v>1130</v>
      </c>
      <c r="C38" s="22">
        <v>1002738</v>
      </c>
      <c r="D38" s="22">
        <v>1150273</v>
      </c>
      <c r="E38" s="69">
        <f t="shared" si="1"/>
        <v>147535</v>
      </c>
      <c r="F38" s="88">
        <f t="shared" si="2"/>
        <v>114.71321521673659</v>
      </c>
      <c r="G38" s="33">
        <v>3973339</v>
      </c>
      <c r="H38" s="33">
        <v>3973339</v>
      </c>
      <c r="I38" s="69">
        <f t="shared" si="4"/>
        <v>0</v>
      </c>
      <c r="J38" s="89">
        <f t="shared" si="5"/>
        <v>100</v>
      </c>
    </row>
    <row r="39" spans="1:10" ht="18">
      <c r="A39" s="30" t="s">
        <v>29</v>
      </c>
      <c r="B39" s="34">
        <v>1140</v>
      </c>
      <c r="C39" s="22">
        <v>28082</v>
      </c>
      <c r="D39" s="22">
        <f>1841+345</f>
        <v>2186</v>
      </c>
      <c r="E39" s="69">
        <f t="shared" si="1"/>
        <v>-25896</v>
      </c>
      <c r="F39" s="88">
        <f t="shared" si="2"/>
        <v>7.784345844313083</v>
      </c>
      <c r="G39" s="33">
        <f>C39</f>
        <v>28082</v>
      </c>
      <c r="H39" s="33">
        <f>5355+22182+545</f>
        <v>28082</v>
      </c>
      <c r="I39" s="69">
        <f t="shared" si="4"/>
        <v>0</v>
      </c>
      <c r="J39" s="89">
        <f t="shared" si="5"/>
        <v>100</v>
      </c>
    </row>
    <row r="40" spans="1:10" ht="18">
      <c r="A40" s="36" t="s">
        <v>30</v>
      </c>
      <c r="B40" s="37">
        <v>1170</v>
      </c>
      <c r="C40" s="19">
        <f>C13+C16+C18+C43+C54</f>
        <v>15524706</v>
      </c>
      <c r="D40" s="19">
        <f>D13+D16+D18+D43+D54</f>
        <v>13540108</v>
      </c>
      <c r="E40" s="69">
        <f t="shared" si="1"/>
        <v>-1984598</v>
      </c>
      <c r="F40" s="88">
        <f t="shared" si="2"/>
        <v>87.21651798108125</v>
      </c>
      <c r="G40" s="19">
        <f>G13+G16+G18+G43+G54</f>
        <v>49666868</v>
      </c>
      <c r="H40" s="19">
        <f>H13+H16+H18+H43+H54</f>
        <v>49666868</v>
      </c>
      <c r="I40" s="69">
        <f t="shared" si="4"/>
        <v>0</v>
      </c>
      <c r="J40" s="89">
        <f t="shared" si="5"/>
        <v>100</v>
      </c>
    </row>
    <row r="41" spans="1:10" ht="18">
      <c r="A41" s="36" t="s">
        <v>31</v>
      </c>
      <c r="B41" s="37">
        <v>1180</v>
      </c>
      <c r="C41" s="19">
        <f>C29+C30+C31+C32+C33+C34+C35+C36+C37+C38+C39+C46+C59</f>
        <v>15442824</v>
      </c>
      <c r="D41" s="19">
        <f>D29+D30+D31+D32+D33+D34+D35+D36+D37+D38+D39+D46+D59</f>
        <v>12846667</v>
      </c>
      <c r="E41" s="69">
        <f t="shared" si="1"/>
        <v>-2596157</v>
      </c>
      <c r="F41" s="88">
        <f t="shared" si="2"/>
        <v>83.18858649169348</v>
      </c>
      <c r="G41" s="19">
        <f>G29+G30+G31+G32+G33+G34+G35+G36+G37+G38+G39+G46+G59</f>
        <v>49386829</v>
      </c>
      <c r="H41" s="19">
        <f>H29+H30+H31+H32+H33+H34+H35+H36+H37+H38+H39+H46+H59</f>
        <v>49386829</v>
      </c>
      <c r="I41" s="69">
        <f t="shared" si="4"/>
        <v>0</v>
      </c>
      <c r="J41" s="89">
        <f t="shared" si="5"/>
        <v>100</v>
      </c>
    </row>
    <row r="42" spans="1:10" ht="18">
      <c r="A42" s="122" t="s">
        <v>39</v>
      </c>
      <c r="B42" s="123"/>
      <c r="C42" s="123"/>
      <c r="D42" s="123"/>
      <c r="E42" s="123"/>
      <c r="F42" s="123"/>
      <c r="G42" s="123"/>
      <c r="H42" s="123"/>
      <c r="I42" s="123"/>
      <c r="J42" s="136"/>
    </row>
    <row r="43" spans="1:10" ht="18">
      <c r="A43" s="66" t="s">
        <v>95</v>
      </c>
      <c r="B43" s="70">
        <v>2010</v>
      </c>
      <c r="C43" s="69">
        <f>C44+C45</f>
        <v>167020</v>
      </c>
      <c r="D43" s="69">
        <f>D44+D45</f>
        <v>186313.00000000003</v>
      </c>
      <c r="E43" s="69">
        <f t="shared" si="1"/>
        <v>19293.00000000003</v>
      </c>
      <c r="F43" s="88">
        <f aca="true" t="shared" si="6" ref="F43:F52">(D43/C43)*100</f>
        <v>111.55131122021315</v>
      </c>
      <c r="G43" s="69">
        <f>G44+G45</f>
        <v>731982</v>
      </c>
      <c r="H43" s="69">
        <f>H44+H45</f>
        <v>731982</v>
      </c>
      <c r="I43" s="69">
        <f aca="true" t="shared" si="7" ref="I43:I52">H43-G43</f>
        <v>0</v>
      </c>
      <c r="J43" s="89">
        <f aca="true" t="shared" si="8" ref="J43:J52">(H43/G43)*100</f>
        <v>100</v>
      </c>
    </row>
    <row r="44" spans="1:10" ht="31.5">
      <c r="A44" s="53" t="s">
        <v>70</v>
      </c>
      <c r="B44" s="26">
        <v>2011</v>
      </c>
      <c r="C44" s="27">
        <v>39700</v>
      </c>
      <c r="D44" s="27">
        <v>37500</v>
      </c>
      <c r="E44" s="69">
        <f t="shared" si="1"/>
        <v>-2200</v>
      </c>
      <c r="F44" s="88">
        <f t="shared" si="6"/>
        <v>94.45843828715365</v>
      </c>
      <c r="G44" s="27">
        <v>152200</v>
      </c>
      <c r="H44" s="27">
        <f>150000+2200</f>
        <v>152200</v>
      </c>
      <c r="I44" s="69">
        <f t="shared" si="7"/>
        <v>0</v>
      </c>
      <c r="J44" s="89">
        <f t="shared" si="8"/>
        <v>100</v>
      </c>
    </row>
    <row r="45" spans="1:10" ht="18">
      <c r="A45" s="53" t="s">
        <v>72</v>
      </c>
      <c r="B45" s="26">
        <v>2012</v>
      </c>
      <c r="C45" s="27">
        <v>127320</v>
      </c>
      <c r="D45" s="27">
        <f>132741.73+87.9+15983.48-0.11</f>
        <v>148813.00000000003</v>
      </c>
      <c r="E45" s="69">
        <f>D45-C45</f>
        <v>21493.00000000003</v>
      </c>
      <c r="F45" s="88">
        <f>(D45/C45)*100</f>
        <v>116.88108702481938</v>
      </c>
      <c r="G45" s="27">
        <v>579782</v>
      </c>
      <c r="H45" s="27">
        <f>579782</f>
        <v>579782</v>
      </c>
      <c r="I45" s="69">
        <f t="shared" si="7"/>
        <v>0</v>
      </c>
      <c r="J45" s="89">
        <f t="shared" si="8"/>
        <v>100</v>
      </c>
    </row>
    <row r="46" spans="1:10" ht="18">
      <c r="A46" s="66" t="s">
        <v>86</v>
      </c>
      <c r="B46" s="80">
        <v>3010</v>
      </c>
      <c r="C46" s="71">
        <f>C47+C48+C49+C50+C51+C52</f>
        <v>540640</v>
      </c>
      <c r="D46" s="71">
        <f>D47+D48+D49+D50+D51+D52</f>
        <v>370939</v>
      </c>
      <c r="E46" s="69">
        <f t="shared" si="1"/>
        <v>-169701</v>
      </c>
      <c r="F46" s="88">
        <f t="shared" si="6"/>
        <v>68.61109055933709</v>
      </c>
      <c r="G46" s="71">
        <f>G47+G48+G49+G50+G51+G52</f>
        <v>1452145</v>
      </c>
      <c r="H46" s="71">
        <f>H47+H48+H49+H50+H51+H52</f>
        <v>1452145</v>
      </c>
      <c r="I46" s="69">
        <f t="shared" si="7"/>
        <v>0</v>
      </c>
      <c r="J46" s="89">
        <f t="shared" si="8"/>
        <v>100</v>
      </c>
    </row>
    <row r="47" spans="1:23" ht="18">
      <c r="A47" s="108" t="s">
        <v>40</v>
      </c>
      <c r="B47" s="34">
        <v>3011</v>
      </c>
      <c r="C47" s="22"/>
      <c r="D47" s="22"/>
      <c r="E47" s="69">
        <f t="shared" si="1"/>
        <v>0</v>
      </c>
      <c r="F47" s="88" t="e">
        <f t="shared" si="6"/>
        <v>#DIV/0!</v>
      </c>
      <c r="G47" s="23"/>
      <c r="H47" s="24"/>
      <c r="I47" s="69">
        <f t="shared" si="7"/>
        <v>0</v>
      </c>
      <c r="J47" s="89" t="e">
        <f t="shared" si="8"/>
        <v>#DIV/0!</v>
      </c>
      <c r="K47" s="128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23" ht="18">
      <c r="A48" s="108" t="s">
        <v>87</v>
      </c>
      <c r="B48" s="34">
        <v>3012</v>
      </c>
      <c r="C48" s="22">
        <v>483480</v>
      </c>
      <c r="D48" s="22">
        <f>359124-345</f>
        <v>358779</v>
      </c>
      <c r="E48" s="69">
        <f>D48-C48</f>
        <v>-124701</v>
      </c>
      <c r="F48" s="88">
        <f>(D48/C48)*100</f>
        <v>74.20761975676346</v>
      </c>
      <c r="G48" s="23">
        <v>1273485</v>
      </c>
      <c r="H48" s="23">
        <f>1273485</f>
        <v>1273485</v>
      </c>
      <c r="I48" s="69">
        <f t="shared" si="7"/>
        <v>0</v>
      </c>
      <c r="J48" s="89">
        <f t="shared" si="8"/>
        <v>100</v>
      </c>
      <c r="K48" s="128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1:23" ht="18">
      <c r="A49" s="108" t="s">
        <v>88</v>
      </c>
      <c r="B49" s="34">
        <v>3013</v>
      </c>
      <c r="C49" s="22">
        <v>57160</v>
      </c>
      <c r="D49" s="22">
        <v>12160</v>
      </c>
      <c r="E49" s="69">
        <f t="shared" si="1"/>
        <v>-45000</v>
      </c>
      <c r="F49" s="88">
        <f t="shared" si="6"/>
        <v>21.27361791462561</v>
      </c>
      <c r="G49" s="23">
        <v>178660</v>
      </c>
      <c r="H49" s="23">
        <v>178660</v>
      </c>
      <c r="I49" s="69">
        <f t="shared" si="7"/>
        <v>0</v>
      </c>
      <c r="J49" s="89">
        <f t="shared" si="8"/>
        <v>100</v>
      </c>
      <c r="K49" s="128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1:23" ht="18">
      <c r="A50" s="108" t="s">
        <v>89</v>
      </c>
      <c r="B50" s="34">
        <v>3014</v>
      </c>
      <c r="C50" s="22"/>
      <c r="D50" s="22"/>
      <c r="E50" s="69">
        <f t="shared" si="1"/>
        <v>0</v>
      </c>
      <c r="F50" s="88" t="e">
        <f t="shared" si="6"/>
        <v>#DIV/0!</v>
      </c>
      <c r="G50" s="23"/>
      <c r="H50" s="24"/>
      <c r="I50" s="69">
        <f t="shared" si="7"/>
        <v>0</v>
      </c>
      <c r="J50" s="89" t="e">
        <f t="shared" si="8"/>
        <v>#DIV/0!</v>
      </c>
      <c r="K50" s="128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31.5">
      <c r="A51" s="108" t="s">
        <v>41</v>
      </c>
      <c r="B51" s="34">
        <v>3015</v>
      </c>
      <c r="C51" s="22"/>
      <c r="D51" s="22"/>
      <c r="E51" s="69">
        <f t="shared" si="1"/>
        <v>0</v>
      </c>
      <c r="F51" s="88" t="e">
        <f t="shared" si="6"/>
        <v>#DIV/0!</v>
      </c>
      <c r="G51" s="23"/>
      <c r="H51" s="24"/>
      <c r="I51" s="69">
        <f t="shared" si="7"/>
        <v>0</v>
      </c>
      <c r="J51" s="89" t="e">
        <f t="shared" si="8"/>
        <v>#DIV/0!</v>
      </c>
      <c r="K51" s="128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1:23" ht="18">
      <c r="A52" s="108" t="s">
        <v>8</v>
      </c>
      <c r="B52" s="34">
        <v>3016</v>
      </c>
      <c r="C52" s="22">
        <v>0</v>
      </c>
      <c r="D52" s="22"/>
      <c r="E52" s="69">
        <f t="shared" si="1"/>
        <v>0</v>
      </c>
      <c r="F52" s="88" t="e">
        <f t="shared" si="6"/>
        <v>#DIV/0!</v>
      </c>
      <c r="G52" s="23"/>
      <c r="H52" s="24"/>
      <c r="I52" s="69">
        <f t="shared" si="7"/>
        <v>0</v>
      </c>
      <c r="J52" s="89" t="e">
        <f t="shared" si="8"/>
        <v>#DIV/0!</v>
      </c>
      <c r="K52" s="128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</row>
    <row r="53" spans="1:10" ht="18">
      <c r="A53" s="122" t="s">
        <v>43</v>
      </c>
      <c r="B53" s="123"/>
      <c r="C53" s="123"/>
      <c r="D53" s="123"/>
      <c r="E53" s="123"/>
      <c r="F53" s="123"/>
      <c r="G53" s="123"/>
      <c r="H53" s="123"/>
      <c r="I53" s="123"/>
      <c r="J53" s="124"/>
    </row>
    <row r="54" spans="1:10" ht="18">
      <c r="A54" s="39" t="s">
        <v>44</v>
      </c>
      <c r="B54" s="70">
        <v>4010</v>
      </c>
      <c r="C54" s="82">
        <f>C55+C56+C57+C58</f>
        <v>0</v>
      </c>
      <c r="D54" s="82">
        <f>D55+D56+D57+D58</f>
        <v>0</v>
      </c>
      <c r="E54" s="69">
        <f t="shared" si="1"/>
        <v>0</v>
      </c>
      <c r="F54" s="88" t="e">
        <f aca="true" t="shared" si="9" ref="F54:F63">(D54/C54)*100</f>
        <v>#DIV/0!</v>
      </c>
      <c r="G54" s="82">
        <f>G55+G56+G57+G58</f>
        <v>0</v>
      </c>
      <c r="H54" s="82">
        <f>H55+H56+H57+H58</f>
        <v>0</v>
      </c>
      <c r="I54" s="69">
        <f aca="true" t="shared" si="10" ref="I54:I63">H54-G54</f>
        <v>0</v>
      </c>
      <c r="J54" s="89" t="e">
        <f aca="true" t="shared" si="11" ref="J54:J63">(H54/G54)*100</f>
        <v>#DIV/0!</v>
      </c>
    </row>
    <row r="55" spans="1:10" ht="18">
      <c r="A55" s="30" t="s">
        <v>45</v>
      </c>
      <c r="B55" s="31">
        <v>4011</v>
      </c>
      <c r="C55" s="22"/>
      <c r="D55" s="22"/>
      <c r="E55" s="69">
        <f t="shared" si="1"/>
        <v>0</v>
      </c>
      <c r="F55" s="88" t="e">
        <f t="shared" si="9"/>
        <v>#DIV/0!</v>
      </c>
      <c r="G55" s="23"/>
      <c r="H55" s="24"/>
      <c r="I55" s="69">
        <f t="shared" si="10"/>
        <v>0</v>
      </c>
      <c r="J55" s="89" t="e">
        <f t="shared" si="11"/>
        <v>#DIV/0!</v>
      </c>
    </row>
    <row r="56" spans="1:10" ht="18">
      <c r="A56" s="30" t="s">
        <v>46</v>
      </c>
      <c r="B56" s="34">
        <v>4012</v>
      </c>
      <c r="C56" s="22"/>
      <c r="D56" s="22"/>
      <c r="E56" s="69">
        <f t="shared" si="1"/>
        <v>0</v>
      </c>
      <c r="F56" s="88" t="e">
        <f t="shared" si="9"/>
        <v>#DIV/0!</v>
      </c>
      <c r="G56" s="23"/>
      <c r="H56" s="24"/>
      <c r="I56" s="69">
        <f t="shared" si="10"/>
        <v>0</v>
      </c>
      <c r="J56" s="89" t="e">
        <f t="shared" si="11"/>
        <v>#DIV/0!</v>
      </c>
    </row>
    <row r="57" spans="1:10" ht="18">
      <c r="A57" s="30" t="s">
        <v>47</v>
      </c>
      <c r="B57" s="34">
        <v>4013</v>
      </c>
      <c r="C57" s="22"/>
      <c r="D57" s="22"/>
      <c r="E57" s="69">
        <f t="shared" si="1"/>
        <v>0</v>
      </c>
      <c r="F57" s="88" t="e">
        <f t="shared" si="9"/>
        <v>#DIV/0!</v>
      </c>
      <c r="G57" s="23"/>
      <c r="H57" s="24"/>
      <c r="I57" s="69">
        <f t="shared" si="10"/>
        <v>0</v>
      </c>
      <c r="J57" s="89" t="e">
        <f t="shared" si="11"/>
        <v>#DIV/0!</v>
      </c>
    </row>
    <row r="58" spans="1:10" ht="18">
      <c r="A58" s="30" t="s">
        <v>48</v>
      </c>
      <c r="B58" s="34">
        <v>4020</v>
      </c>
      <c r="C58" s="22"/>
      <c r="D58" s="22"/>
      <c r="E58" s="69">
        <f t="shared" si="1"/>
        <v>0</v>
      </c>
      <c r="F58" s="88" t="e">
        <f t="shared" si="9"/>
        <v>#DIV/0!</v>
      </c>
      <c r="G58" s="23"/>
      <c r="H58" s="24"/>
      <c r="I58" s="69">
        <f t="shared" si="10"/>
        <v>0</v>
      </c>
      <c r="J58" s="89" t="e">
        <f t="shared" si="11"/>
        <v>#DIV/0!</v>
      </c>
    </row>
    <row r="59" spans="1:10" ht="18">
      <c r="A59" s="36" t="s">
        <v>49</v>
      </c>
      <c r="B59" s="37">
        <v>4030</v>
      </c>
      <c r="C59" s="19">
        <f>C60+C61+C62+C63</f>
        <v>0</v>
      </c>
      <c r="D59" s="19">
        <f>D60+D61+D62+D63</f>
        <v>0</v>
      </c>
      <c r="E59" s="69">
        <f t="shared" si="1"/>
        <v>0</v>
      </c>
      <c r="F59" s="88" t="e">
        <f t="shared" si="9"/>
        <v>#DIV/0!</v>
      </c>
      <c r="G59" s="19">
        <f>G60+G61+G62+G63</f>
        <v>0</v>
      </c>
      <c r="H59" s="19">
        <f>H60+H61+H62+H63</f>
        <v>0</v>
      </c>
      <c r="I59" s="69">
        <f t="shared" si="10"/>
        <v>0</v>
      </c>
      <c r="J59" s="89" t="e">
        <f t="shared" si="11"/>
        <v>#DIV/0!</v>
      </c>
    </row>
    <row r="60" spans="1:10" ht="18">
      <c r="A60" s="30" t="s">
        <v>45</v>
      </c>
      <c r="B60" s="34">
        <v>4031</v>
      </c>
      <c r="C60" s="22"/>
      <c r="D60" s="22"/>
      <c r="E60" s="69">
        <f t="shared" si="1"/>
        <v>0</v>
      </c>
      <c r="F60" s="88" t="e">
        <f t="shared" si="9"/>
        <v>#DIV/0!</v>
      </c>
      <c r="G60" s="23"/>
      <c r="H60" s="24"/>
      <c r="I60" s="69">
        <f t="shared" si="10"/>
        <v>0</v>
      </c>
      <c r="J60" s="89" t="e">
        <f t="shared" si="11"/>
        <v>#DIV/0!</v>
      </c>
    </row>
    <row r="61" spans="1:10" ht="18">
      <c r="A61" s="30" t="s">
        <v>46</v>
      </c>
      <c r="B61" s="34">
        <v>4032</v>
      </c>
      <c r="C61" s="22"/>
      <c r="D61" s="22"/>
      <c r="E61" s="69">
        <f t="shared" si="1"/>
        <v>0</v>
      </c>
      <c r="F61" s="88" t="e">
        <f t="shared" si="9"/>
        <v>#DIV/0!</v>
      </c>
      <c r="G61" s="23"/>
      <c r="H61" s="24"/>
      <c r="I61" s="69">
        <f t="shared" si="10"/>
        <v>0</v>
      </c>
      <c r="J61" s="89" t="e">
        <f t="shared" si="11"/>
        <v>#DIV/0!</v>
      </c>
    </row>
    <row r="62" spans="1:10" ht="18">
      <c r="A62" s="30" t="s">
        <v>47</v>
      </c>
      <c r="B62" s="34">
        <v>4033</v>
      </c>
      <c r="C62" s="22"/>
      <c r="D62" s="22"/>
      <c r="E62" s="69">
        <f t="shared" si="1"/>
        <v>0</v>
      </c>
      <c r="F62" s="88" t="e">
        <f t="shared" si="9"/>
        <v>#DIV/0!</v>
      </c>
      <c r="G62" s="23"/>
      <c r="H62" s="24"/>
      <c r="I62" s="69">
        <f t="shared" si="10"/>
        <v>0</v>
      </c>
      <c r="J62" s="89" t="e">
        <f t="shared" si="11"/>
        <v>#DIV/0!</v>
      </c>
    </row>
    <row r="63" spans="1:10" ht="18">
      <c r="A63" s="35" t="s">
        <v>50</v>
      </c>
      <c r="B63" s="34">
        <v>4040</v>
      </c>
      <c r="C63" s="22"/>
      <c r="D63" s="22"/>
      <c r="E63" s="69">
        <f t="shared" si="1"/>
        <v>0</v>
      </c>
      <c r="F63" s="88" t="e">
        <f t="shared" si="9"/>
        <v>#DIV/0!</v>
      </c>
      <c r="G63" s="23"/>
      <c r="H63" s="24"/>
      <c r="I63" s="69">
        <f t="shared" si="10"/>
        <v>0</v>
      </c>
      <c r="J63" s="89" t="e">
        <f t="shared" si="11"/>
        <v>#DIV/0!</v>
      </c>
    </row>
    <row r="64" spans="1:10" ht="18">
      <c r="A64" s="137" t="s">
        <v>73</v>
      </c>
      <c r="B64" s="138"/>
      <c r="C64" s="138"/>
      <c r="D64" s="138"/>
      <c r="E64" s="138"/>
      <c r="F64" s="138"/>
      <c r="G64" s="138"/>
      <c r="H64" s="138"/>
      <c r="I64" s="138"/>
      <c r="J64" s="139"/>
    </row>
    <row r="65" spans="1:11" ht="18">
      <c r="A65" s="78" t="s">
        <v>67</v>
      </c>
      <c r="B65" s="70">
        <v>5010</v>
      </c>
      <c r="C65" s="69">
        <f>C40-C41</f>
        <v>81882</v>
      </c>
      <c r="D65" s="69">
        <f>D40-D41</f>
        <v>693441</v>
      </c>
      <c r="E65" s="69">
        <f t="shared" si="1"/>
        <v>611559</v>
      </c>
      <c r="F65" s="88">
        <f>(D65/C65)*100</f>
        <v>846.8784348208396</v>
      </c>
      <c r="G65" s="69">
        <f>G40-G41</f>
        <v>280039</v>
      </c>
      <c r="H65" s="69">
        <f>H40-H41</f>
        <v>280039</v>
      </c>
      <c r="I65" s="69">
        <f>H65-G65</f>
        <v>0</v>
      </c>
      <c r="J65" s="89">
        <f>(H65/G65)*100</f>
        <v>100</v>
      </c>
      <c r="K65" s="107"/>
    </row>
    <row r="66" spans="1:10" ht="18">
      <c r="A66" s="73" t="s">
        <v>68</v>
      </c>
      <c r="B66" s="26">
        <v>5011</v>
      </c>
      <c r="C66" s="69">
        <f>C65-C67</f>
        <v>81882</v>
      </c>
      <c r="D66" s="69">
        <f>D65-D67</f>
        <v>693441</v>
      </c>
      <c r="E66" s="69">
        <f t="shared" si="1"/>
        <v>611559</v>
      </c>
      <c r="F66" s="88">
        <f>(D66/C66)*100</f>
        <v>846.8784348208396</v>
      </c>
      <c r="G66" s="69">
        <f>G65-G67</f>
        <v>280039</v>
      </c>
      <c r="H66" s="69">
        <f>H65-H67</f>
        <v>280039</v>
      </c>
      <c r="I66" s="69">
        <f>H66-G66</f>
        <v>0</v>
      </c>
      <c r="J66" s="89">
        <f>(H66/G66)*100</f>
        <v>100</v>
      </c>
    </row>
    <row r="67" spans="1:10" ht="18">
      <c r="A67" s="79" t="s">
        <v>69</v>
      </c>
      <c r="B67" s="26">
        <v>5012</v>
      </c>
      <c r="C67" s="69"/>
      <c r="D67" s="69"/>
      <c r="E67" s="69"/>
      <c r="F67" s="88" t="e">
        <f>(D67/C67)*100</f>
        <v>#DIV/0!</v>
      </c>
      <c r="G67" s="69"/>
      <c r="H67" s="54"/>
      <c r="I67" s="54"/>
      <c r="J67" s="89" t="e">
        <f>(H67/G67)*100</f>
        <v>#DIV/0!</v>
      </c>
    </row>
    <row r="68" spans="1:10" ht="18">
      <c r="A68" s="122" t="s">
        <v>74</v>
      </c>
      <c r="B68" s="123"/>
      <c r="C68" s="123"/>
      <c r="D68" s="123"/>
      <c r="E68" s="123"/>
      <c r="F68" s="123"/>
      <c r="G68" s="123"/>
      <c r="H68" s="123"/>
      <c r="I68" s="123"/>
      <c r="J68" s="136"/>
    </row>
    <row r="69" spans="1:10" ht="18">
      <c r="A69" s="66" t="s">
        <v>38</v>
      </c>
      <c r="B69" s="70">
        <v>6010</v>
      </c>
      <c r="C69" s="69">
        <f>C70+C71+C72+C73+C74+C75</f>
        <v>3511755</v>
      </c>
      <c r="D69" s="69">
        <f>D70+D71+D72+D73+D74+D75</f>
        <v>3069927</v>
      </c>
      <c r="E69" s="69">
        <f aca="true" t="shared" si="12" ref="E69:E75">D69-C69</f>
        <v>-441828</v>
      </c>
      <c r="F69" s="88">
        <f aca="true" t="shared" si="13" ref="F69:F75">(D69/C69)*100</f>
        <v>87.41859839311114</v>
      </c>
      <c r="G69" s="69">
        <f>G70+G71+G72+G73+G74+G75</f>
        <v>12250147</v>
      </c>
      <c r="H69" s="69">
        <f>H70+H71+H72+H73+H74+H75</f>
        <v>12250147</v>
      </c>
      <c r="I69" s="69">
        <f aca="true" t="shared" si="14" ref="I69:I75">H69-G69</f>
        <v>0</v>
      </c>
      <c r="J69" s="89">
        <f aca="true" t="shared" si="15" ref="J69:J75">(H69/G69)*100</f>
        <v>100</v>
      </c>
    </row>
    <row r="70" spans="1:10" ht="18">
      <c r="A70" s="50" t="s">
        <v>32</v>
      </c>
      <c r="B70" s="31">
        <v>6011</v>
      </c>
      <c r="C70" s="32">
        <v>32382</v>
      </c>
      <c r="D70" s="32">
        <v>25256</v>
      </c>
      <c r="E70" s="69">
        <f t="shared" si="12"/>
        <v>-7126</v>
      </c>
      <c r="F70" s="88">
        <f t="shared" si="13"/>
        <v>77.99394725464765</v>
      </c>
      <c r="G70" s="33">
        <v>66154</v>
      </c>
      <c r="H70" s="33">
        <v>66154</v>
      </c>
      <c r="I70" s="69">
        <f t="shared" si="14"/>
        <v>0</v>
      </c>
      <c r="J70" s="89">
        <f t="shared" si="15"/>
        <v>100</v>
      </c>
    </row>
    <row r="71" spans="1:10" ht="18">
      <c r="A71" s="38" t="s">
        <v>33</v>
      </c>
      <c r="B71" s="31">
        <v>6012</v>
      </c>
      <c r="C71" s="22">
        <v>146257</v>
      </c>
      <c r="D71" s="22">
        <v>110845</v>
      </c>
      <c r="E71" s="69">
        <f t="shared" si="12"/>
        <v>-35412</v>
      </c>
      <c r="F71" s="88">
        <f t="shared" si="13"/>
        <v>75.78782553997415</v>
      </c>
      <c r="G71" s="33">
        <v>441975</v>
      </c>
      <c r="H71" s="33">
        <v>441975</v>
      </c>
      <c r="I71" s="69">
        <f t="shared" si="14"/>
        <v>0</v>
      </c>
      <c r="J71" s="89">
        <f t="shared" si="15"/>
        <v>100</v>
      </c>
    </row>
    <row r="72" spans="1:10" ht="18">
      <c r="A72" s="38" t="s">
        <v>34</v>
      </c>
      <c r="B72" s="31">
        <v>6013</v>
      </c>
      <c r="C72" s="22"/>
      <c r="D72" s="22"/>
      <c r="E72" s="69">
        <f t="shared" si="12"/>
        <v>0</v>
      </c>
      <c r="F72" s="88" t="e">
        <f t="shared" si="13"/>
        <v>#DIV/0!</v>
      </c>
      <c r="G72" s="33">
        <f>C72</f>
        <v>0</v>
      </c>
      <c r="H72" s="33">
        <f>D72</f>
        <v>0</v>
      </c>
      <c r="I72" s="69">
        <f t="shared" si="14"/>
        <v>0</v>
      </c>
      <c r="J72" s="89" t="e">
        <f t="shared" si="15"/>
        <v>#DIV/0!</v>
      </c>
    </row>
    <row r="73" spans="1:10" ht="18">
      <c r="A73" s="38" t="s">
        <v>35</v>
      </c>
      <c r="B73" s="31">
        <v>6014</v>
      </c>
      <c r="C73" s="22">
        <v>1531064</v>
      </c>
      <c r="D73" s="22">
        <v>1327243</v>
      </c>
      <c r="E73" s="69">
        <f t="shared" si="12"/>
        <v>-203821</v>
      </c>
      <c r="F73" s="88">
        <f t="shared" si="13"/>
        <v>86.68762377013633</v>
      </c>
      <c r="G73" s="33">
        <v>5289229</v>
      </c>
      <c r="H73" s="33">
        <v>5289229</v>
      </c>
      <c r="I73" s="69">
        <f t="shared" si="14"/>
        <v>0</v>
      </c>
      <c r="J73" s="89">
        <f t="shared" si="15"/>
        <v>100</v>
      </c>
    </row>
    <row r="74" spans="1:10" ht="31.5">
      <c r="A74" s="81" t="s">
        <v>36</v>
      </c>
      <c r="B74" s="31">
        <v>6015</v>
      </c>
      <c r="C74" s="58">
        <v>1802052</v>
      </c>
      <c r="D74" s="58">
        <v>1606583</v>
      </c>
      <c r="E74" s="69">
        <f t="shared" si="12"/>
        <v>-195469</v>
      </c>
      <c r="F74" s="88">
        <f t="shared" si="13"/>
        <v>89.15297671765299</v>
      </c>
      <c r="G74" s="33">
        <v>6452789</v>
      </c>
      <c r="H74" s="33">
        <v>6452789</v>
      </c>
      <c r="I74" s="69">
        <f t="shared" si="14"/>
        <v>0</v>
      </c>
      <c r="J74" s="89">
        <f t="shared" si="15"/>
        <v>100</v>
      </c>
    </row>
    <row r="75" spans="1:10" ht="18">
      <c r="A75" s="41" t="s">
        <v>37</v>
      </c>
      <c r="B75" s="31">
        <v>6016</v>
      </c>
      <c r="C75" s="27"/>
      <c r="D75" s="27"/>
      <c r="E75" s="69">
        <f t="shared" si="12"/>
        <v>0</v>
      </c>
      <c r="F75" s="88" t="e">
        <f t="shared" si="13"/>
        <v>#DIV/0!</v>
      </c>
      <c r="G75" s="27"/>
      <c r="H75" s="24"/>
      <c r="I75" s="69">
        <f t="shared" si="14"/>
        <v>0</v>
      </c>
      <c r="J75" s="89" t="e">
        <f t="shared" si="15"/>
        <v>#DIV/0!</v>
      </c>
    </row>
    <row r="76" spans="1:10" ht="18">
      <c r="A76" s="125" t="s">
        <v>75</v>
      </c>
      <c r="B76" s="126"/>
      <c r="C76" s="126"/>
      <c r="D76" s="126"/>
      <c r="E76" s="126"/>
      <c r="F76" s="126"/>
      <c r="G76" s="126"/>
      <c r="H76" s="126"/>
      <c r="I76" s="126"/>
      <c r="J76" s="127"/>
    </row>
    <row r="77" spans="1:10" ht="18">
      <c r="A77" s="53" t="s">
        <v>59</v>
      </c>
      <c r="B77" s="31">
        <v>7010</v>
      </c>
      <c r="C77" s="65">
        <v>195</v>
      </c>
      <c r="D77" s="65">
        <v>195</v>
      </c>
      <c r="E77" s="65"/>
      <c r="F77" s="65"/>
      <c r="G77" s="65">
        <v>195</v>
      </c>
      <c r="H77" s="65">
        <v>195</v>
      </c>
      <c r="I77" s="65"/>
      <c r="J77" s="65"/>
    </row>
    <row r="78" spans="1:11" ht="18">
      <c r="A78" s="53"/>
      <c r="B78" s="31"/>
      <c r="C78" s="43"/>
      <c r="D78" s="43"/>
      <c r="E78" s="43"/>
      <c r="F78" s="43"/>
      <c r="G78" s="109" t="s">
        <v>77</v>
      </c>
      <c r="H78" s="109" t="s">
        <v>77</v>
      </c>
      <c r="I78" s="109" t="s">
        <v>78</v>
      </c>
      <c r="J78" s="109" t="s">
        <v>76</v>
      </c>
      <c r="K78" s="105"/>
    </row>
    <row r="79" spans="1:10" ht="18">
      <c r="A79" s="53" t="s">
        <v>42</v>
      </c>
      <c r="B79" s="34">
        <v>7011</v>
      </c>
      <c r="C79" s="22">
        <v>36836483</v>
      </c>
      <c r="D79" s="22">
        <v>36836483</v>
      </c>
      <c r="E79" s="22"/>
      <c r="F79" s="22"/>
      <c r="G79" s="22">
        <v>36836483</v>
      </c>
      <c r="H79" s="22">
        <f>D79</f>
        <v>36836483</v>
      </c>
      <c r="I79" s="22"/>
      <c r="J79" s="32"/>
    </row>
    <row r="80" spans="1:10" ht="18">
      <c r="A80" s="53" t="s">
        <v>60</v>
      </c>
      <c r="B80" s="34">
        <v>7012</v>
      </c>
      <c r="C80" s="22"/>
      <c r="D80" s="22"/>
      <c r="E80" s="22"/>
      <c r="F80" s="22"/>
      <c r="G80" s="23"/>
      <c r="H80" s="24"/>
      <c r="I80" s="24"/>
      <c r="J80" s="24"/>
    </row>
    <row r="81" spans="1:10" ht="18">
      <c r="A81" s="53" t="s">
        <v>61</v>
      </c>
      <c r="B81" s="34">
        <v>7013</v>
      </c>
      <c r="C81" s="22"/>
      <c r="D81" s="22"/>
      <c r="E81" s="22"/>
      <c r="F81" s="22"/>
      <c r="G81" s="23"/>
      <c r="H81" s="24"/>
      <c r="I81" s="24"/>
      <c r="J81" s="24"/>
    </row>
    <row r="82" spans="1:10" ht="18">
      <c r="A82" s="53" t="s">
        <v>62</v>
      </c>
      <c r="B82" s="57">
        <v>7016</v>
      </c>
      <c r="C82" s="58"/>
      <c r="D82" s="58"/>
      <c r="E82" s="58"/>
      <c r="F82" s="58"/>
      <c r="G82" s="59"/>
      <c r="H82" s="60"/>
      <c r="I82" s="60"/>
      <c r="J82" s="60"/>
    </row>
    <row r="83" spans="1:10" ht="18">
      <c r="A83" s="53" t="s">
        <v>63</v>
      </c>
      <c r="B83" s="26">
        <v>7020</v>
      </c>
      <c r="C83" s="69"/>
      <c r="D83" s="69"/>
      <c r="E83" s="69"/>
      <c r="F83" s="69"/>
      <c r="G83" s="69"/>
      <c r="H83" s="54"/>
      <c r="I83" s="54"/>
      <c r="J83" s="54"/>
    </row>
    <row r="84" spans="1:10" ht="18">
      <c r="A84" s="55"/>
      <c r="B84" s="51"/>
      <c r="C84" s="52"/>
      <c r="D84" s="52"/>
      <c r="E84" s="52"/>
      <c r="F84" s="52"/>
      <c r="G84" s="52"/>
      <c r="H84" s="56"/>
      <c r="I84" s="56"/>
      <c r="J84" s="56"/>
    </row>
    <row r="85" spans="1:10" ht="18">
      <c r="A85" s="44" t="s">
        <v>9</v>
      </c>
      <c r="B85" s="45"/>
      <c r="C85" s="84"/>
      <c r="D85" s="45"/>
      <c r="E85" s="46"/>
      <c r="F85" s="120" t="s">
        <v>90</v>
      </c>
      <c r="G85" s="120"/>
      <c r="H85" s="47"/>
      <c r="I85" s="48"/>
      <c r="J85" s="48"/>
    </row>
    <row r="86" spans="1:7" ht="18">
      <c r="A86" s="49"/>
      <c r="B86" s="86"/>
      <c r="C86" s="87" t="s">
        <v>10</v>
      </c>
      <c r="D86" s="87"/>
      <c r="E86" s="121" t="s">
        <v>11</v>
      </c>
      <c r="F86" s="121"/>
      <c r="G86" s="121"/>
    </row>
    <row r="87" spans="1:7" ht="18">
      <c r="A87" s="49" t="s">
        <v>92</v>
      </c>
      <c r="B87" s="86"/>
      <c r="C87" s="85"/>
      <c r="D87" s="86"/>
      <c r="E87" s="86"/>
      <c r="F87" s="116" t="s">
        <v>91</v>
      </c>
      <c r="G87" s="116"/>
    </row>
    <row r="88" spans="1:7" ht="18">
      <c r="A88" s="49"/>
      <c r="B88" s="86"/>
      <c r="C88" s="87" t="s">
        <v>10</v>
      </c>
      <c r="D88" s="87"/>
      <c r="E88" s="121" t="s">
        <v>11</v>
      </c>
      <c r="F88" s="121"/>
      <c r="G88" s="121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E88:G88"/>
    <mergeCell ref="F87:G87"/>
    <mergeCell ref="A68:J68"/>
    <mergeCell ref="B9:B10"/>
    <mergeCell ref="G9:J9"/>
    <mergeCell ref="A9:A10"/>
    <mergeCell ref="A64:J64"/>
    <mergeCell ref="A42:J42"/>
    <mergeCell ref="E2:J2"/>
    <mergeCell ref="A4:J4"/>
    <mergeCell ref="A5:J5"/>
    <mergeCell ref="A6:J6"/>
    <mergeCell ref="A7:J7"/>
    <mergeCell ref="A28:J28"/>
    <mergeCell ref="C9:F9"/>
    <mergeCell ref="A12:J12"/>
    <mergeCell ref="F85:G85"/>
    <mergeCell ref="E86:G86"/>
    <mergeCell ref="A53:J53"/>
    <mergeCell ref="A76:J76"/>
    <mergeCell ref="K47:W5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2023-01-30T13:38:33Z</dcterms:modified>
  <cp:category/>
  <cp:version/>
  <cp:contentType/>
  <cp:contentStatus/>
</cp:coreProperties>
</file>