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ffice\Desktop\"/>
    </mc:Choice>
  </mc:AlternateContent>
  <bookViews>
    <workbookView xWindow="0" yWindow="0" windowWidth="28740" windowHeight="12360"/>
  </bookViews>
  <sheets>
    <sheet name="Sheet" sheetId="1" r:id="rId1"/>
  </sheets>
  <definedNames>
    <definedName name="_xlnm._FilterDatabase" localSheetId="0" hidden="1">Sheet!$A$5:$P$57</definedName>
  </definedNames>
  <calcPr calcId="152511"/>
</workbook>
</file>

<file path=xl/calcChain.xml><?xml version="1.0" encoding="utf-8"?>
<calcChain xmlns="http://schemas.openxmlformats.org/spreadsheetml/2006/main">
  <c r="B57" i="1" l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</calcChain>
</file>

<file path=xl/sharedStrings.xml><?xml version="1.0" encoding="utf-8"?>
<sst xmlns="http://schemas.openxmlformats.org/spreadsheetml/2006/main" count="384" uniqueCount="187">
  <si>
    <t>01/03/21</t>
  </si>
  <si>
    <t>012-01/21 П</t>
  </si>
  <si>
    <t>013-01/21 ТО</t>
  </si>
  <si>
    <t>03/03/21</t>
  </si>
  <si>
    <t>06/10-21</t>
  </si>
  <si>
    <t>060643</t>
  </si>
  <si>
    <t>07-06/21</t>
  </si>
  <si>
    <t>09310000-5 Електрична енергія</t>
  </si>
  <si>
    <t>09320000-8 Пара, гаряча вода та пов’язана продукція</t>
  </si>
  <si>
    <t>10/03 ДП2/21</t>
  </si>
  <si>
    <t>11021/0308-2021/РР</t>
  </si>
  <si>
    <t>12/01/21</t>
  </si>
  <si>
    <t>12/03/2020-1</t>
  </si>
  <si>
    <t>12/03/2021</t>
  </si>
  <si>
    <t>13/05-1 ДП2/21</t>
  </si>
  <si>
    <t>13/05-2 ДП2/21</t>
  </si>
  <si>
    <t>1375/09</t>
  </si>
  <si>
    <t>1449В</t>
  </si>
  <si>
    <t>1449С</t>
  </si>
  <si>
    <t>17/05-21</t>
  </si>
  <si>
    <t>18140000-2 Аксесуари до робочого одягу</t>
  </si>
  <si>
    <t>18230000-0 Верхній одяг різний</t>
  </si>
  <si>
    <t>18810000-0 Взуття різне, крім спортивного та захисного</t>
  </si>
  <si>
    <t>19210000-1 Натуральні тканини</t>
  </si>
  <si>
    <t>19250000-3 Трикотажні чи в’язані тканини</t>
  </si>
  <si>
    <t>19520000-7 Пластмасові вироби</t>
  </si>
  <si>
    <t>19640000-4 Поліетиленові мішки та пакети для сміття</t>
  </si>
  <si>
    <t>20</t>
  </si>
  <si>
    <t>20/05 ДП2/21</t>
  </si>
  <si>
    <t>2037</t>
  </si>
  <si>
    <t>21 ДН</t>
  </si>
  <si>
    <t>21/09/20-1</t>
  </si>
  <si>
    <t>22140000-3 Проспекти</t>
  </si>
  <si>
    <t>22400000-4 Марки, чекові бланки, банкноти, акредитиви, комерційні рекламні матеріали, каталоги та настанови</t>
  </si>
  <si>
    <t>2290</t>
  </si>
  <si>
    <t>23/10-1 ДП 2/20</t>
  </si>
  <si>
    <t>24/09 ДП2/21</t>
  </si>
  <si>
    <t>24450000-3 Агрохімічна продукція</t>
  </si>
  <si>
    <t>24910000-6 Клеї</t>
  </si>
  <si>
    <t>25/2016</t>
  </si>
  <si>
    <t>27/09/21</t>
  </si>
  <si>
    <t>28/02/17</t>
  </si>
  <si>
    <t>29/06 ДП2/21</t>
  </si>
  <si>
    <t>29/06/21</t>
  </si>
  <si>
    <t>29/06ДП2/21</t>
  </si>
  <si>
    <t>30190000-7 Офісне устаткування та приладдя різне</t>
  </si>
  <si>
    <t>30200000-1 устаткування та приладдя комп'ютерне</t>
  </si>
  <si>
    <t>31520000-7 Світильники та освітлювальна арматура</t>
  </si>
  <si>
    <t>32340000-8 Мікрофони та гучномовці</t>
  </si>
  <si>
    <t>32342300-5 Мікрофони та звукові колонки</t>
  </si>
  <si>
    <t>32343000-9 Підсилювачі</t>
  </si>
  <si>
    <t>33760000-5 Туалетний папір, носові хустинки, рушники для рук і серветки</t>
  </si>
  <si>
    <t>39220000-0 Кухонне приладдя, товари для дому та господарства і приладдя для закладів громадського харчування</t>
  </si>
  <si>
    <t>39830000-9 Продукція для чищення</t>
  </si>
  <si>
    <t>44140000-3 Продукція, пов’язана з конструкційними матеріалами</t>
  </si>
  <si>
    <t>44190000-8 Конструкційні матеріали різні</t>
  </si>
  <si>
    <t>44191100-6 Фанера</t>
  </si>
  <si>
    <t>44810000-1 Фарби</t>
  </si>
  <si>
    <t>50310000-1 Технічне обслуговування і ремонт офісної техніки</t>
  </si>
  <si>
    <t>50410000-2 Послуги з ремонту і технічного обслуговування вимірювальних, випробувальних і контрольних приладів</t>
  </si>
  <si>
    <t>50530000-9 Послуги з ремонту і технічного обслуговування техніки</t>
  </si>
  <si>
    <t>50610000-4 Послуги з ремонту і технічного обслуговування захисного обладнання</t>
  </si>
  <si>
    <t>521000026187</t>
  </si>
  <si>
    <t>65110000-7 Розподіл води</t>
  </si>
  <si>
    <t>6512/1401-2021/ТО</t>
  </si>
  <si>
    <t>702/19</t>
  </si>
  <si>
    <t>70330000-3 Послуги з управління нерухомістю, надавані на платній основі чи на договірних засадах</t>
  </si>
  <si>
    <t>72260000-5 Послуги, пов’язані з програмним забезпеченням</t>
  </si>
  <si>
    <t>75250000-3 Послуги пожежних і рятувальних служб</t>
  </si>
  <si>
    <t>79340000-9 Рекламні та маркетингові послуги</t>
  </si>
  <si>
    <t>79341000-6 Рекламні послуги</t>
  </si>
  <si>
    <t>79710000-4 Охоронні послуги</t>
  </si>
  <si>
    <t>79810000-5 Друкарські послуги</t>
  </si>
  <si>
    <t>79980000-7 Послуги з передплати друкованих видань</t>
  </si>
  <si>
    <t>80510000-2 Послуги з професійної підготовки спеціалістів</t>
  </si>
  <si>
    <t>90430000-0 Послуги з відведення стічних вод</t>
  </si>
  <si>
    <t>9543/1801-2021/Н</t>
  </si>
  <si>
    <t>report.zakupki@prom.ua</t>
  </si>
  <si>
    <t>Ідентифікатор закупівлі</t>
  </si>
  <si>
    <t>Виготовлення афіш театральних повнокольорових формату А-2</t>
  </si>
  <si>
    <t>Виготовлення афіш театральних повнокольорових формату А-2  –  4 тиражу по 1000 шт.</t>
  </si>
  <si>
    <t>Виготовлення та друк афіш театральних повнокольорових формату А-2</t>
  </si>
  <si>
    <t>Використання комп'ютерної програми "Єдина інформаційна система управління бюджетом"</t>
  </si>
  <si>
    <t>Відсутність подальшої потреби в друку афіш</t>
  </si>
  <si>
    <t>Господарчі товари</t>
  </si>
  <si>
    <t xml:space="preserve">Грунт ПФ-010М </t>
  </si>
  <si>
    <t>Грунт ПФ-010М 2,8 кг ZEBRA серія Акварель 890 Чорний</t>
  </si>
  <si>
    <t>Губки кухонні 18 шт; Серветки універсальні віскозні 3 шт; Насадка змінна для швабри з макрофібри</t>
  </si>
  <si>
    <t>ДГ-000245402</t>
  </si>
  <si>
    <t>Дата закінчення процедури</t>
  </si>
  <si>
    <t>Дата публікації закупівлі</t>
  </si>
  <si>
    <t>Дезінфекційні засоби для обробки рук та поверхонь</t>
  </si>
  <si>
    <t>Джазовки шкіряні</t>
  </si>
  <si>
    <t>Допорогова закупівля</t>
  </si>
  <si>
    <t>Дорога для антрактно-розсувної завіси, з електромеханічним приводом і автоматичним управлінням (пульт)</t>
  </si>
  <si>
    <t xml:space="preserve">Екструзійний пінополістерол </t>
  </si>
  <si>
    <t>Екструзійний пінополістерол  Екопліт</t>
  </si>
  <si>
    <t>Електрична енергія</t>
  </si>
  <si>
    <t>Закупівля без використання електронної системи</t>
  </si>
  <si>
    <t>Звіт створено 30 жовтня о 16:35 з використанням http://zakupki.prom.ua</t>
  </si>
  <si>
    <t>Канцтовари</t>
  </si>
  <si>
    <t>Класифікатор</t>
  </si>
  <si>
    <t>Клей універсальний для дерева "Момент Супер ПВА" 750 гр; Клей Найрит; Клейові стержні 11 мм*200 мм 10шт/блістер</t>
  </si>
  <si>
    <t xml:space="preserve">Клеї </t>
  </si>
  <si>
    <t>Компактний мікшерний пульт із USB аудіоінтерфейсом</t>
  </si>
  <si>
    <t>Костюми театральні</t>
  </si>
  <si>
    <t>Кількість одиниць</t>
  </si>
  <si>
    <t>Миючі та чистячі засоби</t>
  </si>
  <si>
    <t>Мої дії</t>
  </si>
  <si>
    <t>Мікшерний пульт Sound Craft EFX8</t>
  </si>
  <si>
    <t xml:space="preserve">Мішки для сміття </t>
  </si>
  <si>
    <t>Номер договору</t>
  </si>
  <si>
    <t>Одиниця виміру</t>
  </si>
  <si>
    <t xml:space="preserve">Офісний комп’ютер з монітором </t>
  </si>
  <si>
    <t>Охоронні послуги</t>
  </si>
  <si>
    <t>Очікувана вартість закупівлі</t>
  </si>
  <si>
    <t>Паперові рушники</t>
  </si>
  <si>
    <t>Папір А4 500 л; Реєстратор А4 7см; Накопичувач А4-2к, 25 мм; Швидкозшивач пластиковий А4</t>
  </si>
  <si>
    <t>Папір офісний формату А4 для використання в копіювальній техніці та принтерах</t>
  </si>
  <si>
    <t>Папір туалетний</t>
  </si>
  <si>
    <t>Папір туалетний; Папір туалетний</t>
  </si>
  <si>
    <t>Пензель плоский</t>
  </si>
  <si>
    <t xml:space="preserve">Передплата друкованих видань </t>
  </si>
  <si>
    <t>Послуга з заміни акумулятора  системи пожежної сигналізації</t>
  </si>
  <si>
    <t>Послуги з відведення стічних вод</t>
  </si>
  <si>
    <t>Послуги з доступу до електронного кабінету "Бюджетна бухгалтерія та оплата праці"</t>
  </si>
  <si>
    <t>Послуги з оновлення комп'ютерної програми "M.E.Doc"</t>
  </si>
  <si>
    <t>Послуги з пожежного спостереження</t>
  </si>
  <si>
    <t>Послуги з постачання теплової енергії</t>
  </si>
  <si>
    <t>Послуги з професійної підготовки спеціалістів</t>
  </si>
  <si>
    <t>Послуги з ремонту лазерного МФУ Canon MF 3228</t>
  </si>
  <si>
    <t>Послуги з ремонту і технічного обслуговування техніки</t>
  </si>
  <si>
    <t>Послуги з розповсюдження листівок-афіш театральних повнокольорових фомат А5 - 12000 шт.,послуги з розповсюдження афіш театральних повнокольорових формату А2 - 4000 шт.</t>
  </si>
  <si>
    <t>Послуги з розповсюдження листівок-афіш формату А5 - 12000 шт.,послуги з розповсюдження афіш формату А2 - 4000 шт.</t>
  </si>
  <si>
    <t>Послуги з тимчасового користування місцем розташування рекламного засобу</t>
  </si>
  <si>
    <t>Послуги з централізованого водопостачання</t>
  </si>
  <si>
    <t>Послуги по виконанню незалежної оцінки вартості нерухомого майна та рецензування звітів для розрахунку орендної плати</t>
  </si>
  <si>
    <t>Постачання примірника та пакетів оновлень (компонентів) комп'ютерної програми "M/E/Doc"</t>
  </si>
  <si>
    <t>Предмет закупівлі</t>
  </si>
  <si>
    <t>Придбання компактного мікшерного пульту із USB аудіоінтерфейсом:Придбання компактного мікшерного пульту із USB аудіоінтерфейсом</t>
  </si>
  <si>
    <t xml:space="preserve">Придбання офісного комп’ютеру </t>
  </si>
  <si>
    <t>Причина скасування закупівлі</t>
  </si>
  <si>
    <t>Профільний прожектор Highlight MINI - profile 20 в комплекті з модулем Іріс</t>
  </si>
  <si>
    <t>Профільний прожектор Highlight MINI-profile 20 ; Модуль Ирис для профільного прожектора Highlight MINI-profile 20</t>
  </si>
  <si>
    <t>Під час розгляду пропозиції переможця, комісією виявлена помилка в наданом оголошенні про закупівлю</t>
  </si>
  <si>
    <t>Радіосистема SHURE BLX14/P31</t>
  </si>
  <si>
    <t>Радіосистема SHURE BLX14/P31 або аналог</t>
  </si>
  <si>
    <t>Розподіл води</t>
  </si>
  <si>
    <t>Розробка дизайну та виготовлення афіш театральних повнокольорових формату А5</t>
  </si>
  <si>
    <t>Рукавички латексні господарські</t>
  </si>
  <si>
    <t>Рушники паперові</t>
  </si>
  <si>
    <t>Рідина для миття посуду 1,5л; Засіб для чищення унітазів 1000мл; Чистящий порошок з хлором 500г; Засіб для миття скла 740 мл курок+ 740 запаска</t>
  </si>
  <si>
    <t>Список державних закупівель</t>
  </si>
  <si>
    <t>Спрощена закупівля</t>
  </si>
  <si>
    <t>Статус</t>
  </si>
  <si>
    <t>Сума укладеного договору</t>
  </si>
  <si>
    <t>Технічне обслуговування охоронної сигналізації</t>
  </si>
  <si>
    <t>Технічне обслуговування технічних засобів системи протипожежного захисту</t>
  </si>
  <si>
    <t>Тип процедури</t>
  </si>
  <si>
    <t>Тканина "двунитка"</t>
  </si>
  <si>
    <t>Тканина велюр</t>
  </si>
  <si>
    <t>Тканина велюр червоний; Тканина велюр зелений; Тканина велюр коричневий; Тканина велюр синій</t>
  </si>
  <si>
    <t>Тканина стретч-сатин</t>
  </si>
  <si>
    <t>Тканини</t>
  </si>
  <si>
    <t>Узагальнена назва закупівлі</t>
  </si>
  <si>
    <t>Фанера ФК 1525х1525х12 мм сорт 3/4</t>
  </si>
  <si>
    <t>Фанера вологостійка</t>
  </si>
  <si>
    <t>Фанера ламінована вологостійка ФСФ</t>
  </si>
  <si>
    <t>Фанера ламінована вологостійка ФСФ
2500х1250х15 мм</t>
  </si>
  <si>
    <t>Фанера ламінована вологостійка ФСФ 2500х1250х15 мм</t>
  </si>
  <si>
    <t>Фанера товщиною 4 мм (5 шт.) та 6 мм (5 шт.),  розмір листа – від 2000*1200 мм:Фанера товщиною 4 мм та 6 мм</t>
  </si>
  <si>
    <t xml:space="preserve">Фанера товщиною 4 мм ; Фанера товщиною 6 мм </t>
  </si>
  <si>
    <t>Якщо ви маєте пропозицію чи побажання щодо покращення цього звіту, напишіть нам, будь ласка:</t>
  </si>
  <si>
    <t>завершений</t>
  </si>
  <si>
    <t>завершено</t>
  </si>
  <si>
    <t>закупівля не відбулась</t>
  </si>
  <si>
    <t>кваліфікація</t>
  </si>
  <si>
    <t>комплект</t>
  </si>
  <si>
    <t>кіловат-година</t>
  </si>
  <si>
    <t>кілька позицій</t>
  </si>
  <si>
    <t>метр</t>
  </si>
  <si>
    <t>пачка</t>
  </si>
  <si>
    <t>послуга</t>
  </si>
  <si>
    <t>скасована</t>
  </si>
  <si>
    <t>умови закупівлі в оголошенні про проведення спрощеної закупівлі суперечать вимогам Постанові КМУ від 02.12.2020р. № 1198</t>
  </si>
  <si>
    <t>штуки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</si>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</sst>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\.mm\.yyyy"/>
    <numFmt numFmtId="166" formatCode="dd\.mm\.yyyy\ hh:mm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4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my.zakupki.prom.ua/remote/dispatcher/state_purchase_view/30067360" TargetMode="External"/><Relationship Id="rId18" Type="http://schemas.openxmlformats.org/officeDocument/2006/relationships/hyperlink" Target="https://my.zakupki.prom.ua/remote/dispatcher/state_purchase_view/24908369" TargetMode="External"/><Relationship Id="rId26" Type="http://schemas.openxmlformats.org/officeDocument/2006/relationships/hyperlink" Target="https://my.zakupki.prom.ua/remote/dispatcher/state_purchase_view/14306651" TargetMode="External"/><Relationship Id="rId39" Type="http://schemas.openxmlformats.org/officeDocument/2006/relationships/hyperlink" Target="https://my.zakupki.prom.ua/remote/dispatcher/state_purchase_view/24872843" TargetMode="External"/><Relationship Id="rId3" Type="http://schemas.openxmlformats.org/officeDocument/2006/relationships/hyperlink" Target="https://my.zakupki.prom.ua/remote/dispatcher/state_purchase_view/23702090" TargetMode="External"/><Relationship Id="rId21" Type="http://schemas.openxmlformats.org/officeDocument/2006/relationships/hyperlink" Target="https://my.zakupki.prom.ua/remote/dispatcher/state_purchase_view/23624523" TargetMode="External"/><Relationship Id="rId34" Type="http://schemas.openxmlformats.org/officeDocument/2006/relationships/hyperlink" Target="https://my.zakupki.prom.ua/remote/dispatcher/state_purchase_view/10860440" TargetMode="External"/><Relationship Id="rId42" Type="http://schemas.openxmlformats.org/officeDocument/2006/relationships/hyperlink" Target="https://my.zakupki.prom.ua/remote/dispatcher/state_purchase_view/25099230" TargetMode="External"/><Relationship Id="rId47" Type="http://schemas.openxmlformats.org/officeDocument/2006/relationships/hyperlink" Target="https://my.zakupki.prom.ua/remote/dispatcher/state_purchase_view/26602601" TargetMode="External"/><Relationship Id="rId50" Type="http://schemas.openxmlformats.org/officeDocument/2006/relationships/hyperlink" Target="https://my.zakupki.prom.ua/remote/dispatcher/state_purchase_view/23732714" TargetMode="External"/><Relationship Id="rId7" Type="http://schemas.openxmlformats.org/officeDocument/2006/relationships/hyperlink" Target="https://my.zakupki.prom.ua/remote/dispatcher/state_purchase_view/23768225" TargetMode="External"/><Relationship Id="rId12" Type="http://schemas.openxmlformats.org/officeDocument/2006/relationships/hyperlink" Target="https://my.zakupki.prom.ua/remote/dispatcher/state_purchase_view/30829779" TargetMode="External"/><Relationship Id="rId17" Type="http://schemas.openxmlformats.org/officeDocument/2006/relationships/hyperlink" Target="https://my.zakupki.prom.ua/remote/dispatcher/state_purchase_view/30349517" TargetMode="External"/><Relationship Id="rId25" Type="http://schemas.openxmlformats.org/officeDocument/2006/relationships/hyperlink" Target="https://my.zakupki.prom.ua/remote/dispatcher/state_purchase_view/2074778" TargetMode="External"/><Relationship Id="rId33" Type="http://schemas.openxmlformats.org/officeDocument/2006/relationships/hyperlink" Target="https://my.zakupki.prom.ua/remote/dispatcher/state_purchase_view/19457155" TargetMode="External"/><Relationship Id="rId38" Type="http://schemas.openxmlformats.org/officeDocument/2006/relationships/hyperlink" Target="https://my.zakupki.prom.ua/remote/dispatcher/state_purchase_view/30229955" TargetMode="External"/><Relationship Id="rId46" Type="http://schemas.openxmlformats.org/officeDocument/2006/relationships/hyperlink" Target="https://my.zakupki.prom.ua/remote/dispatcher/state_purchase_view/25528952" TargetMode="External"/><Relationship Id="rId2" Type="http://schemas.openxmlformats.org/officeDocument/2006/relationships/hyperlink" Target="https://my.zakupki.prom.ua/remote/dispatcher/state_purchase_view/27335383" TargetMode="External"/><Relationship Id="rId16" Type="http://schemas.openxmlformats.org/officeDocument/2006/relationships/hyperlink" Target="https://my.zakupki.prom.ua/remote/dispatcher/state_purchase_view/29900887" TargetMode="External"/><Relationship Id="rId20" Type="http://schemas.openxmlformats.org/officeDocument/2006/relationships/hyperlink" Target="https://my.zakupki.prom.ua/remote/dispatcher/state_purchase_view/30827979" TargetMode="External"/><Relationship Id="rId29" Type="http://schemas.openxmlformats.org/officeDocument/2006/relationships/hyperlink" Target="https://my.zakupki.prom.ua/remote/dispatcher/state_purchase_view/726806" TargetMode="External"/><Relationship Id="rId41" Type="http://schemas.openxmlformats.org/officeDocument/2006/relationships/hyperlink" Target="https://my.zakupki.prom.ua/remote/dispatcher/state_purchase_view/24908346" TargetMode="External"/><Relationship Id="rId1" Type="http://schemas.openxmlformats.org/officeDocument/2006/relationships/hyperlink" Target="mailto:report.zakupki@prom.ua" TargetMode="External"/><Relationship Id="rId6" Type="http://schemas.openxmlformats.org/officeDocument/2006/relationships/hyperlink" Target="https://my.zakupki.prom.ua/remote/dispatcher/state_purchase_view/23625273" TargetMode="External"/><Relationship Id="rId11" Type="http://schemas.openxmlformats.org/officeDocument/2006/relationships/hyperlink" Target="https://my.zakupki.prom.ua/remote/dispatcher/state_purchase_view/31095056" TargetMode="External"/><Relationship Id="rId24" Type="http://schemas.openxmlformats.org/officeDocument/2006/relationships/hyperlink" Target="https://my.zakupki.prom.ua/remote/dispatcher/state_purchase_view/2295819" TargetMode="External"/><Relationship Id="rId32" Type="http://schemas.openxmlformats.org/officeDocument/2006/relationships/hyperlink" Target="https://my.zakupki.prom.ua/remote/dispatcher/state_purchase_view/21014187" TargetMode="External"/><Relationship Id="rId37" Type="http://schemas.openxmlformats.org/officeDocument/2006/relationships/hyperlink" Target="https://my.zakupki.prom.ua/remote/dispatcher/state_purchase_view/29256420" TargetMode="External"/><Relationship Id="rId40" Type="http://schemas.openxmlformats.org/officeDocument/2006/relationships/hyperlink" Target="https://my.zakupki.prom.ua/remote/dispatcher/state_purchase_view/22956957" TargetMode="External"/><Relationship Id="rId45" Type="http://schemas.openxmlformats.org/officeDocument/2006/relationships/hyperlink" Target="https://my.zakupki.prom.ua/remote/dispatcher/state_purchase_view/24958241" TargetMode="External"/><Relationship Id="rId53" Type="http://schemas.openxmlformats.org/officeDocument/2006/relationships/hyperlink" Target="https://my.zakupki.prom.ua/remote/dispatcher/state_purchase_view/26714782" TargetMode="External"/><Relationship Id="rId5" Type="http://schemas.openxmlformats.org/officeDocument/2006/relationships/hyperlink" Target="https://my.zakupki.prom.ua/remote/dispatcher/state_purchase_view/27158440" TargetMode="External"/><Relationship Id="rId15" Type="http://schemas.openxmlformats.org/officeDocument/2006/relationships/hyperlink" Target="https://my.zakupki.prom.ua/remote/dispatcher/state_purchase_view/27835051" TargetMode="External"/><Relationship Id="rId23" Type="http://schemas.openxmlformats.org/officeDocument/2006/relationships/hyperlink" Target="https://my.zakupki.prom.ua/remote/dispatcher/state_purchase_view/10095607" TargetMode="External"/><Relationship Id="rId28" Type="http://schemas.openxmlformats.org/officeDocument/2006/relationships/hyperlink" Target="https://my.zakupki.prom.ua/remote/dispatcher/state_purchase_view/51438" TargetMode="External"/><Relationship Id="rId36" Type="http://schemas.openxmlformats.org/officeDocument/2006/relationships/hyperlink" Target="https://my.zakupki.prom.ua/remote/dispatcher/state_purchase_view/28971544" TargetMode="External"/><Relationship Id="rId49" Type="http://schemas.openxmlformats.org/officeDocument/2006/relationships/hyperlink" Target="https://my.zakupki.prom.ua/remote/dispatcher/state_purchase_view/23612695" TargetMode="External"/><Relationship Id="rId10" Type="http://schemas.openxmlformats.org/officeDocument/2006/relationships/hyperlink" Target="https://my.zakupki.prom.ua/remote/dispatcher/state_purchase_view/26604197" TargetMode="External"/><Relationship Id="rId19" Type="http://schemas.openxmlformats.org/officeDocument/2006/relationships/hyperlink" Target="https://my.zakupki.prom.ua/remote/dispatcher/state_purchase_view/26603235" TargetMode="External"/><Relationship Id="rId31" Type="http://schemas.openxmlformats.org/officeDocument/2006/relationships/hyperlink" Target="https://my.zakupki.prom.ua/remote/dispatcher/state_purchase_view/2074552" TargetMode="External"/><Relationship Id="rId44" Type="http://schemas.openxmlformats.org/officeDocument/2006/relationships/hyperlink" Target="https://my.zakupki.prom.ua/remote/dispatcher/state_purchase_view/23625423" TargetMode="External"/><Relationship Id="rId52" Type="http://schemas.openxmlformats.org/officeDocument/2006/relationships/hyperlink" Target="https://my.zakupki.prom.ua/remote/dispatcher/state_purchase_view/30230086" TargetMode="External"/><Relationship Id="rId4" Type="http://schemas.openxmlformats.org/officeDocument/2006/relationships/hyperlink" Target="https://my.zakupki.prom.ua/remote/dispatcher/state_purchase_view/24179075" TargetMode="External"/><Relationship Id="rId9" Type="http://schemas.openxmlformats.org/officeDocument/2006/relationships/hyperlink" Target="https://my.zakupki.prom.ua/remote/dispatcher/state_purchase_view/27835147" TargetMode="External"/><Relationship Id="rId14" Type="http://schemas.openxmlformats.org/officeDocument/2006/relationships/hyperlink" Target="https://my.zakupki.prom.ua/remote/dispatcher/state_purchase_view/23668380" TargetMode="External"/><Relationship Id="rId22" Type="http://schemas.openxmlformats.org/officeDocument/2006/relationships/hyperlink" Target="https://my.zakupki.prom.ua/remote/dispatcher/state_purchase_view/4112526" TargetMode="External"/><Relationship Id="rId27" Type="http://schemas.openxmlformats.org/officeDocument/2006/relationships/hyperlink" Target="https://my.zakupki.prom.ua/remote/dispatcher/state_purchase_view/47616" TargetMode="External"/><Relationship Id="rId30" Type="http://schemas.openxmlformats.org/officeDocument/2006/relationships/hyperlink" Target="https://my.zakupki.prom.ua/remote/dispatcher/state_purchase_view/93545" TargetMode="External"/><Relationship Id="rId35" Type="http://schemas.openxmlformats.org/officeDocument/2006/relationships/hyperlink" Target="https://my.zakupki.prom.ua/remote/dispatcher/state_purchase_view/23721129" TargetMode="External"/><Relationship Id="rId43" Type="http://schemas.openxmlformats.org/officeDocument/2006/relationships/hyperlink" Target="https://my.zakupki.prom.ua/remote/dispatcher/state_purchase_view/27835182" TargetMode="External"/><Relationship Id="rId48" Type="http://schemas.openxmlformats.org/officeDocument/2006/relationships/hyperlink" Target="https://my.zakupki.prom.ua/remote/dispatcher/state_purchase_view/26605592" TargetMode="External"/><Relationship Id="rId8" Type="http://schemas.openxmlformats.org/officeDocument/2006/relationships/hyperlink" Target="https://my.zakupki.prom.ua/remote/dispatcher/state_purchase_view/26650311" TargetMode="External"/><Relationship Id="rId51" Type="http://schemas.openxmlformats.org/officeDocument/2006/relationships/hyperlink" Target="https://my.zakupki.prom.ua/remote/dispatcher/state_purchase_view/265503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tabSelected="1" workbookViewId="0">
      <pane ySplit="5" topLeftCell="A42" activePane="bottomLeft" state="frozen"/>
      <selection pane="bottomLeft" activeCell="D65" sqref="D65"/>
    </sheetView>
  </sheetViews>
  <sheetFormatPr defaultColWidth="11.42578125" defaultRowHeight="15" x14ac:dyDescent="0.25"/>
  <cols>
    <col min="1" max="1" width="5"/>
    <col min="2" max="2" width="25"/>
    <col min="3" max="5" width="35"/>
    <col min="6" max="6" width="30"/>
    <col min="7" max="7" width="10"/>
    <col min="8" max="8" width="15"/>
    <col min="9" max="9" width="10"/>
    <col min="10" max="10" width="15"/>
    <col min="11" max="11" width="20"/>
    <col min="12" max="14" width="15"/>
    <col min="15" max="16" width="20"/>
  </cols>
  <sheetData>
    <row r="1" spans="1:16" x14ac:dyDescent="0.25">
      <c r="A1" s="1" t="s">
        <v>172</v>
      </c>
    </row>
    <row r="2" spans="1:16" x14ac:dyDescent="0.25">
      <c r="A2" s="2" t="s">
        <v>77</v>
      </c>
    </row>
    <row r="4" spans="1:16" ht="15.75" thickBot="1" x14ac:dyDescent="0.3">
      <c r="A4" s="1" t="s">
        <v>152</v>
      </c>
    </row>
    <row r="5" spans="1:16" ht="39.75" thickBot="1" x14ac:dyDescent="0.3">
      <c r="A5" s="3" t="s">
        <v>186</v>
      </c>
      <c r="B5" s="3" t="s">
        <v>78</v>
      </c>
      <c r="C5" s="3" t="s">
        <v>164</v>
      </c>
      <c r="D5" s="3" t="s">
        <v>138</v>
      </c>
      <c r="E5" s="3" t="s">
        <v>101</v>
      </c>
      <c r="F5" s="3" t="s">
        <v>158</v>
      </c>
      <c r="G5" s="3" t="s">
        <v>90</v>
      </c>
      <c r="H5" s="3" t="s">
        <v>115</v>
      </c>
      <c r="I5" s="3" t="s">
        <v>106</v>
      </c>
      <c r="J5" s="3" t="s">
        <v>112</v>
      </c>
      <c r="K5" s="3" t="s">
        <v>154</v>
      </c>
      <c r="L5" s="3" t="s">
        <v>89</v>
      </c>
      <c r="M5" s="3" t="s">
        <v>111</v>
      </c>
      <c r="N5" s="3" t="s">
        <v>155</v>
      </c>
      <c r="O5" s="3" t="s">
        <v>141</v>
      </c>
      <c r="P5" s="3" t="s">
        <v>108</v>
      </c>
    </row>
    <row r="6" spans="1:16" x14ac:dyDescent="0.25">
      <c r="A6" s="4">
        <v>14</v>
      </c>
      <c r="B6" s="2" t="str">
        <f>HYPERLINK("https://my.zakupki.prom.ua/remote/dispatcher/state_purchase_view/27335383", "UA-2021-06-09-011289-b")</f>
        <v>UA-2021-06-09-011289-b</v>
      </c>
      <c r="C6" s="1" t="s">
        <v>122</v>
      </c>
      <c r="D6" s="1" t="s">
        <v>125</v>
      </c>
      <c r="E6" s="1" t="s">
        <v>73</v>
      </c>
      <c r="F6" s="1" t="s">
        <v>98</v>
      </c>
      <c r="G6" s="5">
        <v>44356</v>
      </c>
      <c r="H6" s="7">
        <v>2233</v>
      </c>
      <c r="I6" s="4">
        <v>1</v>
      </c>
      <c r="J6" s="1" t="s">
        <v>182</v>
      </c>
      <c r="K6" s="1" t="s">
        <v>174</v>
      </c>
      <c r="L6" s="6">
        <v>44357.471120916402</v>
      </c>
      <c r="M6" s="1" t="s">
        <v>6</v>
      </c>
      <c r="N6" s="7">
        <v>2233</v>
      </c>
      <c r="O6" s="1"/>
      <c r="P6" s="1"/>
    </row>
    <row r="7" spans="1:16" x14ac:dyDescent="0.25">
      <c r="A7" s="4">
        <v>22</v>
      </c>
      <c r="B7" s="2" t="str">
        <f>HYPERLINK("https://my.zakupki.prom.ua/remote/dispatcher/state_purchase_view/23702090", "UA-2021-02-05-006497-a")</f>
        <v>UA-2021-02-05-006497-a</v>
      </c>
      <c r="C7" s="1" t="s">
        <v>97</v>
      </c>
      <c r="D7" s="1" t="s">
        <v>97</v>
      </c>
      <c r="E7" s="1" t="s">
        <v>7</v>
      </c>
      <c r="F7" s="1" t="s">
        <v>98</v>
      </c>
      <c r="G7" s="5">
        <v>44232</v>
      </c>
      <c r="H7" s="7">
        <v>10563</v>
      </c>
      <c r="I7" s="4">
        <v>3324</v>
      </c>
      <c r="J7" s="1" t="s">
        <v>178</v>
      </c>
      <c r="K7" s="1" t="s">
        <v>174</v>
      </c>
      <c r="L7" s="6">
        <v>44232.543672656786</v>
      </c>
      <c r="M7" s="1" t="s">
        <v>62</v>
      </c>
      <c r="N7" s="7">
        <v>10562.91</v>
      </c>
      <c r="O7" s="1"/>
      <c r="P7" s="1"/>
    </row>
    <row r="8" spans="1:16" x14ac:dyDescent="0.25">
      <c r="A8" s="4">
        <v>23</v>
      </c>
      <c r="B8" s="2" t="str">
        <f>HYPERLINK("https://my.zakupki.prom.ua/remote/dispatcher/state_purchase_view/24179075", "UA-2021-02-18-013092-b")</f>
        <v>UA-2021-02-18-013092-b</v>
      </c>
      <c r="C8" s="1" t="s">
        <v>126</v>
      </c>
      <c r="D8" s="1" t="s">
        <v>137</v>
      </c>
      <c r="E8" s="1" t="s">
        <v>67</v>
      </c>
      <c r="F8" s="1" t="s">
        <v>98</v>
      </c>
      <c r="G8" s="5">
        <v>44245</v>
      </c>
      <c r="H8" s="7">
        <v>1700</v>
      </c>
      <c r="I8" s="4">
        <v>1</v>
      </c>
      <c r="J8" s="1" t="s">
        <v>185</v>
      </c>
      <c r="K8" s="1" t="s">
        <v>174</v>
      </c>
      <c r="L8" s="6">
        <v>44246.522216227095</v>
      </c>
      <c r="M8" s="1" t="s">
        <v>88</v>
      </c>
      <c r="N8" s="7">
        <v>1700</v>
      </c>
      <c r="O8" s="1"/>
      <c r="P8" s="1"/>
    </row>
    <row r="9" spans="1:16" x14ac:dyDescent="0.25">
      <c r="A9" s="4">
        <v>24</v>
      </c>
      <c r="B9" s="2" t="str">
        <f>HYPERLINK("https://my.zakupki.prom.ua/remote/dispatcher/state_purchase_view/27158440", "UA-2021-06-03-009611-b")</f>
        <v>UA-2021-06-03-009611-b</v>
      </c>
      <c r="C9" s="1" t="s">
        <v>100</v>
      </c>
      <c r="D9" s="1" t="s">
        <v>117</v>
      </c>
      <c r="E9" s="1" t="s">
        <v>45</v>
      </c>
      <c r="F9" s="1" t="s">
        <v>98</v>
      </c>
      <c r="G9" s="5">
        <v>44350</v>
      </c>
      <c r="H9" s="7">
        <v>1376.22</v>
      </c>
      <c r="I9" s="1" t="s">
        <v>179</v>
      </c>
      <c r="J9" s="1" t="s">
        <v>179</v>
      </c>
      <c r="K9" s="1" t="s">
        <v>174</v>
      </c>
      <c r="L9" s="6">
        <v>44351.605271686109</v>
      </c>
      <c r="M9" s="1" t="s">
        <v>34</v>
      </c>
      <c r="N9" s="7">
        <v>1376.22</v>
      </c>
      <c r="O9" s="1"/>
      <c r="P9" s="1"/>
    </row>
    <row r="10" spans="1:16" x14ac:dyDescent="0.25">
      <c r="A10" s="4">
        <v>35</v>
      </c>
      <c r="B10" s="2" t="str">
        <f>HYPERLINK("https://my.zakupki.prom.ua/remote/dispatcher/state_purchase_view/23625273", "UA-2021-02-03-014687-a")</f>
        <v>UA-2021-02-03-014687-a</v>
      </c>
      <c r="C10" s="1" t="s">
        <v>127</v>
      </c>
      <c r="D10" s="1" t="s">
        <v>127</v>
      </c>
      <c r="E10" s="1" t="s">
        <v>68</v>
      </c>
      <c r="F10" s="1" t="s">
        <v>98</v>
      </c>
      <c r="G10" s="5">
        <v>44230</v>
      </c>
      <c r="H10" s="7">
        <v>2988</v>
      </c>
      <c r="I10" s="4">
        <v>1</v>
      </c>
      <c r="J10" s="1" t="s">
        <v>182</v>
      </c>
      <c r="K10" s="1" t="s">
        <v>174</v>
      </c>
      <c r="L10" s="6">
        <v>44230.861077563219</v>
      </c>
      <c r="M10" s="1" t="s">
        <v>76</v>
      </c>
      <c r="N10" s="7">
        <v>2988</v>
      </c>
      <c r="O10" s="1"/>
      <c r="P10" s="1"/>
    </row>
    <row r="11" spans="1:16" x14ac:dyDescent="0.25">
      <c r="A11" s="4">
        <v>36</v>
      </c>
      <c r="B11" s="2" t="str">
        <f>HYPERLINK("https://my.zakupki.prom.ua/remote/dispatcher/state_purchase_view/23768225", "UA-2021-02-08-008129-a")</f>
        <v>UA-2021-02-08-008129-a</v>
      </c>
      <c r="C11" s="1" t="s">
        <v>105</v>
      </c>
      <c r="D11" s="1" t="s">
        <v>105</v>
      </c>
      <c r="E11" s="1" t="s">
        <v>21</v>
      </c>
      <c r="F11" s="1" t="s">
        <v>153</v>
      </c>
      <c r="G11" s="5">
        <v>44235</v>
      </c>
      <c r="H11" s="7">
        <v>12800</v>
      </c>
      <c r="I11" s="4">
        <v>4</v>
      </c>
      <c r="J11" s="1" t="s">
        <v>185</v>
      </c>
      <c r="K11" s="1" t="s">
        <v>174</v>
      </c>
      <c r="L11" s="6">
        <v>44259.5091685269</v>
      </c>
      <c r="M11" s="1" t="s">
        <v>3</v>
      </c>
      <c r="N11" s="7">
        <v>12608</v>
      </c>
      <c r="O11" s="1"/>
      <c r="P11" s="1"/>
    </row>
    <row r="12" spans="1:16" x14ac:dyDescent="0.25">
      <c r="A12" s="4">
        <v>37</v>
      </c>
      <c r="B12" s="2" t="str">
        <f>HYPERLINK("https://my.zakupki.prom.ua/remote/dispatcher/state_purchase_view/26650311", "UA-2021-05-18-010789-b")</f>
        <v>UA-2021-05-18-010789-b</v>
      </c>
      <c r="C12" s="1" t="s">
        <v>159</v>
      </c>
      <c r="D12" s="1" t="s">
        <v>159</v>
      </c>
      <c r="E12" s="1" t="s">
        <v>24</v>
      </c>
      <c r="F12" s="1" t="s">
        <v>98</v>
      </c>
      <c r="G12" s="5">
        <v>44334</v>
      </c>
      <c r="H12" s="7">
        <v>350</v>
      </c>
      <c r="I12" s="4">
        <v>10</v>
      </c>
      <c r="J12" s="1" t="s">
        <v>180</v>
      </c>
      <c r="K12" s="1" t="s">
        <v>174</v>
      </c>
      <c r="L12" s="6">
        <v>44334.680890477546</v>
      </c>
      <c r="M12" s="1" t="s">
        <v>19</v>
      </c>
      <c r="N12" s="7">
        <v>350</v>
      </c>
      <c r="O12" s="1"/>
      <c r="P12" s="1"/>
    </row>
    <row r="13" spans="1:16" x14ac:dyDescent="0.25">
      <c r="A13" s="4">
        <v>38</v>
      </c>
      <c r="B13" s="2" t="str">
        <f>HYPERLINK("https://my.zakupki.prom.ua/remote/dispatcher/state_purchase_view/27835147", "UA-2021-06-29-008602-c")</f>
        <v>UA-2021-06-29-008602-c</v>
      </c>
      <c r="C13" s="1" t="s">
        <v>85</v>
      </c>
      <c r="D13" s="1" t="s">
        <v>86</v>
      </c>
      <c r="E13" s="1" t="s">
        <v>57</v>
      </c>
      <c r="F13" s="1" t="s">
        <v>98</v>
      </c>
      <c r="G13" s="5">
        <v>44376</v>
      </c>
      <c r="H13" s="7">
        <v>445.2</v>
      </c>
      <c r="I13" s="4">
        <v>2</v>
      </c>
      <c r="J13" s="1" t="s">
        <v>185</v>
      </c>
      <c r="K13" s="1" t="s">
        <v>174</v>
      </c>
      <c r="L13" s="6">
        <v>44377.80196015913</v>
      </c>
      <c r="M13" s="1" t="s">
        <v>44</v>
      </c>
      <c r="N13" s="7">
        <v>445.2</v>
      </c>
      <c r="O13" s="1"/>
      <c r="P13" s="1"/>
    </row>
    <row r="14" spans="1:16" x14ac:dyDescent="0.25">
      <c r="A14" s="4">
        <v>39</v>
      </c>
      <c r="B14" s="2" t="str">
        <f>HYPERLINK("https://my.zakupki.prom.ua/remote/dispatcher/state_purchase_view/26604197", "UA-2021-05-17-012830-b")</f>
        <v>UA-2021-05-17-012830-b</v>
      </c>
      <c r="C14" s="1" t="s">
        <v>84</v>
      </c>
      <c r="D14" s="1" t="s">
        <v>87</v>
      </c>
      <c r="E14" s="1" t="s">
        <v>52</v>
      </c>
      <c r="F14" s="1" t="s">
        <v>98</v>
      </c>
      <c r="G14" s="5">
        <v>44333</v>
      </c>
      <c r="H14" s="7">
        <v>369.25</v>
      </c>
      <c r="I14" s="1" t="s">
        <v>179</v>
      </c>
      <c r="J14" s="1" t="s">
        <v>179</v>
      </c>
      <c r="K14" s="1" t="s">
        <v>174</v>
      </c>
      <c r="L14" s="6">
        <v>44333.681272318943</v>
      </c>
      <c r="M14" s="1" t="s">
        <v>14</v>
      </c>
      <c r="N14" s="7">
        <v>369.25</v>
      </c>
      <c r="O14" s="1"/>
      <c r="P14" s="1"/>
    </row>
    <row r="15" spans="1:16" x14ac:dyDescent="0.25">
      <c r="A15" s="4">
        <v>40</v>
      </c>
      <c r="B15" s="2" t="str">
        <f>HYPERLINK("https://my.zakupki.prom.ua/remote/dispatcher/state_purchase_view/31095056", "UA-2021-10-25-014728-b")</f>
        <v>UA-2021-10-25-014728-b</v>
      </c>
      <c r="C15" s="1" t="s">
        <v>136</v>
      </c>
      <c r="D15" s="1" t="s">
        <v>136</v>
      </c>
      <c r="E15" s="1" t="s">
        <v>66</v>
      </c>
      <c r="F15" s="1" t="s">
        <v>98</v>
      </c>
      <c r="G15" s="5">
        <v>44494</v>
      </c>
      <c r="H15" s="7">
        <v>2100</v>
      </c>
      <c r="I15" s="4">
        <v>1</v>
      </c>
      <c r="J15" s="1" t="s">
        <v>182</v>
      </c>
      <c r="K15" s="1" t="s">
        <v>174</v>
      </c>
      <c r="L15" s="6">
        <v>44494.741319805682</v>
      </c>
      <c r="M15" s="1" t="s">
        <v>27</v>
      </c>
      <c r="N15" s="7">
        <v>2100</v>
      </c>
      <c r="O15" s="1"/>
      <c r="P15" s="1"/>
    </row>
    <row r="16" spans="1:16" x14ac:dyDescent="0.25">
      <c r="A16" s="4">
        <v>41</v>
      </c>
      <c r="B16" s="2" t="str">
        <f>HYPERLINK("https://my.zakupki.prom.ua/remote/dispatcher/state_purchase_view/30829779", "UA-2021-10-18-012079-c")</f>
        <v>UA-2021-10-18-012079-c</v>
      </c>
      <c r="C16" s="1" t="s">
        <v>142</v>
      </c>
      <c r="D16" s="1" t="s">
        <v>143</v>
      </c>
      <c r="E16" s="1" t="s">
        <v>47</v>
      </c>
      <c r="F16" s="1" t="s">
        <v>153</v>
      </c>
      <c r="G16" s="5">
        <v>44487</v>
      </c>
      <c r="H16" s="7">
        <v>46960</v>
      </c>
      <c r="I16" s="1" t="s">
        <v>179</v>
      </c>
      <c r="J16" s="1" t="s">
        <v>179</v>
      </c>
      <c r="K16" s="1" t="s">
        <v>176</v>
      </c>
      <c r="L16" s="1"/>
      <c r="M16" s="1"/>
      <c r="N16" s="1"/>
      <c r="O16" s="1"/>
      <c r="P16" s="1"/>
    </row>
    <row r="17" spans="1:16" x14ac:dyDescent="0.25">
      <c r="A17" s="4">
        <v>42</v>
      </c>
      <c r="B17" s="2" t="str">
        <f>HYPERLINK("https://my.zakupki.prom.ua/remote/dispatcher/state_purchase_view/30067360", "UA-2021-09-21-007953-b")</f>
        <v>UA-2021-09-21-007953-b</v>
      </c>
      <c r="C17" s="1" t="s">
        <v>167</v>
      </c>
      <c r="D17" s="1" t="s">
        <v>168</v>
      </c>
      <c r="E17" s="1" t="s">
        <v>55</v>
      </c>
      <c r="F17" s="1" t="s">
        <v>153</v>
      </c>
      <c r="G17" s="5">
        <v>44460</v>
      </c>
      <c r="H17" s="7">
        <v>15900</v>
      </c>
      <c r="I17" s="4">
        <v>6</v>
      </c>
      <c r="J17" s="1" t="s">
        <v>185</v>
      </c>
      <c r="K17" s="1" t="s">
        <v>174</v>
      </c>
      <c r="L17" s="6">
        <v>44475.786734360081</v>
      </c>
      <c r="M17" s="1" t="s">
        <v>4</v>
      </c>
      <c r="N17" s="7">
        <v>15894</v>
      </c>
      <c r="O17" s="1"/>
      <c r="P17" s="1"/>
    </row>
    <row r="18" spans="1:16" x14ac:dyDescent="0.25">
      <c r="A18" s="4">
        <v>54</v>
      </c>
      <c r="B18" s="2" t="str">
        <f>HYPERLINK("https://my.zakupki.prom.ua/remote/dispatcher/state_purchase_view/23668380", "UA-2021-02-04-011555-a")</f>
        <v>UA-2021-02-04-011555-a</v>
      </c>
      <c r="C18" s="1" t="s">
        <v>128</v>
      </c>
      <c r="D18" s="1" t="s">
        <v>128</v>
      </c>
      <c r="E18" s="1" t="s">
        <v>8</v>
      </c>
      <c r="F18" s="1" t="s">
        <v>98</v>
      </c>
      <c r="G18" s="5">
        <v>44231</v>
      </c>
      <c r="H18" s="7">
        <v>17844</v>
      </c>
      <c r="I18" s="4">
        <v>1</v>
      </c>
      <c r="J18" s="1" t="s">
        <v>182</v>
      </c>
      <c r="K18" s="1" t="s">
        <v>174</v>
      </c>
      <c r="L18" s="6">
        <v>44231.694598655245</v>
      </c>
      <c r="M18" s="1" t="s">
        <v>5</v>
      </c>
      <c r="N18" s="7">
        <v>17844</v>
      </c>
      <c r="O18" s="1"/>
      <c r="P18" s="1"/>
    </row>
    <row r="19" spans="1:16" x14ac:dyDescent="0.25">
      <c r="A19" s="4">
        <v>55</v>
      </c>
      <c r="B19" s="2" t="str">
        <f>HYPERLINK("https://my.zakupki.prom.ua/remote/dispatcher/state_purchase_view/27835051", "UA-2021-06-29-008576-c")</f>
        <v>UA-2021-06-29-008576-c</v>
      </c>
      <c r="C19" s="1" t="s">
        <v>130</v>
      </c>
      <c r="D19" s="1" t="s">
        <v>130</v>
      </c>
      <c r="E19" s="1" t="s">
        <v>58</v>
      </c>
      <c r="F19" s="1" t="s">
        <v>98</v>
      </c>
      <c r="G19" s="5">
        <v>44376</v>
      </c>
      <c r="H19" s="7">
        <v>970</v>
      </c>
      <c r="I19" s="4">
        <v>1</v>
      </c>
      <c r="J19" s="1" t="s">
        <v>182</v>
      </c>
      <c r="K19" s="1" t="s">
        <v>174</v>
      </c>
      <c r="L19" s="6">
        <v>44377.780770301288</v>
      </c>
      <c r="M19" s="1" t="s">
        <v>43</v>
      </c>
      <c r="N19" s="7">
        <v>970</v>
      </c>
      <c r="O19" s="1"/>
      <c r="P19" s="1"/>
    </row>
    <row r="20" spans="1:16" x14ac:dyDescent="0.25">
      <c r="A20" s="4">
        <v>56</v>
      </c>
      <c r="B20" s="2" t="str">
        <f>HYPERLINK("https://my.zakupki.prom.ua/remote/dispatcher/state_purchase_view/29900887", "UA-2021-09-15-012546-b")</f>
        <v>UA-2021-09-15-012546-b</v>
      </c>
      <c r="C20" s="1" t="s">
        <v>129</v>
      </c>
      <c r="D20" s="1" t="s">
        <v>129</v>
      </c>
      <c r="E20" s="1" t="s">
        <v>74</v>
      </c>
      <c r="F20" s="1" t="s">
        <v>98</v>
      </c>
      <c r="G20" s="5">
        <v>44454</v>
      </c>
      <c r="H20" s="7">
        <v>1690</v>
      </c>
      <c r="I20" s="4">
        <v>1</v>
      </c>
      <c r="J20" s="1" t="s">
        <v>182</v>
      </c>
      <c r="K20" s="1" t="s">
        <v>174</v>
      </c>
      <c r="L20" s="6">
        <v>44455.520823182225</v>
      </c>
      <c r="M20" s="1" t="s">
        <v>16</v>
      </c>
      <c r="N20" s="7">
        <v>1690</v>
      </c>
      <c r="O20" s="1"/>
      <c r="P20" s="1"/>
    </row>
    <row r="21" spans="1:16" x14ac:dyDescent="0.25">
      <c r="A21" s="4">
        <v>57</v>
      </c>
      <c r="B21" s="2" t="str">
        <f>HYPERLINK("https://my.zakupki.prom.ua/remote/dispatcher/state_purchase_view/30349517", "UA-2021-09-29-007711-b")</f>
        <v>UA-2021-09-29-007711-b</v>
      </c>
      <c r="C21" s="1" t="s">
        <v>160</v>
      </c>
      <c r="D21" s="1" t="s">
        <v>161</v>
      </c>
      <c r="E21" s="1" t="s">
        <v>23</v>
      </c>
      <c r="F21" s="1" t="s">
        <v>98</v>
      </c>
      <c r="G21" s="5">
        <v>44468</v>
      </c>
      <c r="H21" s="7">
        <v>304</v>
      </c>
      <c r="I21" s="1" t="s">
        <v>179</v>
      </c>
      <c r="J21" s="1" t="s">
        <v>179</v>
      </c>
      <c r="K21" s="1" t="s">
        <v>174</v>
      </c>
      <c r="L21" s="6">
        <v>44469.548916418724</v>
      </c>
      <c r="M21" s="1" t="s">
        <v>40</v>
      </c>
      <c r="N21" s="7">
        <v>304</v>
      </c>
      <c r="O21" s="1"/>
      <c r="P21" s="1"/>
    </row>
    <row r="22" spans="1:16" ht="11.25" customHeight="1" x14ac:dyDescent="0.25">
      <c r="A22" s="4">
        <v>73</v>
      </c>
      <c r="B22" s="2" t="str">
        <f>HYPERLINK("https://my.zakupki.prom.ua/remote/dispatcher/state_purchase_view/24908369", "UA-2021-03-15-013453-b")</f>
        <v>UA-2021-03-15-013453-b</v>
      </c>
      <c r="C22" s="1" t="s">
        <v>147</v>
      </c>
      <c r="D22" s="1" t="s">
        <v>135</v>
      </c>
      <c r="E22" s="1" t="s">
        <v>63</v>
      </c>
      <c r="F22" s="1" t="s">
        <v>98</v>
      </c>
      <c r="G22" s="5">
        <v>44270</v>
      </c>
      <c r="H22" s="7">
        <v>996</v>
      </c>
      <c r="I22" s="4">
        <v>1</v>
      </c>
      <c r="J22" s="1" t="s">
        <v>182</v>
      </c>
      <c r="K22" s="1" t="s">
        <v>174</v>
      </c>
      <c r="L22" s="6">
        <v>44271.748926825327</v>
      </c>
      <c r="M22" s="1" t="s">
        <v>17</v>
      </c>
      <c r="N22" s="7">
        <v>1164.3800000000001</v>
      </c>
      <c r="O22" s="1"/>
      <c r="P22" s="1"/>
    </row>
    <row r="23" spans="1:16" ht="11.25" customHeight="1" x14ac:dyDescent="0.25">
      <c r="A23" s="4">
        <v>74</v>
      </c>
      <c r="B23" s="2" t="str">
        <f>HYPERLINK("https://my.zakupki.prom.ua/remote/dispatcher/state_purchase_view/26603235", "UA-2021-05-17-012486-b")</f>
        <v>UA-2021-05-17-012486-b</v>
      </c>
      <c r="C23" s="1" t="s">
        <v>110</v>
      </c>
      <c r="D23" s="1" t="s">
        <v>110</v>
      </c>
      <c r="E23" s="1" t="s">
        <v>26</v>
      </c>
      <c r="F23" s="1" t="s">
        <v>98</v>
      </c>
      <c r="G23" s="5">
        <v>44333</v>
      </c>
      <c r="H23" s="7">
        <v>429.24</v>
      </c>
      <c r="I23" s="4">
        <v>10</v>
      </c>
      <c r="J23" s="1" t="s">
        <v>185</v>
      </c>
      <c r="K23" s="1" t="s">
        <v>174</v>
      </c>
      <c r="L23" s="6">
        <v>44334.4634090002</v>
      </c>
      <c r="M23" s="1" t="s">
        <v>14</v>
      </c>
      <c r="N23" s="7">
        <v>429.24</v>
      </c>
      <c r="O23" s="1"/>
      <c r="P23" s="1"/>
    </row>
    <row r="24" spans="1:16" ht="11.25" customHeight="1" x14ac:dyDescent="0.25">
      <c r="A24" s="4">
        <v>75</v>
      </c>
      <c r="B24" s="2" t="str">
        <f>HYPERLINK("https://my.zakupki.prom.ua/remote/dispatcher/state_purchase_view/30827979", "UA-2021-10-18-011449-c")</f>
        <v>UA-2021-10-18-011449-c</v>
      </c>
      <c r="C24" s="1" t="s">
        <v>109</v>
      </c>
      <c r="D24" s="1" t="s">
        <v>109</v>
      </c>
      <c r="E24" s="1" t="s">
        <v>48</v>
      </c>
      <c r="F24" s="1" t="s">
        <v>153</v>
      </c>
      <c r="G24" s="5">
        <v>44487</v>
      </c>
      <c r="H24" s="7">
        <v>12500</v>
      </c>
      <c r="I24" s="4">
        <v>1</v>
      </c>
      <c r="J24" s="1" t="s">
        <v>185</v>
      </c>
      <c r="K24" s="1" t="s">
        <v>176</v>
      </c>
      <c r="L24" s="1"/>
      <c r="M24" s="1"/>
      <c r="N24" s="1"/>
      <c r="O24" s="1"/>
      <c r="P24" s="1"/>
    </row>
    <row r="25" spans="1:16" ht="11.25" customHeight="1" x14ac:dyDescent="0.25">
      <c r="A25" s="4">
        <v>80</v>
      </c>
      <c r="B25" s="2" t="str">
        <f>HYPERLINK("https://my.zakupki.prom.ua/remote/dispatcher/state_purchase_view/23624523", "UA-2021-02-03-014466-a")</f>
        <v>UA-2021-02-03-014466-a</v>
      </c>
      <c r="C25" s="1" t="s">
        <v>114</v>
      </c>
      <c r="D25" s="1" t="s">
        <v>114</v>
      </c>
      <c r="E25" s="1" t="s">
        <v>71</v>
      </c>
      <c r="F25" s="1" t="s">
        <v>98</v>
      </c>
      <c r="G25" s="5">
        <v>44230</v>
      </c>
      <c r="H25" s="7">
        <v>2940</v>
      </c>
      <c r="I25" s="4">
        <v>1</v>
      </c>
      <c r="J25" s="1" t="s">
        <v>182</v>
      </c>
      <c r="K25" s="1" t="s">
        <v>174</v>
      </c>
      <c r="L25" s="6">
        <v>44230.834677512095</v>
      </c>
      <c r="M25" s="1" t="s">
        <v>1</v>
      </c>
      <c r="N25" s="7">
        <v>2940</v>
      </c>
      <c r="O25" s="1"/>
      <c r="P25" s="1"/>
    </row>
    <row r="26" spans="1:16" ht="11.25" hidden="1" customHeight="1" x14ac:dyDescent="0.25">
      <c r="A26" s="4">
        <v>81</v>
      </c>
      <c r="B26" s="2" t="str">
        <f>HYPERLINK("https://my.zakupki.prom.ua/remote/dispatcher/state_purchase_view/4112526", "UA-2017-09-22-000663-b")</f>
        <v>UA-2017-09-22-000663-b</v>
      </c>
      <c r="C26" s="1" t="s">
        <v>118</v>
      </c>
      <c r="D26" s="1" t="s">
        <v>118</v>
      </c>
      <c r="E26" s="1" t="s">
        <v>45</v>
      </c>
      <c r="F26" s="1" t="s">
        <v>93</v>
      </c>
      <c r="G26" s="5">
        <v>43000</v>
      </c>
      <c r="H26" s="7">
        <v>3160</v>
      </c>
      <c r="I26" s="4">
        <v>45</v>
      </c>
      <c r="J26" s="1" t="s">
        <v>181</v>
      </c>
      <c r="K26" s="1" t="s">
        <v>175</v>
      </c>
      <c r="L26" s="6">
        <v>43007.473866793065</v>
      </c>
      <c r="M26" s="1"/>
      <c r="N26" s="1"/>
      <c r="O26" s="1"/>
      <c r="P26" s="1"/>
    </row>
    <row r="27" spans="1:16" ht="11.25" hidden="1" customHeight="1" x14ac:dyDescent="0.25">
      <c r="A27" s="4">
        <v>82</v>
      </c>
      <c r="B27" s="2" t="str">
        <f>HYPERLINK("https://my.zakupki.prom.ua/remote/dispatcher/state_purchase_view/10095607", "UA-2019-01-24-001365-b")</f>
        <v>UA-2019-01-24-001365-b</v>
      </c>
      <c r="C27" s="1" t="s">
        <v>94</v>
      </c>
      <c r="D27" s="1" t="s">
        <v>94</v>
      </c>
      <c r="E27" s="1" t="s">
        <v>54</v>
      </c>
      <c r="F27" s="1" t="s">
        <v>93</v>
      </c>
      <c r="G27" s="5">
        <v>43489</v>
      </c>
      <c r="H27" s="7">
        <v>23000</v>
      </c>
      <c r="I27" s="4">
        <v>1</v>
      </c>
      <c r="J27" s="1" t="s">
        <v>177</v>
      </c>
      <c r="K27" s="1" t="s">
        <v>175</v>
      </c>
      <c r="L27" s="6">
        <v>43497.506299964582</v>
      </c>
      <c r="M27" s="1"/>
      <c r="N27" s="1"/>
      <c r="O27" s="1"/>
      <c r="P27" s="1"/>
    </row>
    <row r="28" spans="1:16" ht="11.25" hidden="1" customHeight="1" x14ac:dyDescent="0.25">
      <c r="A28" s="4">
        <v>83</v>
      </c>
      <c r="B28" s="2" t="str">
        <f>HYPERLINK("https://my.zakupki.prom.ua/remote/dispatcher/state_purchase_view/2295819", "UA-2017-02-24-000859-c")</f>
        <v>UA-2017-02-24-000859-c</v>
      </c>
      <c r="C28" s="1" t="s">
        <v>132</v>
      </c>
      <c r="D28" s="1" t="s">
        <v>133</v>
      </c>
      <c r="E28" s="1" t="s">
        <v>70</v>
      </c>
      <c r="F28" s="1" t="s">
        <v>93</v>
      </c>
      <c r="G28" s="5">
        <v>42790</v>
      </c>
      <c r="H28" s="7">
        <v>18400</v>
      </c>
      <c r="I28" s="4">
        <v>8</v>
      </c>
      <c r="J28" s="1" t="s">
        <v>182</v>
      </c>
      <c r="K28" s="1" t="s">
        <v>183</v>
      </c>
      <c r="L28" s="6">
        <v>42803.716949356283</v>
      </c>
      <c r="M28" s="1"/>
      <c r="N28" s="1"/>
      <c r="O28" s="1" t="s">
        <v>144</v>
      </c>
      <c r="P28" s="1"/>
    </row>
    <row r="29" spans="1:16" ht="11.25" hidden="1" customHeight="1" x14ac:dyDescent="0.25">
      <c r="A29" s="4">
        <v>84</v>
      </c>
      <c r="B29" s="2" t="str">
        <f>HYPERLINK("https://my.zakupki.prom.ua/remote/dispatcher/state_purchase_view/2074778", "UA-2017-02-09-002690-c")</f>
        <v>UA-2017-02-09-002690-c</v>
      </c>
      <c r="C29" s="1" t="s">
        <v>80</v>
      </c>
      <c r="D29" s="1" t="s">
        <v>79</v>
      </c>
      <c r="E29" s="1" t="s">
        <v>32</v>
      </c>
      <c r="F29" s="1" t="s">
        <v>93</v>
      </c>
      <c r="G29" s="5">
        <v>42775</v>
      </c>
      <c r="H29" s="7">
        <v>10800</v>
      </c>
      <c r="I29" s="4">
        <v>4000</v>
      </c>
      <c r="J29" s="1" t="s">
        <v>185</v>
      </c>
      <c r="K29" s="1" t="s">
        <v>174</v>
      </c>
      <c r="L29" s="6">
        <v>42796.732938750465</v>
      </c>
      <c r="M29" s="1" t="s">
        <v>65</v>
      </c>
      <c r="N29" s="7">
        <v>7200</v>
      </c>
      <c r="O29" s="1"/>
      <c r="P29" s="1"/>
    </row>
    <row r="30" spans="1:16" ht="11.25" hidden="1" customHeight="1" x14ac:dyDescent="0.25">
      <c r="A30" s="4">
        <v>85</v>
      </c>
      <c r="B30" s="2" t="str">
        <f>HYPERLINK("https://my.zakupki.prom.ua/remote/dispatcher/state_purchase_view/14306651", "UA-2019-12-26-000605-b")</f>
        <v>UA-2019-12-26-000605-b</v>
      </c>
      <c r="C30" s="1" t="s">
        <v>97</v>
      </c>
      <c r="D30" s="1" t="s">
        <v>97</v>
      </c>
      <c r="E30" s="1" t="s">
        <v>7</v>
      </c>
      <c r="F30" s="1" t="s">
        <v>93</v>
      </c>
      <c r="G30" s="5">
        <v>43825</v>
      </c>
      <c r="H30" s="7">
        <v>13542</v>
      </c>
      <c r="I30" s="4">
        <v>5970</v>
      </c>
      <c r="J30" s="1" t="s">
        <v>178</v>
      </c>
      <c r="K30" s="1" t="s">
        <v>175</v>
      </c>
      <c r="L30" s="6">
        <v>43832.474308346646</v>
      </c>
      <c r="M30" s="1"/>
      <c r="N30" s="1"/>
      <c r="O30" s="1"/>
      <c r="P30" s="1"/>
    </row>
    <row r="31" spans="1:16" ht="11.25" hidden="1" customHeight="1" x14ac:dyDescent="0.25">
      <c r="A31" s="4">
        <v>86</v>
      </c>
      <c r="B31" s="2" t="str">
        <f>HYPERLINK("https://my.zakupki.prom.ua/remote/dispatcher/state_purchase_view/47616", "UA-2016-01-14-000167-a")</f>
        <v>UA-2016-01-14-000167-a</v>
      </c>
      <c r="C31" s="1" t="s">
        <v>81</v>
      </c>
      <c r="D31" s="1" t="s">
        <v>81</v>
      </c>
      <c r="E31" s="1" t="s">
        <v>33</v>
      </c>
      <c r="F31" s="1" t="s">
        <v>93</v>
      </c>
      <c r="G31" s="5">
        <v>42427</v>
      </c>
      <c r="H31" s="7">
        <v>11000</v>
      </c>
      <c r="I31" s="4">
        <v>2000</v>
      </c>
      <c r="J31" s="1" t="s">
        <v>185</v>
      </c>
      <c r="K31" s="1" t="s">
        <v>183</v>
      </c>
      <c r="L31" s="6">
        <v>42678.852036507895</v>
      </c>
      <c r="M31" s="1"/>
      <c r="N31" s="1"/>
      <c r="O31" s="1" t="s">
        <v>83</v>
      </c>
      <c r="P31" s="1"/>
    </row>
    <row r="32" spans="1:16" ht="11.25" hidden="1" customHeight="1" x14ac:dyDescent="0.25">
      <c r="A32" s="4">
        <v>87</v>
      </c>
      <c r="B32" s="2" t="str">
        <f>HYPERLINK("https://my.zakupki.prom.ua/remote/dispatcher/state_purchase_view/51438", "UA-2016-01-26-000270-a")</f>
        <v>UA-2016-01-26-000270-a</v>
      </c>
      <c r="C32" s="1" t="s">
        <v>140</v>
      </c>
      <c r="D32" s="1" t="s">
        <v>113</v>
      </c>
      <c r="E32" s="1" t="s">
        <v>46</v>
      </c>
      <c r="F32" s="1" t="s">
        <v>93</v>
      </c>
      <c r="G32" s="5">
        <v>42427</v>
      </c>
      <c r="H32" s="7">
        <v>10000</v>
      </c>
      <c r="I32" s="4">
        <v>1</v>
      </c>
      <c r="J32" s="1" t="s">
        <v>185</v>
      </c>
      <c r="K32" s="1" t="s">
        <v>174</v>
      </c>
      <c r="L32" s="6">
        <v>42678.854857090439</v>
      </c>
      <c r="M32" s="1"/>
      <c r="N32" s="1"/>
      <c r="O32" s="1"/>
      <c r="P32" s="1"/>
    </row>
    <row r="33" spans="1:16" hidden="1" x14ac:dyDescent="0.25">
      <c r="A33" s="4">
        <v>88</v>
      </c>
      <c r="B33" s="2" t="str">
        <f>HYPERLINK("https://my.zakupki.prom.ua/remote/dispatcher/state_purchase_view/726806", "UA-2016-10-24-001035-b")</f>
        <v>UA-2016-10-24-001035-b</v>
      </c>
      <c r="C33" s="1" t="s">
        <v>170</v>
      </c>
      <c r="D33" s="1" t="s">
        <v>171</v>
      </c>
      <c r="E33" s="1" t="s">
        <v>56</v>
      </c>
      <c r="F33" s="1" t="s">
        <v>93</v>
      </c>
      <c r="G33" s="5">
        <v>42667</v>
      </c>
      <c r="H33" s="7">
        <v>3200</v>
      </c>
      <c r="I33" s="1" t="s">
        <v>179</v>
      </c>
      <c r="J33" s="1" t="s">
        <v>179</v>
      </c>
      <c r="K33" s="1" t="s">
        <v>175</v>
      </c>
      <c r="L33" s="6">
        <v>42674.674997012648</v>
      </c>
      <c r="M33" s="1"/>
      <c r="N33" s="1"/>
      <c r="O33" s="1"/>
      <c r="P33" s="1"/>
    </row>
    <row r="34" spans="1:16" hidden="1" x14ac:dyDescent="0.25">
      <c r="A34" s="4">
        <v>89</v>
      </c>
      <c r="B34" s="2" t="str">
        <f>HYPERLINK("https://my.zakupki.prom.ua/remote/dispatcher/state_purchase_view/93545", "UA-2016-04-14-000137-b")</f>
        <v>UA-2016-04-14-000137-b</v>
      </c>
      <c r="C34" s="1" t="s">
        <v>139</v>
      </c>
      <c r="D34" s="1" t="s">
        <v>104</v>
      </c>
      <c r="E34" s="1" t="s">
        <v>50</v>
      </c>
      <c r="F34" s="1" t="s">
        <v>93</v>
      </c>
      <c r="G34" s="5">
        <v>42474</v>
      </c>
      <c r="H34" s="7">
        <v>13100</v>
      </c>
      <c r="I34" s="4">
        <v>1</v>
      </c>
      <c r="J34" s="1" t="s">
        <v>185</v>
      </c>
      <c r="K34" s="1" t="s">
        <v>173</v>
      </c>
      <c r="L34" s="6">
        <v>42678.888763592178</v>
      </c>
      <c r="M34" s="1" t="s">
        <v>39</v>
      </c>
      <c r="N34" s="7">
        <v>8800</v>
      </c>
      <c r="O34" s="1"/>
      <c r="P34" s="1"/>
    </row>
    <row r="35" spans="1:16" hidden="1" x14ac:dyDescent="0.25">
      <c r="A35" s="4">
        <v>90</v>
      </c>
      <c r="B35" s="2" t="str">
        <f>HYPERLINK("https://my.zakupki.prom.ua/remote/dispatcher/state_purchase_view/2074552", "UA-2017-02-09-002665-c")</f>
        <v>UA-2017-02-09-002665-c</v>
      </c>
      <c r="C35" s="1" t="s">
        <v>146</v>
      </c>
      <c r="D35" s="1" t="s">
        <v>145</v>
      </c>
      <c r="E35" s="1" t="s">
        <v>49</v>
      </c>
      <c r="F35" s="1" t="s">
        <v>93</v>
      </c>
      <c r="G35" s="5">
        <v>42775</v>
      </c>
      <c r="H35" s="7">
        <v>35150</v>
      </c>
      <c r="I35" s="4">
        <v>4</v>
      </c>
      <c r="J35" s="1" t="s">
        <v>177</v>
      </c>
      <c r="K35" s="1" t="s">
        <v>174</v>
      </c>
      <c r="L35" s="6">
        <v>42796.737130881746</v>
      </c>
      <c r="M35" s="1" t="s">
        <v>41</v>
      </c>
      <c r="N35" s="7">
        <v>35140</v>
      </c>
      <c r="O35" s="1"/>
      <c r="P35" s="1"/>
    </row>
    <row r="36" spans="1:16" hidden="1" x14ac:dyDescent="0.25">
      <c r="A36" s="4">
        <v>91</v>
      </c>
      <c r="B36" s="2" t="str">
        <f>HYPERLINK("https://my.zakupki.prom.ua/remote/dispatcher/state_purchase_view/21014187", "UA-2020-11-12-006907-c")</f>
        <v>UA-2020-11-12-006907-c</v>
      </c>
      <c r="C36" s="1" t="s">
        <v>116</v>
      </c>
      <c r="D36" s="1" t="s">
        <v>116</v>
      </c>
      <c r="E36" s="1" t="s">
        <v>51</v>
      </c>
      <c r="F36" s="1" t="s">
        <v>98</v>
      </c>
      <c r="G36" s="5">
        <v>44147</v>
      </c>
      <c r="H36" s="7">
        <v>171</v>
      </c>
      <c r="I36" s="4">
        <v>3</v>
      </c>
      <c r="J36" s="1" t="s">
        <v>185</v>
      </c>
      <c r="K36" s="1" t="s">
        <v>174</v>
      </c>
      <c r="L36" s="6">
        <v>44147.599457791504</v>
      </c>
      <c r="M36" s="1" t="s">
        <v>35</v>
      </c>
      <c r="N36" s="7">
        <v>167.76</v>
      </c>
      <c r="O36" s="1"/>
      <c r="P36" s="1"/>
    </row>
    <row r="37" spans="1:16" hidden="1" x14ac:dyDescent="0.25">
      <c r="A37" s="4">
        <v>92</v>
      </c>
      <c r="B37" s="2" t="str">
        <f>HYPERLINK("https://my.zakupki.prom.ua/remote/dispatcher/state_purchase_view/19457155", "UA-2020-09-21-011168-b")</f>
        <v>UA-2020-09-21-011168-b</v>
      </c>
      <c r="C37" s="1" t="s">
        <v>91</v>
      </c>
      <c r="D37" s="1" t="s">
        <v>91</v>
      </c>
      <c r="E37" s="1" t="s">
        <v>37</v>
      </c>
      <c r="F37" s="1" t="s">
        <v>98</v>
      </c>
      <c r="G37" s="5">
        <v>44095</v>
      </c>
      <c r="H37" s="7">
        <v>27468</v>
      </c>
      <c r="I37" s="4">
        <v>94</v>
      </c>
      <c r="J37" s="1" t="s">
        <v>185</v>
      </c>
      <c r="K37" s="1" t="s">
        <v>174</v>
      </c>
      <c r="L37" s="6">
        <v>44096.391918088753</v>
      </c>
      <c r="M37" s="1" t="s">
        <v>31</v>
      </c>
      <c r="N37" s="7">
        <v>27468</v>
      </c>
      <c r="O37" s="1"/>
      <c r="P37" s="1"/>
    </row>
    <row r="38" spans="1:16" hidden="1" x14ac:dyDescent="0.25">
      <c r="A38" s="4">
        <v>93</v>
      </c>
      <c r="B38" s="2" t="str">
        <f>HYPERLINK("https://my.zakupki.prom.ua/remote/dispatcher/state_purchase_view/10860440", "UA-2019-03-11-000467-a")</f>
        <v>UA-2019-03-11-000467-a</v>
      </c>
      <c r="C38" s="1" t="s">
        <v>94</v>
      </c>
      <c r="D38" s="1" t="s">
        <v>94</v>
      </c>
      <c r="E38" s="1" t="s">
        <v>54</v>
      </c>
      <c r="F38" s="1" t="s">
        <v>93</v>
      </c>
      <c r="G38" s="5">
        <v>43535</v>
      </c>
      <c r="H38" s="7">
        <v>30000</v>
      </c>
      <c r="I38" s="4">
        <v>1</v>
      </c>
      <c r="J38" s="1" t="s">
        <v>177</v>
      </c>
      <c r="K38" s="1" t="s">
        <v>175</v>
      </c>
      <c r="L38" s="6">
        <v>43543.445974276874</v>
      </c>
      <c r="M38" s="1"/>
      <c r="N38" s="1"/>
      <c r="O38" s="1"/>
      <c r="P38" s="1"/>
    </row>
    <row r="39" spans="1:16" x14ac:dyDescent="0.25">
      <c r="A39" s="4">
        <v>94</v>
      </c>
      <c r="B39" s="2" t="str">
        <f>HYPERLINK("https://my.zakupki.prom.ua/remote/dispatcher/state_purchase_view/23721129", "UA-2021-02-05-014131-a")</f>
        <v>UA-2021-02-05-014131-a</v>
      </c>
      <c r="C39" s="1" t="s">
        <v>148</v>
      </c>
      <c r="D39" s="1" t="s">
        <v>148</v>
      </c>
      <c r="E39" s="1" t="s">
        <v>72</v>
      </c>
      <c r="F39" s="1" t="s">
        <v>153</v>
      </c>
      <c r="G39" s="5">
        <v>44232</v>
      </c>
      <c r="H39" s="7">
        <v>7000</v>
      </c>
      <c r="I39" s="4">
        <v>7</v>
      </c>
      <c r="J39" s="1" t="s">
        <v>182</v>
      </c>
      <c r="K39" s="1" t="s">
        <v>174</v>
      </c>
      <c r="L39" s="6">
        <v>44256.634122348645</v>
      </c>
      <c r="M39" s="1" t="s">
        <v>0</v>
      </c>
      <c r="N39" s="7">
        <v>6720</v>
      </c>
      <c r="O39" s="1"/>
      <c r="P39" s="1"/>
    </row>
    <row r="40" spans="1:16" x14ac:dyDescent="0.25">
      <c r="A40" s="4">
        <v>95</v>
      </c>
      <c r="B40" s="2" t="str">
        <f>HYPERLINK("https://my.zakupki.prom.ua/remote/dispatcher/state_purchase_view/28971544", "UA-2021-08-12-005885-a")</f>
        <v>UA-2021-08-12-005885-a</v>
      </c>
      <c r="C40" s="1" t="s">
        <v>123</v>
      </c>
      <c r="D40" s="1" t="s">
        <v>123</v>
      </c>
      <c r="E40" s="1" t="s">
        <v>61</v>
      </c>
      <c r="F40" s="1" t="s">
        <v>98</v>
      </c>
      <c r="G40" s="5">
        <v>44420</v>
      </c>
      <c r="H40" s="7">
        <v>510</v>
      </c>
      <c r="I40" s="4">
        <v>1</v>
      </c>
      <c r="J40" s="1" t="s">
        <v>182</v>
      </c>
      <c r="K40" s="1" t="s">
        <v>174</v>
      </c>
      <c r="L40" s="6">
        <v>44420.766845342325</v>
      </c>
      <c r="M40" s="1" t="s">
        <v>10</v>
      </c>
      <c r="N40" s="7">
        <v>510</v>
      </c>
      <c r="O40" s="1"/>
      <c r="P40" s="1"/>
    </row>
    <row r="41" spans="1:16" x14ac:dyDescent="0.25">
      <c r="A41" s="4">
        <v>96</v>
      </c>
      <c r="B41" s="2" t="str">
        <f>HYPERLINK("https://my.zakupki.prom.ua/remote/dispatcher/state_purchase_view/29256420", "UA-2021-08-25-012268-a")</f>
        <v>UA-2021-08-25-012268-a</v>
      </c>
      <c r="C41" s="1" t="s">
        <v>167</v>
      </c>
      <c r="D41" s="1" t="s">
        <v>169</v>
      </c>
      <c r="E41" s="1" t="s">
        <v>55</v>
      </c>
      <c r="F41" s="1" t="s">
        <v>153</v>
      </c>
      <c r="G41" s="5">
        <v>44433</v>
      </c>
      <c r="H41" s="7">
        <v>13000</v>
      </c>
      <c r="I41" s="4">
        <v>5</v>
      </c>
      <c r="J41" s="1" t="s">
        <v>185</v>
      </c>
      <c r="K41" s="1" t="s">
        <v>183</v>
      </c>
      <c r="L41" s="6">
        <v>44447.476632486119</v>
      </c>
      <c r="M41" s="1"/>
      <c r="N41" s="1"/>
      <c r="O41" s="1" t="s">
        <v>184</v>
      </c>
      <c r="P41" s="1"/>
    </row>
    <row r="42" spans="1:16" x14ac:dyDescent="0.25">
      <c r="A42" s="4">
        <v>97</v>
      </c>
      <c r="B42" s="2" t="str">
        <f>HYPERLINK("https://my.zakupki.prom.ua/remote/dispatcher/state_purchase_view/30229955", "UA-2021-09-24-012025-b")</f>
        <v>UA-2021-09-24-012025-b</v>
      </c>
      <c r="C42" s="1" t="s">
        <v>103</v>
      </c>
      <c r="D42" s="1" t="s">
        <v>102</v>
      </c>
      <c r="E42" s="1" t="s">
        <v>38</v>
      </c>
      <c r="F42" s="1" t="s">
        <v>98</v>
      </c>
      <c r="G42" s="5">
        <v>44463</v>
      </c>
      <c r="H42" s="7">
        <v>541.13</v>
      </c>
      <c r="I42" s="1" t="s">
        <v>179</v>
      </c>
      <c r="J42" s="1" t="s">
        <v>179</v>
      </c>
      <c r="K42" s="1" t="s">
        <v>174</v>
      </c>
      <c r="L42" s="6">
        <v>44466.483717920346</v>
      </c>
      <c r="M42" s="1" t="s">
        <v>36</v>
      </c>
      <c r="N42" s="7">
        <v>541.13</v>
      </c>
      <c r="O42" s="1"/>
      <c r="P42" s="1"/>
    </row>
    <row r="43" spans="1:16" x14ac:dyDescent="0.25">
      <c r="A43" s="4">
        <v>109</v>
      </c>
      <c r="B43" s="2" t="str">
        <f>HYPERLINK("https://my.zakupki.prom.ua/remote/dispatcher/state_purchase_view/24872843", "UA-2021-03-15-002222-b")</f>
        <v>UA-2021-03-15-002222-b</v>
      </c>
      <c r="C43" s="1" t="s">
        <v>166</v>
      </c>
      <c r="D43" s="1" t="s">
        <v>165</v>
      </c>
      <c r="E43" s="1" t="s">
        <v>55</v>
      </c>
      <c r="F43" s="1" t="s">
        <v>98</v>
      </c>
      <c r="G43" s="5">
        <v>44270</v>
      </c>
      <c r="H43" s="7">
        <v>2350</v>
      </c>
      <c r="I43" s="4">
        <v>4</v>
      </c>
      <c r="J43" s="1" t="s">
        <v>185</v>
      </c>
      <c r="K43" s="1" t="s">
        <v>174</v>
      </c>
      <c r="L43" s="6">
        <v>44270.44232602742</v>
      </c>
      <c r="M43" s="1" t="s">
        <v>9</v>
      </c>
      <c r="N43" s="7">
        <v>2323.92</v>
      </c>
      <c r="O43" s="1"/>
      <c r="P43" s="1"/>
    </row>
    <row r="44" spans="1:16" x14ac:dyDescent="0.25">
      <c r="A44" s="4">
        <v>110</v>
      </c>
      <c r="B44" s="2" t="str">
        <f>HYPERLINK("https://my.zakupki.prom.ua/remote/dispatcher/state_purchase_view/22956957", "UA-2021-01-14-002619-a")</f>
        <v>UA-2021-01-14-002619-a</v>
      </c>
      <c r="C44" s="1" t="s">
        <v>163</v>
      </c>
      <c r="D44" s="1" t="s">
        <v>163</v>
      </c>
      <c r="E44" s="1" t="s">
        <v>24</v>
      </c>
      <c r="F44" s="1" t="s">
        <v>98</v>
      </c>
      <c r="G44" s="5">
        <v>44210</v>
      </c>
      <c r="H44" s="7">
        <v>877.5</v>
      </c>
      <c r="I44" s="4">
        <v>4</v>
      </c>
      <c r="J44" s="1" t="s">
        <v>180</v>
      </c>
      <c r="K44" s="1" t="s">
        <v>174</v>
      </c>
      <c r="L44" s="6">
        <v>44210.7106422047</v>
      </c>
      <c r="M44" s="1" t="s">
        <v>11</v>
      </c>
      <c r="N44" s="7">
        <v>877.5</v>
      </c>
      <c r="O44" s="1"/>
      <c r="P44" s="1"/>
    </row>
    <row r="45" spans="1:16" x14ac:dyDescent="0.25">
      <c r="A45" s="4">
        <v>119</v>
      </c>
      <c r="B45" s="2" t="str">
        <f>HYPERLINK("https://my.zakupki.prom.ua/remote/dispatcher/state_purchase_view/24908346", "UA-2021-03-15-013438-b")</f>
        <v>UA-2021-03-15-013438-b</v>
      </c>
      <c r="C45" s="1" t="s">
        <v>124</v>
      </c>
      <c r="D45" s="1" t="s">
        <v>124</v>
      </c>
      <c r="E45" s="1" t="s">
        <v>75</v>
      </c>
      <c r="F45" s="1" t="s">
        <v>98</v>
      </c>
      <c r="G45" s="5">
        <v>44270</v>
      </c>
      <c r="H45" s="7">
        <v>807.77</v>
      </c>
      <c r="I45" s="4">
        <v>1</v>
      </c>
      <c r="J45" s="1" t="s">
        <v>182</v>
      </c>
      <c r="K45" s="1" t="s">
        <v>174</v>
      </c>
      <c r="L45" s="6">
        <v>44271.755269455854</v>
      </c>
      <c r="M45" s="1" t="s">
        <v>18</v>
      </c>
      <c r="N45" s="7">
        <v>807.77</v>
      </c>
      <c r="O45" s="1"/>
      <c r="P45" s="1"/>
    </row>
    <row r="46" spans="1:16" x14ac:dyDescent="0.25">
      <c r="A46" s="4">
        <v>120</v>
      </c>
      <c r="B46" s="2" t="str">
        <f>HYPERLINK("https://my.zakupki.prom.ua/remote/dispatcher/state_purchase_view/25099230", "UA-2021-03-20-000143-a")</f>
        <v>UA-2021-03-20-000143-a</v>
      </c>
      <c r="C46" s="1" t="s">
        <v>92</v>
      </c>
      <c r="D46" s="1" t="s">
        <v>92</v>
      </c>
      <c r="E46" s="1" t="s">
        <v>22</v>
      </c>
      <c r="F46" s="1" t="s">
        <v>98</v>
      </c>
      <c r="G46" s="5">
        <v>44275</v>
      </c>
      <c r="H46" s="7">
        <v>2960</v>
      </c>
      <c r="I46" s="4">
        <v>4</v>
      </c>
      <c r="J46" s="1" t="s">
        <v>185</v>
      </c>
      <c r="K46" s="1" t="s">
        <v>174</v>
      </c>
      <c r="L46" s="6">
        <v>44275.518617432208</v>
      </c>
      <c r="M46" s="1" t="s">
        <v>12</v>
      </c>
      <c r="N46" s="7">
        <v>2960</v>
      </c>
      <c r="O46" s="1"/>
      <c r="P46" s="1"/>
    </row>
    <row r="47" spans="1:16" x14ac:dyDescent="0.25">
      <c r="A47" s="4">
        <v>121</v>
      </c>
      <c r="B47" s="2" t="str">
        <f>HYPERLINK("https://my.zakupki.prom.ua/remote/dispatcher/state_purchase_view/27835182", "UA-2021-06-29-008616-c")</f>
        <v>UA-2021-06-29-008616-c</v>
      </c>
      <c r="C47" s="1" t="s">
        <v>121</v>
      </c>
      <c r="D47" s="1" t="s">
        <v>121</v>
      </c>
      <c r="E47" s="1" t="s">
        <v>52</v>
      </c>
      <c r="F47" s="1" t="s">
        <v>98</v>
      </c>
      <c r="G47" s="5">
        <v>44376</v>
      </c>
      <c r="H47" s="7">
        <v>58.92</v>
      </c>
      <c r="I47" s="4">
        <v>2</v>
      </c>
      <c r="J47" s="1" t="s">
        <v>185</v>
      </c>
      <c r="K47" s="1" t="s">
        <v>174</v>
      </c>
      <c r="L47" s="6">
        <v>44377.80333504935</v>
      </c>
      <c r="M47" s="1" t="s">
        <v>42</v>
      </c>
      <c r="N47" s="7">
        <v>58.92</v>
      </c>
      <c r="O47" s="1"/>
      <c r="P47" s="1"/>
    </row>
    <row r="48" spans="1:16" x14ac:dyDescent="0.25">
      <c r="A48" s="4">
        <v>133</v>
      </c>
      <c r="B48" s="2" t="str">
        <f>HYPERLINK("https://my.zakupki.prom.ua/remote/dispatcher/state_purchase_view/23625423", "UA-2021-02-03-014739-a")</f>
        <v>UA-2021-02-03-014739-a</v>
      </c>
      <c r="C48" s="1" t="s">
        <v>157</v>
      </c>
      <c r="D48" s="1" t="s">
        <v>157</v>
      </c>
      <c r="E48" s="1" t="s">
        <v>59</v>
      </c>
      <c r="F48" s="1" t="s">
        <v>98</v>
      </c>
      <c r="G48" s="5">
        <v>44230</v>
      </c>
      <c r="H48" s="7">
        <v>2988</v>
      </c>
      <c r="I48" s="4">
        <v>1</v>
      </c>
      <c r="J48" s="1" t="s">
        <v>182</v>
      </c>
      <c r="K48" s="1" t="s">
        <v>174</v>
      </c>
      <c r="L48" s="6">
        <v>44230.868462245744</v>
      </c>
      <c r="M48" s="1" t="s">
        <v>64</v>
      </c>
      <c r="N48" s="7">
        <v>2988</v>
      </c>
      <c r="O48" s="1"/>
      <c r="P48" s="1"/>
    </row>
    <row r="49" spans="1:16" x14ac:dyDescent="0.25">
      <c r="A49" s="4">
        <v>134</v>
      </c>
      <c r="B49" s="2" t="str">
        <f>HYPERLINK("https://my.zakupki.prom.ua/remote/dispatcher/state_purchase_view/24958241", "UA-2021-03-16-014109-c")</f>
        <v>UA-2021-03-16-014109-c</v>
      </c>
      <c r="C49" s="1" t="s">
        <v>162</v>
      </c>
      <c r="D49" s="1" t="s">
        <v>162</v>
      </c>
      <c r="E49" s="1" t="s">
        <v>23</v>
      </c>
      <c r="F49" s="1" t="s">
        <v>98</v>
      </c>
      <c r="G49" s="5">
        <v>44271</v>
      </c>
      <c r="H49" s="7">
        <v>450</v>
      </c>
      <c r="I49" s="4">
        <v>3</v>
      </c>
      <c r="J49" s="1" t="s">
        <v>180</v>
      </c>
      <c r="K49" s="1" t="s">
        <v>174</v>
      </c>
      <c r="L49" s="6">
        <v>44271.791524128101</v>
      </c>
      <c r="M49" s="1" t="s">
        <v>13</v>
      </c>
      <c r="N49" s="7">
        <v>450</v>
      </c>
      <c r="O49" s="1"/>
      <c r="P49" s="1"/>
    </row>
    <row r="50" spans="1:16" x14ac:dyDescent="0.25">
      <c r="A50" s="4">
        <v>135</v>
      </c>
      <c r="B50" s="2" t="str">
        <f>HYPERLINK("https://my.zakupki.prom.ua/remote/dispatcher/state_purchase_view/25528952", "UA-2021-04-05-005166-a")</f>
        <v>UA-2021-04-05-005166-a</v>
      </c>
      <c r="C50" s="1" t="s">
        <v>134</v>
      </c>
      <c r="D50" s="1" t="s">
        <v>134</v>
      </c>
      <c r="E50" s="1" t="s">
        <v>69</v>
      </c>
      <c r="F50" s="1" t="s">
        <v>98</v>
      </c>
      <c r="G50" s="5">
        <v>44291</v>
      </c>
      <c r="H50" s="7">
        <v>2474</v>
      </c>
      <c r="I50" s="4">
        <v>1</v>
      </c>
      <c r="J50" s="1" t="s">
        <v>182</v>
      </c>
      <c r="K50" s="1" t="s">
        <v>174</v>
      </c>
      <c r="L50" s="6">
        <v>44291.606270131342</v>
      </c>
      <c r="M50" s="1" t="s">
        <v>29</v>
      </c>
      <c r="N50" s="7">
        <v>2468.16</v>
      </c>
      <c r="O50" s="1"/>
      <c r="P50" s="1"/>
    </row>
    <row r="51" spans="1:16" x14ac:dyDescent="0.25">
      <c r="A51" s="4">
        <v>136</v>
      </c>
      <c r="B51" s="2" t="str">
        <f>HYPERLINK("https://my.zakupki.prom.ua/remote/dispatcher/state_purchase_view/26602601", "UA-2021-05-17-012312-b")</f>
        <v>UA-2021-05-17-012312-b</v>
      </c>
      <c r="C51" s="1" t="s">
        <v>119</v>
      </c>
      <c r="D51" s="1" t="s">
        <v>120</v>
      </c>
      <c r="E51" s="1" t="s">
        <v>51</v>
      </c>
      <c r="F51" s="1" t="s">
        <v>98</v>
      </c>
      <c r="G51" s="5">
        <v>44333</v>
      </c>
      <c r="H51" s="7">
        <v>848.71</v>
      </c>
      <c r="I51" s="1" t="s">
        <v>179</v>
      </c>
      <c r="J51" s="1" t="s">
        <v>179</v>
      </c>
      <c r="K51" s="1" t="s">
        <v>174</v>
      </c>
      <c r="L51" s="6">
        <v>44334.462084208528</v>
      </c>
      <c r="M51" s="1" t="s">
        <v>14</v>
      </c>
      <c r="N51" s="7">
        <v>848.71</v>
      </c>
      <c r="O51" s="1"/>
      <c r="P51" s="1"/>
    </row>
    <row r="52" spans="1:16" x14ac:dyDescent="0.25">
      <c r="A52" s="4">
        <v>137</v>
      </c>
      <c r="B52" s="2" t="str">
        <f>HYPERLINK("https://my.zakupki.prom.ua/remote/dispatcher/state_purchase_view/26605592", "UA-2021-05-17-013339-b")</f>
        <v>UA-2021-05-17-013339-b</v>
      </c>
      <c r="C52" s="1" t="s">
        <v>107</v>
      </c>
      <c r="D52" s="1" t="s">
        <v>151</v>
      </c>
      <c r="E52" s="1" t="s">
        <v>53</v>
      </c>
      <c r="F52" s="1" t="s">
        <v>98</v>
      </c>
      <c r="G52" s="5">
        <v>44333</v>
      </c>
      <c r="H52" s="7">
        <v>369.25</v>
      </c>
      <c r="I52" s="1" t="s">
        <v>179</v>
      </c>
      <c r="J52" s="1" t="s">
        <v>179</v>
      </c>
      <c r="K52" s="1" t="s">
        <v>174</v>
      </c>
      <c r="L52" s="6">
        <v>44333.692014504399</v>
      </c>
      <c r="M52" s="1" t="s">
        <v>14</v>
      </c>
      <c r="N52" s="7">
        <v>369.25</v>
      </c>
      <c r="O52" s="1"/>
      <c r="P52" s="1"/>
    </row>
    <row r="53" spans="1:16" x14ac:dyDescent="0.25">
      <c r="A53" s="4">
        <v>152</v>
      </c>
      <c r="B53" s="2" t="str">
        <f>HYPERLINK("https://my.zakupki.prom.ua/remote/dispatcher/state_purchase_view/23612695", "UA-2021-02-03-011169-a")</f>
        <v>UA-2021-02-03-011169-a</v>
      </c>
      <c r="C53" s="1" t="s">
        <v>131</v>
      </c>
      <c r="D53" s="1" t="s">
        <v>156</v>
      </c>
      <c r="E53" s="1" t="s">
        <v>60</v>
      </c>
      <c r="F53" s="1" t="s">
        <v>98</v>
      </c>
      <c r="G53" s="5">
        <v>44230</v>
      </c>
      <c r="H53" s="7">
        <v>1860</v>
      </c>
      <c r="I53" s="4">
        <v>1</v>
      </c>
      <c r="J53" s="1" t="s">
        <v>182</v>
      </c>
      <c r="K53" s="1" t="s">
        <v>174</v>
      </c>
      <c r="L53" s="6">
        <v>44230.816160938128</v>
      </c>
      <c r="M53" s="1" t="s">
        <v>2</v>
      </c>
      <c r="N53" s="7">
        <v>1860</v>
      </c>
      <c r="O53" s="1"/>
      <c r="P53" s="1"/>
    </row>
    <row r="54" spans="1:16" x14ac:dyDescent="0.25">
      <c r="A54" s="4">
        <v>153</v>
      </c>
      <c r="B54" s="2" t="str">
        <f>HYPERLINK("https://my.zakupki.prom.ua/remote/dispatcher/state_purchase_view/23732714", "UA-2021-02-06-000141-a")</f>
        <v>UA-2021-02-06-000141-a</v>
      </c>
      <c r="C54" s="1" t="s">
        <v>82</v>
      </c>
      <c r="D54" s="1" t="s">
        <v>82</v>
      </c>
      <c r="E54" s="1" t="s">
        <v>67</v>
      </c>
      <c r="F54" s="1" t="s">
        <v>98</v>
      </c>
      <c r="G54" s="5">
        <v>44233</v>
      </c>
      <c r="H54" s="7">
        <v>4800</v>
      </c>
      <c r="I54" s="4">
        <v>1</v>
      </c>
      <c r="J54" s="1" t="s">
        <v>182</v>
      </c>
      <c r="K54" s="1" t="s">
        <v>174</v>
      </c>
      <c r="L54" s="6">
        <v>44233.473370703992</v>
      </c>
      <c r="M54" s="1" t="s">
        <v>30</v>
      </c>
      <c r="N54" s="7">
        <v>4800</v>
      </c>
      <c r="O54" s="1"/>
      <c r="P54" s="1"/>
    </row>
    <row r="55" spans="1:16" x14ac:dyDescent="0.25">
      <c r="A55" s="4">
        <v>154</v>
      </c>
      <c r="B55" s="2" t="str">
        <f>HYPERLINK("https://my.zakupki.prom.ua/remote/dispatcher/state_purchase_view/26550347", "UA-2021-05-17-011658-b")</f>
        <v>UA-2021-05-17-011658-b</v>
      </c>
      <c r="C55" s="1" t="s">
        <v>149</v>
      </c>
      <c r="D55" s="1" t="s">
        <v>149</v>
      </c>
      <c r="E55" s="1" t="s">
        <v>20</v>
      </c>
      <c r="F55" s="1" t="s">
        <v>98</v>
      </c>
      <c r="G55" s="5">
        <v>44333</v>
      </c>
      <c r="H55" s="7">
        <v>67.5</v>
      </c>
      <c r="I55" s="4">
        <v>3</v>
      </c>
      <c r="J55" s="1" t="s">
        <v>185</v>
      </c>
      <c r="K55" s="1" t="s">
        <v>174</v>
      </c>
      <c r="L55" s="6">
        <v>44333.662312916247</v>
      </c>
      <c r="M55" s="1" t="s">
        <v>15</v>
      </c>
      <c r="N55" s="7">
        <v>67.5</v>
      </c>
      <c r="O55" s="1"/>
      <c r="P55" s="1"/>
    </row>
    <row r="56" spans="1:16" x14ac:dyDescent="0.25">
      <c r="A56" s="4">
        <v>155</v>
      </c>
      <c r="B56" s="2" t="str">
        <f>HYPERLINK("https://my.zakupki.prom.ua/remote/dispatcher/state_purchase_view/30230086", "UA-2021-09-24-012065-b")</f>
        <v>UA-2021-09-24-012065-b</v>
      </c>
      <c r="C56" s="1" t="s">
        <v>95</v>
      </c>
      <c r="D56" s="1" t="s">
        <v>96</v>
      </c>
      <c r="E56" s="1" t="s">
        <v>25</v>
      </c>
      <c r="F56" s="1" t="s">
        <v>98</v>
      </c>
      <c r="G56" s="5">
        <v>44463</v>
      </c>
      <c r="H56" s="7">
        <v>97.04</v>
      </c>
      <c r="I56" s="4">
        <v>1</v>
      </c>
      <c r="J56" s="1" t="s">
        <v>185</v>
      </c>
      <c r="K56" s="1" t="s">
        <v>174</v>
      </c>
      <c r="L56" s="6">
        <v>44463.745628795463</v>
      </c>
      <c r="M56" s="1" t="s">
        <v>36</v>
      </c>
      <c r="N56" s="7">
        <v>97.04</v>
      </c>
      <c r="O56" s="1"/>
      <c r="P56" s="1"/>
    </row>
    <row r="57" spans="1:16" x14ac:dyDescent="0.25">
      <c r="A57" s="4">
        <v>165</v>
      </c>
      <c r="B57" s="2" t="str">
        <f>HYPERLINK("https://my.zakupki.prom.ua/remote/dispatcher/state_purchase_view/26714782", "UA-2021-05-20-002877-b")</f>
        <v>UA-2021-05-20-002877-b</v>
      </c>
      <c r="C57" s="1" t="s">
        <v>150</v>
      </c>
      <c r="D57" s="1" t="s">
        <v>150</v>
      </c>
      <c r="E57" s="1" t="s">
        <v>51</v>
      </c>
      <c r="F57" s="1" t="s">
        <v>98</v>
      </c>
      <c r="G57" s="5">
        <v>44336</v>
      </c>
      <c r="H57" s="7">
        <v>239.4</v>
      </c>
      <c r="I57" s="4">
        <v>2</v>
      </c>
      <c r="J57" s="1" t="s">
        <v>185</v>
      </c>
      <c r="K57" s="1" t="s">
        <v>174</v>
      </c>
      <c r="L57" s="6">
        <v>44336.450126452786</v>
      </c>
      <c r="M57" s="1" t="s">
        <v>28</v>
      </c>
      <c r="N57" s="7">
        <v>239.4</v>
      </c>
      <c r="O57" s="1"/>
      <c r="P57" s="1"/>
    </row>
    <row r="58" spans="1:16" x14ac:dyDescent="0.25">
      <c r="A58" s="1" t="s">
        <v>99</v>
      </c>
    </row>
  </sheetData>
  <autoFilter ref="A5:P57"/>
  <hyperlinks>
    <hyperlink ref="A2" r:id="rId1" display="mailto:report.zakupki@prom.ua"/>
    <hyperlink ref="B6" r:id="rId2" display="https://my.zakupki.prom.ua/remote/dispatcher/state_purchase_view/27335383"/>
    <hyperlink ref="B7" r:id="rId3" display="https://my.zakupki.prom.ua/remote/dispatcher/state_purchase_view/23702090"/>
    <hyperlink ref="B8" r:id="rId4" display="https://my.zakupki.prom.ua/remote/dispatcher/state_purchase_view/24179075"/>
    <hyperlink ref="B9" r:id="rId5" display="https://my.zakupki.prom.ua/remote/dispatcher/state_purchase_view/27158440"/>
    <hyperlink ref="B10" r:id="rId6" display="https://my.zakupki.prom.ua/remote/dispatcher/state_purchase_view/23625273"/>
    <hyperlink ref="B11" r:id="rId7" display="https://my.zakupki.prom.ua/remote/dispatcher/state_purchase_view/23768225"/>
    <hyperlink ref="B12" r:id="rId8" display="https://my.zakupki.prom.ua/remote/dispatcher/state_purchase_view/26650311"/>
    <hyperlink ref="B13" r:id="rId9" display="https://my.zakupki.prom.ua/remote/dispatcher/state_purchase_view/27835147"/>
    <hyperlink ref="B14" r:id="rId10" display="https://my.zakupki.prom.ua/remote/dispatcher/state_purchase_view/26604197"/>
    <hyperlink ref="B15" r:id="rId11" display="https://my.zakupki.prom.ua/remote/dispatcher/state_purchase_view/31095056"/>
    <hyperlink ref="B16" r:id="rId12" display="https://my.zakupki.prom.ua/remote/dispatcher/state_purchase_view/30829779"/>
    <hyperlink ref="B17" r:id="rId13" display="https://my.zakupki.prom.ua/remote/dispatcher/state_purchase_view/30067360"/>
    <hyperlink ref="B18" r:id="rId14" display="https://my.zakupki.prom.ua/remote/dispatcher/state_purchase_view/23668380"/>
    <hyperlink ref="B19" r:id="rId15" display="https://my.zakupki.prom.ua/remote/dispatcher/state_purchase_view/27835051"/>
    <hyperlink ref="B20" r:id="rId16" display="https://my.zakupki.prom.ua/remote/dispatcher/state_purchase_view/29900887"/>
    <hyperlink ref="B21" r:id="rId17" display="https://my.zakupki.prom.ua/remote/dispatcher/state_purchase_view/30349517"/>
    <hyperlink ref="B22" r:id="rId18" display="https://my.zakupki.prom.ua/remote/dispatcher/state_purchase_view/24908369"/>
    <hyperlink ref="B23" r:id="rId19" display="https://my.zakupki.prom.ua/remote/dispatcher/state_purchase_view/26603235"/>
    <hyperlink ref="B24" r:id="rId20" display="https://my.zakupki.prom.ua/remote/dispatcher/state_purchase_view/30827979"/>
    <hyperlink ref="B25" r:id="rId21" display="https://my.zakupki.prom.ua/remote/dispatcher/state_purchase_view/23624523"/>
    <hyperlink ref="B26" r:id="rId22" display="https://my.zakupki.prom.ua/remote/dispatcher/state_purchase_view/4112526"/>
    <hyperlink ref="B27" r:id="rId23" display="https://my.zakupki.prom.ua/remote/dispatcher/state_purchase_view/10095607"/>
    <hyperlink ref="B28" r:id="rId24" display="https://my.zakupki.prom.ua/remote/dispatcher/state_purchase_view/2295819"/>
    <hyperlink ref="B29" r:id="rId25" display="https://my.zakupki.prom.ua/remote/dispatcher/state_purchase_view/2074778"/>
    <hyperlink ref="B30" r:id="rId26" display="https://my.zakupki.prom.ua/remote/dispatcher/state_purchase_view/14306651"/>
    <hyperlink ref="B31" r:id="rId27" display="https://my.zakupki.prom.ua/remote/dispatcher/state_purchase_view/47616"/>
    <hyperlink ref="B32" r:id="rId28" display="https://my.zakupki.prom.ua/remote/dispatcher/state_purchase_view/51438"/>
    <hyperlink ref="B33" r:id="rId29" display="https://my.zakupki.prom.ua/remote/dispatcher/state_purchase_view/726806"/>
    <hyperlink ref="B34" r:id="rId30" display="https://my.zakupki.prom.ua/remote/dispatcher/state_purchase_view/93545"/>
    <hyperlink ref="B35" r:id="rId31" display="https://my.zakupki.prom.ua/remote/dispatcher/state_purchase_view/2074552"/>
    <hyperlink ref="B36" r:id="rId32" display="https://my.zakupki.prom.ua/remote/dispatcher/state_purchase_view/21014187"/>
    <hyperlink ref="B37" r:id="rId33" display="https://my.zakupki.prom.ua/remote/dispatcher/state_purchase_view/19457155"/>
    <hyperlink ref="B38" r:id="rId34" display="https://my.zakupki.prom.ua/remote/dispatcher/state_purchase_view/10860440"/>
    <hyperlink ref="B39" r:id="rId35" display="https://my.zakupki.prom.ua/remote/dispatcher/state_purchase_view/23721129"/>
    <hyperlink ref="B40" r:id="rId36" display="https://my.zakupki.prom.ua/remote/dispatcher/state_purchase_view/28971544"/>
    <hyperlink ref="B41" r:id="rId37" display="https://my.zakupki.prom.ua/remote/dispatcher/state_purchase_view/29256420"/>
    <hyperlink ref="B42" r:id="rId38" display="https://my.zakupki.prom.ua/remote/dispatcher/state_purchase_view/30229955"/>
    <hyperlink ref="B43" r:id="rId39" display="https://my.zakupki.prom.ua/remote/dispatcher/state_purchase_view/24872843"/>
    <hyperlink ref="B44" r:id="rId40" display="https://my.zakupki.prom.ua/remote/dispatcher/state_purchase_view/22956957"/>
    <hyperlink ref="B45" r:id="rId41" display="https://my.zakupki.prom.ua/remote/dispatcher/state_purchase_view/24908346"/>
    <hyperlink ref="B46" r:id="rId42" display="https://my.zakupki.prom.ua/remote/dispatcher/state_purchase_view/25099230"/>
    <hyperlink ref="B47" r:id="rId43" display="https://my.zakupki.prom.ua/remote/dispatcher/state_purchase_view/27835182"/>
    <hyperlink ref="B48" r:id="rId44" display="https://my.zakupki.prom.ua/remote/dispatcher/state_purchase_view/23625423"/>
    <hyperlink ref="B49" r:id="rId45" display="https://my.zakupki.prom.ua/remote/dispatcher/state_purchase_view/24958241"/>
    <hyperlink ref="B50" r:id="rId46" display="https://my.zakupki.prom.ua/remote/dispatcher/state_purchase_view/25528952"/>
    <hyperlink ref="B51" r:id="rId47" display="https://my.zakupki.prom.ua/remote/dispatcher/state_purchase_view/26602601"/>
    <hyperlink ref="B52" r:id="rId48" display="https://my.zakupki.prom.ua/remote/dispatcher/state_purchase_view/26605592"/>
    <hyperlink ref="B53" r:id="rId49" display="https://my.zakupki.prom.ua/remote/dispatcher/state_purchase_view/23612695"/>
    <hyperlink ref="B54" r:id="rId50" display="https://my.zakupki.prom.ua/remote/dispatcher/state_purchase_view/23732714"/>
    <hyperlink ref="B55" r:id="rId51" display="https://my.zakupki.prom.ua/remote/dispatcher/state_purchase_view/26550347"/>
    <hyperlink ref="B56" r:id="rId52" display="https://my.zakupki.prom.ua/remote/dispatcher/state_purchase_view/30230086"/>
    <hyperlink ref="B57" r:id="rId53" display="https://my.zakupki.prom.ua/remote/dispatcher/state_purchase_view/26714782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Пользователь Windows</cp:lastModifiedBy>
  <dcterms:created xsi:type="dcterms:W3CDTF">2021-10-30T16:35:41Z</dcterms:created>
  <dcterms:modified xsi:type="dcterms:W3CDTF">2021-10-30T13:45:36Z</dcterms:modified>
  <cp:category/>
</cp:coreProperties>
</file>