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24240" windowHeight="13140"/>
  </bookViews>
  <sheets>
    <sheet name="Sheet" sheetId="1" r:id="rId1"/>
  </sheets>
  <definedNames>
    <definedName name="_xlnm._FilterDatabase" localSheetId="0" hidden="1">Sheet!$A$4:$P$62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c r="D5"/>
  <c r="B6"/>
  <c r="D6"/>
  <c r="B7"/>
  <c r="D7"/>
  <c r="B8"/>
  <c r="D8"/>
  <c r="B9"/>
  <c r="D9"/>
  <c r="B10"/>
  <c r="D10"/>
  <c r="B11"/>
  <c r="C11"/>
  <c r="D11"/>
  <c r="B12"/>
  <c r="D12"/>
  <c r="B13"/>
  <c r="C13"/>
  <c r="D13"/>
  <c r="B14"/>
  <c r="D14"/>
  <c r="B15"/>
  <c r="D15"/>
  <c r="B16"/>
  <c r="D16"/>
  <c r="B17"/>
  <c r="C17"/>
  <c r="D17"/>
  <c r="B18"/>
  <c r="C18"/>
  <c r="D18"/>
  <c r="B19"/>
  <c r="C19"/>
  <c r="D19"/>
  <c r="B20"/>
  <c r="C20"/>
  <c r="D20"/>
  <c r="B21"/>
  <c r="D21"/>
  <c r="B22"/>
  <c r="D22"/>
  <c r="B23"/>
  <c r="D23"/>
  <c r="B24"/>
  <c r="C24"/>
  <c r="D24"/>
  <c r="B25"/>
  <c r="D25"/>
  <c r="B26"/>
  <c r="D26"/>
  <c r="B27"/>
  <c r="D27"/>
  <c r="B28"/>
  <c r="D28"/>
  <c r="B29"/>
  <c r="C29"/>
  <c r="D29"/>
  <c r="B30"/>
  <c r="C30"/>
  <c r="D30"/>
  <c r="B31"/>
  <c r="C31"/>
  <c r="D31"/>
  <c r="B32"/>
  <c r="C32"/>
  <c r="D32"/>
  <c r="B33"/>
  <c r="D33"/>
  <c r="B34"/>
  <c r="C34"/>
  <c r="D34"/>
  <c r="B35"/>
  <c r="D35"/>
  <c r="B36"/>
  <c r="D36"/>
  <c r="B37"/>
  <c r="C37"/>
  <c r="D37"/>
  <c r="B38"/>
  <c r="D38"/>
  <c r="B39"/>
  <c r="D39"/>
  <c r="B40"/>
  <c r="C40"/>
  <c r="D40"/>
  <c r="B41"/>
  <c r="D41"/>
  <c r="B42"/>
  <c r="D42"/>
  <c r="B43"/>
  <c r="D43"/>
  <c r="B44"/>
  <c r="D44"/>
  <c r="B45"/>
  <c r="D45"/>
  <c r="B46"/>
  <c r="D46"/>
  <c r="B47"/>
  <c r="D47"/>
  <c r="B48"/>
  <c r="D48"/>
  <c r="B49"/>
  <c r="D49"/>
  <c r="B50"/>
  <c r="D50"/>
  <c r="B51"/>
  <c r="D51"/>
  <c r="B52"/>
  <c r="D52"/>
  <c r="B53"/>
  <c r="C53"/>
  <c r="D53"/>
  <c r="B54"/>
  <c r="D54"/>
  <c r="B55"/>
  <c r="D55"/>
  <c r="B56"/>
  <c r="D56"/>
  <c r="B57"/>
  <c r="C57"/>
  <c r="D57"/>
  <c r="B58"/>
  <c r="C58"/>
  <c r="D58"/>
  <c r="B59"/>
  <c r="D59"/>
  <c r="B60"/>
  <c r="D60"/>
  <c r="B61"/>
  <c r="D61"/>
  <c r="B62"/>
  <c r="D62"/>
</calcChain>
</file>

<file path=xl/sharedStrings.xml><?xml version="1.0" encoding="utf-8"?>
<sst xmlns="http://schemas.openxmlformats.org/spreadsheetml/2006/main" count="582" uniqueCount="321">
  <si>
    <t xml:space="preserve"> Корзина для офісу, пластик, біла</t>
  </si>
  <si>
    <t>001572f4b259456886149c9fef42d954</t>
  </si>
  <si>
    <t>00191951</t>
  </si>
  <si>
    <t>00777</t>
  </si>
  <si>
    <t>01/01/23</t>
  </si>
  <si>
    <t>01/04/23</t>
  </si>
  <si>
    <t>01/10/23</t>
  </si>
  <si>
    <t>02/01/23</t>
  </si>
  <si>
    <t>02/04/23</t>
  </si>
  <si>
    <t>02/10/23</t>
  </si>
  <si>
    <t>025</t>
  </si>
  <si>
    <t>026</t>
  </si>
  <si>
    <t>03/01/23</t>
  </si>
  <si>
    <t>03/10/23</t>
  </si>
  <si>
    <t>04/02/23</t>
  </si>
  <si>
    <t>04/10/23</t>
  </si>
  <si>
    <t>05/02/23</t>
  </si>
  <si>
    <t>05/10/23</t>
  </si>
  <si>
    <t>06/10/23</t>
  </si>
  <si>
    <t>06325ca21f2842e4a73b61fb13ac28fb</t>
  </si>
  <si>
    <t>07/05/23</t>
  </si>
  <si>
    <t>08/05/23</t>
  </si>
  <si>
    <t>080426</t>
  </si>
  <si>
    <t>0814c2927f454fef8c7dd57316b95fac</t>
  </si>
  <si>
    <t>09/06/23</t>
  </si>
  <si>
    <t>09283a9144884925a83d369008658185</t>
  </si>
  <si>
    <t>09320000-8 Пара, гаряча вода та пов’язана продукція</t>
  </si>
  <si>
    <t>0ec48dcf094e4ccaaa080d7b64f915cf</t>
  </si>
  <si>
    <t>1/23</t>
  </si>
  <si>
    <t>1/23-ЛД</t>
  </si>
  <si>
    <t>11.1070/23</t>
  </si>
  <si>
    <t>11.1071/23</t>
  </si>
  <si>
    <t>11.416/23</t>
  </si>
  <si>
    <t>11.766/23</t>
  </si>
  <si>
    <t>11/06/23</t>
  </si>
  <si>
    <t>12/07/23</t>
  </si>
  <si>
    <t>13/07/23</t>
  </si>
  <si>
    <t>13ad69f278c5495fac328f3a5092869d</t>
  </si>
  <si>
    <t>14/11/23</t>
  </si>
  <si>
    <t>15/07/23</t>
  </si>
  <si>
    <t>16/11/23</t>
  </si>
  <si>
    <t>17/11/23</t>
  </si>
  <si>
    <t>18/11/23</t>
  </si>
  <si>
    <t>19143995</t>
  </si>
  <si>
    <t>19520000-7 Пластмасові вироби</t>
  </si>
  <si>
    <t>20/11/23</t>
  </si>
  <si>
    <t>21/11/23</t>
  </si>
  <si>
    <t>22/09/23</t>
  </si>
  <si>
    <t>22/11/23</t>
  </si>
  <si>
    <t>220223-04/111.003.002</t>
  </si>
  <si>
    <t>22810000-1 Паперові чи картонні реєстраційні журнали</t>
  </si>
  <si>
    <t>23 ДН</t>
  </si>
  <si>
    <t>23098892ca4e4577a7e553481df98076</t>
  </si>
  <si>
    <t>24/09/23</t>
  </si>
  <si>
    <t>24609680</t>
  </si>
  <si>
    <t>25/09/23</t>
  </si>
  <si>
    <t>25/12/23</t>
  </si>
  <si>
    <t>255</t>
  </si>
  <si>
    <t>256</t>
  </si>
  <si>
    <t>25771603</t>
  </si>
  <si>
    <t>26/12/23</t>
  </si>
  <si>
    <t>2689309593</t>
  </si>
  <si>
    <t>27/09/23</t>
  </si>
  <si>
    <t>2769300290</t>
  </si>
  <si>
    <t>2774417328</t>
  </si>
  <si>
    <t>277ced00427c4c5c8b5e088cf0bb8c8f</t>
  </si>
  <si>
    <t>2782506030</t>
  </si>
  <si>
    <t>2802623334</t>
  </si>
  <si>
    <t>2878917176</t>
  </si>
  <si>
    <t>2984f931c5bb43a5baad82311880dfc8</t>
  </si>
  <si>
    <t>2a4de9750a51461480e13cea82829828</t>
  </si>
  <si>
    <t>30192153-8 Штампи</t>
  </si>
  <si>
    <t>30197630-1 Папір для друку</t>
  </si>
  <si>
    <t>30210000-4 Машини для обробки даних (апаратна частина)</t>
  </si>
  <si>
    <t>30230000-0 Комп’ютерне обладнання</t>
  </si>
  <si>
    <t>30233000-1 Пристрої для зберігання та зчитування даних</t>
  </si>
  <si>
    <t>31/12/23</t>
  </si>
  <si>
    <t>31158000-8 Зарядні пристрої</t>
  </si>
  <si>
    <t>3148208078</t>
  </si>
  <si>
    <t>31521000-4 Світильники</t>
  </si>
  <si>
    <t>31521100-5 Настільні світильники</t>
  </si>
  <si>
    <t>31522000-1 Ялинкові електричні гірлянди</t>
  </si>
  <si>
    <t>319937ee0aa1477791e57532cc81b28f</t>
  </si>
  <si>
    <t>3204709457</t>
  </si>
  <si>
    <t>32250000-0 Мобільні телефони</t>
  </si>
  <si>
    <t>32348248</t>
  </si>
  <si>
    <t>32448187</t>
  </si>
  <si>
    <t>32520000-4 Телекомунікаційні кабелі та обладнання</t>
  </si>
  <si>
    <t>32580000-2 Інформаційне обладнання</t>
  </si>
  <si>
    <t>32688148</t>
  </si>
  <si>
    <t>32912338</t>
  </si>
  <si>
    <t>33495924</t>
  </si>
  <si>
    <t>33935737953e4a6e9224492797f6e45a</t>
  </si>
  <si>
    <t>34/12/23</t>
  </si>
  <si>
    <t>344e8516c79d417b930a7719b1d93bd2</t>
  </si>
  <si>
    <t>35/12/23</t>
  </si>
  <si>
    <t>35323603</t>
  </si>
  <si>
    <t>36/12/23</t>
  </si>
  <si>
    <t>36216548</t>
  </si>
  <si>
    <t>37/12/23</t>
  </si>
  <si>
    <t>37770296</t>
  </si>
  <si>
    <t>38/12/23</t>
  </si>
  <si>
    <t>38653400-1 Проекційні екрани</t>
  </si>
  <si>
    <t>38895994</t>
  </si>
  <si>
    <t>39112000-0 Стільці;39113100-8 М’які крісла;39113200-9 Дивани-канапе;39113300-0 Банкетки</t>
  </si>
  <si>
    <t>39220000-0 Кухонне приладдя, товари для дому та господарства і приладдя для закладів громадського харчування</t>
  </si>
  <si>
    <t>39299300-7 Скляні дзеркала</t>
  </si>
  <si>
    <t>39417349</t>
  </si>
  <si>
    <t>39516000-2 Предмети декору</t>
  </si>
  <si>
    <t>3968.23/LL</t>
  </si>
  <si>
    <t>39710000-2 Електричні побутові прилади</t>
  </si>
  <si>
    <t>39717200-3 Кондиціонери</t>
  </si>
  <si>
    <t>3bb36639dd7545afabbadcbd32ac032b</t>
  </si>
  <si>
    <t>40/12/23</t>
  </si>
  <si>
    <t>40047369</t>
  </si>
  <si>
    <t>40175293</t>
  </si>
  <si>
    <t>41226563</t>
  </si>
  <si>
    <t>41833367</t>
  </si>
  <si>
    <t>43198507</t>
  </si>
  <si>
    <t>44210000-5 Конструкції та їх частини</t>
  </si>
  <si>
    <t>44410000-7 Вироби для ванної кімнати та кухні</t>
  </si>
  <si>
    <t>44640075</t>
  </si>
  <si>
    <t>4470211e01dc414d9b3fbe21e52b9a10</t>
  </si>
  <si>
    <t>45183623</t>
  </si>
  <si>
    <t>467</t>
  </si>
  <si>
    <t>46fed2cdaae3492fb0144b122c47ccb2</t>
  </si>
  <si>
    <t>48443000-5 Пакети програмного забезпечення для бухгалтерського обліку</t>
  </si>
  <si>
    <t>48611000-4 Пакети програмного забезпечення для баз даних</t>
  </si>
  <si>
    <t>50300000-8 Ремонт, технічне обслуговування персональних комп’ютерів, офісного, телекомунікаційного та аудіовізуального обладнання, а також супутні послуги</t>
  </si>
  <si>
    <t>50310000-1 Технічне обслуговування і ремонт офісної техніки</t>
  </si>
  <si>
    <t>50313000-2 Технічне обслуговування і ремонт копіювально-розмножувальної техніки</t>
  </si>
  <si>
    <t>50730000-1 Послуги з ремонту і технічного обслуговування охолоджувальних установок</t>
  </si>
  <si>
    <t>50850000-8 Послуги з ремонту і технічного обслуговування меблів</t>
  </si>
  <si>
    <t>59a7153e6696495597f35615ebf6bf3d</t>
  </si>
  <si>
    <t>6071c663869440c292baf8174cb04fbe</t>
  </si>
  <si>
    <t>64110000-0 Поштові послуги</t>
  </si>
  <si>
    <t>64210000-1 Послуги телефонного зв’язку та передачі даних</t>
  </si>
  <si>
    <t>674478026eb04da4ab8183814931b8e7</t>
  </si>
  <si>
    <t>685d1fe060004511a9ff504764688905</t>
  </si>
  <si>
    <t>68dfa2cae6054c7da36c02c4273c856f</t>
  </si>
  <si>
    <t>71310000-4 Консультаційні послуги у галузях інженерії та будівництва</t>
  </si>
  <si>
    <t>71340000-3 Комплексні інженерні послуги</t>
  </si>
  <si>
    <t>72200000-7 Послуги з програмування та консультаційні послуги з питань програмного забезпечення</t>
  </si>
  <si>
    <t>72250000-2 Послуги, пов’язані із системами та підтримкою</t>
  </si>
  <si>
    <t>72260000-5 Послуги, пов’язані з програмним забезпеченням</t>
  </si>
  <si>
    <t>72261000-2 Послуги з обслуговування програмного забезпечення</t>
  </si>
  <si>
    <t>72310000-1 Послуги з обробки даних</t>
  </si>
  <si>
    <t>72411000-4 Постачальники Інтернет-послуг</t>
  </si>
  <si>
    <t>73e5977f6afd465a90e41e52d2b54577</t>
  </si>
  <si>
    <t>76ed4a7640f64baaa7e048f41514d241</t>
  </si>
  <si>
    <t>7892b0446b02482aaf88a3f544659c68</t>
  </si>
  <si>
    <t>79a3eb84839b4b45b29f97d6b3447e71</t>
  </si>
  <si>
    <t>7c312db53bff48d7aa1f5767d415f59f</t>
  </si>
  <si>
    <t>815208c440f64448a5954fb8cc19d973</t>
  </si>
  <si>
    <t>8172705c78724964ad60c3fa34be8d2e</t>
  </si>
  <si>
    <t>826f8c985247447fa1fc7f5e380fccdf</t>
  </si>
  <si>
    <t>836b5fb8eb3d428fa0f19e5d5f1654f8</t>
  </si>
  <si>
    <t>85237870638946cba0d8fd0098f1c182</t>
  </si>
  <si>
    <t>88013c94264d4efeaa8e2b81df0a4755</t>
  </si>
  <si>
    <t>88c6513d0262445999b3a5f1169ebd6d</t>
  </si>
  <si>
    <t>8b92caf0f6764968ac25b12704e4c259</t>
  </si>
  <si>
    <t>972ab19a7abb42af90bddd46a1c28e94</t>
  </si>
  <si>
    <t>98e1e42c5dc04c63a05a2cb667d9bb14</t>
  </si>
  <si>
    <t>99e140281170430a8895ac4db75dde90</t>
  </si>
  <si>
    <t>9b145061684b411b80c43f7f9eab4047</t>
  </si>
  <si>
    <t>9ea81bf43bf64a44bb96d7830e1bb16b</t>
  </si>
  <si>
    <t>9fb1d1a5827f40d49b03e91373a931dd</t>
  </si>
  <si>
    <t>ID контракту</t>
  </si>
  <si>
    <t xml:space="preserve">LED-свічка LAVA 3 шт/пач. </t>
  </si>
  <si>
    <t>a67e49478a58422b85b994b3640bbefe</t>
  </si>
  <si>
    <t>a7fbea9f561f43f788b9ffb50590f58e</t>
  </si>
  <si>
    <t>aa0f64581fd14214b635831999b47956</t>
  </si>
  <si>
    <t>ade2a17b9a4545bd8f02cc9bd739eecd</t>
  </si>
  <si>
    <t>bfcc501febab4cd5b13fe3a2cc667d26</t>
  </si>
  <si>
    <t>c6da59d66d72480d97facbc45de77382</t>
  </si>
  <si>
    <t>c74939f785c14474a97ea45908b258be</t>
  </si>
  <si>
    <t>d2eb026aa6d848cfa0e116551444605b</t>
  </si>
  <si>
    <t>d8bf0e3f7e4b44e8a76237a0e7aa5945</t>
  </si>
  <si>
    <t>d914c7a992cf40e4aaa12f7a60238196</t>
  </si>
  <si>
    <t>d9820bef6a7141bbae852fba29ade2cd</t>
  </si>
  <si>
    <t>da66e930fd644f33bd73e8667d7d1733</t>
  </si>
  <si>
    <t>daf1dbe70bd142cd9eb79cfee8fa42e8</t>
  </si>
  <si>
    <t>dba1ba2c4b634dfb85fccf6cfaa4da37</t>
  </si>
  <si>
    <t>e7dbcf29f0f94cb0b5254e052c5fedfc</t>
  </si>
  <si>
    <t>f1fd9d527c2c43f2aaac6c9ab1a83d89</t>
  </si>
  <si>
    <t>f52f0eaafbd64f44b3086e71bad610af</t>
  </si>
  <si>
    <t>f8b506dc8e6a49cc8110840c608a10f5</t>
  </si>
  <si>
    <t>report-feedback@zakupivli.pro</t>
  </si>
  <si>
    <t>ЄВТУШЕНКО ВОЛОДИМИР ІВАНОВИЧ</t>
  </si>
  <si>
    <t>ЄДРПОУ переможця</t>
  </si>
  <si>
    <t>Ідентифікатор договору (Використовується при звітуванні у E-data)</t>
  </si>
  <si>
    <t>Ідентифікатор закупівлі</t>
  </si>
  <si>
    <t>Ідентифікатор лота</t>
  </si>
  <si>
    <t>Інформаційна табличка настільна 300мм*120мм</t>
  </si>
  <si>
    <t>АВЕРС КАНЦЕЛЯРІЯ</t>
  </si>
  <si>
    <t>БАРАННИК ІГОР ВАСИЛЬОВИЧ</t>
  </si>
  <si>
    <t xml:space="preserve">Безконтактний карт-рідер  </t>
  </si>
  <si>
    <t>Відкриті торги з особливостями</t>
  </si>
  <si>
    <t>ГРЕКОВ ДМИТРО ОЛЕКСАНДРОВИЧ</t>
  </si>
  <si>
    <t>Гірлянда електрична 100 LED 10м</t>
  </si>
  <si>
    <t xml:space="preserve">Гірлянда електрична 100 LED 10м </t>
  </si>
  <si>
    <t>ДЕРЖАВНЕ ПІДПРИЄМСТВО "ПРОМСПЕЦЗВ’ЯЗОК"</t>
  </si>
  <si>
    <t>ДЕРЖАВНЕ ПІДПРИЄМСТВО "УКРАЇНСЬКІ СПЕЦІАЛЬНІ СИСТЕМИ"</t>
  </si>
  <si>
    <t>ДНІПРОПЕТРОВСЬКА ДИРЕКЦІЯ АКЦІОНЕРНОГО ТОВАРИСТВА "УКРПОШТА"</t>
  </si>
  <si>
    <t>Дата закінчення договору:</t>
  </si>
  <si>
    <t>Дата підписання договору:</t>
  </si>
  <si>
    <t xml:space="preserve">Дзеркало настінне (1150*500) </t>
  </si>
  <si>
    <t xml:space="preserve">Дзеркало настінне (1150*500) ; Дзеркало настінне (600*800) </t>
  </si>
  <si>
    <t xml:space="preserve">Дзеркало настінне (1150*500), Дзеркало настінне (600*800) </t>
  </si>
  <si>
    <t xml:space="preserve">Журнал реєстрації інструктажів з питань охорони праці на робочому місці (48 арк.); журнал реєстрації осіб, що потерпіли від нещасних випадків на виробництві (48 арк.); журнал реєстрації інструкцій з охорони праці на підприємстві (48 арк.); журнал обліку видачі інструкцій з охорони праці на підприємстві (48 арк.) </t>
  </si>
  <si>
    <t>Закупівля без використання електронної системи</t>
  </si>
  <si>
    <t>Заправка БФП НР LaserJet MFP M443nda ; Заправка БФП HP LaserJet Pro MFP 4103dw; Заправка БФП Canon image RUNNER ADVANCE DX 3826i.; Заправка БФП Canon iSX123i2; Заправка БФП EPSON L14150</t>
  </si>
  <si>
    <t>Заправка картриджів БФП Canon i-SENSYS MF 411 dw ; Заправка картриджів  БФП Canon MF 247 dw; Заправка  картриджів БФП Canon 2318 image RUNNER; Заправка картриджів БФП Canon MF 267 dw; Заправка картриджів БФП Canon LBP2900B; Заправка картриджів БФП Canon MF 427 dw; Заправка картриджів БФП Canon MF 428 dw; Заправка картриджів БФП Canon MF 429 dw; Заправка картриджів БФП Canon MF 237 dw; Заправка картриджів БФП Canon MF 411 dw; Заправка картриджів БФП HP LJ M1132 MFP  ; Заправка картриджів БФП Canon MF 3010 ; Заправка картриджів БФП HP LJ M127 fn ; Заправка картриджів БФП HP LJ Pro MFP M428dw; Заправка картриджів БФП HP LJ Pro MFP M428fdn; Заправка картриджів БФП Xerox WC 3025 BI; Відновлення картриджів БФП Canon i-SENSYS MF 411 dw ; Відновлення картриджів БФП HP LJ M1132 MFP  ; Відновлення картриджів БФП Canon MF 247 dw; Відновлення картриджів БФП Canon 2318 image RUNNER; Відновлення картриджів БФП Canon MF 267 dw; Відновлення картриджів БФП Canon LBP2900B; Відновлення картриджів БФП Canon MF 427 dw; Відновлення картриджів БФП Canon MF 428 dw; Відновлення картриджів БФП Canon MF 429 dw; Відновлення картриджів БФП Canon MF 237 dw; Відновлення картриджів БФП Canon MF 411 dw; Відновлення картриджів БФП Canon MF 3010 ; Відновлення картриджів БФП HP LJ M127 fn ; Відновлення картриджів БФП HP LJ Pro MFP M428dw; Відновлення картриджів БФП HP LJ Pro MFP M428fdn; Відновлення картриджів БФП Xerox WC 3025 BI; Поточний ремонт БФП HP LJ Pro MFP M 428dw (відновлення повної працездатності пристрою ); Поточний ремонт БФП HP LJ Pro MFP M428fdn (відновлення повної працездатності пристрою ); Поточний ремонт БФП HP LJ M 127 fn (відновлення повної працездатності пристрою ); Поточний ремонт БФП Canon i-SENSYS MF 411dw (відновлення повної працездатності пристрою ); Поточний ремонт БФП Canon MF 3010 (відновлення повної працездатності пристрою ; Поточний ремонт БФП HP LJ M1132 MFP (відновлення повної працездатності пристрою ; Поточний ремонт БФП Xerox WC 3025 BI (відновлення повної працездатності пристрою); Поточний ремонт БФП Canon MF 427 dw (відновлення повної працездатності пристрою); Поточний ремонт БФП Canon MF 428 dw (відновлення повної працездатності пристрою)</t>
  </si>
  <si>
    <t xml:space="preserve">Захищені носії особистих ключів Алмаз – 1К </t>
  </si>
  <si>
    <t>Звіт створено 8 лютого о 15:30 з використанням http://zakupivli.pro</t>
  </si>
  <si>
    <t>КОМУНАЛЬНЕ ПІДПРИЄМСТВО "ТЕПЛОЕНЕРГО" ДНІПРОВСЬКОЇ МІСЬКОЇ РАДИ</t>
  </si>
  <si>
    <t>КУНИЦЬКИЙ КОСТЯНТИН СЕРГІОЙВИЧ</t>
  </si>
  <si>
    <t>КЮСОЛЮШНС</t>
  </si>
  <si>
    <t>КЮСОЛЮШНС СЕРВІС</t>
  </si>
  <si>
    <t>Канцелярські товари (папір для друку формату А4)</t>
  </si>
  <si>
    <t>Канцелярські товари (штампи на автоматичній оснастці, печатки круглі  на автоматичній оснастці, змінні штемпельні подушки, кліше)</t>
  </si>
  <si>
    <t>Карта України на акрилі з підсвіткою (2500*1670)</t>
  </si>
  <si>
    <t xml:space="preserve">Керамічний горщик (4.1 л); Вазон (10 л); Декоративна дерев’яна карта України (2500*1650) </t>
  </si>
  <si>
    <t>Код CPV</t>
  </si>
  <si>
    <t xml:space="preserve">Комп’ютер у комплекті (системний блок, клавіатура, миша), Монітор, Багатофункціональний принтер, Ноутбук, Багатофункціональний принтер А3, Бездротовий маршрутизатор, Комутатор. </t>
  </si>
  <si>
    <t>Комп’ютер у комплекті (системний блок, клавіатура, миша); Монітор; Багатофункціональний принтер; Ноутбук; Багатофункціональний принтер А3; Бездротовий маршрутизатор; Комутатор</t>
  </si>
  <si>
    <t xml:space="preserve">Кондиціонер STV-09НН3 INVERTER R32 </t>
  </si>
  <si>
    <t>Кондиціонер STV-09НН3 INVERTER R32 з монтажем</t>
  </si>
  <si>
    <t>Кулер для води підлоговий</t>
  </si>
  <si>
    <t xml:space="preserve">Металева корзина з педаллю, 20л, AISI 430; металевий диспенсер Mini для листового туалетного паперу, сатин; щітка Classic для унітазу з настінним кріпленням, металева; корзина для офісу, пластик, біла; корзина для офісу, пластик, чорна; електросушарка для рук високошвидкісна, 10 сек., нерж. ст, мат </t>
  </si>
  <si>
    <t>НАУКОВО-ВИРОБНИЧЕ ПІДПРИЄМСТВО "ТРАЙФЛ</t>
  </si>
  <si>
    <t>Немає лотів</t>
  </si>
  <si>
    <t>Номер договору</t>
  </si>
  <si>
    <t>Очікує підписання</t>
  </si>
  <si>
    <t>Перегородка композитна 2470мм*700мм</t>
  </si>
  <si>
    <t>Переможець (назва)</t>
  </si>
  <si>
    <t xml:space="preserve">Послуга з ліцензійного системного супроводу комплексної програми  (постачання пакетів оновлення системи програмного забезпечення комплексу «IS-pro»)  </t>
  </si>
  <si>
    <t>Послуга з оцінки комунального майна (незалежна оцінка справедливої вартості для використання у бухгалтерському обліку частки 32,31% у статутному капіталі (корпоративні права) ТОВ «СПОРТЛЕНД» (код 24984389), номінальною вартістю 250 948, 00 гривень, яка належить Департаменту адміністративних послуг та дозвільних процедур Дніпровської міської ради)</t>
  </si>
  <si>
    <t>Послуга з пересилання відправлень «Укрпошта Експрес»</t>
  </si>
  <si>
    <t xml:space="preserve">Послуга з поставки програмного забезпечення (модулі програмного забезпечення - «Реєстр активів комунальної власності», «Оренда об’єктів комунальної власності» та «Приватизація об’єктів комунальної власності» комп’ютерної програми «Електронне самоврядування 3.0»), з видачею невиключної ліцензії </t>
  </si>
  <si>
    <t xml:space="preserve">Послуга з поставки програмного забезпечення (модулі програмного забезпечення - «Реєстр активів комунальної власності», «Оренда об’єктів комунальної власності» та «Приватизація об’єктів комунальної власності» комп’ютерної програми «Електронне самоврядування 3.0»), з видачею невиключної ліцензії. </t>
  </si>
  <si>
    <t xml:space="preserve">Послуга з поточного ремонту та технічного обслуговування меблів (архівний стелаж, шафа картотечна, шафа архівна), а саме: заміна деформованих полиць; заміна телескопічних направляючих шухляди; монтаж нових поперечин стелажів; заміна замка; заміна планки, яка фіксує шухляди в замкненому положенні </t>
  </si>
  <si>
    <t xml:space="preserve">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t>
  </si>
  <si>
    <t xml:space="preserve">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t>
  </si>
  <si>
    <t>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t>
  </si>
  <si>
    <t>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 Послуга з технічного обслуговування електронної системи розподілу відвідувачів</t>
  </si>
  <si>
    <t>Послуга з технічного обслуговування техніки (технічне обслуговування систем кондиціонування та побутових кондиціонерів у кількості 39 штук)</t>
  </si>
  <si>
    <t xml:space="preserve">Послуга з технічного обслуговування техніки (технічне обслуговування систем кондиціонування та побутових кондиціонерів у кількості 39 штук) </t>
  </si>
  <si>
    <t>Послуга із забезпечення доступу департаменту адміністративних послуг та дозвільних процедур Дніпровської міської ради до мережі Інтернет</t>
  </si>
  <si>
    <t>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t>
  </si>
  <si>
    <t xml:space="preserve">Послуга із супроводу, консультування з питань інформатизації систем бухгалтерського обліку (комплексу «ІS-рrо») </t>
  </si>
  <si>
    <t xml:space="preserve">Послуга із супроводу, консультування з питань інформатизації, систем бухгалтерського обліку (комплексу «IS-pro») </t>
  </si>
  <si>
    <t>Послуги з заправки картриджів</t>
  </si>
  <si>
    <t xml:space="preserve">Послуги з заправки, відновлення картриджів та поточний ремонт копіювально-розмножувальної техніки </t>
  </si>
  <si>
    <t>Послуги з оброблення даних, пов’язаних з базами даних.</t>
  </si>
  <si>
    <t xml:space="preserve">Послуги з передавання даних і повідомлень, а саме: користування захищеним цифровим каналом з пропускною спроможністю 15 Мб/с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зв’язку </t>
  </si>
  <si>
    <t xml:space="preserve">Послуги з передавання даних і повідомлень, а саме: користування захищеним цифровим каналом з пропускною спроможністю 15 Мб/с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зв’язку ; Послуги з передавання даних і повідомлень, а саме: користування захищеним цифровим каналом з пропускною спроможністю 15 Мб/с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зв’язку ; Послуги з передавання даних і повідомлень, а саме: користування захищеним цифровим каналом з пропускною спроможністю 15 Мб/с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зв’язку ; Послуги з передавання даних і повідомлень, а саме: користування захищеним цифровим каналом з пропускною спроможністю 15 Мб/с між департаментом адміністративних послуг та дозвільних процедур Дніпровської міської ради та центром обробки даних Державної міграційної служби України з використанням мережі Національної системи конфіденційного зв’язку </t>
  </si>
  <si>
    <t>Послуги з постачання теплової енергії</t>
  </si>
  <si>
    <t>Послуги з постачання теплової єнергії</t>
  </si>
  <si>
    <t>Послуги з програмного супроводу та консультаційні послуги з питань програмного забезпечення електронної системи розподілу відвідувачів.</t>
  </si>
  <si>
    <t>Послуги з технічного обслуговування електронної системи розподілу відвідувачів</t>
  </si>
  <si>
    <t>Послуги телефонного зв’язку та передачі даних</t>
  </si>
  <si>
    <t>Послуги із забезпечення доступу департаменту адміністративних послуг та дозвільних процедур Дніпровської міської ради до мережі Інтернет</t>
  </si>
  <si>
    <t>Предмет закупівлі</t>
  </si>
  <si>
    <t xml:space="preserve">Предмети декору (горщик пластмасовий Misa Satina на ніжках білий 240 мм; кашпо Алеана Альфа круглий 10 л біла роза; камінці декоративні подрібнені поліровані колір коричневий 100 г; камінці декоративні подрібнені в баночці 500 г колір золотистий; камінці декоративні подрібнені поліровані 100 г колір блакитний; пісок мармуровий колір яскравий зелений 0,2-0,5 мм 650 г; ваза-акваріум зі скошеним краєм скляна 180 мм; ваза-куля (270*230); 
ваза-акваріум зі скошеним краєм скляна (200*160) прозора; тарілка з петриківським розписом «Україна» (170 мм)) </t>
  </si>
  <si>
    <t xml:space="preserve">Предмети декору (грунт декоративний дрібний галька 5-12 мм білий мармур мат, 1 кг; грунт декоративний крошка дрібна 3-5 мм, грецький пляж, 1 кг; ваза ROY 130мм*200мм колір зелений) </t>
  </si>
  <si>
    <t xml:space="preserve">Принтер для двостороннього ретрансферного друку Swiftpro K60 з безконтактним енкодером та подвійним модулем ламінування </t>
  </si>
  <si>
    <t>Проектування, монтаж, налаштування обладнання та організація каналу конфіденційного зв’язку у складі Національної системи конфіденційного зв’язку для підключення відділу Центру надання адміністративних послуг м. Дніпра «Центральний» департаменту адміністративних послуг та дозвільних процедур Дніпровської міської ради (Дніпропетровська область, Дніпровський район, територія Слобожанської селищної ради, комплекс будівель та споруд, будинок № 17) до Єдиного державного демографічного реєстру; Проектування, монтаж, налаштування обладнання та організація каналу конфіденційного зв’язку у складі Національної системи конфіденційного зв’язку для підключення відділу Центру надання адміністративних послуг м. Дніпра «Я-Ветеран» департаменту адміністративних послуг та дозвільних процедур Дніпровської міської ради (м. Дніпро, просп. Слобожанський, 8) до Єдиного державного демографічного реєстру</t>
  </si>
  <si>
    <t xml:space="preserve">Проектування, монтаж, налаштування обладнання та організація каналу конфіденційного зв’язку у складі Національної системи конфіденційного зв’язку для підключення відділу Центру надання адміністративних послуг м. Дніпра «Центральний» департаменту адміністративних послуг та дозвільних процедур Дніпровської міської ради (Дніпропетровська область, Дніпровський район, територія Слобожанської селищної ради, комплекс будівель та споруд, будинок № 17) та  відділу Центру надання адміністративних послуг м. Дніпра «Я-Ветеран» департаменту адміністративних послуг та дозвільних процедур Дніпровської міської ради (м. Дніпро, просп. Слобожанський, 8) до Єдиного державного демографічного реєстру </t>
  </si>
  <si>
    <t>Проекційний екран ATRIA TW-NTSC-100DMW</t>
  </si>
  <si>
    <t>РОЖДЕСТВЕНСЬКИЙ МАКСИМ ЮРІЙОВИЧ</t>
  </si>
  <si>
    <t xml:space="preserve">Робоча станція для оформлення та видачі паспортних документів, що підтверджують громадянство України, посвідчують особу чи її спеціальний статус, з комплектом обладнання для зняття біометричних даних (параметрів) особи </t>
  </si>
  <si>
    <t xml:space="preserve">Робоча станція для оформлення та видачі посвідчення водія і державної реєстрації транспортних засобів у складі: Системний блок – 1шт., монітор – 1шт., клавіатура – 1 шт., маніпулятор типу «миша» - 1шт., джерело безперебійного живлення – 1шт., концентратор USB – 1 шт., мережевий фільтр – 1шт., операційна система Microsoft Windows 11 PRO - 1шт., Microsoft Office Home and Business 2021- 1 шт., багатофункціональний пристрій для друку – 1шт., дзеркальна фотокамера (дзеркальний фотоапарат) -1шт., пристрій для отримання зразку підпису особи (графічний планшет) -1шт., мережевий блок живлення – 1шт., тримач для спалаху – 2шт., кріплення для спалаху – 1шт., патронний спалах для фотокамери – 5 шт., кабель Jack 3,5mm – PC Sync – 3шт., адаптер гарячого башмаку – 3шт., штатив для спалаху – 1шт., штатив для фотокамери – 2шт., парасолька для спалаху, діаметр 84 см – 1шт., світло відбиваючий щит (білий) розміром 1,50х1,20м (матеріал пластик або двп) – 1шт., кабель USB (AM/AF) подовжувач, 1.8 м. – 1 шт.  </t>
  </si>
  <si>
    <t xml:space="preserve">Робоча станція для оформлення та видачі посвідчення водія і державної реєстрації транспортних засобів у складі: Системний блок – 1шт., монітор – 1шт., клавіатура – 1 шт., маніпулятор типу «миша» - 1шт., джерело безперебійного живлення – 1шт., концентратор USB – 1 шт., мережевий фільтр – 1шт., операційна система Microsoft Windows 11 PRO - 1шт., Microsoft Office Home and Business 2021- 1 шт., багатофункціональний пристрій для друку – 1шт., дзеркальна фотокамера (дзеркальний фотоапарат) -1шт., пристрій для отримання зразку підпису особи (графічний планшет) -1шт., мережевий блок живлення – 1шт., тримач для спалаху – 2шт., кріплення для спалаху – 1шт., патронний спалах для фотокамери – 5 шт., кабель Jack 3,5mm – PC Sync – 3шт., адаптер гарячого башмаку – 3шт., штатив для спалаху – 1шт., штатив для фотокамери – 2шт., парасолька для спалаху, діаметр 84 см – 1шт., світло відбиваючий щит (білий) розміром 1,50х1,20м (матеріал пластик або двп) – 1шт., кабель USB (AM/AF) подовжувач, 1.8 м. – 1 шт.  
</t>
  </si>
  <si>
    <t>СИСТЕМАТИКА УКРАЇНА</t>
  </si>
  <si>
    <t>СОТНІКОВ ОЛЕКСАНДР ГЕННАДІЙОВИЧ</t>
  </si>
  <si>
    <t>СР-Д-ПС-1812/1Н</t>
  </si>
  <si>
    <t>Світильник настільний LED, 10 Вт, Horoz Electric, EBRU, білий, 3000-6000K, 100-240V</t>
  </si>
  <si>
    <t>Сидіння, стільці та супутні вироби і частини до них ДК 021:2015: 39110000-6 «Сидіння, стільці та супутні вироби і частини до них»</t>
  </si>
  <si>
    <t>Система керування чергою, інформаційний сенсорний термінал для обслуговування осіб з інвалідністю, інформаційний сенсорний термінал "Я - ВЕТЕРАН", інформаційний сенсорний термінал, настінний інформаційний сенсорний термінал, стаціонарний комплект для слабочуючих.</t>
  </si>
  <si>
    <t>Система керування чергою; Система керування чергою; Інформаційний сенсорний термінал для обслуговування осіб з інвалідністю; Інформаційний сенсорний термінал "Я - ВЕТЕРАН"; Інформаційний сенсорний термінал; Настінний інформаційний сенсорний термінал; Стаціонарний комплект для слабочуючих</t>
  </si>
  <si>
    <t xml:space="preserve">Смартфон Samsung Galaxy A14 4/128GB </t>
  </si>
  <si>
    <t xml:space="preserve">Смартфон Samsung Galaxy A14 4/128GB  </t>
  </si>
  <si>
    <t xml:space="preserve">Смартфон Samsung Galaxy A14 4/128GB Silver </t>
  </si>
  <si>
    <t>Статус договору</t>
  </si>
  <si>
    <t>Стілець офісний; Крісло офісне; Стілець; Диван офісний (2000*680*750h); Диван офісний (1200*680*750h); Стілець дерев'яний ; Банкетка на металевому каркасі (1000*400*450h)</t>
  </si>
  <si>
    <t>Сума договору</t>
  </si>
  <si>
    <t>ТАРАСЕНКО СЕРГІЙ СЕРГІЙОВИЧ</t>
  </si>
  <si>
    <t>ТЕЛЕМІСТ 2012</t>
  </si>
  <si>
    <t>ТОВ "Штемпельно-граверна майстерня "Лазер Лайн"</t>
  </si>
  <si>
    <t>ТОВ Бюро-Інформаційних-Технологій</t>
  </si>
  <si>
    <t>ТОВ НОРФОЛД</t>
  </si>
  <si>
    <t>ТОВАРИСТВО З ОБМЕЖЕНОЮ ВІДПОВІДАЛЬНІСТЮ "АЛАДДІН СЕК'ЮРІТІ СОЛЮШЕНС"</t>
  </si>
  <si>
    <t>ТОВАРИСТВО З ОБМЕЖЕНОЮ ВІДПОВІДАЛЬНІСТЮ "ДЕВІСАН"</t>
  </si>
  <si>
    <t>ТОВАРИСТВО З ОБМЕЖЕНОЮ ВІДПОВІДАЛЬНІСТЮ "МІАЦ"</t>
  </si>
  <si>
    <t>ТОВАРИСТВО З ОБМЕЖЕНОЮ ВІДПОВІДАЛЬНІСТЮ "ПОЛЛІ-СЕРВІС"</t>
  </si>
  <si>
    <t>ТОВАРИСТВО З ОБМЕЖЕНОЮ ВІДПОВІДАЛЬНІСТЮ "ЦЕНТР ІНФОРМАЦІЙНИХ І АНАЛІТИЧНИХ ТЕХНОЛОГІЙ"</t>
  </si>
  <si>
    <t>ТОВАРИСТВО З ОБМЕЖЕНОЮ ВІДПОВІДАЛЬНІСТЮ ТОРГОВЕЛЬНО-ВИРОБНИЧА ГРУПА "КУНІЦА"</t>
  </si>
  <si>
    <t xml:space="preserve">Телекомунікаційне обладнання для організації каналу конфіденційного зв’язку в мережі Національної системи конфіденційного зв’язку у складі: шафа настінна 19" 12U глибина не менше 580 мм в комплекті:  19" полиця консольна, 1U, глибина не менше 250 мм – 2 шт.;  комплект кріплення 19" гвинт+гайка – 20 шт.;  панель силова розподільна, 8 розеток – 1 шт.;  патч-панель на 24 порта, 1U, для модулів Keystone UTP - 1 шт.;  модуль Keystone UTP, кат.5Е – 10 шт.; патч-корд литий UTP, RJ45, 1 м, кат.5Е – 10 шт.; - 19 кабельний організатор 1U – 1 шт.; набір моніторингу та управління у складі: прилад моніторингу та управління ПІНГ 3-ПВР 2 – 1 шт.; термодатчик ТС-АН1 – 1 шт.; кабель живлення 3х0,75 – 1 шт.; перехідник "UPS-розетка" 0,35 м – 2 шт.; вимикач кінцевий КВЗ-03 – 1 шт. - 2 комплекти; засіб КЗІ – 2 штуки; джерело безперебійного живлення (потужність до 1000 Вт, однофазне, подвійне перетворення, з можливістю горизонтального монтажу в шафі 19") – 2 штуки; комутатор Cisco Catalyst 1000 8 port GE, 2X1G SFP – 2 штуки </t>
  </si>
  <si>
    <t>Технічний супровід комп'ютерної програми "Єдина інформаційна система управління міським бюджетом"</t>
  </si>
  <si>
    <t>Тип процедури</t>
  </si>
  <si>
    <t>Товариство з обмеженою відповідальністю " ЛЕГІД"</t>
  </si>
  <si>
    <t>Товариство з обмеженою відповідальністю "ЛЕГІД"</t>
  </si>
  <si>
    <t>Товариство з обмеженою відповідальністю "НОРФОЛД"</t>
  </si>
  <si>
    <t>Товариство з обмеженою відповідальністю СОФТСІТІ</t>
  </si>
  <si>
    <t>Товариство з обмеженою віжповідільністю "НОРФОЛД"</t>
  </si>
  <si>
    <t>Узагальнена назва закупівлі</t>
  </si>
  <si>
    <t xml:space="preserve">Універсальна зарядна станція </t>
  </si>
  <si>
    <t>ФОП Тарасенко Сергій Сергійович</t>
  </si>
  <si>
    <t>Фізична особа підприємець Барвінок Наталія Анатоліївна</t>
  </si>
  <si>
    <t>Фізична особа-підприємець Барвінок Наталія Анатоліївна</t>
  </si>
  <si>
    <t xml:space="preserve">Шафа настінна 19" 12U глибина не менше 580 мм в комплекті: - 19" полиця консольна, 1U, глибина не менше 250 мм –  2 шт.;  - комплект кріплення 19" гвинт+гайка – 20 шт.;  - панель силова розподільна, 8 розеток – 1 шт.;  - патч-панель на 24 порта, 1U, для модулів Keystone UTP -  1 шт.;  - модуль  Keystone  UTP, кат.5Е – 10 шт.; - патч-корд литий UTP, RJ45, 1 м, кат.5Е – 10 шт.;  - 19 "кабельний організатор 1U – 1 шт.; Набір моніторингу та управління у складі: - прилад моніторингу та управління ПІНГ 3-ПВР 2 – 1 шт.; - термодатчик ТС-АН1 – 1 шт.;  - кабель живлення 3х0,75 – 1 шт.;      - перехідник "UPS-розетка" 0,35 м – 2 шт.; - вимикач кінцевий КВЗ-03 – 1 шт.; Засіб КЗІ ; Джерело безперебійного живлення (потужність до 1000 Вт, однофазне, подвійне перетворення, з можливістю горизонтального монтажу в шафі 19"); Комутатор Cisco Catalyst 1000 8 port GE, 2X1G SFP ; Шафа настінна 19" 12U глибина не менше 580 мм в комплекті: - 19" полиця консольна, 1U, глибина не менше 250 мм –  2 шт.;  - комплект кріплення 19" гвинт+гайка – 20 шт.;  - панель силова розподільна, 8 розеток – 1 шт.;  - патч-панель на 24 порта, 1U, для модулів Keystone UTP -  1 шт.;  - модуль  Keystone  UTP, кат.5Е – 10 шт.; - патч-корд литий UTP, RJ45, 1 м, кат.5Е – 10 шт.;  - 19 "кабельний організатор 1U – 1 шт.; Набір моніторингу та управління у складі: - прилад моніторингу та управління ПІНГ 3-ПВР 2 – 1 шт.; - термодатчик ТС-АН1 – 1 шт.;  - кабель живлення 3х0,75 – 1 шт.;      - перехідник "UPS-розетка" 0,35 м – 2 шт.; - вимикач кінцевий КВЗ-03 – 1 шт.; Засіб КЗІ ; Джерело безперебійного живлення (потужність до 1000 Вт, однофазне, подвійне перетворення, з можливістю горизонтального монтажу в шафі 19"); Комутатор Cisco Catalyst 1000 8 port GE, 2X1G SFP </t>
  </si>
  <si>
    <t>Якщо ви маєте пропозицію чи побажання щодо покращення цього звіту, напишіть нам, будь ласка:</t>
  </si>
  <si>
    <t xml:space="preserve">горщик пластмасовий Misa Satina на ніжках білий 240 мм ; кашпо Алеана Альфа круглий 10 л біла роза ; камінці декоративні подрібнені поліровані колір коричневий 100 г ; камінці декоративні подрібнені в баночці 500 г колір золотистий ; камінці декоративні подрібнені поліровані 100 г. колір блакитний ; пісок мармуровий колір яскравий зелений 0,2-0,5 мм 650 г ; ваза-акваріум зі скошеним краєм скляна 180 мм ; ваза-куля (270*230) ; ваза-акваріум зі скошеним краєм скляна (200*160) прозора ; тарілка з петриківським розписом «Україна» (170 мм) </t>
  </si>
  <si>
    <t xml:space="preserve">грунт декоративний дрібний галька 5-12 мм білий мармур мат, 1 кг ; грунт декоративний крошка дрібна 3-5 мм, грецький пляж, 1 кг ; ваза ROY 130мм*200мм колір зелений </t>
  </si>
  <si>
    <t xml:space="preserve">журнал реєстрації інструктажів з питань охорони праці на робочому місці (48 арк.); журнал реєстрації осіб, що потерпіли від нещасних випадків на виробництві (48 арк.); журнал реєстрації інструкцій з охорони праці на підприємстві (48 арк.); журнал обліку видачі інструкцій з охорони праці на підприємстві (48 арк.) </t>
  </si>
  <si>
    <t>закритий</t>
  </si>
  <si>
    <t xml:space="preserve">керамічний горщик (4.1 л), вазон (10 л), декоративна дерев’яна карта України (2500*1650) </t>
  </si>
  <si>
    <t>корзина для офісу, пластик, біла</t>
  </si>
  <si>
    <t>штамп на автоматичній оснастці (15мм*35мм) ; штамп на автоматичній оснастці (30мм*70мм) ; штамп на автоматичній оснастці (15мм*45мм); штамп на автоматичній оснастці (20мм*55мм); печатка кругла на автоматичній оснастці (R40мм) ; печатка кругла на автоматичній оснастці (R45мм) ; змінна штемпельна подушка (R40мм) ; змінна штемпельна подушка (R45мм) ; кліше (R45мм)</t>
  </si>
  <si>
    <t>№</t>
  </si>
</sst>
</file>

<file path=xl/styles.xml><?xml version="1.0" encoding="utf-8"?>
<styleSheet xmlns="http://schemas.openxmlformats.org/spreadsheetml/2006/main">
  <numFmts count="1">
    <numFmt numFmtId="164" formatCode="dd\.mm\.yyyy"/>
  </numFmts>
  <fonts count="4">
    <font>
      <sz val="11"/>
      <color theme="1"/>
      <name val="Calibri"/>
      <family val="2"/>
      <scheme val="minor"/>
    </font>
    <font>
      <sz val="10"/>
      <color rgb="FF000000"/>
      <name val="Calibri"/>
      <family val="2"/>
    </font>
    <font>
      <sz val="10"/>
      <color rgb="FF0000FF"/>
      <name val="Calibri"/>
      <family val="2"/>
    </font>
    <font>
      <b/>
      <sz val="10"/>
      <color rgb="FFFFFFFF"/>
      <name val="Calibri"/>
      <family val="2"/>
    </font>
  </fonts>
  <fills count="3">
    <fill>
      <patternFill patternType="none"/>
    </fill>
    <fill>
      <patternFill patternType="gray125"/>
    </fill>
    <fill>
      <patternFill patternType="solid">
        <fgColor rgb="FF008000"/>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7">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wrapText="1"/>
    </xf>
    <xf numFmtId="1" fontId="1" fillId="0" borderId="0" xfId="0" applyNumberFormat="1" applyFont="1"/>
    <xf numFmtId="4" fontId="1" fillId="0" borderId="0" xfId="0" applyNumberFormat="1" applyFont="1"/>
    <xf numFmtId="164" fontId="1"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my.zakupivli.pro/remote/dispatcher/state_purchase_view/44584479" TargetMode="External"/><Relationship Id="rId117" Type="http://schemas.openxmlformats.org/officeDocument/2006/relationships/hyperlink" Target="https://my.zakupivli.pro/remote/dispatcher/state_purchase_view/44415747" TargetMode="External"/><Relationship Id="rId21" Type="http://schemas.openxmlformats.org/officeDocument/2006/relationships/hyperlink" Target="https://my.zakupivli.pro/remote/dispatcher/state_purchase_view/43410891" TargetMode="External"/><Relationship Id="rId42" Type="http://schemas.openxmlformats.org/officeDocument/2006/relationships/hyperlink" Target="https://my.zakupivli.pro/remote/dispatcher/state_purchase_view/47373946" TargetMode="External"/><Relationship Id="rId47" Type="http://schemas.openxmlformats.org/officeDocument/2006/relationships/hyperlink" Target="https://my.zakupivli.pro/remote/dispatcher/state_contracting_view/17808099" TargetMode="External"/><Relationship Id="rId63" Type="http://schemas.openxmlformats.org/officeDocument/2006/relationships/hyperlink" Target="https://my.zakupivli.pro/remote/dispatcher/state_contracting_view/16873236" TargetMode="External"/><Relationship Id="rId68" Type="http://schemas.openxmlformats.org/officeDocument/2006/relationships/hyperlink" Target="https://my.zakupivli.pro/remote/dispatcher/state_contracting_view/16198705" TargetMode="External"/><Relationship Id="rId84" Type="http://schemas.openxmlformats.org/officeDocument/2006/relationships/hyperlink" Target="https://my.zakupivli.pro/remote/dispatcher/state_contracting_view/18563266" TargetMode="External"/><Relationship Id="rId89" Type="http://schemas.openxmlformats.org/officeDocument/2006/relationships/hyperlink" Target="https://my.zakupivli.pro/remote/dispatcher/state_purchase_lot_view/820327" TargetMode="External"/><Relationship Id="rId112" Type="http://schemas.openxmlformats.org/officeDocument/2006/relationships/hyperlink" Target="https://my.zakupivli.pro/remote/dispatcher/state_purchase_view/47851430" TargetMode="External"/><Relationship Id="rId133" Type="http://schemas.openxmlformats.org/officeDocument/2006/relationships/hyperlink" Target="https://my.zakupivli.pro/remote/dispatcher/state_contracting_view/15824036" TargetMode="External"/><Relationship Id="rId16" Type="http://schemas.openxmlformats.org/officeDocument/2006/relationships/hyperlink" Target="https://my.zakupivli.pro/remote/dispatcher/state_contracting_view/16557563" TargetMode="External"/><Relationship Id="rId107" Type="http://schemas.openxmlformats.org/officeDocument/2006/relationships/hyperlink" Target="https://my.zakupivli.pro/remote/dispatcher/state_purchase_lot_view/848300" TargetMode="External"/><Relationship Id="rId11" Type="http://schemas.openxmlformats.org/officeDocument/2006/relationships/hyperlink" Target="https://my.zakupivli.pro/remote/dispatcher/state_purchase_lot_view/913199" TargetMode="External"/><Relationship Id="rId32" Type="http://schemas.openxmlformats.org/officeDocument/2006/relationships/hyperlink" Target="https://my.zakupivli.pro/remote/dispatcher/state_purchase_view/39937634" TargetMode="External"/><Relationship Id="rId37" Type="http://schemas.openxmlformats.org/officeDocument/2006/relationships/hyperlink" Target="https://my.zakupivli.pro/remote/dispatcher/state_contracting_view/17035751" TargetMode="External"/><Relationship Id="rId53" Type="http://schemas.openxmlformats.org/officeDocument/2006/relationships/hyperlink" Target="https://my.zakupivli.pro/remote/dispatcher/state_purchase_view/46855850" TargetMode="External"/><Relationship Id="rId58" Type="http://schemas.openxmlformats.org/officeDocument/2006/relationships/hyperlink" Target="https://my.zakupivli.pro/remote/dispatcher/state_purchase_view/45166546" TargetMode="External"/><Relationship Id="rId74" Type="http://schemas.openxmlformats.org/officeDocument/2006/relationships/hyperlink" Target="https://my.zakupivli.pro/remote/dispatcher/state_contracting_view/15210485" TargetMode="External"/><Relationship Id="rId79" Type="http://schemas.openxmlformats.org/officeDocument/2006/relationships/hyperlink" Target="https://my.zakupivli.pro/remote/dispatcher/state_purchase_view/40132276" TargetMode="External"/><Relationship Id="rId102" Type="http://schemas.openxmlformats.org/officeDocument/2006/relationships/hyperlink" Target="https://my.zakupivli.pro/remote/dispatcher/state_purchase_view/46216793" TargetMode="External"/><Relationship Id="rId123" Type="http://schemas.openxmlformats.org/officeDocument/2006/relationships/hyperlink" Target="https://my.zakupivli.pro/remote/dispatcher/state_contracting_view/17722514" TargetMode="External"/><Relationship Id="rId128" Type="http://schemas.openxmlformats.org/officeDocument/2006/relationships/hyperlink" Target="https://my.zakupivli.pro/remote/dispatcher/state_purchase_view/40286951" TargetMode="External"/><Relationship Id="rId5" Type="http://schemas.openxmlformats.org/officeDocument/2006/relationships/hyperlink" Target="https://my.zakupivli.pro/remote/dispatcher/state_purchase_view/47943364" TargetMode="External"/><Relationship Id="rId90" Type="http://schemas.openxmlformats.org/officeDocument/2006/relationships/hyperlink" Target="https://my.zakupivli.pro/remote/dispatcher/state_purchase_view/39395593" TargetMode="External"/><Relationship Id="rId95" Type="http://schemas.openxmlformats.org/officeDocument/2006/relationships/hyperlink" Target="https://my.zakupivli.pro/remote/dispatcher/state_contracting_view/18662603" TargetMode="External"/><Relationship Id="rId14" Type="http://schemas.openxmlformats.org/officeDocument/2006/relationships/hyperlink" Target="https://my.zakupivli.pro/remote/dispatcher/state_purchase_lot_view/1013089" TargetMode="External"/><Relationship Id="rId22" Type="http://schemas.openxmlformats.org/officeDocument/2006/relationships/hyperlink" Target="https://my.zakupivli.pro/remote/dispatcher/state_contracting_view/17293872" TargetMode="External"/><Relationship Id="rId27" Type="http://schemas.openxmlformats.org/officeDocument/2006/relationships/hyperlink" Target="https://my.zakupivli.pro/remote/dispatcher/state_contracting_view/18222536" TargetMode="External"/><Relationship Id="rId30" Type="http://schemas.openxmlformats.org/officeDocument/2006/relationships/hyperlink" Target="https://my.zakupivli.pro/remote/dispatcher/state_purchase_view/47054362" TargetMode="External"/><Relationship Id="rId35" Type="http://schemas.openxmlformats.org/officeDocument/2006/relationships/hyperlink" Target="https://my.zakupivli.pro/remote/dispatcher/state_contracting_view/15634646" TargetMode="External"/><Relationship Id="rId43" Type="http://schemas.openxmlformats.org/officeDocument/2006/relationships/hyperlink" Target="https://my.zakupivli.pro/remote/dispatcher/state_contracting_view/18330911" TargetMode="External"/><Relationship Id="rId48" Type="http://schemas.openxmlformats.org/officeDocument/2006/relationships/hyperlink" Target="https://my.zakupivli.pro/remote/dispatcher/state_purchase_view/45791176" TargetMode="External"/><Relationship Id="rId56" Type="http://schemas.openxmlformats.org/officeDocument/2006/relationships/hyperlink" Target="https://my.zakupivli.pro/remote/dispatcher/state_contracting_view/17736612" TargetMode="External"/><Relationship Id="rId64" Type="http://schemas.openxmlformats.org/officeDocument/2006/relationships/hyperlink" Target="https://my.zakupivli.pro/remote/dispatcher/state_purchase_lot_view/962933" TargetMode="External"/><Relationship Id="rId69" Type="http://schemas.openxmlformats.org/officeDocument/2006/relationships/hyperlink" Target="https://my.zakupivli.pro/remote/dispatcher/state_purchase_lot_view/906542" TargetMode="External"/><Relationship Id="rId77" Type="http://schemas.openxmlformats.org/officeDocument/2006/relationships/hyperlink" Target="https://my.zakupivli.pro/remote/dispatcher/state_contracting_view/15617889" TargetMode="External"/><Relationship Id="rId100" Type="http://schemas.openxmlformats.org/officeDocument/2006/relationships/hyperlink" Target="https://my.zakupivli.pro/remote/dispatcher/state_contracting_view/18215403" TargetMode="External"/><Relationship Id="rId105" Type="http://schemas.openxmlformats.org/officeDocument/2006/relationships/hyperlink" Target="https://my.zakupivli.pro/remote/dispatcher/state_purchase_view/39897242" TargetMode="External"/><Relationship Id="rId113" Type="http://schemas.openxmlformats.org/officeDocument/2006/relationships/hyperlink" Target="https://my.zakupivli.pro/remote/dispatcher/state_contracting_view/16976794" TargetMode="External"/><Relationship Id="rId118" Type="http://schemas.openxmlformats.org/officeDocument/2006/relationships/hyperlink" Target="https://my.zakupivli.pro/remote/dispatcher/state_contracting_view/16976835" TargetMode="External"/><Relationship Id="rId126" Type="http://schemas.openxmlformats.org/officeDocument/2006/relationships/hyperlink" Target="https://my.zakupivli.pro/remote/dispatcher/state_purchase_view/47631359" TargetMode="External"/><Relationship Id="rId134" Type="http://schemas.openxmlformats.org/officeDocument/2006/relationships/hyperlink" Target="https://my.zakupivli.pro/remote/dispatcher/state_purchase_view/41270272" TargetMode="External"/><Relationship Id="rId8" Type="http://schemas.openxmlformats.org/officeDocument/2006/relationships/hyperlink" Target="https://my.zakupivli.pro/remote/dispatcher/state_contracting_view/18588655" TargetMode="External"/><Relationship Id="rId51" Type="http://schemas.openxmlformats.org/officeDocument/2006/relationships/hyperlink" Target="https://my.zakupivli.pro/remote/dispatcher/state_purchase_view/39895249" TargetMode="External"/><Relationship Id="rId72" Type="http://schemas.openxmlformats.org/officeDocument/2006/relationships/hyperlink" Target="https://my.zakupivli.pro/remote/dispatcher/state_purchase_lot_view/908878" TargetMode="External"/><Relationship Id="rId80" Type="http://schemas.openxmlformats.org/officeDocument/2006/relationships/hyperlink" Target="https://my.zakupivli.pro/remote/dispatcher/state_contracting_view/15713691" TargetMode="External"/><Relationship Id="rId85" Type="http://schemas.openxmlformats.org/officeDocument/2006/relationships/hyperlink" Target="https://my.zakupivli.pro/remote/dispatcher/state_purchase_view/47575917" TargetMode="External"/><Relationship Id="rId93" Type="http://schemas.openxmlformats.org/officeDocument/2006/relationships/hyperlink" Target="https://my.zakupivli.pro/remote/dispatcher/state_contracting_view/17510787" TargetMode="External"/><Relationship Id="rId98" Type="http://schemas.openxmlformats.org/officeDocument/2006/relationships/hyperlink" Target="https://my.zakupivli.pro/remote/dispatcher/state_purchase_lot_view/1046799" TargetMode="External"/><Relationship Id="rId121" Type="http://schemas.openxmlformats.org/officeDocument/2006/relationships/hyperlink" Target="https://my.zakupivli.pro/remote/dispatcher/state_purchase_lot_view/1049891" TargetMode="External"/><Relationship Id="rId3" Type="http://schemas.openxmlformats.org/officeDocument/2006/relationships/hyperlink" Target="https://my.zakupivli.pro/remote/dispatcher/state_purchase_view/47805094" TargetMode="External"/><Relationship Id="rId12" Type="http://schemas.openxmlformats.org/officeDocument/2006/relationships/hyperlink" Target="https://my.zakupivli.pro/remote/dispatcher/state_purchase_view/41818020" TargetMode="External"/><Relationship Id="rId17" Type="http://schemas.openxmlformats.org/officeDocument/2006/relationships/hyperlink" Target="https://my.zakupivli.pro/remote/dispatcher/state_purchase_view/42928770" TargetMode="External"/><Relationship Id="rId25" Type="http://schemas.openxmlformats.org/officeDocument/2006/relationships/hyperlink" Target="https://my.zakupivli.pro/remote/dispatcher/state_contracting_view/17294561" TargetMode="External"/><Relationship Id="rId33" Type="http://schemas.openxmlformats.org/officeDocument/2006/relationships/hyperlink" Target="https://my.zakupivli.pro/remote/dispatcher/state_contracting_view/15362328" TargetMode="External"/><Relationship Id="rId38" Type="http://schemas.openxmlformats.org/officeDocument/2006/relationships/hyperlink" Target="https://my.zakupivli.pro/remote/dispatcher/state_purchase_view/43983169" TargetMode="External"/><Relationship Id="rId46" Type="http://schemas.openxmlformats.org/officeDocument/2006/relationships/hyperlink" Target="https://my.zakupivli.pro/remote/dispatcher/state_purchase_view/45785828" TargetMode="External"/><Relationship Id="rId59" Type="http://schemas.openxmlformats.org/officeDocument/2006/relationships/hyperlink" Target="https://my.zakupivli.pro/remote/dispatcher/state_contracting_view/17723606" TargetMode="External"/><Relationship Id="rId67" Type="http://schemas.openxmlformats.org/officeDocument/2006/relationships/hyperlink" Target="https://my.zakupivli.pro/remote/dispatcher/state_purchase_view/43408694" TargetMode="External"/><Relationship Id="rId103" Type="http://schemas.openxmlformats.org/officeDocument/2006/relationships/hyperlink" Target="https://my.zakupivli.pro/remote/dispatcher/state_contracting_view/15420312" TargetMode="External"/><Relationship Id="rId108" Type="http://schemas.openxmlformats.org/officeDocument/2006/relationships/hyperlink" Target="https://my.zakupivli.pro/remote/dispatcher/state_purchase_view/40135176" TargetMode="External"/><Relationship Id="rId116" Type="http://schemas.openxmlformats.org/officeDocument/2006/relationships/hyperlink" Target="https://my.zakupivli.pro/remote/dispatcher/state_purchase_lot_view/1013168" TargetMode="External"/><Relationship Id="rId124" Type="http://schemas.openxmlformats.org/officeDocument/2006/relationships/hyperlink" Target="https://my.zakupivli.pro/remote/dispatcher/state_purchase_view/45588000" TargetMode="External"/><Relationship Id="rId129" Type="http://schemas.openxmlformats.org/officeDocument/2006/relationships/hyperlink" Target="https://my.zakupivli.pro/remote/dispatcher/state_contracting_view/17807185" TargetMode="External"/><Relationship Id="rId20" Type="http://schemas.openxmlformats.org/officeDocument/2006/relationships/hyperlink" Target="https://my.zakupivli.pro/remote/dispatcher/state_contracting_view/16777849" TargetMode="External"/><Relationship Id="rId41" Type="http://schemas.openxmlformats.org/officeDocument/2006/relationships/hyperlink" Target="https://my.zakupivli.pro/remote/dispatcher/state_contracting_view/18478285" TargetMode="External"/><Relationship Id="rId54" Type="http://schemas.openxmlformats.org/officeDocument/2006/relationships/hyperlink" Target="https://my.zakupivli.pro/remote/dispatcher/state_contracting_view/15412749" TargetMode="External"/><Relationship Id="rId62" Type="http://schemas.openxmlformats.org/officeDocument/2006/relationships/hyperlink" Target="https://my.zakupivli.pro/remote/dispatcher/state_purchase_view/47376048" TargetMode="External"/><Relationship Id="rId70" Type="http://schemas.openxmlformats.org/officeDocument/2006/relationships/hyperlink" Target="https://my.zakupivli.pro/remote/dispatcher/state_purchase_view/41678604" TargetMode="External"/><Relationship Id="rId75" Type="http://schemas.openxmlformats.org/officeDocument/2006/relationships/hyperlink" Target="https://my.zakupivli.pro/remote/dispatcher/state_purchase_lot_view/820677" TargetMode="External"/><Relationship Id="rId83" Type="http://schemas.openxmlformats.org/officeDocument/2006/relationships/hyperlink" Target="https://my.zakupivli.pro/remote/dispatcher/state_purchase_view/47638184" TargetMode="External"/><Relationship Id="rId88" Type="http://schemas.openxmlformats.org/officeDocument/2006/relationships/hyperlink" Target="https://my.zakupivli.pro/remote/dispatcher/state_contracting_view/15210786" TargetMode="External"/><Relationship Id="rId91" Type="http://schemas.openxmlformats.org/officeDocument/2006/relationships/hyperlink" Target="https://my.zakupivli.pro/remote/dispatcher/state_contracting_view/17424800" TargetMode="External"/><Relationship Id="rId96" Type="http://schemas.openxmlformats.org/officeDocument/2006/relationships/hyperlink" Target="https://my.zakupivli.pro/remote/dispatcher/state_purchase_view/47808009" TargetMode="External"/><Relationship Id="rId111" Type="http://schemas.openxmlformats.org/officeDocument/2006/relationships/hyperlink" Target="https://my.zakupivli.pro/remote/dispatcher/state_contracting_view/18682171" TargetMode="External"/><Relationship Id="rId132" Type="http://schemas.openxmlformats.org/officeDocument/2006/relationships/hyperlink" Target="https://my.zakupivli.pro/remote/dispatcher/state_purchase_view/46717297" TargetMode="External"/><Relationship Id="rId1" Type="http://schemas.openxmlformats.org/officeDocument/2006/relationships/hyperlink" Target="mailto:report-feedback@zakupivli.pro" TargetMode="External"/><Relationship Id="rId6" Type="http://schemas.openxmlformats.org/officeDocument/2006/relationships/hyperlink" Target="https://my.zakupivli.pro/remote/dispatcher/state_contracting_view/18299612" TargetMode="External"/><Relationship Id="rId15" Type="http://schemas.openxmlformats.org/officeDocument/2006/relationships/hyperlink" Target="https://my.zakupivli.pro/remote/dispatcher/state_purchase_view/44413386" TargetMode="External"/><Relationship Id="rId23" Type="http://schemas.openxmlformats.org/officeDocument/2006/relationships/hyperlink" Target="https://my.zakupivli.pro/remote/dispatcher/state_purchase_lot_view/998207" TargetMode="External"/><Relationship Id="rId28" Type="http://schemas.openxmlformats.org/officeDocument/2006/relationships/hyperlink" Target="https://my.zakupivli.pro/remote/dispatcher/state_purchase_view/46755508" TargetMode="External"/><Relationship Id="rId36" Type="http://schemas.openxmlformats.org/officeDocument/2006/relationships/hyperlink" Target="https://my.zakupivli.pro/remote/dispatcher/state_purchase_view/40867151" TargetMode="External"/><Relationship Id="rId49" Type="http://schemas.openxmlformats.org/officeDocument/2006/relationships/hyperlink" Target="https://my.zakupivli.pro/remote/dispatcher/state_contracting_view/15420481" TargetMode="External"/><Relationship Id="rId57" Type="http://schemas.openxmlformats.org/officeDocument/2006/relationships/hyperlink" Target="https://my.zakupivli.pro/remote/dispatcher/state_purchase_lot_view/1045437" TargetMode="External"/><Relationship Id="rId106" Type="http://schemas.openxmlformats.org/officeDocument/2006/relationships/hyperlink" Target="https://my.zakupivli.pro/remote/dispatcher/state_contracting_view/15572444" TargetMode="External"/><Relationship Id="rId114" Type="http://schemas.openxmlformats.org/officeDocument/2006/relationships/hyperlink" Target="https://my.zakupivli.pro/remote/dispatcher/state_purchase_view/43844095" TargetMode="External"/><Relationship Id="rId119" Type="http://schemas.openxmlformats.org/officeDocument/2006/relationships/hyperlink" Target="https://my.zakupivli.pro/remote/dispatcher/state_purchase_view/43843546" TargetMode="External"/><Relationship Id="rId127" Type="http://schemas.openxmlformats.org/officeDocument/2006/relationships/hyperlink" Target="https://my.zakupivli.pro/remote/dispatcher/state_contracting_view/15362843" TargetMode="External"/><Relationship Id="rId10" Type="http://schemas.openxmlformats.org/officeDocument/2006/relationships/hyperlink" Target="https://my.zakupivli.pro/remote/dispatcher/state_contracting_view/16368446" TargetMode="External"/><Relationship Id="rId31" Type="http://schemas.openxmlformats.org/officeDocument/2006/relationships/hyperlink" Target="https://my.zakupivli.pro/remote/dispatcher/state_contracting_view/15208087" TargetMode="External"/><Relationship Id="rId44" Type="http://schemas.openxmlformats.org/officeDocument/2006/relationships/hyperlink" Target="https://my.zakupivli.pro/remote/dispatcher/state_purchase_view/47017601" TargetMode="External"/><Relationship Id="rId52" Type="http://schemas.openxmlformats.org/officeDocument/2006/relationships/hyperlink" Target="https://my.zakupivli.pro/remote/dispatcher/state_contracting_view/18263157" TargetMode="External"/><Relationship Id="rId60" Type="http://schemas.openxmlformats.org/officeDocument/2006/relationships/hyperlink" Target="https://my.zakupivli.pro/remote/dispatcher/state_purchase_view/45590163" TargetMode="External"/><Relationship Id="rId65" Type="http://schemas.openxmlformats.org/officeDocument/2006/relationships/hyperlink" Target="https://my.zakupivli.pro/remote/dispatcher/state_purchase_view/43110845" TargetMode="External"/><Relationship Id="rId73" Type="http://schemas.openxmlformats.org/officeDocument/2006/relationships/hyperlink" Target="https://my.zakupivli.pro/remote/dispatcher/state_purchase_view/41725400" TargetMode="External"/><Relationship Id="rId78" Type="http://schemas.openxmlformats.org/officeDocument/2006/relationships/hyperlink" Target="https://my.zakupivli.pro/remote/dispatcher/state_purchase_lot_view/848190" TargetMode="External"/><Relationship Id="rId81" Type="http://schemas.openxmlformats.org/officeDocument/2006/relationships/hyperlink" Target="https://my.zakupivli.pro/remote/dispatcher/state_purchase_view/41033728" TargetMode="External"/><Relationship Id="rId86" Type="http://schemas.openxmlformats.org/officeDocument/2006/relationships/hyperlink" Target="https://my.zakupivli.pro/remote/dispatcher/state_contracting_view/18564356" TargetMode="External"/><Relationship Id="rId94" Type="http://schemas.openxmlformats.org/officeDocument/2006/relationships/hyperlink" Target="https://my.zakupivli.pro/remote/dispatcher/state_purchase_view/45089080" TargetMode="External"/><Relationship Id="rId99" Type="http://schemas.openxmlformats.org/officeDocument/2006/relationships/hyperlink" Target="https://my.zakupivli.pro/remote/dispatcher/state_purchase_view/45198814" TargetMode="External"/><Relationship Id="rId101" Type="http://schemas.openxmlformats.org/officeDocument/2006/relationships/hyperlink" Target="https://my.zakupivli.pro/remote/dispatcher/state_purchase_lot_view/1087055" TargetMode="External"/><Relationship Id="rId122" Type="http://schemas.openxmlformats.org/officeDocument/2006/relationships/hyperlink" Target="https://my.zakupivli.pro/remote/dispatcher/state_purchase_view/45273828" TargetMode="External"/><Relationship Id="rId130" Type="http://schemas.openxmlformats.org/officeDocument/2006/relationships/hyperlink" Target="https://my.zakupivli.pro/remote/dispatcher/state_purchase_view/45788454" TargetMode="External"/><Relationship Id="rId4" Type="http://schemas.openxmlformats.org/officeDocument/2006/relationships/hyperlink" Target="https://my.zakupivli.pro/remote/dispatcher/state_contracting_view/18723640" TargetMode="External"/><Relationship Id="rId9" Type="http://schemas.openxmlformats.org/officeDocument/2006/relationships/hyperlink" Target="https://my.zakupivli.pro/remote/dispatcher/state_purchase_view/47635295" TargetMode="External"/><Relationship Id="rId13" Type="http://schemas.openxmlformats.org/officeDocument/2006/relationships/hyperlink" Target="https://my.zakupivli.pro/remote/dispatcher/state_contracting_view/17454734" TargetMode="External"/><Relationship Id="rId18" Type="http://schemas.openxmlformats.org/officeDocument/2006/relationships/hyperlink" Target="https://my.zakupivli.pro/remote/dispatcher/state_contracting_view/16310060" TargetMode="External"/><Relationship Id="rId39" Type="http://schemas.openxmlformats.org/officeDocument/2006/relationships/hyperlink" Target="https://my.zakupivli.pro/remote/dispatcher/state_contracting_view/16848232" TargetMode="External"/><Relationship Id="rId109" Type="http://schemas.openxmlformats.org/officeDocument/2006/relationships/hyperlink" Target="https://my.zakupivli.pro/remote/dispatcher/state_contracting_view/18724696" TargetMode="External"/><Relationship Id="rId34" Type="http://schemas.openxmlformats.org/officeDocument/2006/relationships/hyperlink" Target="https://my.zakupivli.pro/remote/dispatcher/state_purchase_view/40286105" TargetMode="External"/><Relationship Id="rId50" Type="http://schemas.openxmlformats.org/officeDocument/2006/relationships/hyperlink" Target="https://my.zakupivli.pro/remote/dispatcher/state_purchase_lot_view/835047" TargetMode="External"/><Relationship Id="rId55" Type="http://schemas.openxmlformats.org/officeDocument/2006/relationships/hyperlink" Target="https://my.zakupivli.pro/remote/dispatcher/state_purchase_view/40294202" TargetMode="External"/><Relationship Id="rId76" Type="http://schemas.openxmlformats.org/officeDocument/2006/relationships/hyperlink" Target="https://my.zakupivli.pro/remote/dispatcher/state_purchase_view/39406806" TargetMode="External"/><Relationship Id="rId97" Type="http://schemas.openxmlformats.org/officeDocument/2006/relationships/hyperlink" Target="https://my.zakupivli.pro/remote/dispatcher/state_contracting_view/17737711" TargetMode="External"/><Relationship Id="rId104" Type="http://schemas.openxmlformats.org/officeDocument/2006/relationships/hyperlink" Target="https://my.zakupivli.pro/remote/dispatcher/state_purchase_lot_view/835191" TargetMode="External"/><Relationship Id="rId120" Type="http://schemas.openxmlformats.org/officeDocument/2006/relationships/hyperlink" Target="https://my.zakupivli.pro/remote/dispatcher/state_contracting_view/17805427" TargetMode="External"/><Relationship Id="rId125" Type="http://schemas.openxmlformats.org/officeDocument/2006/relationships/hyperlink" Target="https://my.zakupivli.pro/remote/dispatcher/state_contracting_view/18586958" TargetMode="External"/><Relationship Id="rId7" Type="http://schemas.openxmlformats.org/officeDocument/2006/relationships/hyperlink" Target="https://my.zakupivli.pro/remote/dispatcher/state_purchase_view/46942038" TargetMode="External"/><Relationship Id="rId71" Type="http://schemas.openxmlformats.org/officeDocument/2006/relationships/hyperlink" Target="https://my.zakupivli.pro/remote/dispatcher/state_contracting_view/16198577" TargetMode="External"/><Relationship Id="rId92" Type="http://schemas.openxmlformats.org/officeDocument/2006/relationships/hyperlink" Target="https://my.zakupivli.pro/remote/dispatcher/state_purchase_view/44887270" TargetMode="External"/><Relationship Id="rId2" Type="http://schemas.openxmlformats.org/officeDocument/2006/relationships/hyperlink" Target="https://my.zakupivli.pro/remote/dispatcher/state_contracting_view/18661863" TargetMode="External"/><Relationship Id="rId29" Type="http://schemas.openxmlformats.org/officeDocument/2006/relationships/hyperlink" Target="https://my.zakupivli.pro/remote/dispatcher/state_contracting_view/18346680" TargetMode="External"/><Relationship Id="rId24" Type="http://schemas.openxmlformats.org/officeDocument/2006/relationships/hyperlink" Target="https://my.zakupivli.pro/remote/dispatcher/state_purchase_view/44039288" TargetMode="External"/><Relationship Id="rId40" Type="http://schemas.openxmlformats.org/officeDocument/2006/relationships/hyperlink" Target="https://my.zakupivli.pro/remote/dispatcher/state_purchase_view/43552506" TargetMode="External"/><Relationship Id="rId45" Type="http://schemas.openxmlformats.org/officeDocument/2006/relationships/hyperlink" Target="https://my.zakupivli.pro/remote/dispatcher/state_contracting_view/17806078" TargetMode="External"/><Relationship Id="rId66" Type="http://schemas.openxmlformats.org/officeDocument/2006/relationships/hyperlink" Target="https://my.zakupivli.pro/remote/dispatcher/state_contracting_view/16776936" TargetMode="External"/><Relationship Id="rId87" Type="http://schemas.openxmlformats.org/officeDocument/2006/relationships/hyperlink" Target="https://my.zakupivli.pro/remote/dispatcher/state_purchase_view/47577842" TargetMode="External"/><Relationship Id="rId110" Type="http://schemas.openxmlformats.org/officeDocument/2006/relationships/hyperlink" Target="https://my.zakupivli.pro/remote/dispatcher/state_purchase_view/47945139" TargetMode="External"/><Relationship Id="rId115" Type="http://schemas.openxmlformats.org/officeDocument/2006/relationships/hyperlink" Target="https://my.zakupivli.pro/remote/dispatcher/state_contracting_view/17459780" TargetMode="External"/><Relationship Id="rId131" Type="http://schemas.openxmlformats.org/officeDocument/2006/relationships/hyperlink" Target="https://my.zakupivli.pro/remote/dispatcher/state_contracting_view/18204445" TargetMode="External"/><Relationship Id="rId61" Type="http://schemas.openxmlformats.org/officeDocument/2006/relationships/hyperlink" Target="https://my.zakupivli.pro/remote/dispatcher/state_contracting_view/18479345" TargetMode="External"/><Relationship Id="rId82" Type="http://schemas.openxmlformats.org/officeDocument/2006/relationships/hyperlink" Target="https://my.zakupivli.pro/remote/dispatcher/state_contracting_view/18589493" TargetMode="External"/><Relationship Id="rId19" Type="http://schemas.openxmlformats.org/officeDocument/2006/relationships/hyperlink" Target="https://my.zakupivli.pro/remote/dispatcher/state_purchase_view/42396400" TargetMode="External"/></Relationships>
</file>

<file path=xl/worksheets/sheet1.xml><?xml version="1.0" encoding="utf-8"?>
<worksheet xmlns="http://schemas.openxmlformats.org/spreadsheetml/2006/main" xmlns:r="http://schemas.openxmlformats.org/officeDocument/2006/relationships">
  <dimension ref="A1:P63"/>
  <sheetViews>
    <sheetView tabSelected="1" workbookViewId="0">
      <pane ySplit="4" topLeftCell="A5" activePane="bottomLeft" state="frozen"/>
      <selection pane="bottomLeft" activeCell="A5" sqref="A5"/>
    </sheetView>
  </sheetViews>
  <sheetFormatPr defaultColWidth="11.42578125" defaultRowHeight="15"/>
  <cols>
    <col min="1" max="1" width="5"/>
    <col min="2" max="4" width="25"/>
    <col min="5" max="5" width="60"/>
    <col min="6" max="8" width="35"/>
    <col min="9" max="10" width="30"/>
    <col min="11" max="13" width="15"/>
    <col min="14" max="16" width="10"/>
  </cols>
  <sheetData>
    <row r="1" spans="1:16">
      <c r="A1" s="1" t="s">
        <v>312</v>
      </c>
    </row>
    <row r="2" spans="1:16">
      <c r="A2" s="2" t="s">
        <v>187</v>
      </c>
    </row>
    <row r="4" spans="1:16" ht="39">
      <c r="A4" s="3" t="s">
        <v>320</v>
      </c>
      <c r="B4" s="3" t="s">
        <v>191</v>
      </c>
      <c r="C4" s="3" t="s">
        <v>192</v>
      </c>
      <c r="D4" s="3" t="s">
        <v>167</v>
      </c>
      <c r="E4" s="3" t="s">
        <v>190</v>
      </c>
      <c r="F4" s="3" t="s">
        <v>306</v>
      </c>
      <c r="G4" s="3" t="s">
        <v>263</v>
      </c>
      <c r="H4" s="3" t="s">
        <v>223</v>
      </c>
      <c r="I4" s="3" t="s">
        <v>300</v>
      </c>
      <c r="J4" s="3" t="s">
        <v>235</v>
      </c>
      <c r="K4" s="3" t="s">
        <v>189</v>
      </c>
      <c r="L4" s="3" t="s">
        <v>232</v>
      </c>
      <c r="M4" s="3" t="s">
        <v>286</v>
      </c>
      <c r="N4" s="3" t="s">
        <v>205</v>
      </c>
      <c r="O4" s="3" t="s">
        <v>204</v>
      </c>
      <c r="P4" s="3" t="s">
        <v>284</v>
      </c>
    </row>
    <row r="5" spans="1:16">
      <c r="A5" s="4">
        <v>1</v>
      </c>
      <c r="B5" s="2" t="str">
        <f>HYPERLINK("https://my.zakupivli.pro/remote/dispatcher/state_purchase_view/41270272", "UA-2023-03-07-009086-a")</f>
        <v>UA-2023-03-07-009086-a</v>
      </c>
      <c r="C5" s="2" t="s">
        <v>231</v>
      </c>
      <c r="D5" s="2" t="str">
        <f>HYPERLINK("https://my.zakupivli.pro/remote/dispatcher/state_contracting_view/15824036", "UA-2023-03-07-009086-a-c1")</f>
        <v>UA-2023-03-07-009086-a-c1</v>
      </c>
      <c r="E5" s="1" t="s">
        <v>176</v>
      </c>
      <c r="F5" s="1" t="s">
        <v>255</v>
      </c>
      <c r="G5" s="1" t="s">
        <v>256</v>
      </c>
      <c r="H5" s="1" t="s">
        <v>136</v>
      </c>
      <c r="I5" s="1" t="s">
        <v>210</v>
      </c>
      <c r="J5" s="1" t="s">
        <v>202</v>
      </c>
      <c r="K5" s="1" t="s">
        <v>85</v>
      </c>
      <c r="L5" s="1" t="s">
        <v>32</v>
      </c>
      <c r="M5" s="5">
        <v>250979.28</v>
      </c>
      <c r="N5" s="6">
        <v>44992</v>
      </c>
      <c r="O5" s="6">
        <v>45291</v>
      </c>
      <c r="P5" s="1" t="s">
        <v>316</v>
      </c>
    </row>
    <row r="6" spans="1:16">
      <c r="A6" s="4">
        <v>2</v>
      </c>
      <c r="B6" s="2" t="str">
        <f>HYPERLINK("https://my.zakupivli.pro/remote/dispatcher/state_purchase_view/46717297", "UA-2023-11-16-007478-a")</f>
        <v>UA-2023-11-16-007478-a</v>
      </c>
      <c r="C6" s="2" t="s">
        <v>231</v>
      </c>
      <c r="D6" s="2" t="str">
        <f>HYPERLINK("https://my.zakupivli.pro/remote/dispatcher/state_contracting_view/18204445", "UA-2023-11-16-007478-a-a1")</f>
        <v>UA-2023-11-16-007478-a-a1</v>
      </c>
      <c r="E6" s="1" t="s">
        <v>152</v>
      </c>
      <c r="F6" s="1" t="s">
        <v>209</v>
      </c>
      <c r="G6" s="1" t="s">
        <v>315</v>
      </c>
      <c r="H6" s="1" t="s">
        <v>50</v>
      </c>
      <c r="I6" s="1" t="s">
        <v>210</v>
      </c>
      <c r="J6" s="1" t="s">
        <v>297</v>
      </c>
      <c r="K6" s="1" t="s">
        <v>43</v>
      </c>
      <c r="L6" s="1" t="s">
        <v>38</v>
      </c>
      <c r="M6" s="5">
        <v>954.48</v>
      </c>
      <c r="N6" s="6">
        <v>45245</v>
      </c>
      <c r="O6" s="6">
        <v>45291</v>
      </c>
      <c r="P6" s="1" t="s">
        <v>316</v>
      </c>
    </row>
    <row r="7" spans="1:16">
      <c r="A7" s="4">
        <v>3</v>
      </c>
      <c r="B7" s="2" t="str">
        <f>HYPERLINK("https://my.zakupivli.pro/remote/dispatcher/state_purchase_view/45788454", "UA-2023-10-11-003427-a")</f>
        <v>UA-2023-10-11-003427-a</v>
      </c>
      <c r="C7" s="2" t="s">
        <v>231</v>
      </c>
      <c r="D7" s="2" t="str">
        <f>HYPERLINK("https://my.zakupivli.pro/remote/dispatcher/state_contracting_view/17807185", "UA-2023-10-11-003427-a-b1")</f>
        <v>UA-2023-10-11-003427-a-b1</v>
      </c>
      <c r="E7" s="1" t="s">
        <v>169</v>
      </c>
      <c r="F7" s="1" t="s">
        <v>317</v>
      </c>
      <c r="G7" s="1" t="s">
        <v>222</v>
      </c>
      <c r="H7" s="1" t="s">
        <v>108</v>
      </c>
      <c r="I7" s="1" t="s">
        <v>210</v>
      </c>
      <c r="J7" s="1" t="s">
        <v>188</v>
      </c>
      <c r="K7" s="1" t="s">
        <v>66</v>
      </c>
      <c r="L7" s="1" t="s">
        <v>17</v>
      </c>
      <c r="M7" s="5">
        <v>21280</v>
      </c>
      <c r="N7" s="6">
        <v>45210</v>
      </c>
      <c r="O7" s="6">
        <v>45291</v>
      </c>
      <c r="P7" s="1" t="s">
        <v>316</v>
      </c>
    </row>
    <row r="8" spans="1:16">
      <c r="A8" s="4">
        <v>4</v>
      </c>
      <c r="B8" s="2" t="str">
        <f>HYPERLINK("https://my.zakupivli.pro/remote/dispatcher/state_purchase_view/40286951", "UA-2023-01-24-010108-a")</f>
        <v>UA-2023-01-24-010108-a</v>
      </c>
      <c r="C8" s="2" t="s">
        <v>231</v>
      </c>
      <c r="D8" s="2" t="str">
        <f>HYPERLINK("https://my.zakupivli.pro/remote/dispatcher/state_contracting_view/15362843", "UA-2023-01-24-010108-a-a1")</f>
        <v>UA-2023-01-24-010108-a-a1</v>
      </c>
      <c r="E8" s="1" t="s">
        <v>125</v>
      </c>
      <c r="F8" s="1" t="s">
        <v>250</v>
      </c>
      <c r="G8" s="1" t="s">
        <v>251</v>
      </c>
      <c r="H8" s="1" t="s">
        <v>144</v>
      </c>
      <c r="I8" s="1" t="s">
        <v>210</v>
      </c>
      <c r="J8" s="1" t="s">
        <v>275</v>
      </c>
      <c r="K8" s="1" t="s">
        <v>68</v>
      </c>
      <c r="L8" s="1" t="s">
        <v>11</v>
      </c>
      <c r="M8" s="5">
        <v>43200</v>
      </c>
      <c r="N8" s="6">
        <v>44950</v>
      </c>
      <c r="O8" s="6">
        <v>45291</v>
      </c>
      <c r="P8" s="1" t="s">
        <v>316</v>
      </c>
    </row>
    <row r="9" spans="1:16">
      <c r="A9" s="4">
        <v>5</v>
      </c>
      <c r="B9" s="2" t="str">
        <f>HYPERLINK("https://my.zakupivli.pro/remote/dispatcher/state_purchase_view/47631359", "UA-2023-12-14-012550-a")</f>
        <v>UA-2023-12-14-012550-a</v>
      </c>
      <c r="C9" s="2" t="s">
        <v>231</v>
      </c>
      <c r="D9" s="2" t="str">
        <f>HYPERLINK("https://my.zakupivli.pro/remote/dispatcher/state_contracting_view/18586958", "UA-2023-12-14-012550-a-c1")</f>
        <v>UA-2023-12-14-012550-a-c1</v>
      </c>
      <c r="E9" s="1" t="s">
        <v>25</v>
      </c>
      <c r="F9" s="1" t="s">
        <v>200</v>
      </c>
      <c r="G9" s="1" t="s">
        <v>199</v>
      </c>
      <c r="H9" s="1" t="s">
        <v>81</v>
      </c>
      <c r="I9" s="1" t="s">
        <v>210</v>
      </c>
      <c r="J9" s="1" t="s">
        <v>302</v>
      </c>
      <c r="K9" s="1" t="s">
        <v>123</v>
      </c>
      <c r="L9" s="1" t="s">
        <v>93</v>
      </c>
      <c r="M9" s="5">
        <v>408</v>
      </c>
      <c r="N9" s="6">
        <v>45274</v>
      </c>
      <c r="O9" s="6">
        <v>45291</v>
      </c>
      <c r="P9" s="1" t="s">
        <v>316</v>
      </c>
    </row>
    <row r="10" spans="1:16">
      <c r="A10" s="4">
        <v>6</v>
      </c>
      <c r="B10" s="2" t="str">
        <f>HYPERLINK("https://my.zakupivli.pro/remote/dispatcher/state_purchase_view/45588000", "UA-2023-10-03-001500-a")</f>
        <v>UA-2023-10-03-001500-a</v>
      </c>
      <c r="C10" s="2" t="s">
        <v>231</v>
      </c>
      <c r="D10" s="2" t="str">
        <f>HYPERLINK("https://my.zakupivli.pro/remote/dispatcher/state_contracting_view/17722514", "UA-2023-10-03-001500-a-b1")</f>
        <v>UA-2023-10-03-001500-a-b1</v>
      </c>
      <c r="E10" s="1" t="s">
        <v>164</v>
      </c>
      <c r="F10" s="1" t="s">
        <v>307</v>
      </c>
      <c r="G10" s="1" t="s">
        <v>307</v>
      </c>
      <c r="H10" s="1" t="s">
        <v>77</v>
      </c>
      <c r="I10" s="1" t="s">
        <v>210</v>
      </c>
      <c r="J10" s="1" t="s">
        <v>297</v>
      </c>
      <c r="K10" s="1" t="s">
        <v>43</v>
      </c>
      <c r="L10" s="1" t="s">
        <v>57</v>
      </c>
      <c r="M10" s="5">
        <v>9894</v>
      </c>
      <c r="N10" s="6">
        <v>45202</v>
      </c>
      <c r="O10" s="6">
        <v>45291</v>
      </c>
      <c r="P10" s="1" t="s">
        <v>316</v>
      </c>
    </row>
    <row r="11" spans="1:16">
      <c r="A11" s="4">
        <v>7</v>
      </c>
      <c r="B11" s="2" t="str">
        <f>HYPERLINK("https://my.zakupivli.pro/remote/dispatcher/state_purchase_view/45273828", "UA-2023-09-19-007213-a")</f>
        <v>UA-2023-09-19-007213-a</v>
      </c>
      <c r="C11" s="2" t="str">
        <f>HYPERLINK("https://my.zakupivli.pro/remote/dispatcher/state_purchase_lot_view/1049891", "UA-2023-09-19-007213-a-L1049891")</f>
        <v>UA-2023-09-19-007213-a-L1049891</v>
      </c>
      <c r="D11" s="2" t="str">
        <f>HYPERLINK("https://my.zakupivli.pro/remote/dispatcher/state_contracting_view/17805427", "UA-2023-09-19-007213-a-a1")</f>
        <v>UA-2023-09-19-007213-a-a1</v>
      </c>
      <c r="E11" s="1" t="s">
        <v>65</v>
      </c>
      <c r="F11" s="1" t="s">
        <v>213</v>
      </c>
      <c r="G11" s="1" t="s">
        <v>213</v>
      </c>
      <c r="H11" s="1" t="s">
        <v>74</v>
      </c>
      <c r="I11" s="1" t="s">
        <v>197</v>
      </c>
      <c r="J11" s="1" t="s">
        <v>292</v>
      </c>
      <c r="K11" s="1" t="s">
        <v>91</v>
      </c>
      <c r="L11" s="1" t="s">
        <v>13</v>
      </c>
      <c r="M11" s="5">
        <v>63000</v>
      </c>
      <c r="N11" s="6">
        <v>45209</v>
      </c>
      <c r="O11" s="6">
        <v>45291</v>
      </c>
      <c r="P11" s="1" t="s">
        <v>316</v>
      </c>
    </row>
    <row r="12" spans="1:16">
      <c r="A12" s="4">
        <v>8</v>
      </c>
      <c r="B12" s="2" t="str">
        <f>HYPERLINK("https://my.zakupivli.pro/remote/dispatcher/state_purchase_view/43843546", "UA-2023-07-11-005178-a")</f>
        <v>UA-2023-07-11-005178-a</v>
      </c>
      <c r="C12" s="2" t="s">
        <v>231</v>
      </c>
      <c r="D12" s="2" t="str">
        <f>HYPERLINK("https://my.zakupivli.pro/remote/dispatcher/state_contracting_view/16976835", "UA-2023-07-11-005178-a-b1")</f>
        <v>UA-2023-07-11-005178-a-b1</v>
      </c>
      <c r="E12" s="1" t="s">
        <v>173</v>
      </c>
      <c r="F12" s="1" t="s">
        <v>234</v>
      </c>
      <c r="G12" s="1" t="s">
        <v>234</v>
      </c>
      <c r="H12" s="1" t="s">
        <v>119</v>
      </c>
      <c r="I12" s="1" t="s">
        <v>210</v>
      </c>
      <c r="J12" s="1" t="s">
        <v>270</v>
      </c>
      <c r="K12" s="1" t="s">
        <v>67</v>
      </c>
      <c r="L12" s="1" t="s">
        <v>35</v>
      </c>
      <c r="M12" s="5">
        <v>5900</v>
      </c>
      <c r="N12" s="6">
        <v>45118</v>
      </c>
      <c r="O12" s="6">
        <v>45291</v>
      </c>
      <c r="P12" s="1" t="s">
        <v>316</v>
      </c>
    </row>
    <row r="13" spans="1:16">
      <c r="A13" s="4">
        <v>9</v>
      </c>
      <c r="B13" s="2" t="str">
        <f>HYPERLINK("https://my.zakupivli.pro/remote/dispatcher/state_purchase_view/44415747", "UA-2023-08-09-006677-a")</f>
        <v>UA-2023-08-09-006677-a</v>
      </c>
      <c r="C13" s="2" t="str">
        <f>HYPERLINK("https://my.zakupivli.pro/remote/dispatcher/state_purchase_lot_view/1013168", "UA-2023-08-09-006677-a-L1013168")</f>
        <v>UA-2023-08-09-006677-a-L1013168</v>
      </c>
      <c r="D13" s="2" t="str">
        <f>HYPERLINK("https://my.zakupivli.pro/remote/dispatcher/state_contracting_view/17459780", "UA-2023-08-09-006677-a-b1")</f>
        <v>UA-2023-08-09-006677-a-b1</v>
      </c>
      <c r="E13" s="1" t="s">
        <v>184</v>
      </c>
      <c r="F13" s="1" t="s">
        <v>279</v>
      </c>
      <c r="G13" s="1" t="s">
        <v>280</v>
      </c>
      <c r="H13" s="1" t="s">
        <v>88</v>
      </c>
      <c r="I13" s="1" t="s">
        <v>197</v>
      </c>
      <c r="J13" s="1" t="s">
        <v>218</v>
      </c>
      <c r="K13" s="1" t="s">
        <v>118</v>
      </c>
      <c r="L13" s="1" t="s">
        <v>55</v>
      </c>
      <c r="M13" s="5">
        <v>1814490</v>
      </c>
      <c r="N13" s="6">
        <v>45174</v>
      </c>
      <c r="O13" s="6">
        <v>45291</v>
      </c>
      <c r="P13" s="1" t="s">
        <v>316</v>
      </c>
    </row>
    <row r="14" spans="1:16">
      <c r="A14" s="4">
        <v>10</v>
      </c>
      <c r="B14" s="2" t="str">
        <f>HYPERLINK("https://my.zakupivli.pro/remote/dispatcher/state_purchase_view/43844095", "UA-2023-07-11-005229-a")</f>
        <v>UA-2023-07-11-005229-a</v>
      </c>
      <c r="C14" s="2" t="s">
        <v>231</v>
      </c>
      <c r="D14" s="2" t="str">
        <f>HYPERLINK("https://my.zakupivli.pro/remote/dispatcher/state_contracting_view/16976794", "UA-2023-07-11-005229-a-a1")</f>
        <v>UA-2023-07-11-005229-a-a1</v>
      </c>
      <c r="E14" s="1" t="s">
        <v>172</v>
      </c>
      <c r="F14" s="1" t="s">
        <v>193</v>
      </c>
      <c r="G14" s="1" t="s">
        <v>193</v>
      </c>
      <c r="H14" s="1" t="s">
        <v>44</v>
      </c>
      <c r="I14" s="1" t="s">
        <v>210</v>
      </c>
      <c r="J14" s="1" t="s">
        <v>270</v>
      </c>
      <c r="K14" s="1" t="s">
        <v>67</v>
      </c>
      <c r="L14" s="1" t="s">
        <v>36</v>
      </c>
      <c r="M14" s="5">
        <v>20000</v>
      </c>
      <c r="N14" s="6">
        <v>45118</v>
      </c>
      <c r="O14" s="6">
        <v>45291</v>
      </c>
      <c r="P14" s="1" t="s">
        <v>316</v>
      </c>
    </row>
    <row r="15" spans="1:16">
      <c r="A15" s="4">
        <v>11</v>
      </c>
      <c r="B15" s="2" t="str">
        <f>HYPERLINK("https://my.zakupivli.pro/remote/dispatcher/state_purchase_view/47851430", "UA-2023-12-20-012835-a")</f>
        <v>UA-2023-12-20-012835-a</v>
      </c>
      <c r="C15" s="2" t="s">
        <v>231</v>
      </c>
      <c r="D15" s="2" t="str">
        <f>HYPERLINK("https://my.zakupivli.pro/remote/dispatcher/state_contracting_view/18682171", "UA-2023-12-20-012835-a-c1")</f>
        <v>UA-2023-12-20-012835-a-c1</v>
      </c>
      <c r="E15" s="1" t="s">
        <v>158</v>
      </c>
      <c r="F15" s="1" t="s">
        <v>266</v>
      </c>
      <c r="G15" s="1" t="s">
        <v>266</v>
      </c>
      <c r="H15" s="1" t="s">
        <v>74</v>
      </c>
      <c r="I15" s="1" t="s">
        <v>210</v>
      </c>
      <c r="J15" s="1" t="s">
        <v>295</v>
      </c>
      <c r="K15" s="1" t="s">
        <v>90</v>
      </c>
      <c r="L15" s="1" t="s">
        <v>276</v>
      </c>
      <c r="M15" s="5">
        <v>322500</v>
      </c>
      <c r="N15" s="6">
        <v>45280</v>
      </c>
      <c r="O15" s="6">
        <v>45291</v>
      </c>
      <c r="P15" s="1" t="s">
        <v>316</v>
      </c>
    </row>
    <row r="16" spans="1:16">
      <c r="A16" s="4">
        <v>12</v>
      </c>
      <c r="B16" s="2" t="str">
        <f>HYPERLINK("https://my.zakupivli.pro/remote/dispatcher/state_purchase_view/47945139", "UA-2023-12-22-005851-a")</f>
        <v>UA-2023-12-22-005851-a</v>
      </c>
      <c r="C16" s="2" t="s">
        <v>231</v>
      </c>
      <c r="D16" s="2" t="str">
        <f>HYPERLINK("https://my.zakupivli.pro/remote/dispatcher/state_contracting_view/18724696", "UA-2023-12-22-005851-a-c1")</f>
        <v>UA-2023-12-22-005851-a-c1</v>
      </c>
      <c r="E16" s="1" t="s">
        <v>134</v>
      </c>
      <c r="F16" s="1" t="s">
        <v>226</v>
      </c>
      <c r="G16" s="1" t="s">
        <v>226</v>
      </c>
      <c r="H16" s="1" t="s">
        <v>111</v>
      </c>
      <c r="I16" s="1" t="s">
        <v>210</v>
      </c>
      <c r="J16" s="1" t="s">
        <v>303</v>
      </c>
      <c r="K16" s="1" t="s">
        <v>121</v>
      </c>
      <c r="L16" s="1" t="s">
        <v>113</v>
      </c>
      <c r="M16" s="5">
        <v>59967</v>
      </c>
      <c r="N16" s="6">
        <v>45282</v>
      </c>
      <c r="O16" s="6">
        <v>45291</v>
      </c>
      <c r="P16" s="1" t="s">
        <v>316</v>
      </c>
    </row>
    <row r="17" spans="1:16">
      <c r="A17" s="4">
        <v>13</v>
      </c>
      <c r="B17" s="2" t="str">
        <f>HYPERLINK("https://my.zakupivli.pro/remote/dispatcher/state_purchase_view/40135176", "UA-2023-01-18-005706-a")</f>
        <v>UA-2023-01-18-005706-a</v>
      </c>
      <c r="C17" s="2" t="str">
        <f>HYPERLINK("https://my.zakupivli.pro/remote/dispatcher/state_purchase_lot_view/848300", "UA-2023-01-18-005706-a-L848300")</f>
        <v>UA-2023-01-18-005706-a-L848300</v>
      </c>
      <c r="D17" s="2" t="str">
        <f>HYPERLINK("https://my.zakupivli.pro/remote/dispatcher/state_contracting_view/15572444", "UA-2023-01-18-005706-a-c1")</f>
        <v>UA-2023-01-18-005706-a-c1</v>
      </c>
      <c r="E17" s="1" t="s">
        <v>150</v>
      </c>
      <c r="F17" s="1" t="s">
        <v>220</v>
      </c>
      <c r="G17" s="1" t="s">
        <v>319</v>
      </c>
      <c r="H17" s="1" t="s">
        <v>71</v>
      </c>
      <c r="I17" s="1" t="s">
        <v>197</v>
      </c>
      <c r="J17" s="1" t="s">
        <v>289</v>
      </c>
      <c r="K17" s="1" t="s">
        <v>103</v>
      </c>
      <c r="L17" s="1" t="s">
        <v>14</v>
      </c>
      <c r="M17" s="5">
        <v>36830</v>
      </c>
      <c r="N17" s="6">
        <v>44966</v>
      </c>
      <c r="O17" s="6">
        <v>45291</v>
      </c>
      <c r="P17" s="1" t="s">
        <v>316</v>
      </c>
    </row>
    <row r="18" spans="1:16">
      <c r="A18" s="4">
        <v>14</v>
      </c>
      <c r="B18" s="2" t="str">
        <f>HYPERLINK("https://my.zakupivli.pro/remote/dispatcher/state_purchase_view/39897242", "UA-2023-01-02-003120-a")</f>
        <v>UA-2023-01-02-003120-a</v>
      </c>
      <c r="C18" s="2" t="str">
        <f>HYPERLINK("https://my.zakupivli.pro/remote/dispatcher/state_purchase_lot_view/835191", "UA-2023-01-02-003120-a-L835191")</f>
        <v>UA-2023-01-02-003120-a-L835191</v>
      </c>
      <c r="D18" s="2" t="str">
        <f>HYPERLINK("https://my.zakupivli.pro/remote/dispatcher/state_contracting_view/15420312", "UA-2023-01-02-003120-a-a1")</f>
        <v>UA-2023-01-02-003120-a-a1</v>
      </c>
      <c r="E18" s="1" t="s">
        <v>185</v>
      </c>
      <c r="F18" s="1" t="s">
        <v>260</v>
      </c>
      <c r="G18" s="1" t="s">
        <v>245</v>
      </c>
      <c r="H18" s="1" t="s">
        <v>128</v>
      </c>
      <c r="I18" s="1" t="s">
        <v>197</v>
      </c>
      <c r="J18" s="1" t="s">
        <v>217</v>
      </c>
      <c r="K18" s="1" t="s">
        <v>117</v>
      </c>
      <c r="L18" s="1" t="s">
        <v>7</v>
      </c>
      <c r="M18" s="5">
        <v>501600</v>
      </c>
      <c r="N18" s="6">
        <v>44952</v>
      </c>
      <c r="O18" s="6">
        <v>45291</v>
      </c>
      <c r="P18" s="1" t="s">
        <v>316</v>
      </c>
    </row>
    <row r="19" spans="1:16">
      <c r="A19" s="4">
        <v>15</v>
      </c>
      <c r="B19" s="2" t="str">
        <f>HYPERLINK("https://my.zakupivli.pro/remote/dispatcher/state_purchase_view/46216793", "UA-2023-10-27-002650-a")</f>
        <v>UA-2023-10-27-002650-a</v>
      </c>
      <c r="C19" s="2" t="str">
        <f>HYPERLINK("https://my.zakupivli.pro/remote/dispatcher/state_purchase_lot_view/1087055", "UA-2023-10-27-002650-a-L1087055")</f>
        <v>UA-2023-10-27-002650-a-L1087055</v>
      </c>
      <c r="D19" s="2" t="str">
        <f>HYPERLINK("https://my.zakupivli.pro/remote/dispatcher/state_contracting_view/18215403", "UA-2023-10-27-002650-a-c1")</f>
        <v>UA-2023-10-27-002650-a-c1</v>
      </c>
      <c r="E19" s="1" t="s">
        <v>161</v>
      </c>
      <c r="F19" s="1" t="s">
        <v>196</v>
      </c>
      <c r="G19" s="1" t="s">
        <v>196</v>
      </c>
      <c r="H19" s="1" t="s">
        <v>75</v>
      </c>
      <c r="I19" s="1" t="s">
        <v>197</v>
      </c>
      <c r="J19" s="1" t="s">
        <v>290</v>
      </c>
      <c r="K19" s="1" t="s">
        <v>100</v>
      </c>
      <c r="L19" s="1" t="s">
        <v>40</v>
      </c>
      <c r="M19" s="5">
        <v>51474</v>
      </c>
      <c r="N19" s="6">
        <v>45247</v>
      </c>
      <c r="O19" s="6">
        <v>45291</v>
      </c>
      <c r="P19" s="1" t="s">
        <v>316</v>
      </c>
    </row>
    <row r="20" spans="1:16">
      <c r="A20" s="4">
        <v>16</v>
      </c>
      <c r="B20" s="2" t="str">
        <f>HYPERLINK("https://my.zakupivli.pro/remote/dispatcher/state_purchase_view/45198814", "UA-2023-09-15-001383-a")</f>
        <v>UA-2023-09-15-001383-a</v>
      </c>
      <c r="C20" s="2" t="str">
        <f>HYPERLINK("https://my.zakupivli.pro/remote/dispatcher/state_purchase_lot_view/1046799", "UA-2023-09-15-001383-a-L1046799")</f>
        <v>UA-2023-09-15-001383-a-L1046799</v>
      </c>
      <c r="D20" s="2" t="str">
        <f>HYPERLINK("https://my.zakupivli.pro/remote/dispatcher/state_contracting_view/17737711", "UA-2023-09-15-001383-a-a1")</f>
        <v>UA-2023-09-15-001383-a-a1</v>
      </c>
      <c r="E20" s="1" t="s">
        <v>155</v>
      </c>
      <c r="F20" s="1" t="s">
        <v>271</v>
      </c>
      <c r="G20" s="1" t="s">
        <v>271</v>
      </c>
      <c r="H20" s="1" t="s">
        <v>73</v>
      </c>
      <c r="I20" s="1" t="s">
        <v>197</v>
      </c>
      <c r="J20" s="1" t="s">
        <v>304</v>
      </c>
      <c r="K20" s="1" t="s">
        <v>116</v>
      </c>
      <c r="L20" s="1" t="s">
        <v>9</v>
      </c>
      <c r="M20" s="5">
        <v>4698000</v>
      </c>
      <c r="N20" s="6">
        <v>45203</v>
      </c>
      <c r="O20" s="6">
        <v>45291</v>
      </c>
      <c r="P20" s="1" t="s">
        <v>316</v>
      </c>
    </row>
    <row r="21" spans="1:16">
      <c r="A21" s="4">
        <v>17</v>
      </c>
      <c r="B21" s="2" t="str">
        <f>HYPERLINK("https://my.zakupivli.pro/remote/dispatcher/state_purchase_view/47808009", "UA-2023-12-19-017723-a")</f>
        <v>UA-2023-12-19-017723-a</v>
      </c>
      <c r="C21" s="2" t="s">
        <v>231</v>
      </c>
      <c r="D21" s="2" t="str">
        <f>HYPERLINK("https://my.zakupivli.pro/remote/dispatcher/state_contracting_view/18662603", "UA-2023-12-19-017723-a-a1")</f>
        <v>UA-2023-12-19-017723-a-a1</v>
      </c>
      <c r="E21" s="1" t="s">
        <v>37</v>
      </c>
      <c r="F21" s="1" t="s">
        <v>228</v>
      </c>
      <c r="G21" s="1" t="s">
        <v>228</v>
      </c>
      <c r="H21" s="1" t="s">
        <v>110</v>
      </c>
      <c r="I21" s="1" t="s">
        <v>210</v>
      </c>
      <c r="J21" s="1" t="s">
        <v>302</v>
      </c>
      <c r="K21" s="1" t="s">
        <v>123</v>
      </c>
      <c r="L21" s="1" t="s">
        <v>101</v>
      </c>
      <c r="M21" s="5">
        <v>17370</v>
      </c>
      <c r="N21" s="6">
        <v>45279</v>
      </c>
      <c r="O21" s="6">
        <v>45291</v>
      </c>
      <c r="P21" s="1" t="s">
        <v>316</v>
      </c>
    </row>
    <row r="22" spans="1:16">
      <c r="A22" s="4">
        <v>18</v>
      </c>
      <c r="B22" s="2" t="str">
        <f>HYPERLINK("https://my.zakupivli.pro/remote/dispatcher/state_purchase_view/45089080", "UA-2023-09-11-011682-a")</f>
        <v>UA-2023-09-11-011682-a</v>
      </c>
      <c r="C22" s="2" t="s">
        <v>231</v>
      </c>
      <c r="D22" s="2" t="str">
        <f>HYPERLINK("https://my.zakupivli.pro/remote/dispatcher/state_contracting_view/17510787", "UA-2023-09-11-011682-a-c1")</f>
        <v>UA-2023-09-11-011682-a-c1</v>
      </c>
      <c r="E22" s="1" t="s">
        <v>149</v>
      </c>
      <c r="F22" s="1" t="s">
        <v>241</v>
      </c>
      <c r="G22" s="1" t="s">
        <v>241</v>
      </c>
      <c r="H22" s="1" t="s">
        <v>132</v>
      </c>
      <c r="I22" s="1" t="s">
        <v>210</v>
      </c>
      <c r="J22" s="1" t="s">
        <v>188</v>
      </c>
      <c r="K22" s="1" t="s">
        <v>66</v>
      </c>
      <c r="L22" s="1" t="s">
        <v>62</v>
      </c>
      <c r="M22" s="5">
        <v>98991</v>
      </c>
      <c r="N22" s="6">
        <v>45177</v>
      </c>
      <c r="O22" s="6">
        <v>45291</v>
      </c>
      <c r="P22" s="1" t="s">
        <v>316</v>
      </c>
    </row>
    <row r="23" spans="1:16">
      <c r="A23" s="4">
        <v>19</v>
      </c>
      <c r="B23" s="2" t="str">
        <f>HYPERLINK("https://my.zakupivli.pro/remote/dispatcher/state_purchase_view/44887270", "UA-2023-09-01-005673-a")</f>
        <v>UA-2023-09-01-005673-a</v>
      </c>
      <c r="C23" s="2" t="s">
        <v>231</v>
      </c>
      <c r="D23" s="2" t="str">
        <f>HYPERLINK("https://my.zakupivli.pro/remote/dispatcher/state_contracting_view/17424800", "UA-2023-09-01-005673-a-a1")</f>
        <v>UA-2023-09-01-005673-a-a1</v>
      </c>
      <c r="E23" s="1" t="s">
        <v>174</v>
      </c>
      <c r="F23" s="1" t="s">
        <v>246</v>
      </c>
      <c r="G23" s="1" t="s">
        <v>247</v>
      </c>
      <c r="H23" s="1" t="s">
        <v>131</v>
      </c>
      <c r="I23" s="1" t="s">
        <v>210</v>
      </c>
      <c r="J23" s="1" t="s">
        <v>303</v>
      </c>
      <c r="K23" s="1" t="s">
        <v>121</v>
      </c>
      <c r="L23" s="1" t="s">
        <v>47</v>
      </c>
      <c r="M23" s="5">
        <v>95370</v>
      </c>
      <c r="N23" s="6">
        <v>45170</v>
      </c>
      <c r="O23" s="6">
        <v>45291</v>
      </c>
      <c r="P23" s="1" t="s">
        <v>316</v>
      </c>
    </row>
    <row r="24" spans="1:16">
      <c r="A24" s="4">
        <v>20</v>
      </c>
      <c r="B24" s="2" t="str">
        <f>HYPERLINK("https://my.zakupivli.pro/remote/dispatcher/state_purchase_view/39395593", "UA-2022-12-15-010423-a")</f>
        <v>UA-2022-12-15-010423-a</v>
      </c>
      <c r="C24" s="2" t="str">
        <f>HYPERLINK("https://my.zakupivli.pro/remote/dispatcher/state_purchase_lot_view/820327", "UA-2022-12-15-010423-a-L820327")</f>
        <v>UA-2022-12-15-010423-a-L820327</v>
      </c>
      <c r="D24" s="2" t="str">
        <f>HYPERLINK("https://my.zakupivli.pro/remote/dispatcher/state_contracting_view/15210786", "UA-2022-12-15-010423-a-a1")</f>
        <v>UA-2022-12-15-010423-a-a1</v>
      </c>
      <c r="E24" s="1" t="s">
        <v>82</v>
      </c>
      <c r="F24" s="1" t="s">
        <v>248</v>
      </c>
      <c r="G24" s="1" t="s">
        <v>248</v>
      </c>
      <c r="H24" s="1" t="s">
        <v>147</v>
      </c>
      <c r="I24" s="1" t="s">
        <v>197</v>
      </c>
      <c r="J24" s="1" t="s">
        <v>230</v>
      </c>
      <c r="K24" s="1" t="s">
        <v>86</v>
      </c>
      <c r="L24" s="1" t="s">
        <v>109</v>
      </c>
      <c r="M24" s="5">
        <v>28620</v>
      </c>
      <c r="N24" s="6">
        <v>44929</v>
      </c>
      <c r="O24" s="6">
        <v>45291</v>
      </c>
      <c r="P24" s="1" t="s">
        <v>316</v>
      </c>
    </row>
    <row r="25" spans="1:16">
      <c r="A25" s="4">
        <v>21</v>
      </c>
      <c r="B25" s="2" t="str">
        <f>HYPERLINK("https://my.zakupivli.pro/remote/dispatcher/state_purchase_view/47577842", "UA-2023-12-13-011445-a")</f>
        <v>UA-2023-12-13-011445-a</v>
      </c>
      <c r="C25" s="2" t="s">
        <v>231</v>
      </c>
      <c r="D25" s="2" t="str">
        <f>HYPERLINK("https://my.zakupivli.pro/remote/dispatcher/state_contracting_view/18564356", "UA-2023-12-13-011445-a-c1")</f>
        <v>UA-2023-12-13-011445-a-c1</v>
      </c>
      <c r="E25" s="1" t="s">
        <v>157</v>
      </c>
      <c r="F25" s="1" t="s">
        <v>281</v>
      </c>
      <c r="G25" s="1" t="s">
        <v>282</v>
      </c>
      <c r="H25" s="1" t="s">
        <v>84</v>
      </c>
      <c r="I25" s="1" t="s">
        <v>210</v>
      </c>
      <c r="J25" s="1" t="s">
        <v>297</v>
      </c>
      <c r="K25" s="1" t="s">
        <v>43</v>
      </c>
      <c r="L25" s="1" t="s">
        <v>124</v>
      </c>
      <c r="M25" s="5">
        <v>28837.439999999999</v>
      </c>
      <c r="N25" s="6">
        <v>45273</v>
      </c>
      <c r="O25" s="6">
        <v>45291</v>
      </c>
      <c r="P25" s="1" t="s">
        <v>316</v>
      </c>
    </row>
    <row r="26" spans="1:16">
      <c r="A26" s="4">
        <v>22</v>
      </c>
      <c r="B26" s="2" t="str">
        <f>HYPERLINK("https://my.zakupivli.pro/remote/dispatcher/state_purchase_view/47575917", "UA-2023-12-13-010466-a")</f>
        <v>UA-2023-12-13-010466-a</v>
      </c>
      <c r="C26" s="2" t="s">
        <v>231</v>
      </c>
      <c r="D26" s="2" t="str">
        <f>HYPERLINK("https://my.zakupivli.pro/remote/dispatcher/state_contracting_view/18563266", "UA-2023-12-13-010466-a-b1")</f>
        <v>UA-2023-12-13-010466-a-b1</v>
      </c>
      <c r="E26" s="1" t="s">
        <v>180</v>
      </c>
      <c r="F26" s="1" t="s">
        <v>206</v>
      </c>
      <c r="G26" s="1" t="s">
        <v>206</v>
      </c>
      <c r="H26" s="1" t="s">
        <v>105</v>
      </c>
      <c r="I26" s="1" t="s">
        <v>210</v>
      </c>
      <c r="J26" s="1" t="s">
        <v>302</v>
      </c>
      <c r="K26" s="1" t="s">
        <v>123</v>
      </c>
      <c r="L26" s="1" t="s">
        <v>76</v>
      </c>
      <c r="M26" s="5">
        <v>1632</v>
      </c>
      <c r="N26" s="6">
        <v>45273</v>
      </c>
      <c r="O26" s="6">
        <v>45291</v>
      </c>
      <c r="P26" s="1" t="s">
        <v>316</v>
      </c>
    </row>
    <row r="27" spans="1:16">
      <c r="A27" s="4">
        <v>23</v>
      </c>
      <c r="B27" s="2" t="str">
        <f>HYPERLINK("https://my.zakupivli.pro/remote/dispatcher/state_purchase_view/47638184", "UA-2023-12-14-015229-a")</f>
        <v>UA-2023-12-14-015229-a</v>
      </c>
      <c r="C27" s="2" t="s">
        <v>231</v>
      </c>
      <c r="D27" s="2" t="str">
        <f>HYPERLINK("https://my.zakupivli.pro/remote/dispatcher/state_contracting_view/18589493", "UA-2023-12-14-015229-a-c1")</f>
        <v>UA-2023-12-14-015229-a-c1</v>
      </c>
      <c r="E27" s="1" t="s">
        <v>183</v>
      </c>
      <c r="F27" s="1" t="s">
        <v>265</v>
      </c>
      <c r="G27" s="1" t="s">
        <v>314</v>
      </c>
      <c r="H27" s="1" t="s">
        <v>108</v>
      </c>
      <c r="I27" s="1" t="s">
        <v>210</v>
      </c>
      <c r="J27" s="1" t="s">
        <v>301</v>
      </c>
      <c r="K27" s="1" t="s">
        <v>123</v>
      </c>
      <c r="L27" s="1" t="s">
        <v>97</v>
      </c>
      <c r="M27" s="5">
        <v>826</v>
      </c>
      <c r="N27" s="6">
        <v>45274</v>
      </c>
      <c r="O27" s="6">
        <v>45291</v>
      </c>
      <c r="P27" s="1" t="s">
        <v>316</v>
      </c>
    </row>
    <row r="28" spans="1:16">
      <c r="A28" s="4">
        <v>24</v>
      </c>
      <c r="B28" s="2" t="str">
        <f>HYPERLINK("https://my.zakupivli.pro/remote/dispatcher/state_purchase_view/41033728", "UA-2023-02-22-012113-a")</f>
        <v>UA-2023-02-22-012113-a</v>
      </c>
      <c r="C28" s="2" t="s">
        <v>231</v>
      </c>
      <c r="D28" s="2" t="str">
        <f>HYPERLINK("https://my.zakupivli.pro/remote/dispatcher/state_contracting_view/15713691", "UA-2023-02-22-012113-a-c1")</f>
        <v>UA-2023-02-22-012113-a-c1</v>
      </c>
      <c r="E28" s="1" t="s">
        <v>70</v>
      </c>
      <c r="F28" s="1" t="s">
        <v>238</v>
      </c>
      <c r="G28" s="1" t="s">
        <v>238</v>
      </c>
      <c r="H28" s="1" t="s">
        <v>135</v>
      </c>
      <c r="I28" s="1" t="s">
        <v>210</v>
      </c>
      <c r="J28" s="1" t="s">
        <v>203</v>
      </c>
      <c r="K28" s="1" t="s">
        <v>59</v>
      </c>
      <c r="L28" s="1" t="s">
        <v>49</v>
      </c>
      <c r="M28" s="5">
        <v>25800</v>
      </c>
      <c r="N28" s="6">
        <v>44979</v>
      </c>
      <c r="O28" s="6">
        <v>45291</v>
      </c>
      <c r="P28" s="1" t="s">
        <v>316</v>
      </c>
    </row>
    <row r="29" spans="1:16">
      <c r="A29" s="4">
        <v>25</v>
      </c>
      <c r="B29" s="2" t="str">
        <f>HYPERLINK("https://my.zakupivli.pro/remote/dispatcher/state_purchase_view/40132276", "UA-2023-01-18-003925-a")</f>
        <v>UA-2023-01-18-003925-a</v>
      </c>
      <c r="C29" s="2" t="str">
        <f>HYPERLINK("https://my.zakupivli.pro/remote/dispatcher/state_purchase_lot_view/848190", "UA-2023-01-18-003925-a-L848190")</f>
        <v>UA-2023-01-18-003925-a-L848190</v>
      </c>
      <c r="D29" s="2" t="str">
        <f>HYPERLINK("https://my.zakupivli.pro/remote/dispatcher/state_contracting_view/15617889", "UA-2023-01-18-003925-a-b1")</f>
        <v>UA-2023-01-18-003925-a-b1</v>
      </c>
      <c r="E29" s="1" t="s">
        <v>170</v>
      </c>
      <c r="F29" s="1" t="s">
        <v>253</v>
      </c>
      <c r="G29" s="1" t="s">
        <v>212</v>
      </c>
      <c r="H29" s="1" t="s">
        <v>130</v>
      </c>
      <c r="I29" s="1" t="s">
        <v>197</v>
      </c>
      <c r="J29" s="1" t="s">
        <v>308</v>
      </c>
      <c r="K29" s="1" t="s">
        <v>78</v>
      </c>
      <c r="L29" s="1" t="s">
        <v>16</v>
      </c>
      <c r="M29" s="5">
        <v>280200</v>
      </c>
      <c r="N29" s="6">
        <v>44971</v>
      </c>
      <c r="O29" s="6">
        <v>45291</v>
      </c>
      <c r="P29" s="1" t="s">
        <v>316</v>
      </c>
    </row>
    <row r="30" spans="1:16">
      <c r="A30" s="4">
        <v>26</v>
      </c>
      <c r="B30" s="2" t="str">
        <f>HYPERLINK("https://my.zakupivli.pro/remote/dispatcher/state_purchase_view/39406806", "UA-2022-12-15-016902-a")</f>
        <v>UA-2022-12-15-016902-a</v>
      </c>
      <c r="C30" s="2" t="str">
        <f>HYPERLINK("https://my.zakupivli.pro/remote/dispatcher/state_purchase_lot_view/820677", "UA-2022-12-15-016902-a-L820677")</f>
        <v>UA-2022-12-15-016902-a-L820677</v>
      </c>
      <c r="D30" s="2" t="str">
        <f>HYPERLINK("https://my.zakupivli.pro/remote/dispatcher/state_contracting_view/15210485", "UA-2022-12-15-016902-a-c1")</f>
        <v>UA-2022-12-15-016902-a-c1</v>
      </c>
      <c r="E30" s="1" t="s">
        <v>137</v>
      </c>
      <c r="F30" s="1" t="s">
        <v>262</v>
      </c>
      <c r="G30" s="1" t="s">
        <v>249</v>
      </c>
      <c r="H30" s="1" t="s">
        <v>147</v>
      </c>
      <c r="I30" s="1" t="s">
        <v>197</v>
      </c>
      <c r="J30" s="1" t="s">
        <v>288</v>
      </c>
      <c r="K30" s="1" t="s">
        <v>96</v>
      </c>
      <c r="L30" s="1" t="s">
        <v>4</v>
      </c>
      <c r="M30" s="5">
        <v>149760</v>
      </c>
      <c r="N30" s="6">
        <v>44929</v>
      </c>
      <c r="O30" s="6">
        <v>45291</v>
      </c>
      <c r="P30" s="1" t="s">
        <v>316</v>
      </c>
    </row>
    <row r="31" spans="1:16">
      <c r="A31" s="4">
        <v>27</v>
      </c>
      <c r="B31" s="2" t="str">
        <f>HYPERLINK("https://my.zakupivli.pro/remote/dispatcher/state_purchase_view/41725400", "UA-2023-03-30-005565-a")</f>
        <v>UA-2023-03-30-005565-a</v>
      </c>
      <c r="C31" s="2" t="str">
        <f>HYPERLINK("https://my.zakupivli.pro/remote/dispatcher/state_purchase_lot_view/908878", "UA-2023-03-30-005565-a-L908878")</f>
        <v>UA-2023-03-30-005565-a-L908878</v>
      </c>
      <c r="D31" s="2" t="str">
        <f>HYPERLINK("https://my.zakupivli.pro/remote/dispatcher/state_contracting_view/16198577", "UA-2023-03-30-005565-a-a1")</f>
        <v>UA-2023-03-30-005565-a-a1</v>
      </c>
      <c r="E31" s="1" t="s">
        <v>175</v>
      </c>
      <c r="F31" s="1" t="s">
        <v>259</v>
      </c>
      <c r="G31" s="1" t="s">
        <v>242</v>
      </c>
      <c r="H31" s="1" t="s">
        <v>145</v>
      </c>
      <c r="I31" s="1" t="s">
        <v>197</v>
      </c>
      <c r="J31" s="1" t="s">
        <v>216</v>
      </c>
      <c r="K31" s="1" t="s">
        <v>83</v>
      </c>
      <c r="L31" s="1" t="s">
        <v>5</v>
      </c>
      <c r="M31" s="5">
        <v>300000</v>
      </c>
      <c r="N31" s="6">
        <v>45037</v>
      </c>
      <c r="O31" s="6">
        <v>45291</v>
      </c>
      <c r="P31" s="1" t="s">
        <v>316</v>
      </c>
    </row>
    <row r="32" spans="1:16">
      <c r="A32" s="4">
        <v>28</v>
      </c>
      <c r="B32" s="2" t="str">
        <f>HYPERLINK("https://my.zakupivli.pro/remote/dispatcher/state_purchase_view/41678604", "UA-2023-03-28-007360-a")</f>
        <v>UA-2023-03-28-007360-a</v>
      </c>
      <c r="C32" s="2" t="str">
        <f>HYPERLINK("https://my.zakupivli.pro/remote/dispatcher/state_purchase_lot_view/906542", "UA-2023-03-28-007360-a-L906542")</f>
        <v>UA-2023-03-28-007360-a-L906542</v>
      </c>
      <c r="D32" s="2" t="str">
        <f>HYPERLINK("https://my.zakupivli.pro/remote/dispatcher/state_contracting_view/16198705", "UA-2023-03-28-007360-a-c2")</f>
        <v>UA-2023-03-28-007360-a-c2</v>
      </c>
      <c r="E32" s="1" t="s">
        <v>52</v>
      </c>
      <c r="F32" s="1" t="s">
        <v>260</v>
      </c>
      <c r="G32" s="1" t="s">
        <v>244</v>
      </c>
      <c r="H32" s="1" t="s">
        <v>129</v>
      </c>
      <c r="I32" s="1" t="s">
        <v>197</v>
      </c>
      <c r="J32" s="1" t="s">
        <v>216</v>
      </c>
      <c r="K32" s="1" t="s">
        <v>83</v>
      </c>
      <c r="L32" s="1" t="s">
        <v>8</v>
      </c>
      <c r="M32" s="5">
        <v>420000</v>
      </c>
      <c r="N32" s="6">
        <v>45037</v>
      </c>
      <c r="O32" s="6">
        <v>45291</v>
      </c>
      <c r="P32" s="1" t="s">
        <v>316</v>
      </c>
    </row>
    <row r="33" spans="1:16">
      <c r="A33" s="4">
        <v>29</v>
      </c>
      <c r="B33" s="2" t="str">
        <f>HYPERLINK("https://my.zakupivli.pro/remote/dispatcher/state_purchase_view/43408694", "UA-2023-06-20-004106-a")</f>
        <v>UA-2023-06-20-004106-a</v>
      </c>
      <c r="C33" s="2" t="s">
        <v>231</v>
      </c>
      <c r="D33" s="2" t="str">
        <f>HYPERLINK("https://my.zakupivli.pro/remote/dispatcher/state_contracting_view/16776936", "UA-2023-06-20-004106-a-a1")</f>
        <v>UA-2023-06-20-004106-a-a1</v>
      </c>
      <c r="E33" s="1" t="s">
        <v>94</v>
      </c>
      <c r="F33" s="1" t="s">
        <v>254</v>
      </c>
      <c r="G33" s="1" t="s">
        <v>254</v>
      </c>
      <c r="H33" s="1" t="s">
        <v>146</v>
      </c>
      <c r="I33" s="1" t="s">
        <v>210</v>
      </c>
      <c r="J33" s="1" t="s">
        <v>294</v>
      </c>
      <c r="K33" s="1" t="s">
        <v>54</v>
      </c>
      <c r="L33" s="1" t="s">
        <v>28</v>
      </c>
      <c r="M33" s="5">
        <v>73596</v>
      </c>
      <c r="N33" s="6">
        <v>45097</v>
      </c>
      <c r="O33" s="6">
        <v>45291</v>
      </c>
      <c r="P33" s="1" t="s">
        <v>316</v>
      </c>
    </row>
    <row r="34" spans="1:16">
      <c r="A34" s="4">
        <v>30</v>
      </c>
      <c r="B34" s="2" t="str">
        <f>HYPERLINK("https://my.zakupivli.pro/remote/dispatcher/state_purchase_view/43110845", "UA-2023-06-07-006080-a")</f>
        <v>UA-2023-06-07-006080-a</v>
      </c>
      <c r="C34" s="2" t="str">
        <f>HYPERLINK("https://my.zakupivli.pro/remote/dispatcher/state_purchase_lot_view/962933", "UA-2023-06-07-006080-a-L962933")</f>
        <v>UA-2023-06-07-006080-a-L962933</v>
      </c>
      <c r="D34" s="2" t="str">
        <f>HYPERLINK("https://my.zakupivli.pro/remote/dispatcher/state_contracting_view/16873236", "UA-2023-06-07-006080-a-b1")</f>
        <v>UA-2023-06-07-006080-a-b1</v>
      </c>
      <c r="E34" s="1" t="s">
        <v>156</v>
      </c>
      <c r="F34" s="1" t="s">
        <v>219</v>
      </c>
      <c r="G34" s="1" t="s">
        <v>219</v>
      </c>
      <c r="H34" s="1" t="s">
        <v>72</v>
      </c>
      <c r="I34" s="1" t="s">
        <v>197</v>
      </c>
      <c r="J34" s="1" t="s">
        <v>291</v>
      </c>
      <c r="K34" s="1" t="s">
        <v>121</v>
      </c>
      <c r="L34" s="1" t="s">
        <v>34</v>
      </c>
      <c r="M34" s="5">
        <v>979516</v>
      </c>
      <c r="N34" s="6">
        <v>45105</v>
      </c>
      <c r="O34" s="6">
        <v>45291</v>
      </c>
      <c r="P34" s="1" t="s">
        <v>316</v>
      </c>
    </row>
    <row r="35" spans="1:16">
      <c r="A35" s="4">
        <v>31</v>
      </c>
      <c r="B35" s="2" t="str">
        <f>HYPERLINK("https://my.zakupivli.pro/remote/dispatcher/state_purchase_view/47376048", "UA-2023-12-07-015398-a")</f>
        <v>UA-2023-12-07-015398-a</v>
      </c>
      <c r="C35" s="2" t="s">
        <v>231</v>
      </c>
      <c r="D35" s="2" t="str">
        <f>HYPERLINK("https://my.zakupivli.pro/remote/dispatcher/state_contracting_view/18479345", "UA-2023-12-07-015398-a-c1")</f>
        <v>UA-2023-12-07-015398-a-c1</v>
      </c>
      <c r="E35" s="1" t="s">
        <v>160</v>
      </c>
      <c r="F35" s="1" t="s">
        <v>206</v>
      </c>
      <c r="G35" s="1" t="s">
        <v>206</v>
      </c>
      <c r="H35" s="1" t="s">
        <v>106</v>
      </c>
      <c r="I35" s="1" t="s">
        <v>210</v>
      </c>
      <c r="J35" s="1" t="s">
        <v>301</v>
      </c>
      <c r="K35" s="1" t="s">
        <v>123</v>
      </c>
      <c r="L35" s="1" t="s">
        <v>60</v>
      </c>
      <c r="M35" s="5">
        <v>1632</v>
      </c>
      <c r="N35" s="6">
        <v>45267</v>
      </c>
      <c r="O35" s="6">
        <v>45291</v>
      </c>
      <c r="P35" s="1" t="s">
        <v>316</v>
      </c>
    </row>
    <row r="36" spans="1:16">
      <c r="A36" s="4">
        <v>32</v>
      </c>
      <c r="B36" s="2" t="str">
        <f>HYPERLINK("https://my.zakupivli.pro/remote/dispatcher/state_purchase_view/45590163", "UA-2023-10-03-002405-a")</f>
        <v>UA-2023-10-03-002405-a</v>
      </c>
      <c r="C36" s="2" t="s">
        <v>231</v>
      </c>
      <c r="D36" s="2" t="str">
        <f>HYPERLINK("https://my.zakupivli.pro/remote/dispatcher/state_contracting_view/17723606", "UA-2023-10-03-002405-a-b1")</f>
        <v>UA-2023-10-03-002405-a-b1</v>
      </c>
      <c r="E36" s="1" t="s">
        <v>23</v>
      </c>
      <c r="F36" s="1" t="s">
        <v>269</v>
      </c>
      <c r="G36" s="1" t="s">
        <v>269</v>
      </c>
      <c r="H36" s="1" t="s">
        <v>102</v>
      </c>
      <c r="I36" s="1" t="s">
        <v>210</v>
      </c>
      <c r="J36" s="1" t="s">
        <v>297</v>
      </c>
      <c r="K36" s="1" t="s">
        <v>43</v>
      </c>
      <c r="L36" s="1" t="s">
        <v>58</v>
      </c>
      <c r="M36" s="5">
        <v>1725.6</v>
      </c>
      <c r="N36" s="6">
        <v>45202</v>
      </c>
      <c r="O36" s="6">
        <v>45291</v>
      </c>
      <c r="P36" s="1" t="s">
        <v>316</v>
      </c>
    </row>
    <row r="37" spans="1:16">
      <c r="A37" s="4">
        <v>33</v>
      </c>
      <c r="B37" s="2" t="str">
        <f>HYPERLINK("https://my.zakupivli.pro/remote/dispatcher/state_purchase_view/45166546", "UA-2023-09-14-004597-a")</f>
        <v>UA-2023-09-14-004597-a</v>
      </c>
      <c r="C37" s="2" t="str">
        <f>HYPERLINK("https://my.zakupivli.pro/remote/dispatcher/state_purchase_lot_view/1045437", "UA-2023-09-14-004597-a-L1045437")</f>
        <v>UA-2023-09-14-004597-a-L1045437</v>
      </c>
      <c r="D37" s="2" t="str">
        <f>HYPERLINK("https://my.zakupivli.pro/remote/dispatcher/state_contracting_view/17736612", "UA-2023-09-14-004597-a-a1")</f>
        <v>UA-2023-09-14-004597-a-a1</v>
      </c>
      <c r="E37" s="1" t="s">
        <v>166</v>
      </c>
      <c r="F37" s="1" t="s">
        <v>224</v>
      </c>
      <c r="G37" s="1" t="s">
        <v>225</v>
      </c>
      <c r="H37" s="1" t="s">
        <v>74</v>
      </c>
      <c r="I37" s="1" t="s">
        <v>197</v>
      </c>
      <c r="J37" s="1" t="s">
        <v>274</v>
      </c>
      <c r="K37" s="1" t="s">
        <v>115</v>
      </c>
      <c r="L37" s="1" t="s">
        <v>6</v>
      </c>
      <c r="M37" s="5">
        <v>1212153</v>
      </c>
      <c r="N37" s="6">
        <v>45203</v>
      </c>
      <c r="O37" s="6">
        <v>45291</v>
      </c>
      <c r="P37" s="1" t="s">
        <v>316</v>
      </c>
    </row>
    <row r="38" spans="1:16">
      <c r="A38" s="4">
        <v>34</v>
      </c>
      <c r="B38" s="2" t="str">
        <f>HYPERLINK("https://my.zakupivli.pro/remote/dispatcher/state_purchase_view/40294202", "UA-2023-01-27-007870-a")</f>
        <v>UA-2023-01-27-007870-a</v>
      </c>
      <c r="C38" s="2" t="s">
        <v>231</v>
      </c>
      <c r="D38" s="2" t="str">
        <f>HYPERLINK("https://my.zakupivli.pro/remote/dispatcher/state_contracting_view/15412749", "UA-2023-01-27-007870-a-a1")</f>
        <v>UA-2023-01-27-007870-a-a1</v>
      </c>
      <c r="E38" s="1" t="s">
        <v>159</v>
      </c>
      <c r="F38" s="1" t="s">
        <v>257</v>
      </c>
      <c r="G38" s="1" t="s">
        <v>258</v>
      </c>
      <c r="H38" s="1" t="s">
        <v>26</v>
      </c>
      <c r="I38" s="1" t="s">
        <v>210</v>
      </c>
      <c r="J38" s="1" t="s">
        <v>215</v>
      </c>
      <c r="K38" s="1" t="s">
        <v>89</v>
      </c>
      <c r="L38" s="1" t="s">
        <v>22</v>
      </c>
      <c r="M38" s="5">
        <v>149997.07</v>
      </c>
      <c r="N38" s="6">
        <v>44950</v>
      </c>
      <c r="O38" s="6">
        <v>45291</v>
      </c>
      <c r="P38" s="1" t="s">
        <v>316</v>
      </c>
    </row>
    <row r="39" spans="1:16">
      <c r="A39" s="4">
        <v>35</v>
      </c>
      <c r="B39" s="2" t="str">
        <f>HYPERLINK("https://my.zakupivli.pro/remote/dispatcher/state_purchase_view/46855850", "UA-2023-11-21-014872-a")</f>
        <v>UA-2023-11-21-014872-a</v>
      </c>
      <c r="C39" s="2" t="s">
        <v>231</v>
      </c>
      <c r="D39" s="2" t="str">
        <f>HYPERLINK("https://my.zakupivli.pro/remote/dispatcher/state_contracting_view/18263157", "UA-2023-11-21-014872-a-b1")</f>
        <v>UA-2023-11-21-014872-a-b1</v>
      </c>
      <c r="E39" s="1" t="s">
        <v>1</v>
      </c>
      <c r="F39" s="1" t="s">
        <v>221</v>
      </c>
      <c r="G39" s="1" t="s">
        <v>221</v>
      </c>
      <c r="H39" s="1" t="s">
        <v>108</v>
      </c>
      <c r="I39" s="1" t="s">
        <v>210</v>
      </c>
      <c r="J39" s="1" t="s">
        <v>310</v>
      </c>
      <c r="K39" s="1" t="s">
        <v>64</v>
      </c>
      <c r="L39" s="1" t="s">
        <v>42</v>
      </c>
      <c r="M39" s="5">
        <v>27500</v>
      </c>
      <c r="N39" s="6">
        <v>45251</v>
      </c>
      <c r="O39" s="6">
        <v>45291</v>
      </c>
      <c r="P39" s="1" t="s">
        <v>316</v>
      </c>
    </row>
    <row r="40" spans="1:16">
      <c r="A40" s="4">
        <v>36</v>
      </c>
      <c r="B40" s="2" t="str">
        <f>HYPERLINK("https://my.zakupivli.pro/remote/dispatcher/state_purchase_view/39895249", "UA-2023-01-02-002378-a")</f>
        <v>UA-2023-01-02-002378-a</v>
      </c>
      <c r="C40" s="2" t="str">
        <f>HYPERLINK("https://my.zakupivli.pro/remote/dispatcher/state_purchase_lot_view/835047", "UA-2023-01-02-002378-a-L835047")</f>
        <v>UA-2023-01-02-002378-a-L835047</v>
      </c>
      <c r="D40" s="2" t="str">
        <f>HYPERLINK("https://my.zakupivli.pro/remote/dispatcher/state_contracting_view/15420481", "UA-2023-01-02-002378-a-b1")</f>
        <v>UA-2023-01-02-002378-a-b1</v>
      </c>
      <c r="E40" s="1" t="s">
        <v>181</v>
      </c>
      <c r="F40" s="1" t="s">
        <v>259</v>
      </c>
      <c r="G40" s="1" t="s">
        <v>243</v>
      </c>
      <c r="H40" s="1" t="s">
        <v>142</v>
      </c>
      <c r="I40" s="1" t="s">
        <v>197</v>
      </c>
      <c r="J40" s="1" t="s">
        <v>217</v>
      </c>
      <c r="K40" s="1" t="s">
        <v>117</v>
      </c>
      <c r="L40" s="1" t="s">
        <v>12</v>
      </c>
      <c r="M40" s="5">
        <v>359040</v>
      </c>
      <c r="N40" s="6">
        <v>44952</v>
      </c>
      <c r="O40" s="6">
        <v>45291</v>
      </c>
      <c r="P40" s="1" t="s">
        <v>316</v>
      </c>
    </row>
    <row r="41" spans="1:16">
      <c r="A41" s="4">
        <v>37</v>
      </c>
      <c r="B41" s="2" t="str">
        <f>HYPERLINK("https://my.zakupivli.pro/remote/dispatcher/state_purchase_view/45791176", "UA-2023-10-11-004712-a")</f>
        <v>UA-2023-10-11-004712-a</v>
      </c>
      <c r="C41" s="2" t="s">
        <v>231</v>
      </c>
      <c r="D41" s="2" t="str">
        <f>HYPERLINK("https://my.zakupivli.pro/remote/dispatcher/state_contracting_view/17808099", "UA-2023-10-11-004712-a-b1")</f>
        <v>UA-2023-10-11-004712-a-b1</v>
      </c>
      <c r="E41" s="1" t="s">
        <v>133</v>
      </c>
      <c r="F41" s="1" t="s">
        <v>208</v>
      </c>
      <c r="G41" s="1" t="s">
        <v>207</v>
      </c>
      <c r="H41" s="1" t="s">
        <v>105</v>
      </c>
      <c r="I41" s="1" t="s">
        <v>210</v>
      </c>
      <c r="J41" s="1" t="s">
        <v>188</v>
      </c>
      <c r="K41" s="1" t="s">
        <v>66</v>
      </c>
      <c r="L41" s="1" t="s">
        <v>18</v>
      </c>
      <c r="M41" s="5">
        <v>10290</v>
      </c>
      <c r="N41" s="6">
        <v>45210</v>
      </c>
      <c r="O41" s="6">
        <v>45291</v>
      </c>
      <c r="P41" s="1" t="s">
        <v>316</v>
      </c>
    </row>
    <row r="42" spans="1:16">
      <c r="A42" s="4">
        <v>38</v>
      </c>
      <c r="B42" s="2" t="str">
        <f>HYPERLINK("https://my.zakupivli.pro/remote/dispatcher/state_purchase_view/45785828", "UA-2023-10-11-002236-a")</f>
        <v>UA-2023-10-11-002236-a</v>
      </c>
      <c r="C42" s="2" t="s">
        <v>231</v>
      </c>
      <c r="D42" s="2" t="str">
        <f>HYPERLINK("https://my.zakupivli.pro/remote/dispatcher/state_contracting_view/17806078", "UA-2023-10-11-002236-a-c1")</f>
        <v>UA-2023-10-11-002236-a-c1</v>
      </c>
      <c r="E42" s="1" t="s">
        <v>139</v>
      </c>
      <c r="F42" s="1" t="s">
        <v>283</v>
      </c>
      <c r="G42" s="1" t="s">
        <v>283</v>
      </c>
      <c r="H42" s="1" t="s">
        <v>84</v>
      </c>
      <c r="I42" s="1" t="s">
        <v>210</v>
      </c>
      <c r="J42" s="1" t="s">
        <v>188</v>
      </c>
      <c r="K42" s="1" t="s">
        <v>66</v>
      </c>
      <c r="L42" s="1" t="s">
        <v>15</v>
      </c>
      <c r="M42" s="5">
        <v>65600</v>
      </c>
      <c r="N42" s="6">
        <v>45210</v>
      </c>
      <c r="O42" s="6">
        <v>45291</v>
      </c>
      <c r="P42" s="1" t="s">
        <v>316</v>
      </c>
    </row>
    <row r="43" spans="1:16">
      <c r="A43" s="4">
        <v>39</v>
      </c>
      <c r="B43" s="2" t="str">
        <f>HYPERLINK("https://my.zakupivli.pro/remote/dispatcher/state_purchase_view/47017601", "UA-2023-11-27-010851-a")</f>
        <v>UA-2023-11-27-010851-a</v>
      </c>
      <c r="C43" s="2" t="s">
        <v>231</v>
      </c>
      <c r="D43" s="2" t="str">
        <f>HYPERLINK("https://my.zakupivli.pro/remote/dispatcher/state_contracting_view/18330911", "UA-2023-11-27-010851-a-c1")</f>
        <v>UA-2023-11-27-010851-a-c1</v>
      </c>
      <c r="E43" s="1" t="s">
        <v>165</v>
      </c>
      <c r="F43" s="1" t="s">
        <v>221</v>
      </c>
      <c r="G43" s="1" t="s">
        <v>221</v>
      </c>
      <c r="H43" s="1" t="s">
        <v>108</v>
      </c>
      <c r="I43" s="1" t="s">
        <v>210</v>
      </c>
      <c r="J43" s="1" t="s">
        <v>309</v>
      </c>
      <c r="K43" s="1" t="s">
        <v>64</v>
      </c>
      <c r="L43" s="1" t="s">
        <v>46</v>
      </c>
      <c r="M43" s="5">
        <v>27500</v>
      </c>
      <c r="N43" s="6">
        <v>45257</v>
      </c>
      <c r="O43" s="6">
        <v>45291</v>
      </c>
      <c r="P43" s="1" t="s">
        <v>316</v>
      </c>
    </row>
    <row r="44" spans="1:16">
      <c r="A44" s="4">
        <v>40</v>
      </c>
      <c r="B44" s="2" t="str">
        <f>HYPERLINK("https://my.zakupivli.pro/remote/dispatcher/state_purchase_view/47373946", "UA-2023-12-07-014745-a")</f>
        <v>UA-2023-12-07-014745-a</v>
      </c>
      <c r="C44" s="2" t="s">
        <v>231</v>
      </c>
      <c r="D44" s="2" t="str">
        <f>HYPERLINK("https://my.zakupivli.pro/remote/dispatcher/state_contracting_view/18478285", "UA-2023-12-07-014745-a-c1")</f>
        <v>UA-2023-12-07-014745-a-c1</v>
      </c>
      <c r="E44" s="1" t="s">
        <v>162</v>
      </c>
      <c r="F44" s="1" t="s">
        <v>264</v>
      </c>
      <c r="G44" s="1" t="s">
        <v>313</v>
      </c>
      <c r="H44" s="1" t="s">
        <v>108</v>
      </c>
      <c r="I44" s="1" t="s">
        <v>210</v>
      </c>
      <c r="J44" s="1" t="s">
        <v>302</v>
      </c>
      <c r="K44" s="1" t="s">
        <v>123</v>
      </c>
      <c r="L44" s="1" t="s">
        <v>56</v>
      </c>
      <c r="M44" s="5">
        <v>11186.4</v>
      </c>
      <c r="N44" s="6">
        <v>45267</v>
      </c>
      <c r="O44" s="6">
        <v>45291</v>
      </c>
      <c r="P44" s="1" t="s">
        <v>316</v>
      </c>
    </row>
    <row r="45" spans="1:16">
      <c r="A45" s="4">
        <v>41</v>
      </c>
      <c r="B45" s="2" t="str">
        <f>HYPERLINK("https://my.zakupivli.pro/remote/dispatcher/state_purchase_view/43552506", "UA-2023-06-26-007951-a")</f>
        <v>UA-2023-06-26-007951-a</v>
      </c>
      <c r="C45" s="2" t="s">
        <v>231</v>
      </c>
      <c r="D45" s="2" t="str">
        <f>HYPERLINK("https://my.zakupivli.pro/remote/dispatcher/state_contracting_view/16848232", "UA-2023-06-26-007951-a-b1")</f>
        <v>UA-2023-06-26-007951-a-b1</v>
      </c>
      <c r="E45" s="1" t="s">
        <v>182</v>
      </c>
      <c r="F45" s="1" t="s">
        <v>277</v>
      </c>
      <c r="G45" s="1" t="s">
        <v>277</v>
      </c>
      <c r="H45" s="1" t="s">
        <v>80</v>
      </c>
      <c r="I45" s="1" t="s">
        <v>210</v>
      </c>
      <c r="J45" s="1" t="s">
        <v>198</v>
      </c>
      <c r="K45" s="1" t="s">
        <v>63</v>
      </c>
      <c r="L45" s="1" t="s">
        <v>24</v>
      </c>
      <c r="M45" s="5">
        <v>90688</v>
      </c>
      <c r="N45" s="6">
        <v>45103</v>
      </c>
      <c r="O45" s="6">
        <v>45291</v>
      </c>
      <c r="P45" s="1" t="s">
        <v>316</v>
      </c>
    </row>
    <row r="46" spans="1:16">
      <c r="A46" s="4">
        <v>42</v>
      </c>
      <c r="B46" s="2" t="str">
        <f>HYPERLINK("https://my.zakupivli.pro/remote/dispatcher/state_purchase_view/43983169", "UA-2023-07-18-006358-a")</f>
        <v>UA-2023-07-18-006358-a</v>
      </c>
      <c r="C46" s="2" t="s">
        <v>231</v>
      </c>
      <c r="D46" s="2" t="str">
        <f>HYPERLINK("https://my.zakupivli.pro/remote/dispatcher/state_contracting_view/17035751", "UA-2023-07-18-006358-a-c1")</f>
        <v>UA-2023-07-18-006358-a-c1</v>
      </c>
      <c r="E46" s="1" t="s">
        <v>27</v>
      </c>
      <c r="F46" s="1" t="s">
        <v>229</v>
      </c>
      <c r="G46" s="1" t="s">
        <v>229</v>
      </c>
      <c r="H46" s="1" t="s">
        <v>120</v>
      </c>
      <c r="I46" s="1" t="s">
        <v>210</v>
      </c>
      <c r="J46" s="1" t="s">
        <v>293</v>
      </c>
      <c r="K46" s="1" t="s">
        <v>114</v>
      </c>
      <c r="L46" s="1" t="s">
        <v>39</v>
      </c>
      <c r="M46" s="5">
        <v>73252.98</v>
      </c>
      <c r="N46" s="6">
        <v>45125</v>
      </c>
      <c r="O46" s="6">
        <v>45291</v>
      </c>
      <c r="P46" s="1" t="s">
        <v>316</v>
      </c>
    </row>
    <row r="47" spans="1:16">
      <c r="A47" s="4">
        <v>43</v>
      </c>
      <c r="B47" s="2" t="str">
        <f>HYPERLINK("https://my.zakupivli.pro/remote/dispatcher/state_purchase_view/40867151", "UA-2023-02-15-005688-a")</f>
        <v>UA-2023-02-15-005688-a</v>
      </c>
      <c r="C47" s="2" t="s">
        <v>231</v>
      </c>
      <c r="D47" s="2" t="str">
        <f>HYPERLINK("https://my.zakupivli.pro/remote/dispatcher/state_contracting_view/15634646", "UA-2023-02-15-005688-a-a1")</f>
        <v>UA-2023-02-15-005688-a-a1</v>
      </c>
      <c r="E47" s="1" t="s">
        <v>171</v>
      </c>
      <c r="F47" s="1" t="s">
        <v>299</v>
      </c>
      <c r="G47" s="1" t="s">
        <v>299</v>
      </c>
      <c r="H47" s="1" t="s">
        <v>143</v>
      </c>
      <c r="I47" s="1" t="s">
        <v>210</v>
      </c>
      <c r="J47" s="1" t="s">
        <v>296</v>
      </c>
      <c r="K47" s="1" t="s">
        <v>98</v>
      </c>
      <c r="L47" s="1" t="s">
        <v>51</v>
      </c>
      <c r="M47" s="5">
        <v>11520</v>
      </c>
      <c r="N47" s="6">
        <v>44972</v>
      </c>
      <c r="O47" s="6">
        <v>45291</v>
      </c>
      <c r="P47" s="1" t="s">
        <v>316</v>
      </c>
    </row>
    <row r="48" spans="1:16">
      <c r="A48" s="4">
        <v>44</v>
      </c>
      <c r="B48" s="2" t="str">
        <f>HYPERLINK("https://my.zakupivli.pro/remote/dispatcher/state_purchase_view/40286105", "UA-2023-01-24-009506-a")</f>
        <v>UA-2023-01-24-009506-a</v>
      </c>
      <c r="C48" s="2" t="s">
        <v>231</v>
      </c>
      <c r="D48" s="2" t="str">
        <f>HYPERLINK("https://my.zakupivli.pro/remote/dispatcher/state_contracting_view/15362328", "UA-2023-01-24-009506-a-c1")</f>
        <v>UA-2023-01-24-009506-a-c1</v>
      </c>
      <c r="E48" s="1" t="s">
        <v>148</v>
      </c>
      <c r="F48" s="1" t="s">
        <v>236</v>
      </c>
      <c r="G48" s="1" t="s">
        <v>236</v>
      </c>
      <c r="H48" s="1" t="s">
        <v>126</v>
      </c>
      <c r="I48" s="1" t="s">
        <v>210</v>
      </c>
      <c r="J48" s="1" t="s">
        <v>275</v>
      </c>
      <c r="K48" s="1" t="s">
        <v>68</v>
      </c>
      <c r="L48" s="1" t="s">
        <v>10</v>
      </c>
      <c r="M48" s="5">
        <v>37750</v>
      </c>
      <c r="N48" s="6">
        <v>44950</v>
      </c>
      <c r="O48" s="6">
        <v>45291</v>
      </c>
      <c r="P48" s="1" t="s">
        <v>316</v>
      </c>
    </row>
    <row r="49" spans="1:16">
      <c r="A49" s="4">
        <v>45</v>
      </c>
      <c r="B49" s="2" t="str">
        <f>HYPERLINK("https://my.zakupivli.pro/remote/dispatcher/state_purchase_view/39937634", "UA-2023-01-05-002707-a")</f>
        <v>UA-2023-01-05-002707-a</v>
      </c>
      <c r="C49" s="2" t="s">
        <v>231</v>
      </c>
      <c r="D49" s="2" t="str">
        <f>HYPERLINK("https://my.zakupivli.pro/remote/dispatcher/state_contracting_view/15208087", "UA-2023-01-05-002707-a-b1")</f>
        <v>UA-2023-01-05-002707-a-b1</v>
      </c>
      <c r="E49" s="1" t="s">
        <v>163</v>
      </c>
      <c r="F49" s="1" t="s">
        <v>261</v>
      </c>
      <c r="G49" s="1" t="s">
        <v>261</v>
      </c>
      <c r="H49" s="1" t="s">
        <v>136</v>
      </c>
      <c r="I49" s="1" t="s">
        <v>210</v>
      </c>
      <c r="J49" s="1" t="s">
        <v>201</v>
      </c>
      <c r="K49" s="1" t="s">
        <v>2</v>
      </c>
      <c r="L49" s="1" t="s">
        <v>3</v>
      </c>
      <c r="M49" s="5">
        <v>16311.72</v>
      </c>
      <c r="N49" s="6">
        <v>44928</v>
      </c>
      <c r="O49" s="6">
        <v>45291</v>
      </c>
      <c r="P49" s="1" t="s">
        <v>316</v>
      </c>
    </row>
    <row r="50" spans="1:16">
      <c r="A50" s="4">
        <v>46</v>
      </c>
      <c r="B50" s="2" t="str">
        <f>HYPERLINK("https://my.zakupivli.pro/remote/dispatcher/state_purchase_view/47054362", "UA-2023-11-28-009994-a")</f>
        <v>UA-2023-11-28-009994-a</v>
      </c>
      <c r="C50" s="2" t="s">
        <v>231</v>
      </c>
      <c r="D50" s="2" t="str">
        <f>HYPERLINK("https://my.zakupivli.pro/remote/dispatcher/state_contracting_view/18346680", "UA-2023-11-28-009994-a-b1")</f>
        <v>UA-2023-11-28-009994-a-b1</v>
      </c>
      <c r="E50" s="1" t="s">
        <v>138</v>
      </c>
      <c r="F50" s="1" t="s">
        <v>278</v>
      </c>
      <c r="G50" s="1" t="s">
        <v>285</v>
      </c>
      <c r="H50" s="1" t="s">
        <v>104</v>
      </c>
      <c r="I50" s="1" t="s">
        <v>210</v>
      </c>
      <c r="J50" s="1" t="s">
        <v>302</v>
      </c>
      <c r="K50" s="1" t="s">
        <v>123</v>
      </c>
      <c r="L50" s="1" t="s">
        <v>48</v>
      </c>
      <c r="M50" s="5">
        <v>204800</v>
      </c>
      <c r="N50" s="6">
        <v>45257</v>
      </c>
      <c r="O50" s="6">
        <v>45291</v>
      </c>
      <c r="P50" s="1" t="s">
        <v>316</v>
      </c>
    </row>
    <row r="51" spans="1:16">
      <c r="A51" s="4">
        <v>47</v>
      </c>
      <c r="B51" s="2" t="str">
        <f>HYPERLINK("https://my.zakupivli.pro/remote/dispatcher/state_purchase_view/46755508", "UA-2023-11-17-007494-a")</f>
        <v>UA-2023-11-17-007494-a</v>
      </c>
      <c r="C51" s="2" t="s">
        <v>231</v>
      </c>
      <c r="D51" s="2" t="str">
        <f>HYPERLINK("https://my.zakupivli.pro/remote/dispatcher/state_contracting_view/18222536", "UA-2023-11-17-007494-a-c1")</f>
        <v>UA-2023-11-17-007494-a-c1</v>
      </c>
      <c r="E51" s="1" t="s">
        <v>154</v>
      </c>
      <c r="F51" s="1" t="s">
        <v>252</v>
      </c>
      <c r="G51" s="1" t="s">
        <v>211</v>
      </c>
      <c r="H51" s="1" t="s">
        <v>130</v>
      </c>
      <c r="I51" s="1" t="s">
        <v>210</v>
      </c>
      <c r="J51" s="1" t="s">
        <v>287</v>
      </c>
      <c r="K51" s="1" t="s">
        <v>78</v>
      </c>
      <c r="L51" s="1" t="s">
        <v>41</v>
      </c>
      <c r="M51" s="5">
        <v>19100</v>
      </c>
      <c r="N51" s="6">
        <v>45247</v>
      </c>
      <c r="O51" s="6">
        <v>45291</v>
      </c>
      <c r="P51" s="1" t="s">
        <v>316</v>
      </c>
    </row>
    <row r="52" spans="1:16">
      <c r="A52" s="4">
        <v>48</v>
      </c>
      <c r="B52" s="2" t="str">
        <f>HYPERLINK("https://my.zakupivli.pro/remote/dispatcher/state_purchase_view/44584479", "UA-2023-08-17-004988-a")</f>
        <v>UA-2023-08-17-004988-a</v>
      </c>
      <c r="C52" s="2" t="s">
        <v>231</v>
      </c>
      <c r="D52" s="2" t="str">
        <f>HYPERLINK("https://my.zakupivli.pro/remote/dispatcher/state_contracting_view/17294561", "UA-2023-08-17-004988-a-b1")</f>
        <v>UA-2023-08-17-004988-a-b1</v>
      </c>
      <c r="E52" s="1" t="s">
        <v>69</v>
      </c>
      <c r="F52" s="1" t="s">
        <v>268</v>
      </c>
      <c r="G52" s="1" t="s">
        <v>267</v>
      </c>
      <c r="H52" s="1" t="s">
        <v>141</v>
      </c>
      <c r="I52" s="1" t="s">
        <v>210</v>
      </c>
      <c r="J52" s="1" t="s">
        <v>202</v>
      </c>
      <c r="K52" s="1" t="s">
        <v>85</v>
      </c>
      <c r="L52" s="1" t="s">
        <v>31</v>
      </c>
      <c r="M52" s="5">
        <v>50400</v>
      </c>
      <c r="N52" s="6">
        <v>45154</v>
      </c>
      <c r="O52" s="6">
        <v>45291</v>
      </c>
      <c r="P52" s="1" t="s">
        <v>316</v>
      </c>
    </row>
    <row r="53" spans="1:16">
      <c r="A53" s="4">
        <v>49</v>
      </c>
      <c r="B53" s="2" t="str">
        <f>HYPERLINK("https://my.zakupivli.pro/remote/dispatcher/state_purchase_view/44039288", "UA-2023-07-20-007396-a")</f>
        <v>UA-2023-07-20-007396-a</v>
      </c>
      <c r="C53" s="2" t="str">
        <f>HYPERLINK("https://my.zakupivli.pro/remote/dispatcher/state_purchase_lot_view/998207", "UA-2023-07-20-007396-a-L998207")</f>
        <v>UA-2023-07-20-007396-a-L998207</v>
      </c>
      <c r="D53" s="2" t="str">
        <f>HYPERLINK("https://my.zakupivli.pro/remote/dispatcher/state_contracting_view/17293872", "UA-2023-07-20-007396-a-a1")</f>
        <v>UA-2023-07-20-007396-a-a1</v>
      </c>
      <c r="E53" s="1" t="s">
        <v>177</v>
      </c>
      <c r="F53" s="1" t="s">
        <v>298</v>
      </c>
      <c r="G53" s="1" t="s">
        <v>311</v>
      </c>
      <c r="H53" s="1" t="s">
        <v>87</v>
      </c>
      <c r="I53" s="1" t="s">
        <v>197</v>
      </c>
      <c r="J53" s="1" t="s">
        <v>202</v>
      </c>
      <c r="K53" s="1" t="s">
        <v>85</v>
      </c>
      <c r="L53" s="1" t="s">
        <v>30</v>
      </c>
      <c r="M53" s="5">
        <v>248880</v>
      </c>
      <c r="N53" s="6">
        <v>45154</v>
      </c>
      <c r="O53" s="6">
        <v>45291</v>
      </c>
      <c r="P53" s="1" t="s">
        <v>316</v>
      </c>
    </row>
    <row r="54" spans="1:16">
      <c r="A54" s="4">
        <v>50</v>
      </c>
      <c r="B54" s="2" t="str">
        <f>HYPERLINK("https://my.zakupivli.pro/remote/dispatcher/state_purchase_view/43410891", "UA-2023-06-20-005072-a")</f>
        <v>UA-2023-06-20-005072-a</v>
      </c>
      <c r="C54" s="2" t="s">
        <v>231</v>
      </c>
      <c r="D54" s="2" t="str">
        <f>HYPERLINK("https://my.zakupivli.pro/remote/dispatcher/state_contracting_view/16777849", "UA-2023-06-20-005072-a-a1")</f>
        <v>UA-2023-06-20-005072-a-a1</v>
      </c>
      <c r="E54" s="1" t="s">
        <v>186</v>
      </c>
      <c r="F54" s="1" t="s">
        <v>240</v>
      </c>
      <c r="G54" s="1" t="s">
        <v>239</v>
      </c>
      <c r="H54" s="1" t="s">
        <v>127</v>
      </c>
      <c r="I54" s="1" t="s">
        <v>210</v>
      </c>
      <c r="J54" s="1" t="s">
        <v>294</v>
      </c>
      <c r="K54" s="1" t="s">
        <v>54</v>
      </c>
      <c r="L54" s="1" t="s">
        <v>29</v>
      </c>
      <c r="M54" s="5">
        <v>86148</v>
      </c>
      <c r="N54" s="6">
        <v>45097</v>
      </c>
      <c r="O54" s="6">
        <v>45291</v>
      </c>
      <c r="P54" s="1" t="s">
        <v>233</v>
      </c>
    </row>
    <row r="55" spans="1:16">
      <c r="A55" s="4">
        <v>51</v>
      </c>
      <c r="B55" s="2" t="str">
        <f>HYPERLINK("https://my.zakupivli.pro/remote/dispatcher/state_purchase_view/42396400", "UA-2023-05-05-004537-a")</f>
        <v>UA-2023-05-05-004537-a</v>
      </c>
      <c r="C55" s="2" t="s">
        <v>231</v>
      </c>
      <c r="D55" s="2" t="str">
        <f>HYPERLINK("https://my.zakupivli.pro/remote/dispatcher/state_contracting_view/16310060", "UA-2023-05-05-004537-a-a1")</f>
        <v>UA-2023-05-05-004537-a-a1</v>
      </c>
      <c r="E55" s="1" t="s">
        <v>179</v>
      </c>
      <c r="F55" s="1" t="s">
        <v>237</v>
      </c>
      <c r="G55" s="1" t="s">
        <v>237</v>
      </c>
      <c r="H55" s="1" t="s">
        <v>140</v>
      </c>
      <c r="I55" s="1" t="s">
        <v>210</v>
      </c>
      <c r="J55" s="1" t="s">
        <v>195</v>
      </c>
      <c r="K55" s="1" t="s">
        <v>61</v>
      </c>
      <c r="L55" s="1" t="s">
        <v>20</v>
      </c>
      <c r="M55" s="5">
        <v>40000</v>
      </c>
      <c r="N55" s="6">
        <v>45051</v>
      </c>
      <c r="O55" s="6">
        <v>45291</v>
      </c>
      <c r="P55" s="1" t="s">
        <v>316</v>
      </c>
    </row>
    <row r="56" spans="1:16">
      <c r="A56" s="4">
        <v>52</v>
      </c>
      <c r="B56" s="2" t="str">
        <f>HYPERLINK("https://my.zakupivli.pro/remote/dispatcher/state_purchase_view/42928770", "UA-2023-05-30-006653-a")</f>
        <v>UA-2023-05-30-006653-a</v>
      </c>
      <c r="C56" s="2" t="s">
        <v>231</v>
      </c>
      <c r="D56" s="2" t="str">
        <f>HYPERLINK("https://my.zakupivli.pro/remote/dispatcher/state_contracting_view/16557563", "UA-2023-05-30-006653-a-b1")</f>
        <v>UA-2023-05-30-006653-a-b1</v>
      </c>
      <c r="E56" s="1" t="s">
        <v>153</v>
      </c>
      <c r="F56" s="1" t="s">
        <v>255</v>
      </c>
      <c r="G56" s="1" t="s">
        <v>256</v>
      </c>
      <c r="H56" s="1" t="s">
        <v>136</v>
      </c>
      <c r="I56" s="1" t="s">
        <v>210</v>
      </c>
      <c r="J56" s="1" t="s">
        <v>202</v>
      </c>
      <c r="K56" s="1" t="s">
        <v>85</v>
      </c>
      <c r="L56" s="1" t="s">
        <v>33</v>
      </c>
      <c r="M56" s="5">
        <v>238310.64</v>
      </c>
      <c r="N56" s="6">
        <v>45076</v>
      </c>
      <c r="O56" s="6">
        <v>45291</v>
      </c>
      <c r="P56" s="1" t="s">
        <v>316</v>
      </c>
    </row>
    <row r="57" spans="1:16">
      <c r="A57" s="4">
        <v>53</v>
      </c>
      <c r="B57" s="2" t="str">
        <f>HYPERLINK("https://my.zakupivli.pro/remote/dispatcher/state_purchase_view/44413386", "UA-2023-08-09-003842-a")</f>
        <v>UA-2023-08-09-003842-a</v>
      </c>
      <c r="C57" s="2" t="str">
        <f>HYPERLINK("https://my.zakupivli.pro/remote/dispatcher/state_purchase_lot_view/1013089", "UA-2023-08-09-003842-a-L1013089")</f>
        <v>UA-2023-08-09-003842-a-L1013089</v>
      </c>
      <c r="D57" s="2" t="str">
        <f>HYPERLINK("https://my.zakupivli.pro/remote/dispatcher/state_contracting_view/17454734", "UA-2023-08-09-003842-a-c1")</f>
        <v>UA-2023-08-09-003842-a-c1</v>
      </c>
      <c r="E57" s="1" t="s">
        <v>151</v>
      </c>
      <c r="F57" s="1" t="s">
        <v>273</v>
      </c>
      <c r="G57" s="1" t="s">
        <v>272</v>
      </c>
      <c r="H57" s="1" t="s">
        <v>73</v>
      </c>
      <c r="I57" s="1" t="s">
        <v>197</v>
      </c>
      <c r="J57" s="1" t="s">
        <v>218</v>
      </c>
      <c r="K57" s="1" t="s">
        <v>118</v>
      </c>
      <c r="L57" s="1" t="s">
        <v>53</v>
      </c>
      <c r="M57" s="5">
        <v>498000</v>
      </c>
      <c r="N57" s="6">
        <v>45174</v>
      </c>
      <c r="O57" s="6">
        <v>45291</v>
      </c>
      <c r="P57" s="1" t="s">
        <v>316</v>
      </c>
    </row>
    <row r="58" spans="1:16">
      <c r="A58" s="4">
        <v>54</v>
      </c>
      <c r="B58" s="2" t="str">
        <f>HYPERLINK("https://my.zakupivli.pro/remote/dispatcher/state_purchase_view/41818020", "UA-2023-04-05-004815-a")</f>
        <v>UA-2023-04-05-004815-a</v>
      </c>
      <c r="C58" s="2" t="str">
        <f>HYPERLINK("https://my.zakupivli.pro/remote/dispatcher/state_purchase_lot_view/913199", "UA-2023-04-05-004815-a-L913199")</f>
        <v>UA-2023-04-05-004815-a-L913199</v>
      </c>
      <c r="D58" s="2" t="str">
        <f>HYPERLINK("https://my.zakupivli.pro/remote/dispatcher/state_contracting_view/16368446", "UA-2023-04-05-004815-a-c2")</f>
        <v>UA-2023-04-05-004815-a-c2</v>
      </c>
      <c r="E58" s="1" t="s">
        <v>19</v>
      </c>
      <c r="F58" s="1" t="s">
        <v>219</v>
      </c>
      <c r="G58" s="1" t="s">
        <v>219</v>
      </c>
      <c r="H58" s="1" t="s">
        <v>72</v>
      </c>
      <c r="I58" s="1" t="s">
        <v>197</v>
      </c>
      <c r="J58" s="1" t="s">
        <v>194</v>
      </c>
      <c r="K58" s="1" t="s">
        <v>107</v>
      </c>
      <c r="L58" s="1" t="s">
        <v>21</v>
      </c>
      <c r="M58" s="5">
        <v>939600</v>
      </c>
      <c r="N58" s="6">
        <v>45056</v>
      </c>
      <c r="O58" s="6">
        <v>45291</v>
      </c>
      <c r="P58" s="1" t="s">
        <v>316</v>
      </c>
    </row>
    <row r="59" spans="1:16">
      <c r="A59" s="4">
        <v>55</v>
      </c>
      <c r="B59" s="2" t="str">
        <f>HYPERLINK("https://my.zakupivli.pro/remote/dispatcher/state_purchase_view/47635295", "UA-2023-12-14-014114-a")</f>
        <v>UA-2023-12-14-014114-a</v>
      </c>
      <c r="C59" s="2" t="s">
        <v>231</v>
      </c>
      <c r="D59" s="2" t="str">
        <f>HYPERLINK("https://my.zakupivli.pro/remote/dispatcher/state_contracting_view/18588655", "UA-2023-12-14-014114-a-a1")</f>
        <v>UA-2023-12-14-014114-a-a1</v>
      </c>
      <c r="E59" s="1" t="s">
        <v>92</v>
      </c>
      <c r="F59" s="1" t="s">
        <v>168</v>
      </c>
      <c r="G59" s="1" t="s">
        <v>168</v>
      </c>
      <c r="H59" s="1" t="s">
        <v>79</v>
      </c>
      <c r="I59" s="1" t="s">
        <v>210</v>
      </c>
      <c r="J59" s="1" t="s">
        <v>302</v>
      </c>
      <c r="K59" s="1" t="s">
        <v>123</v>
      </c>
      <c r="L59" s="1" t="s">
        <v>95</v>
      </c>
      <c r="M59" s="5">
        <v>600</v>
      </c>
      <c r="N59" s="6">
        <v>45274</v>
      </c>
      <c r="O59" s="6">
        <v>45291</v>
      </c>
      <c r="P59" s="1" t="s">
        <v>316</v>
      </c>
    </row>
    <row r="60" spans="1:16">
      <c r="A60" s="4">
        <v>56</v>
      </c>
      <c r="B60" s="2" t="str">
        <f>HYPERLINK("https://my.zakupivli.pro/remote/dispatcher/state_purchase_view/46942038", "UA-2023-11-23-015342-a")</f>
        <v>UA-2023-11-23-015342-a</v>
      </c>
      <c r="C60" s="2" t="s">
        <v>231</v>
      </c>
      <c r="D60" s="2" t="str">
        <f>HYPERLINK("https://my.zakupivli.pro/remote/dispatcher/state_contracting_view/18299612", "UA-2023-11-23-015342-a-a1")</f>
        <v>UA-2023-11-23-015342-a-a1</v>
      </c>
      <c r="E60" s="1" t="s">
        <v>178</v>
      </c>
      <c r="F60" s="1" t="s">
        <v>0</v>
      </c>
      <c r="G60" s="1" t="s">
        <v>318</v>
      </c>
      <c r="H60" s="1" t="s">
        <v>120</v>
      </c>
      <c r="I60" s="1" t="s">
        <v>210</v>
      </c>
      <c r="J60" s="1" t="s">
        <v>293</v>
      </c>
      <c r="K60" s="1" t="s">
        <v>114</v>
      </c>
      <c r="L60" s="1" t="s">
        <v>45</v>
      </c>
      <c r="M60" s="5">
        <v>3525</v>
      </c>
      <c r="N60" s="6">
        <v>45253</v>
      </c>
      <c r="O60" s="6">
        <v>45291</v>
      </c>
      <c r="P60" s="1" t="s">
        <v>316</v>
      </c>
    </row>
    <row r="61" spans="1:16">
      <c r="A61" s="4">
        <v>57</v>
      </c>
      <c r="B61" s="2" t="str">
        <f>HYPERLINK("https://my.zakupivli.pro/remote/dispatcher/state_purchase_view/47943364", "UA-2023-12-22-005108-a")</f>
        <v>UA-2023-12-22-005108-a</v>
      </c>
      <c r="C61" s="2" t="s">
        <v>231</v>
      </c>
      <c r="D61" s="2" t="str">
        <f>HYPERLINK("https://my.zakupivli.pro/remote/dispatcher/state_contracting_view/18723640", "UA-2023-12-22-005108-a-b1")</f>
        <v>UA-2023-12-22-005108-a-b1</v>
      </c>
      <c r="E61" s="1" t="s">
        <v>122</v>
      </c>
      <c r="F61" s="1" t="s">
        <v>226</v>
      </c>
      <c r="G61" s="1" t="s">
        <v>226</v>
      </c>
      <c r="H61" s="1" t="s">
        <v>111</v>
      </c>
      <c r="I61" s="1" t="s">
        <v>210</v>
      </c>
      <c r="J61" s="1" t="s">
        <v>305</v>
      </c>
      <c r="K61" s="1" t="s">
        <v>121</v>
      </c>
      <c r="L61" s="1" t="s">
        <v>113</v>
      </c>
      <c r="M61" s="5">
        <v>59967</v>
      </c>
      <c r="N61" s="6">
        <v>45282</v>
      </c>
      <c r="O61" s="6">
        <v>45286</v>
      </c>
      <c r="P61" s="1" t="s">
        <v>316</v>
      </c>
    </row>
    <row r="62" spans="1:16">
      <c r="A62" s="4">
        <v>58</v>
      </c>
      <c r="B62" s="2" t="str">
        <f>HYPERLINK("https://my.zakupivli.pro/remote/dispatcher/state_purchase_view/47805094", "UA-2023-12-19-016800-a")</f>
        <v>UA-2023-12-19-016800-a</v>
      </c>
      <c r="C62" s="2" t="s">
        <v>231</v>
      </c>
      <c r="D62" s="2" t="str">
        <f>HYPERLINK("https://my.zakupivli.pro/remote/dispatcher/state_contracting_view/18661863", "UA-2023-12-19-016800-a-c1")</f>
        <v>UA-2023-12-19-016800-a-c1</v>
      </c>
      <c r="E62" s="1" t="s">
        <v>112</v>
      </c>
      <c r="F62" s="1" t="s">
        <v>227</v>
      </c>
      <c r="G62" s="1" t="s">
        <v>227</v>
      </c>
      <c r="H62" s="1" t="s">
        <v>111</v>
      </c>
      <c r="I62" s="1" t="s">
        <v>210</v>
      </c>
      <c r="J62" s="1" t="s">
        <v>303</v>
      </c>
      <c r="K62" s="1" t="s">
        <v>121</v>
      </c>
      <c r="L62" s="1" t="s">
        <v>99</v>
      </c>
      <c r="M62" s="5">
        <v>59967</v>
      </c>
      <c r="N62" s="6">
        <v>45279</v>
      </c>
      <c r="O62" s="6">
        <v>45282</v>
      </c>
      <c r="P62" s="1" t="s">
        <v>316</v>
      </c>
    </row>
    <row r="63" spans="1:16">
      <c r="A63" s="1" t="s">
        <v>214</v>
      </c>
    </row>
  </sheetData>
  <autoFilter ref="A4:P62"/>
  <hyperlinks>
    <hyperlink ref="A2" r:id="rId1" display="mailto:report-feedback@zakupivli.pro"/>
    <hyperlink ref="D62" r:id="rId2" display="https://my.zakupivli.pro/remote/dispatcher/state_contracting_view/18661863"/>
    <hyperlink ref="B62" r:id="rId3" display="https://my.zakupivli.pro/remote/dispatcher/state_purchase_view/47805094"/>
    <hyperlink ref="D61" r:id="rId4" display="https://my.zakupivli.pro/remote/dispatcher/state_contracting_view/18723640"/>
    <hyperlink ref="B61" r:id="rId5" display="https://my.zakupivli.pro/remote/dispatcher/state_purchase_view/47943364"/>
    <hyperlink ref="D60" r:id="rId6" display="https://my.zakupivli.pro/remote/dispatcher/state_contracting_view/18299612"/>
    <hyperlink ref="B60" r:id="rId7" display="https://my.zakupivli.pro/remote/dispatcher/state_purchase_view/46942038"/>
    <hyperlink ref="D59" r:id="rId8" display="https://my.zakupivli.pro/remote/dispatcher/state_contracting_view/18588655"/>
    <hyperlink ref="B59" r:id="rId9" display="https://my.zakupivli.pro/remote/dispatcher/state_purchase_view/47635295"/>
    <hyperlink ref="D58" r:id="rId10" display="https://my.zakupivli.pro/remote/dispatcher/state_contracting_view/16368446"/>
    <hyperlink ref="C58" r:id="rId11" display="https://my.zakupivli.pro/remote/dispatcher/state_purchase_lot_view/913199"/>
    <hyperlink ref="B58" r:id="rId12" display="https://my.zakupivli.pro/remote/dispatcher/state_purchase_view/41818020"/>
    <hyperlink ref="D57" r:id="rId13" display="https://my.zakupivli.pro/remote/dispatcher/state_contracting_view/17454734"/>
    <hyperlink ref="C57" r:id="rId14" display="https://my.zakupivli.pro/remote/dispatcher/state_purchase_lot_view/1013089"/>
    <hyperlink ref="B57" r:id="rId15" display="https://my.zakupivli.pro/remote/dispatcher/state_purchase_view/44413386"/>
    <hyperlink ref="D56" r:id="rId16" display="https://my.zakupivli.pro/remote/dispatcher/state_contracting_view/16557563"/>
    <hyperlink ref="B56" r:id="rId17" display="https://my.zakupivli.pro/remote/dispatcher/state_purchase_view/42928770"/>
    <hyperlink ref="D55" r:id="rId18" display="https://my.zakupivli.pro/remote/dispatcher/state_contracting_view/16310060"/>
    <hyperlink ref="B55" r:id="rId19" display="https://my.zakupivli.pro/remote/dispatcher/state_purchase_view/42396400"/>
    <hyperlink ref="D54" r:id="rId20" display="https://my.zakupivli.pro/remote/dispatcher/state_contracting_view/16777849"/>
    <hyperlink ref="B54" r:id="rId21" display="https://my.zakupivli.pro/remote/dispatcher/state_purchase_view/43410891"/>
    <hyperlink ref="D53" r:id="rId22" display="https://my.zakupivli.pro/remote/dispatcher/state_contracting_view/17293872"/>
    <hyperlink ref="C53" r:id="rId23" display="https://my.zakupivli.pro/remote/dispatcher/state_purchase_lot_view/998207"/>
    <hyperlink ref="B53" r:id="rId24" display="https://my.zakupivli.pro/remote/dispatcher/state_purchase_view/44039288"/>
    <hyperlink ref="D52" r:id="rId25" display="https://my.zakupivli.pro/remote/dispatcher/state_contracting_view/17294561"/>
    <hyperlink ref="B52" r:id="rId26" display="https://my.zakupivli.pro/remote/dispatcher/state_purchase_view/44584479"/>
    <hyperlink ref="D51" r:id="rId27" display="https://my.zakupivli.pro/remote/dispatcher/state_contracting_view/18222536"/>
    <hyperlink ref="B51" r:id="rId28" display="https://my.zakupivli.pro/remote/dispatcher/state_purchase_view/46755508"/>
    <hyperlink ref="D50" r:id="rId29" display="https://my.zakupivli.pro/remote/dispatcher/state_contracting_view/18346680"/>
    <hyperlink ref="B50" r:id="rId30" display="https://my.zakupivli.pro/remote/dispatcher/state_purchase_view/47054362"/>
    <hyperlink ref="D49" r:id="rId31" display="https://my.zakupivli.pro/remote/dispatcher/state_contracting_view/15208087"/>
    <hyperlink ref="B49" r:id="rId32" display="https://my.zakupivli.pro/remote/dispatcher/state_purchase_view/39937634"/>
    <hyperlink ref="D48" r:id="rId33" display="https://my.zakupivli.pro/remote/dispatcher/state_contracting_view/15362328"/>
    <hyperlink ref="B48" r:id="rId34" display="https://my.zakupivli.pro/remote/dispatcher/state_purchase_view/40286105"/>
    <hyperlink ref="D47" r:id="rId35" display="https://my.zakupivli.pro/remote/dispatcher/state_contracting_view/15634646"/>
    <hyperlink ref="B47" r:id="rId36" display="https://my.zakupivli.pro/remote/dispatcher/state_purchase_view/40867151"/>
    <hyperlink ref="D46" r:id="rId37" display="https://my.zakupivli.pro/remote/dispatcher/state_contracting_view/17035751"/>
    <hyperlink ref="B46" r:id="rId38" display="https://my.zakupivli.pro/remote/dispatcher/state_purchase_view/43983169"/>
    <hyperlink ref="D45" r:id="rId39" display="https://my.zakupivli.pro/remote/dispatcher/state_contracting_view/16848232"/>
    <hyperlink ref="B45" r:id="rId40" display="https://my.zakupivli.pro/remote/dispatcher/state_purchase_view/43552506"/>
    <hyperlink ref="D44" r:id="rId41" display="https://my.zakupivli.pro/remote/dispatcher/state_contracting_view/18478285"/>
    <hyperlink ref="B44" r:id="rId42" display="https://my.zakupivli.pro/remote/dispatcher/state_purchase_view/47373946"/>
    <hyperlink ref="D43" r:id="rId43" display="https://my.zakupivli.pro/remote/dispatcher/state_contracting_view/18330911"/>
    <hyperlink ref="B43" r:id="rId44" display="https://my.zakupivli.pro/remote/dispatcher/state_purchase_view/47017601"/>
    <hyperlink ref="D42" r:id="rId45" display="https://my.zakupivli.pro/remote/dispatcher/state_contracting_view/17806078"/>
    <hyperlink ref="B42" r:id="rId46" display="https://my.zakupivli.pro/remote/dispatcher/state_purchase_view/45785828"/>
    <hyperlink ref="D41" r:id="rId47" display="https://my.zakupivli.pro/remote/dispatcher/state_contracting_view/17808099"/>
    <hyperlink ref="B41" r:id="rId48" display="https://my.zakupivli.pro/remote/dispatcher/state_purchase_view/45791176"/>
    <hyperlink ref="D40" r:id="rId49" display="https://my.zakupivli.pro/remote/dispatcher/state_contracting_view/15420481"/>
    <hyperlink ref="C40" r:id="rId50" display="https://my.zakupivli.pro/remote/dispatcher/state_purchase_lot_view/835047"/>
    <hyperlink ref="B40" r:id="rId51" display="https://my.zakupivli.pro/remote/dispatcher/state_purchase_view/39895249"/>
    <hyperlink ref="D39" r:id="rId52" display="https://my.zakupivli.pro/remote/dispatcher/state_contracting_view/18263157"/>
    <hyperlink ref="B39" r:id="rId53" display="https://my.zakupivli.pro/remote/dispatcher/state_purchase_view/46855850"/>
    <hyperlink ref="D38" r:id="rId54" display="https://my.zakupivli.pro/remote/dispatcher/state_contracting_view/15412749"/>
    <hyperlink ref="B38" r:id="rId55" display="https://my.zakupivli.pro/remote/dispatcher/state_purchase_view/40294202"/>
    <hyperlink ref="D37" r:id="rId56" display="https://my.zakupivli.pro/remote/dispatcher/state_contracting_view/17736612"/>
    <hyperlink ref="C37" r:id="rId57" display="https://my.zakupivli.pro/remote/dispatcher/state_purchase_lot_view/1045437"/>
    <hyperlink ref="B37" r:id="rId58" display="https://my.zakupivli.pro/remote/dispatcher/state_purchase_view/45166546"/>
    <hyperlink ref="D36" r:id="rId59" display="https://my.zakupivli.pro/remote/dispatcher/state_contracting_view/17723606"/>
    <hyperlink ref="B36" r:id="rId60" display="https://my.zakupivli.pro/remote/dispatcher/state_purchase_view/45590163"/>
    <hyperlink ref="D35" r:id="rId61" display="https://my.zakupivli.pro/remote/dispatcher/state_contracting_view/18479345"/>
    <hyperlink ref="B35" r:id="rId62" display="https://my.zakupivli.pro/remote/dispatcher/state_purchase_view/47376048"/>
    <hyperlink ref="D34" r:id="rId63" display="https://my.zakupivli.pro/remote/dispatcher/state_contracting_view/16873236"/>
    <hyperlink ref="C34" r:id="rId64" display="https://my.zakupivli.pro/remote/dispatcher/state_purchase_lot_view/962933"/>
    <hyperlink ref="B34" r:id="rId65" display="https://my.zakupivli.pro/remote/dispatcher/state_purchase_view/43110845"/>
    <hyperlink ref="D33" r:id="rId66" display="https://my.zakupivli.pro/remote/dispatcher/state_contracting_view/16776936"/>
    <hyperlink ref="B33" r:id="rId67" display="https://my.zakupivli.pro/remote/dispatcher/state_purchase_view/43408694"/>
    <hyperlink ref="D32" r:id="rId68" display="https://my.zakupivli.pro/remote/dispatcher/state_contracting_view/16198705"/>
    <hyperlink ref="C32" r:id="rId69" display="https://my.zakupivli.pro/remote/dispatcher/state_purchase_lot_view/906542"/>
    <hyperlink ref="B32" r:id="rId70" display="https://my.zakupivli.pro/remote/dispatcher/state_purchase_view/41678604"/>
    <hyperlink ref="D31" r:id="rId71" display="https://my.zakupivli.pro/remote/dispatcher/state_contracting_view/16198577"/>
    <hyperlink ref="C31" r:id="rId72" display="https://my.zakupivli.pro/remote/dispatcher/state_purchase_lot_view/908878"/>
    <hyperlink ref="B31" r:id="rId73" display="https://my.zakupivli.pro/remote/dispatcher/state_purchase_view/41725400"/>
    <hyperlink ref="D30" r:id="rId74" display="https://my.zakupivli.pro/remote/dispatcher/state_contracting_view/15210485"/>
    <hyperlink ref="C30" r:id="rId75" display="https://my.zakupivli.pro/remote/dispatcher/state_purchase_lot_view/820677"/>
    <hyperlink ref="B30" r:id="rId76" display="https://my.zakupivli.pro/remote/dispatcher/state_purchase_view/39406806"/>
    <hyperlink ref="D29" r:id="rId77" display="https://my.zakupivli.pro/remote/dispatcher/state_contracting_view/15617889"/>
    <hyperlink ref="C29" r:id="rId78" display="https://my.zakupivli.pro/remote/dispatcher/state_purchase_lot_view/848190"/>
    <hyperlink ref="B29" r:id="rId79" display="https://my.zakupivli.pro/remote/dispatcher/state_purchase_view/40132276"/>
    <hyperlink ref="D28" r:id="rId80" display="https://my.zakupivli.pro/remote/dispatcher/state_contracting_view/15713691"/>
    <hyperlink ref="B28" r:id="rId81" display="https://my.zakupivli.pro/remote/dispatcher/state_purchase_view/41033728"/>
    <hyperlink ref="D27" r:id="rId82" display="https://my.zakupivli.pro/remote/dispatcher/state_contracting_view/18589493"/>
    <hyperlink ref="B27" r:id="rId83" display="https://my.zakupivli.pro/remote/dispatcher/state_purchase_view/47638184"/>
    <hyperlink ref="D26" r:id="rId84" display="https://my.zakupivli.pro/remote/dispatcher/state_contracting_view/18563266"/>
    <hyperlink ref="B26" r:id="rId85" display="https://my.zakupivli.pro/remote/dispatcher/state_purchase_view/47575917"/>
    <hyperlink ref="D25" r:id="rId86" display="https://my.zakupivli.pro/remote/dispatcher/state_contracting_view/18564356"/>
    <hyperlink ref="B25" r:id="rId87" display="https://my.zakupivli.pro/remote/dispatcher/state_purchase_view/47577842"/>
    <hyperlink ref="D24" r:id="rId88" display="https://my.zakupivli.pro/remote/dispatcher/state_contracting_view/15210786"/>
    <hyperlink ref="C24" r:id="rId89" display="https://my.zakupivli.pro/remote/dispatcher/state_purchase_lot_view/820327"/>
    <hyperlink ref="B24" r:id="rId90" display="https://my.zakupivli.pro/remote/dispatcher/state_purchase_view/39395593"/>
    <hyperlink ref="D23" r:id="rId91" display="https://my.zakupivli.pro/remote/dispatcher/state_contracting_view/17424800"/>
    <hyperlink ref="B23" r:id="rId92" display="https://my.zakupivli.pro/remote/dispatcher/state_purchase_view/44887270"/>
    <hyperlink ref="D22" r:id="rId93" display="https://my.zakupivli.pro/remote/dispatcher/state_contracting_view/17510787"/>
    <hyperlink ref="B22" r:id="rId94" display="https://my.zakupivli.pro/remote/dispatcher/state_purchase_view/45089080"/>
    <hyperlink ref="D21" r:id="rId95" display="https://my.zakupivli.pro/remote/dispatcher/state_contracting_view/18662603"/>
    <hyperlink ref="B21" r:id="rId96" display="https://my.zakupivli.pro/remote/dispatcher/state_purchase_view/47808009"/>
    <hyperlink ref="D20" r:id="rId97" display="https://my.zakupivli.pro/remote/dispatcher/state_contracting_view/17737711"/>
    <hyperlink ref="C20" r:id="rId98" display="https://my.zakupivli.pro/remote/dispatcher/state_purchase_lot_view/1046799"/>
    <hyperlink ref="B20" r:id="rId99" display="https://my.zakupivli.pro/remote/dispatcher/state_purchase_view/45198814"/>
    <hyperlink ref="D19" r:id="rId100" display="https://my.zakupivli.pro/remote/dispatcher/state_contracting_view/18215403"/>
    <hyperlink ref="C19" r:id="rId101" display="https://my.zakupivli.pro/remote/dispatcher/state_purchase_lot_view/1087055"/>
    <hyperlink ref="B19" r:id="rId102" display="https://my.zakupivli.pro/remote/dispatcher/state_purchase_view/46216793"/>
    <hyperlink ref="D18" r:id="rId103" display="https://my.zakupivli.pro/remote/dispatcher/state_contracting_view/15420312"/>
    <hyperlink ref="C18" r:id="rId104" display="https://my.zakupivli.pro/remote/dispatcher/state_purchase_lot_view/835191"/>
    <hyperlink ref="B18" r:id="rId105" display="https://my.zakupivli.pro/remote/dispatcher/state_purchase_view/39897242"/>
    <hyperlink ref="D17" r:id="rId106" display="https://my.zakupivli.pro/remote/dispatcher/state_contracting_view/15572444"/>
    <hyperlink ref="C17" r:id="rId107" display="https://my.zakupivli.pro/remote/dispatcher/state_purchase_lot_view/848300"/>
    <hyperlink ref="B17" r:id="rId108" display="https://my.zakupivli.pro/remote/dispatcher/state_purchase_view/40135176"/>
    <hyperlink ref="D16" r:id="rId109" display="https://my.zakupivli.pro/remote/dispatcher/state_contracting_view/18724696"/>
    <hyperlink ref="B16" r:id="rId110" display="https://my.zakupivli.pro/remote/dispatcher/state_purchase_view/47945139"/>
    <hyperlink ref="D15" r:id="rId111" display="https://my.zakupivli.pro/remote/dispatcher/state_contracting_view/18682171"/>
    <hyperlink ref="B15" r:id="rId112" display="https://my.zakupivli.pro/remote/dispatcher/state_purchase_view/47851430"/>
    <hyperlink ref="D14" r:id="rId113" display="https://my.zakupivli.pro/remote/dispatcher/state_contracting_view/16976794"/>
    <hyperlink ref="B14" r:id="rId114" display="https://my.zakupivli.pro/remote/dispatcher/state_purchase_view/43844095"/>
    <hyperlink ref="D13" r:id="rId115" display="https://my.zakupivli.pro/remote/dispatcher/state_contracting_view/17459780"/>
    <hyperlink ref="C13" r:id="rId116" display="https://my.zakupivli.pro/remote/dispatcher/state_purchase_lot_view/1013168"/>
    <hyperlink ref="B13" r:id="rId117" display="https://my.zakupivli.pro/remote/dispatcher/state_purchase_view/44415747"/>
    <hyperlink ref="D12" r:id="rId118" display="https://my.zakupivli.pro/remote/dispatcher/state_contracting_view/16976835"/>
    <hyperlink ref="B12" r:id="rId119" display="https://my.zakupivli.pro/remote/dispatcher/state_purchase_view/43843546"/>
    <hyperlink ref="D11" r:id="rId120" display="https://my.zakupivli.pro/remote/dispatcher/state_contracting_view/17805427"/>
    <hyperlink ref="C11" r:id="rId121" display="https://my.zakupivli.pro/remote/dispatcher/state_purchase_lot_view/1049891"/>
    <hyperlink ref="B11" r:id="rId122" display="https://my.zakupivli.pro/remote/dispatcher/state_purchase_view/45273828"/>
    <hyperlink ref="D10" r:id="rId123" display="https://my.zakupivli.pro/remote/dispatcher/state_contracting_view/17722514"/>
    <hyperlink ref="B10" r:id="rId124" display="https://my.zakupivli.pro/remote/dispatcher/state_purchase_view/45588000"/>
    <hyperlink ref="D9" r:id="rId125" display="https://my.zakupivli.pro/remote/dispatcher/state_contracting_view/18586958"/>
    <hyperlink ref="B9" r:id="rId126" display="https://my.zakupivli.pro/remote/dispatcher/state_purchase_view/47631359"/>
    <hyperlink ref="D8" r:id="rId127" display="https://my.zakupivli.pro/remote/dispatcher/state_contracting_view/15362843"/>
    <hyperlink ref="B8" r:id="rId128" display="https://my.zakupivli.pro/remote/dispatcher/state_purchase_view/40286951"/>
    <hyperlink ref="D7" r:id="rId129" display="https://my.zakupivli.pro/remote/dispatcher/state_contracting_view/17807185"/>
    <hyperlink ref="B7" r:id="rId130" display="https://my.zakupivli.pro/remote/dispatcher/state_purchase_view/45788454"/>
    <hyperlink ref="D6" r:id="rId131" display="https://my.zakupivli.pro/remote/dispatcher/state_contracting_view/18204445"/>
    <hyperlink ref="B6" r:id="rId132" display="https://my.zakupivli.pro/remote/dispatcher/state_purchase_view/46717297"/>
    <hyperlink ref="D5" r:id="rId133" display="https://my.zakupivli.pro/remote/dispatcher/state_contracting_view/15824036"/>
    <hyperlink ref="B5" r:id="rId134" display="https://my.zakupivli.pro/remote/dispatcher/state_purchase_view/41270272"/>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Vlad</cp:lastModifiedBy>
  <dcterms:created xsi:type="dcterms:W3CDTF">2024-02-08T15:30:27Z</dcterms:created>
  <dcterms:modified xsi:type="dcterms:W3CDTF">2024-02-09T11:47:06Z</dcterms:modified>
</cp:coreProperties>
</file>