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1 Фін.план" sheetId="1" r:id="rId1"/>
  </sheets>
  <definedNames>
    <definedName name="_xlnm.Print_Area" localSheetId="0">'Додаток 1 Фін.план'!$A$1:$I$99</definedName>
  </definedNames>
  <calcPr fullCalcOnLoad="1"/>
</workbook>
</file>

<file path=xl/sharedStrings.xml><?xml version="1.0" encoding="utf-8"?>
<sst xmlns="http://schemas.openxmlformats.org/spreadsheetml/2006/main" count="125" uniqueCount="119">
  <si>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</si>
  <si>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</si>
  <si>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</si>
  <si>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</si>
  <si>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</si>
  <si>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</si>
  <si>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</si>
  <si>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</si>
  <si>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</si>
  <si>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</si>
  <si>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</si>
  <si>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</si>
  <si>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</si>
  <si>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</si>
  <si>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</si>
  <si>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</si>
  <si>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</si>
  <si>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</si>
  <si>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</si>
  <si>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</si>
  <si>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</si>
  <si>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</si>
  <si>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</si>
  <si>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</si>
  <si>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</si>
  <si>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</si>
  <si>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</si>
  <si>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</si>
  <si>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</si>
  <si>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</si>
  <si>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</si>
  <si>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</si>
  <si>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</si>
  <si>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</si>
  <si>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</si>
  <si>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</si>
  <si>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</si>
  <si>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</si>
  <si>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</si>
  <si>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</si>
  <si>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</si>
  <si>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</si>
  <si>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</si>
  <si>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</si>
  <si>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</si>
  <si>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</si>
  <si>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</si>
  <si>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</si>
  <si>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</si>
  <si>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</si>
  <si>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</si>
  <si>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</si>
  <si>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</si>
  <si>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</si>
  <si>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</si>
  <si>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</si>
  <si>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</si>
  <si>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</si>
  <si>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>зробити позначку "Х"</t>
  </si>
  <si>
    <t>грн.</t>
  </si>
  <si>
    <t>Оплата комунальних послуг та енергоносіїв</t>
  </si>
  <si>
    <t>(Посада, П.І.Б.  підпис)</t>
  </si>
  <si>
    <t>Штатна чисельність працівників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</si>
  <si>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</si>
  <si>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Заступник директора департаменту- начальник управління фінансово-економічного забезпечення- головний бухгалтер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</si>
  <si>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</si>
  <si>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</si>
  <si>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</si>
  <si>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</si>
  <si>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</si>
  <si>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</si>
  <si>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</si>
  <si>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</si>
  <si>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</si>
  <si>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</si>
  <si>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</si>
  <si>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</si>
  <si>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</si>
  <si>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</si>
  <si>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</si>
  <si>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</si>
  <si>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</si>
  <si>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</si>
  <si>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</si>
  <si>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</si>
  <si>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</si>
  <si>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</si>
  <si>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 xml:space="preserve">Надходження (дохід) за рахунок коштів бюджету міста </t>
  </si>
  <si>
    <t>1021</t>
  </si>
  <si>
    <t>надходження (дохід) майбутніх періодов (від оренди майна та інше)</t>
  </si>
  <si>
    <t xml:space="preserve">Дохід з місцевого бюджету </t>
  </si>
  <si>
    <t>Видатки від інвестиційної діяльності, у т.ч.:</t>
  </si>
  <si>
    <t>основних засобів</t>
  </si>
  <si>
    <t>інші необоротні матеріальні активи</t>
  </si>
  <si>
    <t>нематеріальних активів</t>
  </si>
  <si>
    <t xml:space="preserve">доходи з місцевого бюджету цільового фінансування по капітальних видатках </t>
  </si>
  <si>
    <t>x</t>
  </si>
  <si>
    <t>Марта ВАСИЛИШИНА</t>
  </si>
  <si>
    <t>Надія СИРОТА</t>
  </si>
  <si>
    <t>Головний бухгалтер</t>
  </si>
  <si>
    <t>Юлія ВІКЛІЄНКО</t>
  </si>
  <si>
    <t>Ольга  ВОРОНЬКО</t>
  </si>
  <si>
    <t>Затверджений</t>
  </si>
  <si>
    <t>Місцезнаходження      м.Дніпро пр.Дмитра Яворницького буд. 12А</t>
  </si>
  <si>
    <t>Уточнений</t>
  </si>
  <si>
    <t>Телефон     067-551-26-21</t>
  </si>
  <si>
    <t xml:space="preserve"> ФІНАНСОВИЙ  ПЛАН</t>
  </si>
  <si>
    <t>Комунального некомерційного підприємства"Стоматологічна поліклініка №1"Дніпровської міської ради</t>
  </si>
  <si>
    <t>на  2022  рік</t>
  </si>
  <si>
    <t xml:space="preserve"> Плановий рік</t>
  </si>
  <si>
    <t xml:space="preserve"> доходи надавача за програмою медичних гарантій від НСЗУ</t>
  </si>
  <si>
    <t xml:space="preserve"> медична субвенція та інши субвенції</t>
  </si>
  <si>
    <t>Інші надходження (дохід) (%банка)</t>
  </si>
  <si>
    <t>Інші надходження (дохід) (визнано дохід в частині мат. витрат)</t>
  </si>
  <si>
    <t xml:space="preserve">                               </t>
  </si>
  <si>
    <t xml:space="preserve">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</si>
  <si>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</si>
  <si>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</t>
  </si>
  <si>
    <t xml:space="preserve"> Середньооблікова кількість штатних працівників    207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</si>
</sst>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2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31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32" fillId="0" borderId="0" xfId="49" applyFont="1" applyAlignment="1" applyProtection="1">
      <alignment horizontal="center" vertical="center"/>
      <protection locked="0"/>
    </xf>
    <xf numFmtId="0" fontId="52" fillId="0" borderId="0" xfId="49" applyFont="1">
      <alignment/>
      <protection/>
    </xf>
    <xf numFmtId="0" fontId="52" fillId="33" borderId="0" xfId="49" applyFont="1" applyFill="1">
      <alignment/>
      <protection/>
    </xf>
    <xf numFmtId="0" fontId="6" fillId="0" borderId="0" xfId="49" applyFont="1" applyAlignment="1" applyProtection="1">
      <alignment horizontal="left" vertical="center" wrapText="1"/>
      <protection locked="0"/>
    </xf>
    <xf numFmtId="0" fontId="31" fillId="0" borderId="0" xfId="49" applyFont="1" applyAlignment="1" applyProtection="1">
      <alignment horizontal="left" vertical="center"/>
      <protection locked="0"/>
    </xf>
    <xf numFmtId="0" fontId="31" fillId="0" borderId="0" xfId="49" applyFont="1" applyAlignment="1">
      <alignment horizontal="left"/>
      <protection/>
    </xf>
    <xf numFmtId="0" fontId="31" fillId="0" borderId="0" xfId="49" applyFont="1">
      <alignment/>
      <protection/>
    </xf>
    <xf numFmtId="0" fontId="31" fillId="0" borderId="10" xfId="49" applyFont="1" applyBorder="1" applyAlignment="1">
      <alignment horizontal="center" vertical="center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0" fontId="4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vertical="center" wrapText="1"/>
      <protection locked="0"/>
    </xf>
    <xf numFmtId="0" fontId="3" fillId="0" borderId="10" xfId="49" applyFont="1" applyBorder="1" applyAlignment="1" applyProtection="1">
      <alignment horizontal="left" vertical="center" wrapText="1"/>
      <protection locked="0"/>
    </xf>
    <xf numFmtId="0" fontId="3" fillId="0" borderId="1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49" fontId="7" fillId="34" borderId="13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49" fontId="4" fillId="34" borderId="11" xfId="0" applyNumberFormat="1" applyFont="1" applyFill="1" applyBorder="1" applyAlignment="1">
      <alignment horizontal="center" vertical="center" wrapText="1"/>
    </xf>
    <xf numFmtId="0" fontId="3" fillId="0" borderId="0" xfId="49" applyFont="1" applyAlignment="1" applyProtection="1">
      <alignment horizontal="center" vertical="center" wrapText="1"/>
      <protection locked="0"/>
    </xf>
    <xf numFmtId="0" fontId="7" fillId="0" borderId="14" xfId="49" applyFont="1" applyBorder="1" applyAlignment="1" applyProtection="1">
      <alignment horizontal="right" wrapText="1"/>
      <protection locked="0"/>
    </xf>
    <xf numFmtId="49" fontId="4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/>
      <protection locked="0"/>
    </xf>
    <xf numFmtId="0" fontId="7" fillId="0" borderId="11" xfId="0" applyFont="1" applyBorder="1" applyAlignment="1">
      <alignment horizontal="justify" vertical="center" wrapText="1"/>
    </xf>
    <xf numFmtId="0" fontId="34" fillId="0" borderId="10" xfId="0" applyFont="1" applyBorder="1" applyAlignment="1" applyProtection="1">
      <alignment horizontal="center"/>
      <protection locked="0"/>
    </xf>
    <xf numFmtId="0" fontId="9" fillId="34" borderId="10" xfId="49" applyFont="1" applyFill="1" applyBorder="1" applyAlignment="1">
      <alignment horizontal="center" vertical="center" wrapText="1"/>
      <protection/>
    </xf>
    <xf numFmtId="0" fontId="6" fillId="34" borderId="16" xfId="49" applyFont="1" applyFill="1" applyBorder="1" applyAlignment="1">
      <alignment horizontal="center"/>
      <protection/>
    </xf>
    <xf numFmtId="0" fontId="7" fillId="0" borderId="0" xfId="49" applyFont="1" applyAlignment="1" applyProtection="1">
      <alignment vertical="center" wrapText="1"/>
      <protection locked="0"/>
    </xf>
    <xf numFmtId="0" fontId="11" fillId="0" borderId="10" xfId="49" applyFont="1" applyBorder="1" applyAlignment="1" applyProtection="1">
      <alignment horizontal="center" vertical="center" wrapText="1"/>
      <protection locked="0"/>
    </xf>
    <xf numFmtId="14" fontId="11" fillId="0" borderId="10" xfId="49" applyNumberFormat="1" applyFont="1" applyBorder="1" applyAlignment="1" applyProtection="1">
      <alignment horizontal="left" vertical="center" wrapText="1"/>
      <protection locked="0"/>
    </xf>
    <xf numFmtId="0" fontId="53" fillId="0" borderId="10" xfId="49" applyFont="1" applyBorder="1" applyAlignment="1" applyProtection="1">
      <alignment vertical="center" wrapText="1"/>
      <protection locked="0"/>
    </xf>
    <xf numFmtId="0" fontId="12" fillId="0" borderId="10" xfId="49" applyFont="1" applyBorder="1" applyAlignment="1" applyProtection="1">
      <alignment horizontal="left" vertical="center" wrapText="1"/>
      <protection locked="0"/>
    </xf>
    <xf numFmtId="14" fontId="31" fillId="0" borderId="10" xfId="49" applyNumberFormat="1" applyFont="1" applyBorder="1" applyAlignment="1">
      <alignment horizontal="center"/>
      <protection/>
    </xf>
    <xf numFmtId="0" fontId="8" fillId="34" borderId="0" xfId="49" applyFont="1" applyFill="1">
      <alignment/>
      <protection/>
    </xf>
    <xf numFmtId="0" fontId="8" fillId="34" borderId="0" xfId="49" applyFont="1" applyFill="1" applyAlignment="1">
      <alignment horizontal="center"/>
      <protection/>
    </xf>
    <xf numFmtId="0" fontId="7" fillId="34" borderId="0" xfId="49" applyFont="1" applyFill="1" applyAlignment="1">
      <alignment horizontal="center"/>
      <protection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" fontId="7" fillId="0" borderId="1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vertical="center" wrapText="1"/>
    </xf>
    <xf numFmtId="1" fontId="7" fillId="0" borderId="11" xfId="0" applyNumberFormat="1" applyFont="1" applyBorder="1" applyAlignment="1">
      <alignment vertical="center" wrapText="1"/>
    </xf>
    <xf numFmtId="1" fontId="7" fillId="0" borderId="19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justify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0" fontId="6" fillId="0" borderId="16" xfId="49" applyFont="1" applyBorder="1" applyAlignment="1">
      <alignment horizontal="center"/>
      <protection/>
    </xf>
    <xf numFmtId="180" fontId="6" fillId="0" borderId="0" xfId="49" applyNumberFormat="1" applyFont="1" applyAlignment="1">
      <alignment horizontal="center"/>
      <protection/>
    </xf>
    <xf numFmtId="180" fontId="31" fillId="0" borderId="0" xfId="49" applyNumberFormat="1" applyFont="1" applyAlignment="1">
      <alignment horizontal="center"/>
      <protection/>
    </xf>
    <xf numFmtId="0" fontId="6" fillId="34" borderId="0" xfId="49" applyFont="1" applyFill="1">
      <alignment/>
      <protection/>
    </xf>
    <xf numFmtId="0" fontId="6" fillId="34" borderId="0" xfId="49" applyFont="1" applyFill="1" applyAlignment="1">
      <alignment horizontal="center"/>
      <protection/>
    </xf>
    <xf numFmtId="0" fontId="5" fillId="34" borderId="0" xfId="49" applyFont="1" applyFill="1" applyAlignment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13" fillId="0" borderId="0" xfId="0" applyFont="1" applyAlignment="1">
      <alignment wrapText="1"/>
    </xf>
    <xf numFmtId="0" fontId="14" fillId="0" borderId="10" xfId="49" applyFont="1" applyBorder="1" applyAlignment="1" applyProtection="1">
      <alignment horizontal="center" vertical="center" wrapText="1"/>
      <protection locked="0"/>
    </xf>
    <xf numFmtId="0" fontId="6" fillId="0" borderId="16" xfId="49" applyFont="1" applyBorder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0" fontId="6" fillId="34" borderId="16" xfId="49" applyFont="1" applyFill="1" applyBorder="1" applyAlignment="1">
      <alignment horizontal="center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14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Alignment="1">
      <alignment horizontal="center"/>
      <protection/>
    </xf>
    <xf numFmtId="0" fontId="6" fillId="34" borderId="0" xfId="49" applyFont="1" applyFill="1" applyAlignment="1">
      <alignment horizontal="center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3" fillId="0" borderId="19" xfId="49" applyFont="1" applyBorder="1" applyAlignment="1" applyProtection="1">
      <alignment horizontal="center" vertical="center" wrapText="1"/>
      <protection locked="0"/>
    </xf>
    <xf numFmtId="0" fontId="3" fillId="0" borderId="22" xfId="49" applyFont="1" applyBorder="1" applyAlignment="1" applyProtection="1">
      <alignment horizontal="center" vertical="center" wrapText="1"/>
      <protection locked="0"/>
    </xf>
    <xf numFmtId="0" fontId="3" fillId="0" borderId="23" xfId="49" applyFont="1" applyBorder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0" xfId="49" applyFont="1" applyAlignment="1" applyProtection="1">
      <alignment horizontal="left" vertical="center" wrapText="1"/>
      <protection locked="0"/>
    </xf>
    <xf numFmtId="0" fontId="7" fillId="0" borderId="0" xfId="49" applyFont="1" applyAlignment="1" applyProtection="1">
      <alignment horizontal="left" vertical="center" wrapText="1"/>
      <protection locked="0"/>
    </xf>
    <xf numFmtId="0" fontId="7" fillId="0" borderId="14" xfId="49" applyFont="1" applyBorder="1" applyAlignment="1" applyProtection="1">
      <alignment horizontal="right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4" borderId="24" xfId="49" applyFont="1" applyFill="1" applyBorder="1" applyAlignment="1">
      <alignment horizontal="center" vertical="center" wrapText="1"/>
      <protection/>
    </xf>
    <xf numFmtId="0" fontId="4" fillId="34" borderId="0" xfId="49" applyFont="1" applyFill="1" applyAlignment="1">
      <alignment horizontal="center" vertical="center" wrapText="1"/>
      <protection/>
    </xf>
    <xf numFmtId="0" fontId="4" fillId="34" borderId="25" xfId="49" applyFont="1" applyFill="1" applyBorder="1" applyAlignment="1">
      <alignment horizontal="center" vertical="center" wrapText="1"/>
      <protection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03"/>
  <sheetViews>
    <sheetView tabSelected="1" zoomScale="86" zoomScaleNormal="86" zoomScalePageLayoutView="0" workbookViewId="0" topLeftCell="A1">
      <selection activeCell="A15" sqref="A15:I15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6.28125" style="3" customWidth="1"/>
    <col min="4" max="4" width="17.7109375" style="3" customWidth="1"/>
    <col min="5" max="5" width="16.421875" style="3" customWidth="1"/>
    <col min="6" max="6" width="16.57421875" style="3" customWidth="1"/>
    <col min="7" max="7" width="17.421875" style="3" customWidth="1"/>
    <col min="8" max="8" width="16.8515625" style="3" customWidth="1"/>
    <col min="9" max="9" width="17.00390625" style="3" customWidth="1"/>
    <col min="10" max="16384" width="9.140625" style="7" customWidth="1"/>
  </cols>
  <sheetData>
    <row r="1" spans="1:7" ht="13.5" customHeight="1">
      <c r="A1" s="1" t="s">
        <v>117</v>
      </c>
      <c r="B1" s="1"/>
      <c r="C1" s="2"/>
      <c r="D1" s="4" t="s">
        <v>0</v>
      </c>
      <c r="E1" s="5"/>
      <c r="F1" s="5"/>
      <c r="G1" s="6"/>
    </row>
    <row r="2" spans="1:9" ht="20.25" customHeight="1">
      <c r="A2" s="1"/>
      <c r="B2" s="1"/>
      <c r="C2" s="2"/>
      <c r="D2" s="128" t="s">
        <v>1</v>
      </c>
      <c r="E2" s="128"/>
      <c r="F2" s="128"/>
      <c r="G2" s="128"/>
      <c r="H2" s="128"/>
      <c r="I2" s="128"/>
    </row>
    <row r="3" spans="1:9" ht="7.5" customHeight="1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>
      <c r="A4" s="20" t="s">
        <v>3</v>
      </c>
      <c r="B4" s="1"/>
      <c r="C4" s="2"/>
      <c r="D4" s="129" t="s">
        <v>2</v>
      </c>
      <c r="E4" s="129"/>
      <c r="F4" s="129"/>
      <c r="G4" s="129"/>
      <c r="H4" s="129"/>
      <c r="I4" s="129"/>
    </row>
    <row r="5" spans="1:9" ht="49.5" customHeight="1">
      <c r="A5" s="41" t="s">
        <v>64</v>
      </c>
      <c r="B5" s="1"/>
      <c r="C5" s="2"/>
      <c r="D5" s="130" t="s">
        <v>63</v>
      </c>
      <c r="E5" s="130"/>
      <c r="F5" s="130"/>
      <c r="G5" s="130"/>
      <c r="H5" s="130"/>
      <c r="I5" s="130"/>
    </row>
    <row r="6" spans="1:9" ht="21.75" customHeight="1">
      <c r="A6" s="33" t="s">
        <v>101</v>
      </c>
      <c r="B6" s="1"/>
      <c r="C6" s="2"/>
      <c r="D6" s="131" t="s">
        <v>100</v>
      </c>
      <c r="E6" s="131"/>
      <c r="F6" s="131"/>
      <c r="G6" s="131"/>
      <c r="H6" s="131"/>
      <c r="I6" s="131"/>
    </row>
    <row r="7" spans="1:9" ht="12.75" customHeight="1">
      <c r="A7" s="32" t="s">
        <v>61</v>
      </c>
      <c r="B7" s="1"/>
      <c r="C7" s="2"/>
      <c r="D7" s="132" t="s">
        <v>61</v>
      </c>
      <c r="E7" s="132"/>
      <c r="F7" s="132"/>
      <c r="G7" s="132"/>
      <c r="H7" s="132"/>
      <c r="I7" s="132"/>
    </row>
    <row r="8" spans="1:9" ht="16.5" customHeight="1">
      <c r="A8" s="21"/>
      <c r="B8" s="1"/>
      <c r="C8" s="2"/>
      <c r="D8" s="24"/>
      <c r="E8" s="24"/>
      <c r="F8" s="24"/>
      <c r="G8" s="24"/>
      <c r="H8" s="24"/>
      <c r="I8" s="24"/>
    </row>
    <row r="9" spans="1:9" ht="16.5" customHeight="1">
      <c r="A9" s="23" t="s">
        <v>86</v>
      </c>
      <c r="B9" s="1"/>
      <c r="C9" s="2"/>
      <c r="D9" s="22" t="s">
        <v>57</v>
      </c>
      <c r="E9" s="42"/>
      <c r="F9" s="43"/>
      <c r="G9" s="24"/>
      <c r="H9" s="24"/>
      <c r="I9" s="24"/>
    </row>
    <row r="10" spans="1:9" ht="16.5" customHeight="1">
      <c r="A10" s="44" t="s">
        <v>118</v>
      </c>
      <c r="B10" s="1"/>
      <c r="C10" s="2"/>
      <c r="D10" s="22" t="s">
        <v>102</v>
      </c>
      <c r="E10" s="45"/>
      <c r="F10" s="46">
        <v>44742</v>
      </c>
      <c r="G10" s="24" t="s">
        <v>116</v>
      </c>
      <c r="H10" s="24"/>
      <c r="I10" s="24"/>
    </row>
    <row r="11" spans="1:9" ht="16.5" customHeight="1">
      <c r="A11" s="23" t="s">
        <v>103</v>
      </c>
      <c r="B11" s="1"/>
      <c r="C11" s="2"/>
      <c r="D11" s="22" t="s">
        <v>104</v>
      </c>
      <c r="E11" s="115" t="s">
        <v>96</v>
      </c>
      <c r="F11" s="22"/>
      <c r="G11" s="24"/>
      <c r="H11" s="24"/>
      <c r="I11" s="24"/>
    </row>
    <row r="12" spans="1:9" ht="16.5" customHeight="1">
      <c r="A12" s="23" t="s">
        <v>105</v>
      </c>
      <c r="B12" s="1"/>
      <c r="C12" s="2"/>
      <c r="D12" s="125" t="s">
        <v>58</v>
      </c>
      <c r="E12" s="126"/>
      <c r="F12" s="127"/>
      <c r="G12" s="24"/>
      <c r="H12" s="24"/>
      <c r="I12" s="24"/>
    </row>
    <row r="13" spans="1:9" ht="16.5" customHeight="1">
      <c r="A13" s="21"/>
      <c r="B13" s="1"/>
      <c r="C13" s="2"/>
      <c r="D13" s="24"/>
      <c r="E13" s="24"/>
      <c r="F13" s="24"/>
      <c r="G13" s="24"/>
      <c r="H13" s="24"/>
      <c r="I13" s="24"/>
    </row>
    <row r="14" spans="1:9" ht="16.5" customHeight="1">
      <c r="A14" s="119" t="s">
        <v>106</v>
      </c>
      <c r="B14" s="119"/>
      <c r="C14" s="119"/>
      <c r="D14" s="119"/>
      <c r="E14" s="119"/>
      <c r="F14" s="119"/>
      <c r="G14" s="119"/>
      <c r="H14" s="119"/>
      <c r="I14" s="119"/>
    </row>
    <row r="15" spans="1:9" ht="18.75">
      <c r="A15" s="120" t="s">
        <v>107</v>
      </c>
      <c r="B15" s="120"/>
      <c r="C15" s="120"/>
      <c r="D15" s="120"/>
      <c r="E15" s="120"/>
      <c r="F15" s="120"/>
      <c r="G15" s="120"/>
      <c r="H15" s="120"/>
      <c r="I15" s="120"/>
    </row>
    <row r="16" spans="1:9" ht="12.75" customHeight="1">
      <c r="A16" s="121" t="s">
        <v>4</v>
      </c>
      <c r="B16" s="121"/>
      <c r="C16" s="121"/>
      <c r="D16" s="121"/>
      <c r="E16" s="121"/>
      <c r="F16" s="121"/>
      <c r="G16" s="121"/>
      <c r="H16" s="121"/>
      <c r="I16" s="121"/>
    </row>
    <row r="17" spans="1:9" ht="20.25" customHeight="1">
      <c r="A17" s="122" t="s">
        <v>108</v>
      </c>
      <c r="B17" s="122"/>
      <c r="C17" s="122"/>
      <c r="D17" s="122"/>
      <c r="E17" s="122"/>
      <c r="F17" s="122"/>
      <c r="G17" s="122"/>
      <c r="H17" s="122"/>
      <c r="I17" s="122"/>
    </row>
    <row r="18" spans="1:9" ht="15" customHeight="1">
      <c r="A18" s="47"/>
      <c r="B18" s="48"/>
      <c r="C18" s="48"/>
      <c r="D18" s="48"/>
      <c r="E18" s="48"/>
      <c r="H18" s="49"/>
      <c r="I18" s="3" t="s">
        <v>59</v>
      </c>
    </row>
    <row r="19" spans="1:9" ht="20.25" customHeight="1">
      <c r="A19" s="123" t="s">
        <v>5</v>
      </c>
      <c r="B19" s="123" t="s">
        <v>6</v>
      </c>
      <c r="C19" s="123" t="s">
        <v>7</v>
      </c>
      <c r="D19" s="123" t="s">
        <v>85</v>
      </c>
      <c r="E19" s="123" t="s">
        <v>109</v>
      </c>
      <c r="F19" s="124" t="s">
        <v>19</v>
      </c>
      <c r="G19" s="124"/>
      <c r="H19" s="124"/>
      <c r="I19" s="124"/>
    </row>
    <row r="20" spans="1:9" ht="34.5" customHeight="1">
      <c r="A20" s="123"/>
      <c r="B20" s="123"/>
      <c r="C20" s="123"/>
      <c r="D20" s="123"/>
      <c r="E20" s="123"/>
      <c r="F20" s="39" t="s">
        <v>8</v>
      </c>
      <c r="G20" s="13" t="s">
        <v>9</v>
      </c>
      <c r="H20" s="13" t="s">
        <v>10</v>
      </c>
      <c r="I20" s="13" t="s">
        <v>11</v>
      </c>
    </row>
    <row r="21" spans="1:9" ht="18">
      <c r="A21" s="14" t="s">
        <v>12</v>
      </c>
      <c r="B21" s="14" t="s">
        <v>13</v>
      </c>
      <c r="C21" s="14">
        <v>3</v>
      </c>
      <c r="D21" s="14">
        <v>4</v>
      </c>
      <c r="E21" s="15">
        <v>5</v>
      </c>
      <c r="F21" s="16">
        <v>6</v>
      </c>
      <c r="G21" s="17">
        <v>7</v>
      </c>
      <c r="H21" s="17">
        <v>8</v>
      </c>
      <c r="I21" s="17">
        <v>9</v>
      </c>
    </row>
    <row r="22" spans="1:9" s="8" customFormat="1" ht="14.25" customHeight="1">
      <c r="A22" s="142" t="s">
        <v>20</v>
      </c>
      <c r="B22" s="143"/>
      <c r="C22" s="143"/>
      <c r="D22" s="143"/>
      <c r="E22" s="143"/>
      <c r="F22" s="143"/>
      <c r="G22" s="143"/>
      <c r="H22" s="143"/>
      <c r="I22" s="144"/>
    </row>
    <row r="23" spans="1:9" s="8" customFormat="1" ht="15.75" customHeight="1">
      <c r="A23" s="142" t="s">
        <v>23</v>
      </c>
      <c r="B23" s="143"/>
      <c r="C23" s="143"/>
      <c r="D23" s="143"/>
      <c r="E23" s="143"/>
      <c r="F23" s="143"/>
      <c r="G23" s="143"/>
      <c r="H23" s="143"/>
      <c r="I23" s="144"/>
    </row>
    <row r="24" spans="1:9" s="8" customFormat="1" ht="33" customHeight="1">
      <c r="A24" s="28" t="s">
        <v>81</v>
      </c>
      <c r="B24" s="31" t="s">
        <v>21</v>
      </c>
      <c r="C24" s="50">
        <f>C25+C26</f>
        <v>14457640</v>
      </c>
      <c r="D24" s="50">
        <f>D25+D26</f>
        <v>0</v>
      </c>
      <c r="E24" s="51">
        <f aca="true" t="shared" si="0" ref="E24:E38">F24+G24+H24+I24</f>
        <v>13508522</v>
      </c>
      <c r="F24" s="50">
        <f>F25+F26</f>
        <v>3630000</v>
      </c>
      <c r="G24" s="50">
        <f>G25+G26</f>
        <v>3124260</v>
      </c>
      <c r="H24" s="50">
        <f>H25+H26</f>
        <v>3377131</v>
      </c>
      <c r="I24" s="50">
        <f>I25+I26</f>
        <v>3377131</v>
      </c>
    </row>
    <row r="25" spans="1:9" s="8" customFormat="1" ht="32.25" customHeight="1">
      <c r="A25" s="19" t="s">
        <v>110</v>
      </c>
      <c r="B25" s="18" t="s">
        <v>24</v>
      </c>
      <c r="C25" s="52">
        <v>14457640</v>
      </c>
      <c r="D25" s="52"/>
      <c r="E25" s="51">
        <f t="shared" si="0"/>
        <v>13508522</v>
      </c>
      <c r="F25" s="53">
        <v>3630000</v>
      </c>
      <c r="G25" s="53">
        <f>3377131-252871</f>
        <v>3124260</v>
      </c>
      <c r="H25" s="53">
        <v>3377131</v>
      </c>
      <c r="I25" s="53">
        <v>3377131</v>
      </c>
    </row>
    <row r="26" spans="1:9" s="8" customFormat="1" ht="18">
      <c r="A26" s="27" t="s">
        <v>111</v>
      </c>
      <c r="B26" s="26" t="s">
        <v>25</v>
      </c>
      <c r="C26" s="54"/>
      <c r="D26" s="54"/>
      <c r="E26" s="51">
        <f t="shared" si="0"/>
        <v>0</v>
      </c>
      <c r="F26" s="55"/>
      <c r="G26" s="56"/>
      <c r="H26" s="56"/>
      <c r="I26" s="56"/>
    </row>
    <row r="27" spans="1:9" s="8" customFormat="1" ht="95.25" customHeight="1">
      <c r="A27" s="57" t="s">
        <v>87</v>
      </c>
      <c r="B27" s="34" t="s">
        <v>22</v>
      </c>
      <c r="C27" s="58">
        <f>C28</f>
        <v>7928681</v>
      </c>
      <c r="D27" s="58">
        <f>D28</f>
        <v>0</v>
      </c>
      <c r="E27" s="59">
        <f t="shared" si="0"/>
        <v>5814922</v>
      </c>
      <c r="F27" s="58">
        <f>F28</f>
        <v>1809900</v>
      </c>
      <c r="G27" s="58">
        <f>G28</f>
        <v>1396283</v>
      </c>
      <c r="H27" s="58">
        <f>H28</f>
        <v>1564045</v>
      </c>
      <c r="I27" s="58">
        <f>I28</f>
        <v>1044694</v>
      </c>
    </row>
    <row r="28" spans="1:9" s="8" customFormat="1" ht="36" customHeight="1">
      <c r="A28" s="60" t="s">
        <v>90</v>
      </c>
      <c r="B28" s="35" t="s">
        <v>88</v>
      </c>
      <c r="C28" s="61">
        <v>7928681</v>
      </c>
      <c r="D28" s="61"/>
      <c r="E28" s="59">
        <f t="shared" si="0"/>
        <v>5814922</v>
      </c>
      <c r="F28" s="61">
        <v>1809900</v>
      </c>
      <c r="G28" s="61">
        <f>1346283+50000</f>
        <v>1396283</v>
      </c>
      <c r="H28" s="61">
        <f>1495740+68305</f>
        <v>1564045</v>
      </c>
      <c r="I28" s="61">
        <f>1002739+41955</f>
        <v>1044694</v>
      </c>
    </row>
    <row r="29" spans="1:9" s="8" customFormat="1" ht="18">
      <c r="A29" s="62" t="s">
        <v>82</v>
      </c>
      <c r="B29" s="63">
        <v>1030</v>
      </c>
      <c r="C29" s="50">
        <f>C30+C31+C32+C33+C34+C35+C36+C37+C38</f>
        <v>22325909</v>
      </c>
      <c r="D29" s="50">
        <f>D30+D31+D32+D33+D34+D35+D36+D37+D38</f>
        <v>0</v>
      </c>
      <c r="E29" s="50">
        <f t="shared" si="0"/>
        <v>26626081</v>
      </c>
      <c r="F29" s="50">
        <f>F30+F31+F32+F33+F34+F35+F36+F37+F38</f>
        <v>5020500</v>
      </c>
      <c r="G29" s="50">
        <f>G30+G31+G32+G33+G34+G35+G36+G37+G38</f>
        <v>5935081</v>
      </c>
      <c r="H29" s="50">
        <f>H30+H31+H32+H33+H34+H35+H36+H37+H38</f>
        <v>7720000</v>
      </c>
      <c r="I29" s="50">
        <f>I30+I31+I32+I33+I34+I35+I36+I37+I38</f>
        <v>7950500</v>
      </c>
    </row>
    <row r="30" spans="1:9" s="8" customFormat="1" ht="32.25">
      <c r="A30" s="64" t="s">
        <v>66</v>
      </c>
      <c r="B30" s="65">
        <v>1031</v>
      </c>
      <c r="C30" s="66"/>
      <c r="D30" s="66"/>
      <c r="E30" s="50">
        <f t="shared" si="0"/>
        <v>0</v>
      </c>
      <c r="F30" s="66"/>
      <c r="G30" s="67"/>
      <c r="H30" s="67"/>
      <c r="I30" s="67"/>
    </row>
    <row r="31" spans="1:9" s="8" customFormat="1" ht="32.25">
      <c r="A31" s="64" t="s">
        <v>80</v>
      </c>
      <c r="B31" s="65">
        <v>1032</v>
      </c>
      <c r="C31" s="66">
        <v>21581154</v>
      </c>
      <c r="D31" s="66"/>
      <c r="E31" s="50">
        <f t="shared" si="0"/>
        <v>25760000</v>
      </c>
      <c r="F31" s="66">
        <f>4500000+700000-200000</f>
        <v>5000000</v>
      </c>
      <c r="G31" s="68">
        <f>5000000+200000+200000+300000</f>
        <v>5700000</v>
      </c>
      <c r="H31" s="68">
        <f>5000000+200000+1000000+500000+500000+100000+100000</f>
        <v>7400000</v>
      </c>
      <c r="I31" s="68">
        <f>7000000+1000000-240000-100000</f>
        <v>7660000</v>
      </c>
    </row>
    <row r="32" spans="1:9" s="8" customFormat="1" ht="29.25" customHeight="1">
      <c r="A32" s="69" t="s">
        <v>14</v>
      </c>
      <c r="B32" s="65">
        <v>1033</v>
      </c>
      <c r="C32" s="66"/>
      <c r="D32" s="66"/>
      <c r="E32" s="50">
        <f t="shared" si="0"/>
        <v>0</v>
      </c>
      <c r="F32" s="66"/>
      <c r="G32" s="67"/>
      <c r="H32" s="67"/>
      <c r="I32" s="67"/>
    </row>
    <row r="33" spans="1:9" s="8" customFormat="1" ht="18">
      <c r="A33" s="64" t="s">
        <v>83</v>
      </c>
      <c r="B33" s="65">
        <v>1034</v>
      </c>
      <c r="C33" s="66"/>
      <c r="D33" s="66"/>
      <c r="E33" s="50">
        <f t="shared" si="0"/>
        <v>0</v>
      </c>
      <c r="F33" s="70"/>
      <c r="G33" s="67"/>
      <c r="H33" s="67"/>
      <c r="I33" s="67"/>
    </row>
    <row r="34" spans="1:9" s="8" customFormat="1" ht="25.5" customHeight="1">
      <c r="A34" s="71" t="s">
        <v>89</v>
      </c>
      <c r="B34" s="65">
        <v>1035</v>
      </c>
      <c r="C34" s="66"/>
      <c r="D34" s="66"/>
      <c r="E34" s="50">
        <f t="shared" si="0"/>
        <v>0</v>
      </c>
      <c r="F34" s="70"/>
      <c r="G34" s="67"/>
      <c r="H34" s="67"/>
      <c r="I34" s="67"/>
    </row>
    <row r="35" spans="1:9" s="8" customFormat="1" ht="18">
      <c r="A35" s="60" t="s">
        <v>65</v>
      </c>
      <c r="B35" s="65">
        <v>1036</v>
      </c>
      <c r="C35" s="66"/>
      <c r="D35" s="66"/>
      <c r="E35" s="50">
        <f t="shared" si="0"/>
        <v>0</v>
      </c>
      <c r="F35" s="66"/>
      <c r="G35" s="67"/>
      <c r="H35" s="67"/>
      <c r="I35" s="67"/>
    </row>
    <row r="36" spans="1:9" s="8" customFormat="1" ht="18">
      <c r="A36" s="64" t="s">
        <v>84</v>
      </c>
      <c r="B36" s="65">
        <v>1037</v>
      </c>
      <c r="C36" s="72"/>
      <c r="D36" s="72"/>
      <c r="E36" s="50">
        <f t="shared" si="0"/>
        <v>0</v>
      </c>
      <c r="F36" s="72"/>
      <c r="G36" s="72"/>
      <c r="H36" s="72"/>
      <c r="I36" s="72"/>
    </row>
    <row r="37" spans="1:9" s="8" customFormat="1" ht="18">
      <c r="A37" s="64" t="s">
        <v>112</v>
      </c>
      <c r="B37" s="65">
        <v>1038</v>
      </c>
      <c r="C37" s="66">
        <v>17828</v>
      </c>
      <c r="D37" s="66"/>
      <c r="E37" s="50">
        <f t="shared" si="0"/>
        <v>0</v>
      </c>
      <c r="F37" s="66"/>
      <c r="G37" s="66"/>
      <c r="H37" s="66"/>
      <c r="I37" s="66"/>
    </row>
    <row r="38" spans="1:9" s="36" customFormat="1" ht="18">
      <c r="A38" s="64" t="s">
        <v>113</v>
      </c>
      <c r="B38" s="38">
        <v>1039</v>
      </c>
      <c r="C38" s="66">
        <v>726927</v>
      </c>
      <c r="D38" s="66"/>
      <c r="E38" s="50">
        <f t="shared" si="0"/>
        <v>866081</v>
      </c>
      <c r="F38" s="66">
        <v>20500</v>
      </c>
      <c r="G38" s="66">
        <f>20500+44081+170500</f>
        <v>235081</v>
      </c>
      <c r="H38" s="66">
        <f>250000+50000+20000</f>
        <v>320000</v>
      </c>
      <c r="I38" s="66">
        <f>20500+50000+200000+20000</f>
        <v>290500</v>
      </c>
    </row>
    <row r="39" spans="1:9" s="8" customFormat="1" ht="18">
      <c r="A39" s="139" t="s">
        <v>67</v>
      </c>
      <c r="B39" s="140"/>
      <c r="C39" s="140"/>
      <c r="D39" s="140"/>
      <c r="E39" s="140"/>
      <c r="F39" s="140"/>
      <c r="G39" s="140"/>
      <c r="H39" s="140"/>
      <c r="I39" s="141"/>
    </row>
    <row r="40" spans="1:9" s="8" customFormat="1" ht="18" customHeight="1">
      <c r="A40" s="37" t="s">
        <v>26</v>
      </c>
      <c r="B40" s="73">
        <v>1040</v>
      </c>
      <c r="C40" s="74">
        <v>24619126</v>
      </c>
      <c r="D40" s="74"/>
      <c r="E40" s="53">
        <f>F40+G40+H40+I40</f>
        <v>26711530</v>
      </c>
      <c r="F40" s="75">
        <f>(489358+262203+172250+87750+58500+326620+239098+156000+55250+136500)*3</f>
        <v>5950587</v>
      </c>
      <c r="G40" s="75">
        <f>(489358+262203+172250+87750+58500+326620+239098+156000+55250+136500)*3+516256</f>
        <v>6466843</v>
      </c>
      <c r="H40" s="75">
        <f>6897050+800000-400000</f>
        <v>7297050</v>
      </c>
      <c r="I40" s="67">
        <f>6897050+100000</f>
        <v>6997050</v>
      </c>
    </row>
    <row r="41" spans="1:9" s="8" customFormat="1" ht="19.5" customHeight="1">
      <c r="A41" s="37" t="s">
        <v>27</v>
      </c>
      <c r="B41" s="76">
        <v>1050</v>
      </c>
      <c r="C41" s="77">
        <v>5584815</v>
      </c>
      <c r="D41" s="77"/>
      <c r="E41" s="53">
        <f aca="true" t="shared" si="1" ref="E41:E50">F41+G41+H41+I41</f>
        <v>5941222.6</v>
      </c>
      <c r="F41" s="78">
        <f>F40*22%</f>
        <v>1309129.14</v>
      </c>
      <c r="G41" s="78">
        <f>G40*22%</f>
        <v>1422705.46</v>
      </c>
      <c r="H41" s="78">
        <f>1540694+176000-70000</f>
        <v>1646694</v>
      </c>
      <c r="I41" s="66">
        <f>1540694+22000</f>
        <v>1562694</v>
      </c>
    </row>
    <row r="42" spans="1:9" s="8" customFormat="1" ht="18" customHeight="1">
      <c r="A42" s="37" t="s">
        <v>28</v>
      </c>
      <c r="B42" s="76">
        <v>1060</v>
      </c>
      <c r="C42" s="77">
        <v>298225</v>
      </c>
      <c r="D42" s="77"/>
      <c r="E42" s="53">
        <f t="shared" si="1"/>
        <v>506783</v>
      </c>
      <c r="F42" s="78">
        <v>73261</v>
      </c>
      <c r="G42" s="78">
        <f>87000+50000</f>
        <v>137000</v>
      </c>
      <c r="H42" s="78">
        <v>173261</v>
      </c>
      <c r="I42" s="66">
        <f>73261+50000</f>
        <v>123261</v>
      </c>
    </row>
    <row r="43" spans="1:9" s="8" customFormat="1" ht="18" customHeight="1">
      <c r="A43" s="37" t="s">
        <v>29</v>
      </c>
      <c r="B43" s="76">
        <v>1070</v>
      </c>
      <c r="C43" s="77">
        <v>4591982</v>
      </c>
      <c r="D43" s="77"/>
      <c r="E43" s="53">
        <f t="shared" si="1"/>
        <v>4472000</v>
      </c>
      <c r="F43" s="78">
        <f>800000+50000+370000</f>
        <v>1220000</v>
      </c>
      <c r="G43" s="67">
        <v>1100000</v>
      </c>
      <c r="H43" s="99">
        <v>1106000</v>
      </c>
      <c r="I43" s="67">
        <f>1106000-60000</f>
        <v>1046000</v>
      </c>
    </row>
    <row r="44" spans="1:9" s="8" customFormat="1" ht="18" customHeight="1">
      <c r="A44" s="37" t="s">
        <v>30</v>
      </c>
      <c r="B44" s="76">
        <v>1080</v>
      </c>
      <c r="C44" s="77"/>
      <c r="D44" s="77"/>
      <c r="E44" s="53">
        <f t="shared" si="1"/>
        <v>0</v>
      </c>
      <c r="F44" s="78"/>
      <c r="G44" s="67"/>
      <c r="H44" s="99"/>
      <c r="I44" s="67"/>
    </row>
    <row r="45" spans="1:9" s="8" customFormat="1" ht="18" customHeight="1">
      <c r="A45" s="37" t="s">
        <v>31</v>
      </c>
      <c r="B45" s="76">
        <v>1090</v>
      </c>
      <c r="C45" s="77">
        <v>1256722</v>
      </c>
      <c r="D45" s="77"/>
      <c r="E45" s="53">
        <f t="shared" si="1"/>
        <v>931516</v>
      </c>
      <c r="F45" s="78">
        <f>210758-100000</f>
        <v>110758</v>
      </c>
      <c r="G45" s="78">
        <v>310000</v>
      </c>
      <c r="H45" s="78">
        <v>300000</v>
      </c>
      <c r="I45" s="66">
        <v>210758</v>
      </c>
    </row>
    <row r="46" spans="1:9" s="8" customFormat="1" ht="18" customHeight="1">
      <c r="A46" s="37" t="s">
        <v>32</v>
      </c>
      <c r="B46" s="76">
        <v>1100</v>
      </c>
      <c r="C46" s="77">
        <v>6800</v>
      </c>
      <c r="D46" s="77"/>
      <c r="E46" s="53">
        <f t="shared" si="1"/>
        <v>0</v>
      </c>
      <c r="F46" s="78">
        <v>2000</v>
      </c>
      <c r="G46" s="78">
        <v>0</v>
      </c>
      <c r="H46" s="78">
        <v>-2000</v>
      </c>
      <c r="I46" s="66">
        <v>0</v>
      </c>
    </row>
    <row r="47" spans="1:9" s="8" customFormat="1" ht="18" customHeight="1">
      <c r="A47" s="37" t="s">
        <v>60</v>
      </c>
      <c r="B47" s="76">
        <v>1110</v>
      </c>
      <c r="C47" s="77">
        <v>1819205</v>
      </c>
      <c r="D47" s="77"/>
      <c r="E47" s="53">
        <f t="shared" si="1"/>
        <v>2136756</v>
      </c>
      <c r="F47" s="78">
        <f>555200+50000-100000</f>
        <v>505200</v>
      </c>
      <c r="G47" s="67">
        <v>255106</v>
      </c>
      <c r="H47" s="99">
        <f>546250-25000+100000</f>
        <v>621250</v>
      </c>
      <c r="I47" s="67">
        <f>555200-100000+200000+100000</f>
        <v>755200</v>
      </c>
    </row>
    <row r="48" spans="1:9" s="8" customFormat="1" ht="31.5">
      <c r="A48" s="79" t="s">
        <v>33</v>
      </c>
      <c r="B48" s="76">
        <v>1120</v>
      </c>
      <c r="C48" s="77">
        <v>33102</v>
      </c>
      <c r="D48" s="77"/>
      <c r="E48" s="53">
        <f t="shared" si="1"/>
        <v>28000</v>
      </c>
      <c r="F48" s="78">
        <v>10000</v>
      </c>
      <c r="G48" s="78"/>
      <c r="H48" s="78">
        <v>8000</v>
      </c>
      <c r="I48" s="66">
        <v>10000</v>
      </c>
    </row>
    <row r="49" spans="1:9" s="8" customFormat="1" ht="18">
      <c r="A49" s="79" t="s">
        <v>34</v>
      </c>
      <c r="B49" s="76">
        <v>1130</v>
      </c>
      <c r="C49" s="77">
        <v>3610534</v>
      </c>
      <c r="D49" s="77"/>
      <c r="E49" s="53">
        <f t="shared" si="1"/>
        <v>3973339</v>
      </c>
      <c r="F49" s="78">
        <v>990300</v>
      </c>
      <c r="G49" s="78">
        <f>600000+150000</f>
        <v>750000</v>
      </c>
      <c r="H49" s="78">
        <f>990000+390301-150000</f>
        <v>1230301</v>
      </c>
      <c r="I49" s="66">
        <v>1002738</v>
      </c>
    </row>
    <row r="50" spans="1:9" s="8" customFormat="1" ht="18">
      <c r="A50" s="37" t="s">
        <v>35</v>
      </c>
      <c r="B50" s="76">
        <v>1140</v>
      </c>
      <c r="C50" s="77">
        <v>910</v>
      </c>
      <c r="D50" s="77"/>
      <c r="E50" s="53">
        <f t="shared" si="1"/>
        <v>0</v>
      </c>
      <c r="F50" s="78"/>
      <c r="G50" s="67"/>
      <c r="H50" s="99"/>
      <c r="I50" s="67"/>
    </row>
    <row r="51" spans="1:9" s="8" customFormat="1" ht="18">
      <c r="A51" s="80" t="s">
        <v>36</v>
      </c>
      <c r="B51" s="81">
        <v>1160</v>
      </c>
      <c r="C51" s="53">
        <f>C24+C27+C29+C54+C65</f>
        <v>45526084</v>
      </c>
      <c r="D51" s="53">
        <f>D24+D27+D29+D54+D65</f>
        <v>0</v>
      </c>
      <c r="E51" s="53">
        <f>F51+G51+H51+I51</f>
        <v>46680987</v>
      </c>
      <c r="F51" s="53">
        <f>F24+F27+F29+F54+F65</f>
        <v>10661753</v>
      </c>
      <c r="G51" s="53">
        <f>G24+G27+G29+G54+G65</f>
        <v>10652733</v>
      </c>
      <c r="H51" s="53">
        <f>H24+H27+H29+H54+H65</f>
        <v>12827676</v>
      </c>
      <c r="I51" s="85">
        <f>I24+I27+I29+I54+I65</f>
        <v>12538825</v>
      </c>
    </row>
    <row r="52" spans="1:9" s="8" customFormat="1" ht="18">
      <c r="A52" s="80" t="s">
        <v>37</v>
      </c>
      <c r="B52" s="81">
        <v>1170</v>
      </c>
      <c r="C52" s="53">
        <f>C40+C41+C42+C43+C44+C45+C46+C47+C48+C49+C50+C57+C70</f>
        <v>44466506</v>
      </c>
      <c r="D52" s="53">
        <f>D40+D41+D42+D43+D44+D45+D46+D47+D48+D49+D50+D57+D70</f>
        <v>0</v>
      </c>
      <c r="E52" s="53">
        <f>F52+G52+H52+I52</f>
        <v>46007706.6</v>
      </c>
      <c r="F52" s="53">
        <f>F40+F41+F42+F43+F44+F45+F46+F47+F48+F49+F50+F57+F70</f>
        <v>10444059.14</v>
      </c>
      <c r="G52" s="53">
        <f>G40+G41+G42+G43+G44+G45+G46+G47+G48+G49+G50+G57+G70</f>
        <v>10633404.46</v>
      </c>
      <c r="H52" s="53">
        <f>H40+H41+H42+H43+H44+H45+H46+H47+H48+H49+H50+H57+H70</f>
        <v>12827487</v>
      </c>
      <c r="I52" s="53">
        <f>I40+I41+I42+I43+I44+I45+I46+I47+I48+I49+I50+I57+I70</f>
        <v>12102756</v>
      </c>
    </row>
    <row r="53" spans="1:9" s="8" customFormat="1" ht="18">
      <c r="A53" s="133" t="s">
        <v>45</v>
      </c>
      <c r="B53" s="134"/>
      <c r="C53" s="134"/>
      <c r="D53" s="134"/>
      <c r="E53" s="134"/>
      <c r="F53" s="134"/>
      <c r="G53" s="134"/>
      <c r="H53" s="134"/>
      <c r="I53" s="135"/>
    </row>
    <row r="54" spans="1:9" s="8" customFormat="1" ht="18">
      <c r="A54" s="82" t="s">
        <v>71</v>
      </c>
      <c r="B54" s="50">
        <v>2010</v>
      </c>
      <c r="C54" s="50">
        <f>C55+C56</f>
        <v>813854</v>
      </c>
      <c r="D54" s="50">
        <f>D55+D56</f>
        <v>0</v>
      </c>
      <c r="E54" s="50">
        <f>F54+G54+H54+I54</f>
        <v>731462</v>
      </c>
      <c r="F54" s="50">
        <f>F55+F56</f>
        <v>201353</v>
      </c>
      <c r="G54" s="50">
        <f>G55+G56</f>
        <v>197109</v>
      </c>
      <c r="H54" s="50">
        <f>H55+H56</f>
        <v>166500</v>
      </c>
      <c r="I54" s="50">
        <f>I55+I56</f>
        <v>166500</v>
      </c>
    </row>
    <row r="55" spans="1:9" s="8" customFormat="1" ht="42.75" customHeight="1">
      <c r="A55" s="83" t="s">
        <v>95</v>
      </c>
      <c r="B55" s="66">
        <v>2011</v>
      </c>
      <c r="C55" s="50">
        <v>128039</v>
      </c>
      <c r="D55" s="50"/>
      <c r="E55" s="50">
        <f>F55+G55+H55+I55</f>
        <v>150000</v>
      </c>
      <c r="F55" s="50">
        <v>37500</v>
      </c>
      <c r="G55" s="50">
        <v>37500</v>
      </c>
      <c r="H55" s="50">
        <v>37500</v>
      </c>
      <c r="I55" s="50">
        <v>37500</v>
      </c>
    </row>
    <row r="56" spans="1:9" s="8" customFormat="1" ht="18" customHeight="1">
      <c r="A56" s="83" t="s">
        <v>72</v>
      </c>
      <c r="B56" s="66">
        <v>2012</v>
      </c>
      <c r="C56" s="50">
        <v>685815</v>
      </c>
      <c r="D56" s="50"/>
      <c r="E56" s="50">
        <f>F56+G56+H56+I56</f>
        <v>581462</v>
      </c>
      <c r="F56" s="50">
        <v>163853</v>
      </c>
      <c r="G56" s="50">
        <v>159609</v>
      </c>
      <c r="H56" s="50">
        <v>129000</v>
      </c>
      <c r="I56" s="50">
        <v>129000</v>
      </c>
    </row>
    <row r="57" spans="1:9" s="8" customFormat="1" ht="18" customHeight="1">
      <c r="A57" s="84" t="s">
        <v>91</v>
      </c>
      <c r="B57" s="85">
        <v>3010</v>
      </c>
      <c r="C57" s="85">
        <f>C58+C59+C60+C61+C62+C63</f>
        <v>2645085</v>
      </c>
      <c r="D57" s="85"/>
      <c r="E57" s="85">
        <f>F57+G57+H57+I57</f>
        <v>1306560</v>
      </c>
      <c r="F57" s="85">
        <f>F58+F59+F60+F61+F62+F63</f>
        <v>272824</v>
      </c>
      <c r="G57" s="85">
        <f>G58+G59+G60+G61+G62+G63</f>
        <v>191750</v>
      </c>
      <c r="H57" s="85">
        <f>H58+H59+H60+H61+H62+H63</f>
        <v>446931</v>
      </c>
      <c r="I57" s="85">
        <f>I58+I59+I60+I61+I62+I63</f>
        <v>395055</v>
      </c>
    </row>
    <row r="58" spans="1:9" s="8" customFormat="1" ht="18">
      <c r="A58" s="86" t="s">
        <v>46</v>
      </c>
      <c r="B58" s="77">
        <v>3011</v>
      </c>
      <c r="C58" s="77"/>
      <c r="D58" s="77"/>
      <c r="E58" s="53">
        <f aca="true" t="shared" si="2" ref="E58:E63">F58+G58+H58+I58</f>
        <v>0</v>
      </c>
      <c r="F58" s="78"/>
      <c r="G58" s="67"/>
      <c r="H58" s="67"/>
      <c r="I58" s="67"/>
    </row>
    <row r="59" spans="1:9" s="8" customFormat="1" ht="18">
      <c r="A59" s="86" t="s">
        <v>92</v>
      </c>
      <c r="B59" s="77">
        <v>3012</v>
      </c>
      <c r="C59" s="77">
        <v>1249481</v>
      </c>
      <c r="D59" s="77"/>
      <c r="E59" s="53">
        <f t="shared" si="2"/>
        <v>1185060</v>
      </c>
      <c r="F59" s="78">
        <v>272824</v>
      </c>
      <c r="G59" s="78">
        <v>191750</v>
      </c>
      <c r="H59" s="78">
        <v>325431</v>
      </c>
      <c r="I59" s="78">
        <v>395055</v>
      </c>
    </row>
    <row r="60" spans="1:9" s="8" customFormat="1" ht="18">
      <c r="A60" s="86" t="s">
        <v>93</v>
      </c>
      <c r="B60" s="77">
        <v>3013</v>
      </c>
      <c r="C60" s="77">
        <v>77880</v>
      </c>
      <c r="D60" s="77"/>
      <c r="E60" s="53">
        <f t="shared" si="2"/>
        <v>121500</v>
      </c>
      <c r="F60" s="78"/>
      <c r="G60" s="67"/>
      <c r="H60" s="67">
        <v>121500</v>
      </c>
      <c r="I60" s="67"/>
    </row>
    <row r="61" spans="1:9" s="8" customFormat="1" ht="18">
      <c r="A61" s="86" t="s">
        <v>94</v>
      </c>
      <c r="B61" s="77">
        <v>3014</v>
      </c>
      <c r="C61" s="77"/>
      <c r="D61" s="77"/>
      <c r="E61" s="53">
        <f t="shared" si="2"/>
        <v>0</v>
      </c>
      <c r="F61" s="78"/>
      <c r="G61" s="67"/>
      <c r="H61" s="67"/>
      <c r="I61" s="67"/>
    </row>
    <row r="62" spans="1:9" s="8" customFormat="1" ht="30" customHeight="1">
      <c r="A62" s="86" t="s">
        <v>47</v>
      </c>
      <c r="B62" s="77">
        <v>3015</v>
      </c>
      <c r="C62" s="77"/>
      <c r="D62" s="77"/>
      <c r="E62" s="53">
        <f t="shared" si="2"/>
        <v>0</v>
      </c>
      <c r="F62" s="78"/>
      <c r="G62" s="67"/>
      <c r="H62" s="67"/>
      <c r="I62" s="67"/>
    </row>
    <row r="63" spans="1:9" s="8" customFormat="1" ht="18">
      <c r="A63" s="86" t="s">
        <v>15</v>
      </c>
      <c r="B63" s="77">
        <v>3016</v>
      </c>
      <c r="C63" s="77">
        <v>1317724</v>
      </c>
      <c r="D63" s="77"/>
      <c r="E63" s="53">
        <f t="shared" si="2"/>
        <v>0</v>
      </c>
      <c r="F63" s="78"/>
      <c r="G63" s="67"/>
      <c r="H63" s="67"/>
      <c r="I63" s="67"/>
    </row>
    <row r="64" spans="1:9" s="8" customFormat="1" ht="16.5" customHeight="1">
      <c r="A64" s="145" t="s">
        <v>49</v>
      </c>
      <c r="B64" s="146"/>
      <c r="C64" s="146"/>
      <c r="D64" s="146"/>
      <c r="E64" s="146"/>
      <c r="F64" s="146"/>
      <c r="G64" s="146"/>
      <c r="H64" s="146"/>
      <c r="I64" s="147"/>
    </row>
    <row r="65" spans="1:9" s="8" customFormat="1" ht="16.5" customHeight="1">
      <c r="A65" s="87" t="s">
        <v>50</v>
      </c>
      <c r="B65" s="63">
        <v>4010</v>
      </c>
      <c r="C65" s="88">
        <f>C66+C67+C68+C69</f>
        <v>0</v>
      </c>
      <c r="D65" s="88">
        <f>D66+D67+D68+D69</f>
        <v>0</v>
      </c>
      <c r="E65" s="89">
        <f>F65+G65+H65+I65</f>
        <v>0</v>
      </c>
      <c r="F65" s="88">
        <f>F66+F67+F68+F69</f>
        <v>0</v>
      </c>
      <c r="G65" s="88">
        <f>G66+G67+G68+G69</f>
        <v>0</v>
      </c>
      <c r="H65" s="88">
        <f>H66+H67+H68+H69</f>
        <v>0</v>
      </c>
      <c r="I65" s="88">
        <f>I66+I67+I68+I69</f>
        <v>0</v>
      </c>
    </row>
    <row r="66" spans="1:9" s="8" customFormat="1" ht="16.5" customHeight="1">
      <c r="A66" s="37" t="s">
        <v>51</v>
      </c>
      <c r="B66" s="73">
        <v>4011</v>
      </c>
      <c r="C66" s="90"/>
      <c r="D66" s="90"/>
      <c r="E66" s="89">
        <f aca="true" t="shared" si="3" ref="E66:E73">F66+G66+H66+I66</f>
        <v>0</v>
      </c>
      <c r="F66" s="91"/>
      <c r="G66" s="92"/>
      <c r="H66" s="92"/>
      <c r="I66" s="92"/>
    </row>
    <row r="67" spans="1:9" s="8" customFormat="1" ht="16.5" customHeight="1">
      <c r="A67" s="37" t="s">
        <v>52</v>
      </c>
      <c r="B67" s="76">
        <v>4012</v>
      </c>
      <c r="C67" s="90"/>
      <c r="D67" s="90"/>
      <c r="E67" s="89">
        <f t="shared" si="3"/>
        <v>0</v>
      </c>
      <c r="F67" s="91"/>
      <c r="G67" s="92"/>
      <c r="H67" s="92"/>
      <c r="I67" s="92"/>
    </row>
    <row r="68" spans="1:9" s="8" customFormat="1" ht="16.5" customHeight="1">
      <c r="A68" s="37" t="s">
        <v>53</v>
      </c>
      <c r="B68" s="76">
        <v>4013</v>
      </c>
      <c r="C68" s="90"/>
      <c r="D68" s="90"/>
      <c r="E68" s="89">
        <f t="shared" si="3"/>
        <v>0</v>
      </c>
      <c r="F68" s="91"/>
      <c r="G68" s="92"/>
      <c r="H68" s="92"/>
      <c r="I68" s="92"/>
    </row>
    <row r="69" spans="1:9" s="8" customFormat="1" ht="16.5" customHeight="1">
      <c r="A69" s="37" t="s">
        <v>54</v>
      </c>
      <c r="B69" s="76">
        <v>4020</v>
      </c>
      <c r="C69" s="90"/>
      <c r="D69" s="90"/>
      <c r="E69" s="89">
        <f t="shared" si="3"/>
        <v>0</v>
      </c>
      <c r="F69" s="91"/>
      <c r="G69" s="92"/>
      <c r="H69" s="92"/>
      <c r="I69" s="92"/>
    </row>
    <row r="70" spans="1:9" s="8" customFormat="1" ht="18">
      <c r="A70" s="80" t="s">
        <v>55</v>
      </c>
      <c r="B70" s="81">
        <v>4030</v>
      </c>
      <c r="C70" s="89">
        <f>C71+C72+C73+C74</f>
        <v>0</v>
      </c>
      <c r="D70" s="89">
        <f>D71+D72+D73+D74</f>
        <v>0</v>
      </c>
      <c r="E70" s="89">
        <f>F70+G70+H70+I70</f>
        <v>0</v>
      </c>
      <c r="F70" s="89">
        <f>F71+F72+F73+F74</f>
        <v>0</v>
      </c>
      <c r="G70" s="89">
        <f>G71+G72+G73+G74</f>
        <v>0</v>
      </c>
      <c r="H70" s="89">
        <f>H71+H72+H73+H74</f>
        <v>0</v>
      </c>
      <c r="I70" s="89">
        <f>I71+I72+I73+I74</f>
        <v>0</v>
      </c>
    </row>
    <row r="71" spans="1:9" s="8" customFormat="1" ht="18">
      <c r="A71" s="37" t="s">
        <v>51</v>
      </c>
      <c r="B71" s="76">
        <v>4031</v>
      </c>
      <c r="C71" s="90"/>
      <c r="D71" s="90"/>
      <c r="E71" s="89">
        <f t="shared" si="3"/>
        <v>0</v>
      </c>
      <c r="F71" s="91"/>
      <c r="G71" s="92"/>
      <c r="H71" s="92"/>
      <c r="I71" s="92"/>
    </row>
    <row r="72" spans="1:9" s="8" customFormat="1" ht="18">
      <c r="A72" s="37" t="s">
        <v>52</v>
      </c>
      <c r="B72" s="76">
        <v>4032</v>
      </c>
      <c r="C72" s="90"/>
      <c r="D72" s="90"/>
      <c r="E72" s="89">
        <f t="shared" si="3"/>
        <v>0</v>
      </c>
      <c r="F72" s="91"/>
      <c r="G72" s="92"/>
      <c r="H72" s="92"/>
      <c r="I72" s="92"/>
    </row>
    <row r="73" spans="1:9" s="8" customFormat="1" ht="18">
      <c r="A73" s="37" t="s">
        <v>53</v>
      </c>
      <c r="B73" s="76">
        <v>4033</v>
      </c>
      <c r="C73" s="90"/>
      <c r="D73" s="90"/>
      <c r="E73" s="89">
        <f t="shared" si="3"/>
        <v>0</v>
      </c>
      <c r="F73" s="91"/>
      <c r="G73" s="92"/>
      <c r="H73" s="92"/>
      <c r="I73" s="92"/>
    </row>
    <row r="74" spans="1:9" s="8" customFormat="1" ht="18">
      <c r="A74" s="79" t="s">
        <v>56</v>
      </c>
      <c r="B74" s="76">
        <v>4040</v>
      </c>
      <c r="C74" s="90"/>
      <c r="D74" s="90"/>
      <c r="E74" s="89">
        <f>F74+G74+H74+I74</f>
        <v>0</v>
      </c>
      <c r="F74" s="91"/>
      <c r="G74" s="92"/>
      <c r="H74" s="92"/>
      <c r="I74" s="92"/>
    </row>
    <row r="75" spans="1:9" s="8" customFormat="1" ht="18">
      <c r="A75" s="148" t="s">
        <v>73</v>
      </c>
      <c r="B75" s="149"/>
      <c r="C75" s="149"/>
      <c r="D75" s="149"/>
      <c r="E75" s="149"/>
      <c r="F75" s="149"/>
      <c r="G75" s="149"/>
      <c r="H75" s="149"/>
      <c r="I75" s="150"/>
    </row>
    <row r="76" spans="1:9" s="8" customFormat="1" ht="18">
      <c r="A76" s="29" t="s">
        <v>68</v>
      </c>
      <c r="B76" s="63">
        <v>5010</v>
      </c>
      <c r="C76" s="93">
        <f>C51-C52</f>
        <v>1059578</v>
      </c>
      <c r="D76" s="93">
        <f>D51-D52</f>
        <v>0</v>
      </c>
      <c r="E76" s="94">
        <f>F76+G76+H76+I76</f>
        <v>673280.3999999985</v>
      </c>
      <c r="F76" s="93">
        <f>F51-F52</f>
        <v>217693.8599999994</v>
      </c>
      <c r="G76" s="93">
        <f>G51-G52</f>
        <v>19328.539999999106</v>
      </c>
      <c r="H76" s="93">
        <f>H51-H52</f>
        <v>189</v>
      </c>
      <c r="I76" s="93">
        <f>I51-I52</f>
        <v>436069</v>
      </c>
    </row>
    <row r="77" spans="1:9" s="8" customFormat="1" ht="18">
      <c r="A77" s="25" t="s">
        <v>69</v>
      </c>
      <c r="B77" s="65">
        <v>5011</v>
      </c>
      <c r="C77" s="93">
        <f>C76-C78</f>
        <v>1059578</v>
      </c>
      <c r="D77" s="93"/>
      <c r="E77" s="94">
        <f>F77+G77+H77+I77</f>
        <v>673280.3999999985</v>
      </c>
      <c r="F77" s="93">
        <f>F76-F78</f>
        <v>217693.8599999994</v>
      </c>
      <c r="G77" s="93">
        <f>G76-G78</f>
        <v>19328.539999999106</v>
      </c>
      <c r="H77" s="93">
        <f>H76-H78</f>
        <v>189</v>
      </c>
      <c r="I77" s="93">
        <f>I76-I78</f>
        <v>436069</v>
      </c>
    </row>
    <row r="78" spans="1:9" s="8" customFormat="1" ht="18">
      <c r="A78" s="30" t="s">
        <v>70</v>
      </c>
      <c r="B78" s="65">
        <v>5012</v>
      </c>
      <c r="C78" s="95"/>
      <c r="D78" s="95"/>
      <c r="E78" s="89">
        <f>F78+G78+H78+I78</f>
        <v>0</v>
      </c>
      <c r="F78" s="95"/>
      <c r="G78" s="96"/>
      <c r="H78" s="96"/>
      <c r="I78" s="96"/>
    </row>
    <row r="79" spans="1:9" s="8" customFormat="1" ht="18">
      <c r="A79" s="133" t="s">
        <v>74</v>
      </c>
      <c r="B79" s="134"/>
      <c r="C79" s="134"/>
      <c r="D79" s="134"/>
      <c r="E79" s="134"/>
      <c r="F79" s="134"/>
      <c r="G79" s="134"/>
      <c r="H79" s="134"/>
      <c r="I79" s="135"/>
    </row>
    <row r="80" spans="1:9" s="8" customFormat="1" ht="18">
      <c r="A80" s="82" t="s">
        <v>44</v>
      </c>
      <c r="B80" s="50">
        <v>6010</v>
      </c>
      <c r="C80" s="82">
        <f>C81+C82+C83+C84+C85+C86</f>
        <v>8303887</v>
      </c>
      <c r="D80" s="82"/>
      <c r="E80" s="82">
        <f aca="true" t="shared" si="4" ref="E80:E86">F80+G80+H80+I80</f>
        <v>11659679.75</v>
      </c>
      <c r="F80" s="82">
        <f>F81+F82+F83+F84+F85+F86</f>
        <v>2473318.6049999995</v>
      </c>
      <c r="G80" s="82">
        <f>G81+G82+G83+G84+G85+G86</f>
        <v>3184673.645</v>
      </c>
      <c r="H80" s="82">
        <f>H81+H82+H83+H84+H85+H86</f>
        <v>3080398.75</v>
      </c>
      <c r="I80" s="82">
        <f>I81+I82+I83+I84+I85+I86</f>
        <v>2921288.75</v>
      </c>
    </row>
    <row r="81" spans="1:9" s="8" customFormat="1" ht="18">
      <c r="A81" s="97" t="s">
        <v>38</v>
      </c>
      <c r="B81" s="74">
        <v>6011</v>
      </c>
      <c r="C81" s="74">
        <v>21509</v>
      </c>
      <c r="D81" s="74"/>
      <c r="E81" s="82">
        <f t="shared" si="4"/>
        <v>49942</v>
      </c>
      <c r="F81" s="75">
        <v>3825</v>
      </c>
      <c r="G81" s="75">
        <v>19167</v>
      </c>
      <c r="H81" s="75">
        <v>10780</v>
      </c>
      <c r="I81" s="66">
        <v>16170</v>
      </c>
    </row>
    <row r="82" spans="1:9" s="8" customFormat="1" ht="18">
      <c r="A82" s="98" t="s">
        <v>39</v>
      </c>
      <c r="B82" s="74">
        <v>6012</v>
      </c>
      <c r="C82" s="77">
        <v>298879</v>
      </c>
      <c r="D82" s="77"/>
      <c r="E82" s="82">
        <f t="shared" si="4"/>
        <v>400672.94999999995</v>
      </c>
      <c r="F82" s="78">
        <f>F40*1.5%</f>
        <v>89258.805</v>
      </c>
      <c r="G82" s="78">
        <f>G40*1.5%</f>
        <v>97002.64499999999</v>
      </c>
      <c r="H82" s="78">
        <f>H40*1.5%</f>
        <v>109455.75</v>
      </c>
      <c r="I82" s="66">
        <f>I40*1.5%</f>
        <v>104955.75</v>
      </c>
    </row>
    <row r="83" spans="1:9" s="8" customFormat="1" ht="18">
      <c r="A83" s="98" t="s">
        <v>40</v>
      </c>
      <c r="B83" s="74">
        <v>6013</v>
      </c>
      <c r="C83" s="77"/>
      <c r="D83" s="77"/>
      <c r="E83" s="82">
        <f t="shared" si="4"/>
        <v>0</v>
      </c>
      <c r="F83" s="78">
        <v>0</v>
      </c>
      <c r="G83" s="67">
        <v>0</v>
      </c>
      <c r="H83" s="99">
        <v>0</v>
      </c>
      <c r="I83" s="67">
        <v>0</v>
      </c>
    </row>
    <row r="84" spans="1:9" s="8" customFormat="1" ht="18">
      <c r="A84" s="98" t="s">
        <v>41</v>
      </c>
      <c r="B84" s="74">
        <v>6014</v>
      </c>
      <c r="C84" s="77">
        <v>3563556</v>
      </c>
      <c r="D84" s="77"/>
      <c r="E84" s="82">
        <f t="shared" si="4"/>
        <v>5017633.66</v>
      </c>
      <c r="F84" s="78">
        <f>F40*18%</f>
        <v>1071105.66</v>
      </c>
      <c r="G84" s="78">
        <v>1373590</v>
      </c>
      <c r="H84" s="78">
        <v>1313469</v>
      </c>
      <c r="I84" s="78">
        <f>I40*18%</f>
        <v>1259469</v>
      </c>
    </row>
    <row r="85" spans="1:9" s="8" customFormat="1" ht="31.5">
      <c r="A85" s="100" t="s">
        <v>42</v>
      </c>
      <c r="B85" s="74">
        <v>6015</v>
      </c>
      <c r="C85" s="101">
        <v>4419943</v>
      </c>
      <c r="D85" s="101"/>
      <c r="E85" s="82">
        <f t="shared" si="4"/>
        <v>6191431.14</v>
      </c>
      <c r="F85" s="55">
        <f>F41</f>
        <v>1309129.14</v>
      </c>
      <c r="G85" s="55">
        <v>1694914</v>
      </c>
      <c r="H85" s="55">
        <v>1646694</v>
      </c>
      <c r="I85" s="66">
        <v>1540694</v>
      </c>
    </row>
    <row r="86" spans="1:9" s="8" customFormat="1" ht="18">
      <c r="A86" s="72" t="s">
        <v>43</v>
      </c>
      <c r="B86" s="74">
        <v>6016</v>
      </c>
      <c r="C86" s="66"/>
      <c r="D86" s="66"/>
      <c r="E86" s="82">
        <f t="shared" si="4"/>
        <v>0</v>
      </c>
      <c r="F86" s="66"/>
      <c r="G86" s="67"/>
      <c r="H86" s="67"/>
      <c r="I86" s="67"/>
    </row>
    <row r="87" spans="1:9" ht="21.75" customHeight="1">
      <c r="A87" s="136" t="s">
        <v>75</v>
      </c>
      <c r="B87" s="137"/>
      <c r="C87" s="137"/>
      <c r="D87" s="137"/>
      <c r="E87" s="137"/>
      <c r="F87" s="137"/>
      <c r="G87" s="137"/>
      <c r="H87" s="137"/>
      <c r="I87" s="138"/>
    </row>
    <row r="88" spans="1:9" ht="18">
      <c r="A88" s="83" t="s">
        <v>62</v>
      </c>
      <c r="B88" s="74">
        <v>7010</v>
      </c>
      <c r="C88" s="102">
        <v>282.75</v>
      </c>
      <c r="D88" s="102"/>
      <c r="E88" s="102"/>
      <c r="F88" s="102">
        <v>282.75</v>
      </c>
      <c r="G88" s="102">
        <v>204.25</v>
      </c>
      <c r="H88" s="102">
        <v>195</v>
      </c>
      <c r="I88" s="102">
        <v>195</v>
      </c>
    </row>
    <row r="89" spans="1:9" s="36" customFormat="1" ht="18.75" customHeight="1">
      <c r="A89" s="83"/>
      <c r="B89" s="74"/>
      <c r="C89" s="74"/>
      <c r="D89" s="74"/>
      <c r="E89" s="74"/>
      <c r="F89" s="74" t="s">
        <v>77</v>
      </c>
      <c r="G89" s="74" t="s">
        <v>76</v>
      </c>
      <c r="H89" s="74" t="s">
        <v>78</v>
      </c>
      <c r="I89" s="74" t="s">
        <v>79</v>
      </c>
    </row>
    <row r="90" spans="1:9" ht="18">
      <c r="A90" s="83" t="s">
        <v>48</v>
      </c>
      <c r="B90" s="77">
        <v>7011</v>
      </c>
      <c r="C90" s="77">
        <v>36605681</v>
      </c>
      <c r="D90" s="77"/>
      <c r="E90" s="77"/>
      <c r="F90" s="77">
        <v>36396408</v>
      </c>
      <c r="G90" s="77">
        <v>36751321</v>
      </c>
      <c r="H90" s="77">
        <v>36784256</v>
      </c>
      <c r="I90" s="77">
        <v>36784256</v>
      </c>
    </row>
    <row r="91" spans="1:9" ht="18">
      <c r="A91" s="103"/>
      <c r="B91" s="104"/>
      <c r="C91" s="105"/>
      <c r="D91" s="105"/>
      <c r="E91" s="105"/>
      <c r="F91" s="105"/>
      <c r="G91" s="106"/>
      <c r="H91" s="106"/>
      <c r="I91" s="106"/>
    </row>
    <row r="92" spans="1:7" ht="18">
      <c r="A92" s="1" t="s">
        <v>16</v>
      </c>
      <c r="B92" s="2"/>
      <c r="C92" s="107"/>
      <c r="D92" s="108"/>
      <c r="E92" s="116" t="s">
        <v>97</v>
      </c>
      <c r="F92" s="116"/>
      <c r="G92" s="109"/>
    </row>
    <row r="93" spans="1:6" ht="18">
      <c r="A93" s="110"/>
      <c r="B93" s="111"/>
      <c r="C93" s="112" t="s">
        <v>17</v>
      </c>
      <c r="D93" s="117" t="s">
        <v>18</v>
      </c>
      <c r="E93" s="117"/>
      <c r="F93" s="117"/>
    </row>
    <row r="94" spans="1:6" ht="18">
      <c r="A94" s="110" t="s">
        <v>99</v>
      </c>
      <c r="B94" s="111"/>
      <c r="C94" s="40"/>
      <c r="D94" s="111"/>
      <c r="E94" s="118" t="s">
        <v>98</v>
      </c>
      <c r="F94" s="118"/>
    </row>
    <row r="95" spans="1:6" ht="13.5" customHeight="1">
      <c r="A95" s="110"/>
      <c r="B95" s="111"/>
      <c r="C95" s="112" t="s">
        <v>17</v>
      </c>
      <c r="D95" s="117" t="s">
        <v>18</v>
      </c>
      <c r="E95" s="117"/>
      <c r="F95" s="117"/>
    </row>
    <row r="96" ht="13.5" customHeight="1"/>
    <row r="97" ht="13.5" customHeight="1">
      <c r="A97" s="113"/>
    </row>
    <row r="98" spans="1:8" ht="18">
      <c r="A98" s="114"/>
      <c r="B98" s="1"/>
      <c r="C98" s="2"/>
      <c r="D98" s="2"/>
      <c r="E98" s="2"/>
      <c r="F98" s="2"/>
      <c r="G98" s="2"/>
      <c r="H98" s="2"/>
    </row>
    <row r="99" spans="1:8" ht="18">
      <c r="A99" s="1"/>
      <c r="B99" s="1"/>
      <c r="C99" s="2"/>
      <c r="D99" s="2"/>
      <c r="E99" s="2"/>
      <c r="F99" s="2"/>
      <c r="G99" s="2"/>
      <c r="H99" s="2"/>
    </row>
    <row r="100" spans="1:8" ht="18">
      <c r="A100" s="1"/>
      <c r="B100" s="1"/>
      <c r="C100" s="2" t="s">
        <v>114</v>
      </c>
      <c r="D100" s="2"/>
      <c r="E100" s="2"/>
      <c r="F100" s="2"/>
      <c r="G100" s="2"/>
      <c r="H100" s="2"/>
    </row>
    <row r="101" spans="1:8" ht="18">
      <c r="A101" s="1"/>
      <c r="B101" s="1"/>
      <c r="C101" s="2"/>
      <c r="D101" s="2"/>
      <c r="E101" s="2"/>
      <c r="F101" s="2"/>
      <c r="G101" s="2"/>
      <c r="H101" s="2"/>
    </row>
    <row r="102" spans="1:8" ht="18">
      <c r="A102" s="1"/>
      <c r="B102" s="1"/>
      <c r="C102" s="2"/>
      <c r="D102" s="2"/>
      <c r="E102" s="2"/>
      <c r="F102" s="2"/>
      <c r="G102" s="2"/>
      <c r="H102" s="2"/>
    </row>
    <row r="103" spans="1:8" ht="18">
      <c r="A103" s="1"/>
      <c r="B103" s="1" t="s">
        <v>115</v>
      </c>
      <c r="C103" s="2"/>
      <c r="D103" s="2"/>
      <c r="E103" s="2"/>
      <c r="F103" s="2"/>
      <c r="G103" s="2"/>
      <c r="H103" s="2"/>
    </row>
  </sheetData>
  <sheetProtection/>
  <mergeCells count="28">
    <mergeCell ref="A79:I79"/>
    <mergeCell ref="A87:I87"/>
    <mergeCell ref="A39:I39"/>
    <mergeCell ref="A22:I22"/>
    <mergeCell ref="A23:I23"/>
    <mergeCell ref="A53:I53"/>
    <mergeCell ref="A64:I64"/>
    <mergeCell ref="A75:I75"/>
    <mergeCell ref="C19:C20"/>
    <mergeCell ref="D19:D20"/>
    <mergeCell ref="E19:E20"/>
    <mergeCell ref="F19:I19"/>
    <mergeCell ref="D12:F12"/>
    <mergeCell ref="D2:I2"/>
    <mergeCell ref="D4:I4"/>
    <mergeCell ref="D5:I5"/>
    <mergeCell ref="D6:I6"/>
    <mergeCell ref="D7:I7"/>
    <mergeCell ref="E92:F92"/>
    <mergeCell ref="D93:F93"/>
    <mergeCell ref="E94:F94"/>
    <mergeCell ref="D95:F95"/>
    <mergeCell ref="A14:I14"/>
    <mergeCell ref="A15:I15"/>
    <mergeCell ref="A16:I16"/>
    <mergeCell ref="A17:I17"/>
    <mergeCell ref="A19:A20"/>
    <mergeCell ref="B19:B20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2022-07-22T08:14:47Z</dcterms:modified>
  <cp:category/>
  <cp:version/>
  <cp:contentType/>
  <cp:contentStatus/>
</cp:coreProperties>
</file>